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eo\PycharmProjects\pediatricgaitstudy\data\"/>
    </mc:Choice>
  </mc:AlternateContent>
  <xr:revisionPtr revIDLastSave="0" documentId="13_ncr:1_{04791F58-D201-459A-8299-F489371210A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Total" sheetId="4" r:id="rId1"/>
    <sheet name="Basic" sheetId="5" r:id="rId2"/>
    <sheet name="Kinematics (2)" sheetId="9" r:id="rId3"/>
    <sheet name="Kinematics" sheetId="7" r:id="rId4"/>
    <sheet name="Moment" sheetId="6" r:id="rId5"/>
    <sheet name="Sheet1" sheetId="8" r:id="rId6"/>
    <sheet name="stanceduration_ROC" sheetId="10" r:id="rId7"/>
    <sheet name="Steplength_ROC" sheetId="11" r:id="rId8"/>
  </sheets>
  <definedNames>
    <definedName name="_xlnm._FilterDatabase" localSheetId="0" hidden="1">Total!$A$1:$BZ$27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" i="4"/>
  <c r="AJ2" i="4"/>
  <c r="AJ3" i="4"/>
  <c r="AJ7" i="4"/>
  <c r="AJ9" i="4"/>
  <c r="AJ13" i="4"/>
  <c r="AJ14" i="4"/>
  <c r="AJ18" i="4"/>
  <c r="AJ25" i="4"/>
  <c r="AJ26" i="4"/>
  <c r="AJ27" i="4"/>
  <c r="AI2" i="4"/>
  <c r="AI3" i="4"/>
  <c r="AI7" i="4"/>
  <c r="AI9" i="4"/>
  <c r="AI13" i="4"/>
  <c r="AI14" i="4"/>
  <c r="AI18" i="4"/>
  <c r="AI25" i="4"/>
  <c r="AI26" i="4"/>
  <c r="AI27" i="4"/>
  <c r="S30" i="4"/>
  <c r="S29" i="4"/>
  <c r="Q30" i="4"/>
  <c r="Q29" i="4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3" i="10"/>
  <c r="Y10" i="4"/>
  <c r="Z10" i="4" s="1"/>
  <c r="Y2" i="4"/>
  <c r="Z2" i="4" s="1"/>
  <c r="Y15" i="4"/>
  <c r="Z15" i="4" s="1"/>
  <c r="Y3" i="4"/>
  <c r="Z3" i="4" s="1"/>
  <c r="Y16" i="4"/>
  <c r="Z16" i="4" s="1"/>
  <c r="Y17" i="4"/>
  <c r="Z17" i="4" s="1"/>
  <c r="Y13" i="4"/>
  <c r="Z13" i="4" s="1"/>
  <c r="Y18" i="4"/>
  <c r="Z18" i="4" s="1"/>
  <c r="Y19" i="4"/>
  <c r="Z19" i="4" s="1"/>
  <c r="Y20" i="4"/>
  <c r="Z20" i="4" s="1"/>
  <c r="Y4" i="4"/>
  <c r="Z4" i="4" s="1"/>
  <c r="Y21" i="4"/>
  <c r="Z21" i="4" s="1"/>
  <c r="Y22" i="4"/>
  <c r="Z22" i="4" s="1"/>
  <c r="Y23" i="4"/>
  <c r="Z23" i="4" s="1"/>
  <c r="Y12" i="4"/>
  <c r="Z12" i="4" s="1"/>
  <c r="Y5" i="4"/>
  <c r="Z5" i="4" s="1"/>
  <c r="Y24" i="4"/>
  <c r="Z24" i="4" s="1"/>
  <c r="Y11" i="4"/>
  <c r="Z11" i="4" s="1"/>
  <c r="Y25" i="4"/>
  <c r="Z25" i="4" s="1"/>
  <c r="Y6" i="4"/>
  <c r="Z6" i="4" s="1"/>
  <c r="Y26" i="4"/>
  <c r="Z26" i="4" s="1"/>
  <c r="Y7" i="4"/>
  <c r="Z7" i="4" s="1"/>
  <c r="Y8" i="4"/>
  <c r="Z8" i="4" s="1"/>
  <c r="Y27" i="4"/>
  <c r="Z27" i="4" s="1"/>
  <c r="Y9" i="4"/>
  <c r="Z9" i="4" s="1"/>
  <c r="Y14" i="4"/>
  <c r="Z14" i="4" s="1"/>
  <c r="AE10" i="4"/>
  <c r="AF10" i="4" s="1"/>
  <c r="AE2" i="4"/>
  <c r="AF2" i="4" s="1"/>
  <c r="AE15" i="4"/>
  <c r="AF15" i="4" s="1"/>
  <c r="AE3" i="4"/>
  <c r="AF3" i="4" s="1"/>
  <c r="AE16" i="4"/>
  <c r="AF16" i="4" s="1"/>
  <c r="AE17" i="4"/>
  <c r="AF17" i="4" s="1"/>
  <c r="AE13" i="4"/>
  <c r="AF13" i="4" s="1"/>
  <c r="AE18" i="4"/>
  <c r="AF18" i="4" s="1"/>
  <c r="AE19" i="4"/>
  <c r="AF19" i="4" s="1"/>
  <c r="AE20" i="4"/>
  <c r="AF20" i="4" s="1"/>
  <c r="AE4" i="4"/>
  <c r="AF4" i="4" s="1"/>
  <c r="AE21" i="4"/>
  <c r="AF21" i="4" s="1"/>
  <c r="AE22" i="4"/>
  <c r="AF22" i="4" s="1"/>
  <c r="AE23" i="4"/>
  <c r="AF23" i="4" s="1"/>
  <c r="AE12" i="4"/>
  <c r="AF12" i="4" s="1"/>
  <c r="AE5" i="4"/>
  <c r="AF5" i="4" s="1"/>
  <c r="AE24" i="4"/>
  <c r="AF24" i="4" s="1"/>
  <c r="AE11" i="4"/>
  <c r="AF11" i="4" s="1"/>
  <c r="AE25" i="4"/>
  <c r="AF25" i="4" s="1"/>
  <c r="AE6" i="4"/>
  <c r="AF6" i="4" s="1"/>
  <c r="AE26" i="4"/>
  <c r="AF26" i="4" s="1"/>
  <c r="AE7" i="4"/>
  <c r="AF7" i="4" s="1"/>
  <c r="AE8" i="4"/>
  <c r="AF8" i="4" s="1"/>
  <c r="AE27" i="4"/>
  <c r="AF27" i="4" s="1"/>
  <c r="AE9" i="4"/>
  <c r="AF9" i="4" s="1"/>
  <c r="AE14" i="4"/>
  <c r="AF14" i="4" s="1"/>
  <c r="N10" i="4" l="1"/>
  <c r="N2" i="4"/>
  <c r="N15" i="4"/>
  <c r="N3" i="4"/>
  <c r="N16" i="4"/>
  <c r="N17" i="4"/>
  <c r="N13" i="4"/>
  <c r="N18" i="4"/>
  <c r="N19" i="4"/>
  <c r="N20" i="4"/>
  <c r="N4" i="4"/>
  <c r="N21" i="4"/>
  <c r="N22" i="4"/>
  <c r="N23" i="4"/>
  <c r="N12" i="4"/>
  <c r="N5" i="4"/>
  <c r="N24" i="4"/>
  <c r="N11" i="4"/>
  <c r="N25" i="4"/>
  <c r="N6" i="4"/>
  <c r="N26" i="4"/>
  <c r="N7" i="4"/>
  <c r="N8" i="4"/>
  <c r="N27" i="4"/>
  <c r="N9" i="4"/>
  <c r="N14" i="4"/>
  <c r="O10" i="4"/>
  <c r="O2" i="4"/>
  <c r="O15" i="4"/>
  <c r="O3" i="4"/>
  <c r="O16" i="4"/>
  <c r="O17" i="4"/>
  <c r="O13" i="4"/>
  <c r="O18" i="4"/>
  <c r="O19" i="4"/>
  <c r="O20" i="4"/>
  <c r="O4" i="4"/>
  <c r="O21" i="4"/>
  <c r="O22" i="4"/>
  <c r="O23" i="4"/>
  <c r="O12" i="4"/>
  <c r="O5" i="4"/>
  <c r="O24" i="4"/>
  <c r="O11" i="4"/>
  <c r="O25" i="4"/>
  <c r="O6" i="4"/>
  <c r="O26" i="4"/>
  <c r="O7" i="4"/>
  <c r="O8" i="4"/>
  <c r="O27" i="4"/>
  <c r="O9" i="4"/>
  <c r="H17" i="4" l="1"/>
  <c r="F17" i="4"/>
  <c r="H20" i="4"/>
  <c r="F20" i="4"/>
  <c r="H26" i="4"/>
  <c r="F26" i="4"/>
  <c r="H18" i="4"/>
  <c r="F18" i="4"/>
  <c r="H25" i="4"/>
  <c r="F25" i="4"/>
  <c r="H11" i="4"/>
  <c r="F11" i="4"/>
  <c r="H24" i="4"/>
  <c r="F24" i="4"/>
  <c r="H12" i="4"/>
  <c r="F12" i="4"/>
  <c r="H7" i="4"/>
  <c r="F7" i="4"/>
  <c r="H16" i="4"/>
  <c r="F16" i="4"/>
  <c r="H3" i="4"/>
  <c r="F3" i="4"/>
  <c r="H23" i="4"/>
  <c r="F23" i="4"/>
  <c r="H22" i="4"/>
  <c r="F22" i="4"/>
  <c r="H10" i="4"/>
  <c r="F10" i="4"/>
  <c r="H19" i="4"/>
  <c r="F19" i="4"/>
  <c r="H6" i="4"/>
  <c r="F6" i="4"/>
  <c r="H13" i="4"/>
  <c r="F13" i="4"/>
  <c r="H5" i="4"/>
  <c r="F5" i="4"/>
  <c r="H15" i="4"/>
  <c r="F15" i="4"/>
  <c r="H2" i="4"/>
  <c r="F2" i="4"/>
  <c r="H9" i="4"/>
  <c r="F9" i="4"/>
  <c r="H27" i="4"/>
  <c r="F27" i="4"/>
  <c r="H21" i="4"/>
  <c r="F21" i="4"/>
  <c r="H8" i="4"/>
  <c r="F8" i="4"/>
  <c r="H4" i="4"/>
  <c r="F4" i="4"/>
  <c r="P6" i="4"/>
  <c r="P5" i="4"/>
  <c r="P24" i="4"/>
  <c r="P25" i="4"/>
  <c r="P16" i="4"/>
  <c r="P13" i="4"/>
  <c r="P3" i="4"/>
  <c r="P11" i="4"/>
  <c r="P17" i="4"/>
  <c r="P9" i="4"/>
  <c r="P10" i="4"/>
  <c r="P22" i="4"/>
  <c r="P23" i="4"/>
  <c r="P8" i="4"/>
  <c r="P12" i="4"/>
  <c r="P4" i="4"/>
  <c r="P15" i="4"/>
  <c r="P27" i="4"/>
  <c r="P21" i="4"/>
  <c r="P7" i="4"/>
  <c r="P20" i="4"/>
  <c r="P2" i="4"/>
  <c r="P26" i="4"/>
  <c r="P19" i="4"/>
  <c r="P18" i="4"/>
  <c r="I20" i="4" l="1"/>
  <c r="G20" i="4"/>
  <c r="I2" i="4"/>
  <c r="G2" i="4"/>
  <c r="I13" i="4"/>
  <c r="G13" i="4"/>
  <c r="I17" i="4"/>
  <c r="G17" i="4"/>
  <c r="G27" i="4"/>
  <c r="I27" i="4"/>
  <c r="I12" i="4"/>
  <c r="G12" i="4"/>
  <c r="I3" i="4"/>
  <c r="G3" i="4"/>
  <c r="I16" i="4"/>
  <c r="G16" i="4"/>
  <c r="G25" i="4"/>
  <c r="I25" i="4"/>
  <c r="G21" i="4"/>
  <c r="I21" i="4"/>
  <c r="G5" i="4"/>
  <c r="I5" i="4"/>
  <c r="I23" i="4"/>
  <c r="G23" i="4"/>
  <c r="I6" i="4"/>
  <c r="G6" i="4"/>
  <c r="I9" i="4"/>
  <c r="G9" i="4"/>
  <c r="I7" i="4"/>
  <c r="G7" i="4"/>
  <c r="G15" i="4"/>
  <c r="I15" i="4"/>
  <c r="G24" i="4"/>
  <c r="I24" i="4"/>
  <c r="I18" i="4"/>
  <c r="G18" i="4"/>
  <c r="I19" i="4"/>
  <c r="G19" i="4"/>
  <c r="I22" i="4"/>
  <c r="G22" i="4"/>
  <c r="G11" i="4"/>
  <c r="I11" i="4"/>
  <c r="G4" i="4"/>
  <c r="I4" i="4"/>
  <c r="G8" i="4"/>
  <c r="I8" i="4"/>
  <c r="G26" i="4"/>
  <c r="I26" i="4"/>
  <c r="I10" i="4"/>
  <c r="G10" i="4"/>
  <c r="I31" i="5"/>
  <c r="I30" i="5"/>
  <c r="I14" i="5"/>
  <c r="I7" i="5"/>
  <c r="I5" i="5"/>
  <c r="I4" i="5"/>
  <c r="X31" i="9" l="1"/>
  <c r="S31" i="9"/>
  <c r="P31" i="9"/>
  <c r="E31" i="9"/>
  <c r="X30" i="9"/>
  <c r="S30" i="9"/>
  <c r="P30" i="9"/>
  <c r="E30" i="9"/>
  <c r="X29" i="9"/>
  <c r="S29" i="9"/>
  <c r="P29" i="9"/>
  <c r="H29" i="9"/>
  <c r="E29" i="9"/>
  <c r="X28" i="9"/>
  <c r="S28" i="9"/>
  <c r="P28" i="9"/>
  <c r="H28" i="9"/>
  <c r="E28" i="9"/>
  <c r="X27" i="9"/>
  <c r="S27" i="9"/>
  <c r="P27" i="9"/>
  <c r="H27" i="9"/>
  <c r="E27" i="9"/>
  <c r="X26" i="9"/>
  <c r="S26" i="9"/>
  <c r="P26" i="9"/>
  <c r="H26" i="9"/>
  <c r="E26" i="9"/>
  <c r="X25" i="9"/>
  <c r="S25" i="9"/>
  <c r="P25" i="9"/>
  <c r="H25" i="9"/>
  <c r="E25" i="9"/>
  <c r="X24" i="9"/>
  <c r="S24" i="9"/>
  <c r="P24" i="9"/>
  <c r="H24" i="9"/>
  <c r="E24" i="9"/>
  <c r="X23" i="9"/>
  <c r="S23" i="9"/>
  <c r="P23" i="9"/>
  <c r="H23" i="9"/>
  <c r="E23" i="9"/>
  <c r="X22" i="9"/>
  <c r="S22" i="9"/>
  <c r="P22" i="9"/>
  <c r="H22" i="9"/>
  <c r="E22" i="9"/>
  <c r="X21" i="9"/>
  <c r="S21" i="9"/>
  <c r="P21" i="9"/>
  <c r="H21" i="9"/>
  <c r="E21" i="9"/>
  <c r="X20" i="9"/>
  <c r="S20" i="9"/>
  <c r="P20" i="9"/>
  <c r="H20" i="9"/>
  <c r="E20" i="9"/>
  <c r="X19" i="9"/>
  <c r="S19" i="9"/>
  <c r="P19" i="9"/>
  <c r="H19" i="9"/>
  <c r="E19" i="9"/>
  <c r="X18" i="9"/>
  <c r="S18" i="9"/>
  <c r="P18" i="9"/>
  <c r="H18" i="9"/>
  <c r="E18" i="9"/>
  <c r="X17" i="9"/>
  <c r="S17" i="9"/>
  <c r="P17" i="9"/>
  <c r="H17" i="9"/>
  <c r="E17" i="9"/>
  <c r="X16" i="9"/>
  <c r="S16" i="9"/>
  <c r="P16" i="9"/>
  <c r="H16" i="9"/>
  <c r="E16" i="9"/>
  <c r="X15" i="9"/>
  <c r="S15" i="9"/>
  <c r="P15" i="9"/>
  <c r="H15" i="9"/>
  <c r="E15" i="9"/>
  <c r="X14" i="9"/>
  <c r="S14" i="9"/>
  <c r="P14" i="9"/>
  <c r="E14" i="9"/>
  <c r="X13" i="9"/>
  <c r="S13" i="9"/>
  <c r="P13" i="9"/>
  <c r="H13" i="9"/>
  <c r="E13" i="9"/>
  <c r="X12" i="9"/>
  <c r="S12" i="9"/>
  <c r="P12" i="9"/>
  <c r="H12" i="9"/>
  <c r="E12" i="9"/>
  <c r="X11" i="9"/>
  <c r="S11" i="9"/>
  <c r="P11" i="9"/>
  <c r="H11" i="9"/>
  <c r="E11" i="9"/>
  <c r="X10" i="9"/>
  <c r="S10" i="9"/>
  <c r="P10" i="9"/>
  <c r="H10" i="9"/>
  <c r="E10" i="9"/>
  <c r="X9" i="9"/>
  <c r="S9" i="9"/>
  <c r="P9" i="9"/>
  <c r="H9" i="9"/>
  <c r="E9" i="9"/>
  <c r="X8" i="9"/>
  <c r="S8" i="9"/>
  <c r="P8" i="9"/>
  <c r="H8" i="9"/>
  <c r="E8" i="9"/>
  <c r="X7" i="9"/>
  <c r="S7" i="9"/>
  <c r="P7" i="9"/>
  <c r="E7" i="9"/>
  <c r="X6" i="9"/>
  <c r="S6" i="9"/>
  <c r="P6" i="9"/>
  <c r="H6" i="9"/>
  <c r="E6" i="9"/>
  <c r="X5" i="9"/>
  <c r="S5" i="9"/>
  <c r="P5" i="9"/>
  <c r="E5" i="9"/>
  <c r="X4" i="9"/>
  <c r="S4" i="9"/>
  <c r="P4" i="9"/>
  <c r="E4" i="9"/>
  <c r="X3" i="9"/>
  <c r="S3" i="9"/>
  <c r="P3" i="9"/>
  <c r="H3" i="9"/>
  <c r="E3" i="9"/>
  <c r="X2" i="9"/>
  <c r="S2" i="9"/>
  <c r="P2" i="9"/>
  <c r="H2" i="9"/>
  <c r="E2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4" i="8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X26" i="7"/>
  <c r="X3" i="7"/>
  <c r="X4" i="7"/>
  <c r="X27" i="7"/>
  <c r="X5" i="7"/>
  <c r="X6" i="7"/>
  <c r="X7" i="7"/>
  <c r="X28" i="7"/>
  <c r="X8" i="7"/>
  <c r="X9" i="7"/>
  <c r="X29" i="7"/>
  <c r="X10" i="7"/>
  <c r="X11" i="7"/>
  <c r="X12" i="7"/>
  <c r="X13" i="7"/>
  <c r="X14" i="7"/>
  <c r="X15" i="7"/>
  <c r="X16" i="7"/>
  <c r="X17" i="7"/>
  <c r="X30" i="7"/>
  <c r="X18" i="7"/>
  <c r="X31" i="7"/>
  <c r="X19" i="7"/>
  <c r="X20" i="7"/>
  <c r="X21" i="7"/>
  <c r="X22" i="7"/>
  <c r="X23" i="7"/>
  <c r="X24" i="7"/>
  <c r="X25" i="7"/>
  <c r="X2" i="7"/>
  <c r="S26" i="7"/>
  <c r="S3" i="7"/>
  <c r="S4" i="7"/>
  <c r="S27" i="7"/>
  <c r="S5" i="7"/>
  <c r="S6" i="7"/>
  <c r="S7" i="7"/>
  <c r="S28" i="7"/>
  <c r="S8" i="7"/>
  <c r="S9" i="7"/>
  <c r="S29" i="7"/>
  <c r="S10" i="7"/>
  <c r="S11" i="7"/>
  <c r="S12" i="7"/>
  <c r="S13" i="7"/>
  <c r="S14" i="7"/>
  <c r="S15" i="7"/>
  <c r="S16" i="7"/>
  <c r="S17" i="7"/>
  <c r="S30" i="7"/>
  <c r="S18" i="7"/>
  <c r="S31" i="7"/>
  <c r="S19" i="7"/>
  <c r="S20" i="7"/>
  <c r="S21" i="7"/>
  <c r="S22" i="7"/>
  <c r="S23" i="7"/>
  <c r="S24" i="7"/>
  <c r="S25" i="7"/>
  <c r="S2" i="7"/>
  <c r="P26" i="7"/>
  <c r="P3" i="7"/>
  <c r="P4" i="7"/>
  <c r="P27" i="7"/>
  <c r="P5" i="7"/>
  <c r="P6" i="7"/>
  <c r="P7" i="7"/>
  <c r="P28" i="7"/>
  <c r="P8" i="7"/>
  <c r="P9" i="7"/>
  <c r="P29" i="7"/>
  <c r="P10" i="7"/>
  <c r="P11" i="7"/>
  <c r="P12" i="7"/>
  <c r="P13" i="7"/>
  <c r="P14" i="7"/>
  <c r="P15" i="7"/>
  <c r="P16" i="7"/>
  <c r="P17" i="7"/>
  <c r="P30" i="7"/>
  <c r="P18" i="7"/>
  <c r="P31" i="7"/>
  <c r="P19" i="7"/>
  <c r="P20" i="7"/>
  <c r="P21" i="7"/>
  <c r="P22" i="7"/>
  <c r="P23" i="7"/>
  <c r="P24" i="7"/>
  <c r="P25" i="7"/>
  <c r="P2" i="7"/>
  <c r="Q26" i="6"/>
  <c r="Q3" i="6"/>
  <c r="Q4" i="6"/>
  <c r="Q27" i="6"/>
  <c r="Q5" i="6"/>
  <c r="Q6" i="6"/>
  <c r="Q7" i="6"/>
  <c r="Q28" i="6"/>
  <c r="Q8" i="6"/>
  <c r="Q9" i="6"/>
  <c r="Q29" i="6"/>
  <c r="Q10" i="6"/>
  <c r="Q11" i="6"/>
  <c r="Q12" i="6"/>
  <c r="Q13" i="6"/>
  <c r="Q14" i="6"/>
  <c r="Q15" i="6"/>
  <c r="Q16" i="6"/>
  <c r="Q17" i="6"/>
  <c r="Q30" i="6"/>
  <c r="Q18" i="6"/>
  <c r="Q31" i="6"/>
  <c r="Q19" i="6"/>
  <c r="Q20" i="6"/>
  <c r="Q21" i="6"/>
  <c r="Q22" i="6"/>
  <c r="Q23" i="6"/>
  <c r="Q24" i="6"/>
  <c r="Q25" i="6"/>
  <c r="Q2" i="6"/>
  <c r="E25" i="6" l="1"/>
  <c r="E24" i="6"/>
  <c r="E25" i="7"/>
  <c r="E24" i="7"/>
  <c r="E31" i="5"/>
  <c r="E30" i="5"/>
  <c r="K4" i="4"/>
  <c r="K21" i="4"/>
  <c r="K22" i="4"/>
  <c r="K23" i="4"/>
  <c r="K12" i="4"/>
  <c r="K5" i="4"/>
  <c r="K24" i="4"/>
  <c r="K11" i="4"/>
  <c r="K25" i="4"/>
  <c r="K6" i="4"/>
  <c r="K26" i="4"/>
  <c r="K7" i="4"/>
  <c r="K8" i="4"/>
  <c r="K27" i="4"/>
  <c r="K9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2" i="5"/>
  <c r="K14" i="4"/>
  <c r="K10" i="4"/>
  <c r="K2" i="4"/>
  <c r="K15" i="4"/>
  <c r="K3" i="4"/>
  <c r="K16" i="4"/>
  <c r="K17" i="4"/>
  <c r="K13" i="4"/>
  <c r="K18" i="4"/>
  <c r="K19" i="4"/>
  <c r="K20" i="4"/>
  <c r="K30" i="4" l="1"/>
  <c r="K29" i="4"/>
  <c r="O14" i="4"/>
  <c r="H14" i="4" l="1"/>
  <c r="F14" i="4"/>
  <c r="P14" i="4"/>
  <c r="O29" i="4"/>
  <c r="O30" i="4"/>
  <c r="H21" i="7"/>
  <c r="E21" i="7"/>
  <c r="H23" i="7"/>
  <c r="E23" i="7"/>
  <c r="H22" i="7"/>
  <c r="E22" i="7"/>
  <c r="H20" i="7"/>
  <c r="E20" i="7"/>
  <c r="H19" i="7"/>
  <c r="E19" i="7"/>
  <c r="H31" i="7"/>
  <c r="E31" i="7"/>
  <c r="H18" i="7"/>
  <c r="E18" i="7"/>
  <c r="H30" i="7"/>
  <c r="E30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E10" i="7"/>
  <c r="H29" i="7"/>
  <c r="E29" i="7"/>
  <c r="H9" i="7"/>
  <c r="E9" i="7"/>
  <c r="H8" i="7"/>
  <c r="E8" i="7"/>
  <c r="H28" i="7"/>
  <c r="E28" i="7"/>
  <c r="H7" i="7"/>
  <c r="E7" i="7"/>
  <c r="H6" i="7"/>
  <c r="E6" i="7"/>
  <c r="E5" i="7"/>
  <c r="H27" i="7"/>
  <c r="E27" i="7"/>
  <c r="E4" i="7"/>
  <c r="E3" i="7"/>
  <c r="H26" i="7"/>
  <c r="E26" i="7"/>
  <c r="H2" i="7"/>
  <c r="E2" i="7"/>
  <c r="H27" i="5"/>
  <c r="I27" i="5" s="1"/>
  <c r="H29" i="5"/>
  <c r="I29" i="5" s="1"/>
  <c r="H28" i="5"/>
  <c r="I28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6" i="5"/>
  <c r="I6" i="5" s="1"/>
  <c r="H3" i="5"/>
  <c r="I3" i="5" s="1"/>
  <c r="H2" i="5"/>
  <c r="I2" i="5" s="1"/>
  <c r="H21" i="6"/>
  <c r="E21" i="6"/>
  <c r="H23" i="6"/>
  <c r="E23" i="6"/>
  <c r="H22" i="6"/>
  <c r="E22" i="6"/>
  <c r="H20" i="6"/>
  <c r="E20" i="6"/>
  <c r="H19" i="6"/>
  <c r="E19" i="6"/>
  <c r="H31" i="6"/>
  <c r="E31" i="6"/>
  <c r="H18" i="6"/>
  <c r="E18" i="6"/>
  <c r="H30" i="6"/>
  <c r="E30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E10" i="6"/>
  <c r="H29" i="6"/>
  <c r="E29" i="6"/>
  <c r="H9" i="6"/>
  <c r="E9" i="6"/>
  <c r="H8" i="6"/>
  <c r="E8" i="6"/>
  <c r="H28" i="6"/>
  <c r="E28" i="6"/>
  <c r="H7" i="6"/>
  <c r="E7" i="6"/>
  <c r="H6" i="6"/>
  <c r="E6" i="6"/>
  <c r="E5" i="6"/>
  <c r="H27" i="6"/>
  <c r="E27" i="6"/>
  <c r="E4" i="6"/>
  <c r="E3" i="6"/>
  <c r="H26" i="6"/>
  <c r="E26" i="6"/>
  <c r="H2" i="6"/>
  <c r="E2" i="6"/>
  <c r="I14" i="4" l="1"/>
  <c r="G14" i="4"/>
  <c r="P30" i="4"/>
  <c r="P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I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ICHD/ </t>
        </r>
        <r>
          <rPr>
            <sz val="9"/>
            <color indexed="81"/>
            <rFont val="돋움"/>
            <family val="3"/>
            <charset val="129"/>
          </rPr>
          <t>정상다리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>x100</t>
        </r>
        <r>
          <rPr>
            <sz val="9"/>
            <color indexed="81"/>
            <rFont val="돋움"/>
            <family val="3"/>
            <charset val="129"/>
          </rPr>
          <t xml:space="preserve">
정상다리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: LLD </t>
        </r>
        <r>
          <rPr>
            <sz val="9"/>
            <color indexed="81"/>
            <rFont val="돋움"/>
            <family val="3"/>
            <charset val="129"/>
          </rPr>
          <t>원인에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요망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정상으로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형광펜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표시해주시요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형광펜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표시해주시요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O1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stride length</t>
        </r>
      </text>
    </comment>
    <comment ref="P1" authorId="0" shapeId="0" xr:uid="{00000000-0006-0000-0100-000005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cadence</t>
        </r>
      </text>
    </comment>
    <comment ref="Q1" authorId="0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step width</t>
        </r>
      </text>
    </comment>
    <comment ref="R1" authorId="0" shapeId="0" xr:uid="{00000000-0006-0000-0100-000007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step length</t>
        </r>
      </text>
    </comment>
    <comment ref="T1" authorId="0" shapeId="0" xr:uid="{00000000-0006-0000-0100-000008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stance phase </t>
        </r>
      </text>
    </comment>
    <comment ref="V1" authorId="0" shapeId="0" xr:uid="{00000000-0006-0000-0100-000009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swing phase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J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pelvis angle maximum in frontal plane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range</t>
        </r>
      </text>
    </comment>
    <comment ref="N1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ankle maximal dorsiflexion angle in the saggital plane</t>
        </r>
      </text>
    </comment>
    <comment ref="Q1" authorId="0" shapeId="0" xr:uid="{00000000-0006-0000-0200-000004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knee angle maximum flexion during loading phase in Sagittal plane</t>
        </r>
      </text>
    </comment>
    <comment ref="T1" authorId="0" shapeId="0" xr:uid="{00000000-0006-0000-0200-000005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knee angle maximum flexion during stride cycle</t>
        </r>
      </text>
    </comment>
    <comment ref="V1" authorId="0" shapeId="0" xr:uid="{00000000-0006-0000-0200-000006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flexion in Sagittal plane</t>
        </r>
      </text>
    </comment>
    <comment ref="Y1" authorId="0" shapeId="0" xr:uid="{00000000-0006-0000-0200-000007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extension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J1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pelvis angle maximum in frontal plane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range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ankle maximal dorsiflexion angle in the saggital plane</t>
        </r>
      </text>
    </comment>
    <comment ref="Q1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knee angle maximum flexion during loading phase in Sagittal plane</t>
        </r>
      </text>
    </comment>
    <comment ref="T1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knee angle maximum flexion during stride cycle</t>
        </r>
      </text>
    </comment>
    <comment ref="V1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flexion in Sagittal plane</t>
        </r>
      </text>
    </comment>
    <comment ref="Y1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extension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J1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ankle moment maximum in ABD/ADD in frontal plane</t>
        </r>
      </text>
    </comment>
    <comment ref="L1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knee moment maximu in ABD/ADD in frontal plane</t>
        </r>
      </text>
    </comment>
    <comment ref="N1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moment in ABD/ADD</t>
        </r>
      </text>
    </comment>
  </commentList>
</comments>
</file>

<file path=xl/sharedStrings.xml><?xml version="1.0" encoding="utf-8"?>
<sst xmlns="http://schemas.openxmlformats.org/spreadsheetml/2006/main" count="371" uniqueCount="175">
  <si>
    <t>speed</t>
    <phoneticPr fontId="1" type="noConversion"/>
  </si>
  <si>
    <t>cad</t>
    <phoneticPr fontId="1" type="noConversion"/>
  </si>
  <si>
    <t>SW</t>
    <phoneticPr fontId="1" type="noConversion"/>
  </si>
  <si>
    <t>SL_Rt</t>
    <phoneticPr fontId="1" type="noConversion"/>
  </si>
  <si>
    <t>stride</t>
    <phoneticPr fontId="1" type="noConversion"/>
  </si>
  <si>
    <t>SL_Lt</t>
    <phoneticPr fontId="1" type="noConversion"/>
  </si>
  <si>
    <t>stance_Rt</t>
    <phoneticPr fontId="1" type="noConversion"/>
  </si>
  <si>
    <t>stance_Lt</t>
    <phoneticPr fontId="1" type="noConversion"/>
  </si>
  <si>
    <t>swing_Rt</t>
    <phoneticPr fontId="1" type="noConversion"/>
  </si>
  <si>
    <t>swing_Lt</t>
    <phoneticPr fontId="1" type="noConversion"/>
  </si>
  <si>
    <t>KATR</t>
    <phoneticPr fontId="1" type="noConversion"/>
  </si>
  <si>
    <t>HARmin</t>
    <phoneticPr fontId="1" type="noConversion"/>
  </si>
  <si>
    <t>PALm</t>
    <phoneticPr fontId="1" type="noConversion"/>
  </si>
  <si>
    <t>PALr</t>
    <phoneticPr fontId="1" type="noConversion"/>
  </si>
  <si>
    <t>PARm</t>
    <phoneticPr fontId="1" type="noConversion"/>
  </si>
  <si>
    <t>PARr</t>
    <phoneticPr fontId="1" type="noConversion"/>
  </si>
  <si>
    <t>AAL</t>
    <phoneticPr fontId="1" type="noConversion"/>
  </si>
  <si>
    <t>AAR</t>
    <phoneticPr fontId="1" type="noConversion"/>
  </si>
  <si>
    <t>KAL</t>
    <phoneticPr fontId="1" type="noConversion"/>
  </si>
  <si>
    <t>KAR</t>
    <phoneticPr fontId="1" type="noConversion"/>
  </si>
  <si>
    <t>KATL</t>
    <phoneticPr fontId="1" type="noConversion"/>
  </si>
  <si>
    <t>HALmax</t>
    <phoneticPr fontId="1" type="noConversion"/>
  </si>
  <si>
    <t>HALmin</t>
    <phoneticPr fontId="1" type="noConversion"/>
  </si>
  <si>
    <t>HARmax</t>
    <phoneticPr fontId="1" type="noConversion"/>
  </si>
  <si>
    <t>AML</t>
    <phoneticPr fontId="1" type="noConversion"/>
  </si>
  <si>
    <t>AMR</t>
    <phoneticPr fontId="1" type="noConversion"/>
  </si>
  <si>
    <t>KML</t>
    <phoneticPr fontId="1" type="noConversion"/>
  </si>
  <si>
    <t>KMR</t>
    <phoneticPr fontId="1" type="noConversion"/>
  </si>
  <si>
    <t>HML</t>
    <phoneticPr fontId="1" type="noConversion"/>
  </si>
  <si>
    <t>HMR</t>
    <phoneticPr fontId="1" type="noConversion"/>
  </si>
  <si>
    <t>김다은</t>
    <phoneticPr fontId="1" type="noConversion"/>
  </si>
  <si>
    <t>김다정</t>
    <phoneticPr fontId="1" type="noConversion"/>
  </si>
  <si>
    <t>김소희</t>
    <phoneticPr fontId="1" type="noConversion"/>
  </si>
  <si>
    <t>김진국</t>
    <phoneticPr fontId="1" type="noConversion"/>
  </si>
  <si>
    <t>박해원</t>
    <phoneticPr fontId="1" type="noConversion"/>
  </si>
  <si>
    <t>서현정</t>
    <phoneticPr fontId="1" type="noConversion"/>
  </si>
  <si>
    <t>송혜림</t>
    <phoneticPr fontId="1" type="noConversion"/>
  </si>
  <si>
    <t>신동진</t>
    <phoneticPr fontId="1" type="noConversion"/>
  </si>
  <si>
    <t>신승철</t>
    <phoneticPr fontId="1" type="noConversion"/>
  </si>
  <si>
    <t>신재요</t>
    <phoneticPr fontId="1" type="noConversion"/>
  </si>
  <si>
    <t>양찬우</t>
    <phoneticPr fontId="1" type="noConversion"/>
  </si>
  <si>
    <t>유리라</t>
    <phoneticPr fontId="1" type="noConversion"/>
  </si>
  <si>
    <t>유시아</t>
    <phoneticPr fontId="1" type="noConversion"/>
  </si>
  <si>
    <t>윤지한</t>
    <phoneticPr fontId="1" type="noConversion"/>
  </si>
  <si>
    <t>이수진</t>
    <phoneticPr fontId="1" type="noConversion"/>
  </si>
  <si>
    <t>이우형</t>
    <phoneticPr fontId="1" type="noConversion"/>
  </si>
  <si>
    <t>이지환</t>
    <phoneticPr fontId="1" type="noConversion"/>
  </si>
  <si>
    <t>임건우</t>
    <phoneticPr fontId="1" type="noConversion"/>
  </si>
  <si>
    <t>정우진</t>
    <phoneticPr fontId="1" type="noConversion"/>
  </si>
  <si>
    <t>정재우</t>
    <phoneticPr fontId="1" type="noConversion"/>
  </si>
  <si>
    <t>조승현</t>
    <phoneticPr fontId="1" type="noConversion"/>
  </si>
  <si>
    <t>최성현</t>
    <phoneticPr fontId="1" type="noConversion"/>
  </si>
  <si>
    <t xml:space="preserve">호성원 </t>
    <phoneticPr fontId="1" type="noConversion"/>
  </si>
  <si>
    <t>황원준</t>
    <phoneticPr fontId="1" type="noConversion"/>
  </si>
  <si>
    <t>long</t>
    <phoneticPr fontId="1" type="noConversion"/>
  </si>
  <si>
    <t>김준호</t>
  </si>
  <si>
    <t>이화영</t>
  </si>
  <si>
    <t>임채명</t>
  </si>
  <si>
    <t>정세진</t>
  </si>
  <si>
    <t>name</t>
    <phoneticPr fontId="1" type="noConversion"/>
  </si>
  <si>
    <t>name</t>
    <phoneticPr fontId="1" type="noConversion"/>
  </si>
  <si>
    <t xml:space="preserve">id </t>
    <phoneticPr fontId="1" type="noConversion"/>
  </si>
  <si>
    <t xml:space="preserve">date of birth </t>
    <phoneticPr fontId="1" type="noConversion"/>
  </si>
  <si>
    <t xml:space="preserve">date of exam </t>
    <phoneticPr fontId="1" type="noConversion"/>
  </si>
  <si>
    <t>age</t>
    <phoneticPr fontId="1" type="noConversion"/>
  </si>
  <si>
    <t>Rt.</t>
    <phoneticPr fontId="1" type="noConversion"/>
  </si>
  <si>
    <t>Lt.</t>
    <phoneticPr fontId="1" type="noConversion"/>
  </si>
  <si>
    <t xml:space="preserve">preop LLD </t>
    <phoneticPr fontId="1" type="noConversion"/>
  </si>
  <si>
    <t>AM_Long</t>
    <phoneticPr fontId="1" type="noConversion"/>
  </si>
  <si>
    <t>AM_Short</t>
    <phoneticPr fontId="1" type="noConversion"/>
  </si>
  <si>
    <t>KM_Long</t>
    <phoneticPr fontId="1" type="noConversion"/>
  </si>
  <si>
    <t>KM_Short</t>
    <phoneticPr fontId="1" type="noConversion"/>
  </si>
  <si>
    <t>HM_Long</t>
    <phoneticPr fontId="1" type="noConversion"/>
  </si>
  <si>
    <t xml:space="preserve">HM_Short </t>
    <phoneticPr fontId="1" type="noConversion"/>
  </si>
  <si>
    <t>KAT_Short</t>
    <phoneticPr fontId="1" type="noConversion"/>
  </si>
  <si>
    <t>PAm_Long</t>
    <phoneticPr fontId="1" type="noConversion"/>
  </si>
  <si>
    <t>PAm_short</t>
    <phoneticPr fontId="1" type="noConversion"/>
  </si>
  <si>
    <t>PAr_Long</t>
    <phoneticPr fontId="1" type="noConversion"/>
  </si>
  <si>
    <t>PAr_Short</t>
    <phoneticPr fontId="1" type="noConversion"/>
  </si>
  <si>
    <t>AD_Long</t>
    <phoneticPr fontId="1" type="noConversion"/>
  </si>
  <si>
    <t>AD_Short</t>
    <phoneticPr fontId="1" type="noConversion"/>
  </si>
  <si>
    <t>KF_Long</t>
    <phoneticPr fontId="1" type="noConversion"/>
  </si>
  <si>
    <t>KF_Short</t>
    <phoneticPr fontId="1" type="noConversion"/>
  </si>
  <si>
    <t>KAT_Long</t>
    <phoneticPr fontId="1" type="noConversion"/>
  </si>
  <si>
    <t>HFmax_Long</t>
    <phoneticPr fontId="1" type="noConversion"/>
  </si>
  <si>
    <t>HEmin_Long</t>
    <phoneticPr fontId="1" type="noConversion"/>
  </si>
  <si>
    <t>HFmax_Short</t>
    <phoneticPr fontId="1" type="noConversion"/>
  </si>
  <si>
    <t>HEmin_Short</t>
    <phoneticPr fontId="1" type="noConversion"/>
  </si>
  <si>
    <t>SL_Long</t>
    <phoneticPr fontId="1" type="noConversion"/>
  </si>
  <si>
    <t>SL_Short</t>
    <phoneticPr fontId="1" type="noConversion"/>
  </si>
  <si>
    <t>stance_Long</t>
    <phoneticPr fontId="1" type="noConversion"/>
  </si>
  <si>
    <t>stance_Short</t>
    <phoneticPr fontId="1" type="noConversion"/>
  </si>
  <si>
    <t>swing_Long</t>
    <phoneticPr fontId="1" type="noConversion"/>
  </si>
  <si>
    <t xml:space="preserve">swing_Short </t>
    <phoneticPr fontId="1" type="noConversion"/>
  </si>
  <si>
    <t>박현철</t>
    <phoneticPr fontId="1" type="noConversion"/>
  </si>
  <si>
    <t>정상필</t>
    <phoneticPr fontId="1" type="noConversion"/>
  </si>
  <si>
    <t>Difference btw HM</t>
    <phoneticPr fontId="1" type="noConversion"/>
  </si>
  <si>
    <t>Difference</t>
    <phoneticPr fontId="1" type="noConversion"/>
  </si>
  <si>
    <t>difference</t>
    <phoneticPr fontId="1" type="noConversion"/>
  </si>
  <si>
    <t>stance ratio</t>
    <phoneticPr fontId="1" type="noConversion"/>
  </si>
  <si>
    <t>곡선의 좌표</t>
  </si>
  <si>
    <t>검정 결과 변수:LLD</t>
  </si>
  <si>
    <t>이상부터 정(+)a</t>
  </si>
  <si>
    <r>
      <rPr>
        <sz val="9"/>
        <color indexed="8"/>
        <rFont val="Gulim"/>
        <family val="3"/>
      </rPr>
      <t>특이도</t>
    </r>
    <phoneticPr fontId="1" type="noConversion"/>
  </si>
  <si>
    <t>Sensitivity</t>
    <phoneticPr fontId="1" type="noConversion"/>
  </si>
  <si>
    <t>1 - Specificity</t>
    <phoneticPr fontId="1" type="noConversion"/>
  </si>
  <si>
    <t xml:space="preserve">percentage </t>
    <phoneticPr fontId="1" type="noConversion"/>
  </si>
  <si>
    <t xml:space="preserve">etiology </t>
    <phoneticPr fontId="1" type="noConversion"/>
  </si>
  <si>
    <t>long limb length</t>
    <phoneticPr fontId="1" type="noConversion"/>
  </si>
  <si>
    <t>short limb length</t>
    <phoneticPr fontId="1" type="noConversion"/>
  </si>
  <si>
    <t>Idiopathic</t>
    <phoneticPr fontId="1" type="noConversion"/>
  </si>
  <si>
    <t>s/p Premature physeal arrest, distal femur, Lt.</t>
    <phoneticPr fontId="1" type="noConversion"/>
  </si>
  <si>
    <t>Posttraumatic</t>
    <phoneticPr fontId="1" type="noConversion"/>
  </si>
  <si>
    <t>Posttraumatic (s/p Distal tibia Fx., Lt., physeal injury)</t>
    <phoneticPr fontId="1" type="noConversion"/>
  </si>
  <si>
    <t>Posttraumatic (s/p Femur shaft Fx., Lt.)</t>
    <phoneticPr fontId="1" type="noConversion"/>
  </si>
  <si>
    <t>Idiopathic hemi hypertrophy of lower leg</t>
    <phoneticPr fontId="1" type="noConversion"/>
  </si>
  <si>
    <t>Idiopathic, Multiple hereditary exostosis</t>
    <phoneticPr fontId="1" type="noConversion"/>
  </si>
  <si>
    <t>Posttraumatic (tibia malunion)</t>
    <phoneticPr fontId="1" type="noConversion"/>
  </si>
  <si>
    <t>LCP sequelae</t>
    <phoneticPr fontId="1" type="noConversion"/>
  </si>
  <si>
    <t>Posttraumatic</t>
    <phoneticPr fontId="1" type="noConversion"/>
  </si>
  <si>
    <t>Idiopathic (h/o clubfoot)</t>
    <phoneticPr fontId="1" type="noConversion"/>
  </si>
  <si>
    <t>Idiopathic, enchondromatosis</t>
    <phoneticPr fontId="1" type="noConversion"/>
  </si>
  <si>
    <t>Posttraumatic (Rt. tibia shat Fx.)</t>
    <phoneticPr fontId="1" type="noConversion"/>
  </si>
  <si>
    <t>Posttraumatic (Femur shaft Fx., Lt(AO32-C3))</t>
    <phoneticPr fontId="1" type="noConversion"/>
  </si>
  <si>
    <t>Posttraumatic (Distal femur Fx., Lt., Femur shaft Fx., Rt.)</t>
    <phoneticPr fontId="1" type="noConversion"/>
  </si>
  <si>
    <t>Bowing d/t Neurofibromatosis</t>
    <phoneticPr fontId="1" type="noConversion"/>
  </si>
  <si>
    <t>Posttraumatic (Tibia shaft fx., Lt. (AO42-A1))</t>
    <phoneticPr fontId="1" type="noConversion"/>
  </si>
  <si>
    <t>Posttraumatic (Tibia shaft open fx., Lt.)</t>
    <phoneticPr fontId="1" type="noConversion"/>
  </si>
  <si>
    <t>Posttraumatic (Tibiofibular shaft Fx., Rt.)</t>
    <phoneticPr fontId="1" type="noConversion"/>
  </si>
  <si>
    <t>Posttraumatic (Subtrochanteric Fx., hip, Lt.)</t>
    <phoneticPr fontId="1" type="noConversion"/>
  </si>
  <si>
    <t>Achondroplasia</t>
    <phoneticPr fontId="1" type="noConversion"/>
  </si>
  <si>
    <t>Posttraumatic (Femur shaft Fx., Rt.)</t>
    <phoneticPr fontId="1" type="noConversion"/>
  </si>
  <si>
    <t>long(1:R, 2:L)</t>
    <phoneticPr fontId="1" type="noConversion"/>
  </si>
  <si>
    <t>sex</t>
    <phoneticPr fontId="1" type="noConversion"/>
  </si>
  <si>
    <t>LLD(ABS)</t>
    <phoneticPr fontId="1" type="noConversion"/>
  </si>
  <si>
    <t>longer limb</t>
    <phoneticPr fontId="1" type="noConversion"/>
  </si>
  <si>
    <t>LLD(ratio, %)</t>
    <phoneticPr fontId="1" type="noConversion"/>
  </si>
  <si>
    <t>LLD</t>
  </si>
  <si>
    <t>민감도</t>
  </si>
  <si>
    <t>1 - 특이도</t>
  </si>
  <si>
    <t>a. 분리점의 최소값은 관측된 검정 결과 값 - 1이며, 분리점의 최대는 관측된 검정값 +1입니다. 나머지 분리점 값은 정렬된 관측 검정값 두 개의 평균입니다.</t>
  </si>
  <si>
    <r>
      <t>이상인 값부터 양(+)</t>
    </r>
    <r>
      <rPr>
        <vertAlign val="superscript"/>
        <sz val="9"/>
        <color indexed="62"/>
        <rFont val="Gulim"/>
        <family val="3"/>
        <charset val="129"/>
      </rPr>
      <t>a</t>
    </r>
  </si>
  <si>
    <t>특이도</t>
    <phoneticPr fontId="1" type="noConversion"/>
  </si>
  <si>
    <t>검정 결과 변수</t>
  </si>
  <si>
    <t>LLDratio</t>
  </si>
  <si>
    <t>검정 결과 변수:LLDratio에는 실제 양의 반응 집단과 실제 음의 반응 집단 사이에 하나 이상의 등순위가 있습니다.</t>
  </si>
  <si>
    <t>KATS</t>
    <phoneticPr fontId="1" type="noConversion"/>
  </si>
  <si>
    <t>HASmin</t>
    <phoneticPr fontId="1" type="noConversion"/>
  </si>
  <si>
    <t>cut off 18.7mm</t>
    <phoneticPr fontId="1" type="noConversion"/>
  </si>
  <si>
    <t>cut off 15.75mm</t>
    <phoneticPr fontId="1" type="noConversion"/>
  </si>
  <si>
    <t>cut off 2.1%</t>
    <phoneticPr fontId="1" type="noConversion"/>
  </si>
  <si>
    <t>cut off 2.6%</t>
    <phoneticPr fontId="1" type="noConversion"/>
  </si>
  <si>
    <t>PALong_m</t>
    <phoneticPr fontId="1" type="noConversion"/>
  </si>
  <si>
    <t>PALong_r</t>
    <phoneticPr fontId="1" type="noConversion"/>
  </si>
  <si>
    <t>PAShort_m</t>
    <phoneticPr fontId="1" type="noConversion"/>
  </si>
  <si>
    <t>PAShort_r</t>
    <phoneticPr fontId="1" type="noConversion"/>
  </si>
  <si>
    <t>HALong_max</t>
    <phoneticPr fontId="1" type="noConversion"/>
  </si>
  <si>
    <t>HAShort_max</t>
    <phoneticPr fontId="1" type="noConversion"/>
  </si>
  <si>
    <t>KALong_</t>
  </si>
  <si>
    <t>AALong_</t>
  </si>
  <si>
    <t>HMLong_</t>
  </si>
  <si>
    <t>KMLong_</t>
  </si>
  <si>
    <t>AMLong_</t>
  </si>
  <si>
    <t>KAShort_</t>
  </si>
  <si>
    <t>AAShort_</t>
  </si>
  <si>
    <t>HMShort_</t>
  </si>
  <si>
    <t>KMShort_</t>
  </si>
  <si>
    <t>AMShort_</t>
  </si>
  <si>
    <t>swing_Short</t>
    <phoneticPr fontId="1" type="noConversion"/>
  </si>
  <si>
    <t>SLDx.</t>
    <phoneticPr fontId="1" type="noConversion"/>
  </si>
  <si>
    <t>StPDdiff</t>
    <phoneticPr fontId="1" type="noConversion"/>
  </si>
  <si>
    <t>SLdiff</t>
    <phoneticPr fontId="1" type="noConversion"/>
  </si>
  <si>
    <t>StPDDx.</t>
    <phoneticPr fontId="1" type="noConversion"/>
  </si>
  <si>
    <t>SwPDdiff</t>
    <phoneticPr fontId="1" type="noConversion"/>
  </si>
  <si>
    <t>SwPDDx.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</si>
</sst>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_ "/>
    <numFmt numFmtId="177" formatCode="0.0_);[Red]\(0.0\)"/>
    <numFmt numFmtId="178" formatCode="0.0_ "/>
    <numFmt numFmtId="179" formatCode="0.00_);[Red]\(0.00\)"/>
    <numFmt numFmtId="180" formatCode="####.0000"/>
    <numFmt numFmtId="181" formatCode="####.000"/>
    <numFmt numFmtId="182" formatCode="###0.0000"/>
    <numFmt numFmtId="183" formatCode="###0.000"/>
    <numFmt numFmtId="184" formatCode="0.000_ "/>
    <numFmt numFmtId="185" formatCode="0_ 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theme="0" tint="-0.499984740745262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Arial"/>
      <family val="2"/>
    </font>
    <font>
      <b/>
      <sz val="9"/>
      <color indexed="8"/>
      <name val="Gulim"/>
      <family val="3"/>
      <charset val="129"/>
    </font>
    <font>
      <sz val="9"/>
      <color indexed="8"/>
      <name val="Gulim"/>
      <family val="3"/>
      <charset val="129"/>
    </font>
    <font>
      <sz val="9"/>
      <color indexed="8"/>
      <name val="Gulim"/>
      <family val="3"/>
    </font>
    <font>
      <sz val="11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b/>
      <sz val="11"/>
      <color indexed="60"/>
      <name val="Gulim"/>
      <family val="3"/>
      <charset val="129"/>
    </font>
    <font>
      <sz val="9"/>
      <color indexed="60"/>
      <name val="Gulim"/>
      <family val="3"/>
      <charset val="129"/>
    </font>
    <font>
      <vertAlign val="superscript"/>
      <sz val="9"/>
      <color indexed="62"/>
      <name val="Gulim"/>
      <family val="3"/>
      <charset val="129"/>
    </font>
    <font>
      <sz val="9"/>
      <color indexed="62"/>
      <name val="Gulim"/>
      <family val="3"/>
      <charset val="129"/>
    </font>
    <font>
      <sz val="10"/>
      <name val="맑은 고딕"/>
      <family val="2"/>
      <charset val="129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</fills>
  <borders count="3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1" fillId="0" borderId="0"/>
    <xf numFmtId="0" fontId="17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23" fillId="5" borderId="3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176" fontId="7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179" fontId="9" fillId="0" borderId="0" xfId="0" applyNumberFormat="1" applyFont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13" fillId="0" borderId="1" xfId="1" applyFont="1" applyBorder="1" applyAlignment="1">
      <alignment horizontal="center" wrapText="1"/>
    </xf>
    <xf numFmtId="0" fontId="13" fillId="0" borderId="2" xfId="1" applyFont="1" applyBorder="1" applyAlignment="1">
      <alignment horizontal="center" wrapText="1"/>
    </xf>
    <xf numFmtId="0" fontId="13" fillId="0" borderId="3" xfId="1" applyFont="1" applyBorder="1" applyAlignment="1">
      <alignment horizontal="center" wrapText="1"/>
    </xf>
    <xf numFmtId="180" fontId="13" fillId="0" borderId="4" xfId="1" applyNumberFormat="1" applyFont="1" applyBorder="1" applyAlignment="1">
      <alignment horizontal="right" vertical="top"/>
    </xf>
    <xf numFmtId="181" fontId="13" fillId="0" borderId="5" xfId="1" applyNumberFormat="1" applyFont="1" applyBorder="1" applyAlignment="1">
      <alignment horizontal="right" vertical="top"/>
    </xf>
    <xf numFmtId="181" fontId="13" fillId="0" borderId="6" xfId="1" applyNumberFormat="1" applyFont="1" applyBorder="1" applyAlignment="1">
      <alignment horizontal="right" vertical="top"/>
    </xf>
    <xf numFmtId="180" fontId="13" fillId="0" borderId="7" xfId="1" applyNumberFormat="1" applyFont="1" applyBorder="1" applyAlignment="1">
      <alignment horizontal="right" vertical="top"/>
    </xf>
    <xf numFmtId="181" fontId="13" fillId="0" borderId="8" xfId="1" applyNumberFormat="1" applyFont="1" applyBorder="1" applyAlignment="1">
      <alignment horizontal="right" vertical="top"/>
    </xf>
    <xf numFmtId="181" fontId="13" fillId="0" borderId="9" xfId="1" applyNumberFormat="1" applyFont="1" applyBorder="1" applyAlignment="1">
      <alignment horizontal="right" vertical="top"/>
    </xf>
    <xf numFmtId="180" fontId="13" fillId="0" borderId="10" xfId="1" applyNumberFormat="1" applyFont="1" applyBorder="1" applyAlignment="1">
      <alignment horizontal="right" vertical="top"/>
    </xf>
    <xf numFmtId="181" fontId="13" fillId="0" borderId="11" xfId="1" applyNumberFormat="1" applyFont="1" applyBorder="1" applyAlignment="1">
      <alignment horizontal="right" vertical="top"/>
    </xf>
    <xf numFmtId="181" fontId="13" fillId="0" borderId="12" xfId="1" applyNumberFormat="1" applyFont="1" applyBorder="1" applyAlignment="1">
      <alignment horizontal="right" vertical="top"/>
    </xf>
    <xf numFmtId="0" fontId="11" fillId="0" borderId="0" xfId="1"/>
    <xf numFmtId="0" fontId="13" fillId="0" borderId="0" xfId="1" applyFont="1" applyFill="1" applyBorder="1" applyAlignment="1">
      <alignment horizontal="center" wrapText="1"/>
    </xf>
    <xf numFmtId="181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14" fontId="3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79" fontId="9" fillId="0" borderId="0" xfId="0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177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15" fillId="2" borderId="0" xfId="0" applyFont="1" applyFill="1">
      <alignment vertical="center"/>
    </xf>
    <xf numFmtId="176" fontId="15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17" fillId="3" borderId="0" xfId="2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17" fillId="3" borderId="0" xfId="2" applyNumberFormat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7" fontId="9" fillId="2" borderId="15" xfId="0" applyNumberFormat="1" applyFont="1" applyFill="1" applyBorder="1" applyAlignment="1">
      <alignment horizontal="center" vertical="center"/>
    </xf>
    <xf numFmtId="176" fontId="9" fillId="2" borderId="16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6" fontId="9" fillId="2" borderId="18" xfId="0" applyNumberFormat="1" applyFont="1" applyFill="1" applyBorder="1" applyAlignment="1">
      <alignment horizontal="center" vertical="center"/>
    </xf>
    <xf numFmtId="0" fontId="11" fillId="0" borderId="0" xfId="3"/>
    <xf numFmtId="0" fontId="21" fillId="0" borderId="19" xfId="3" applyFont="1" applyBorder="1" applyAlignment="1">
      <alignment horizontal="center" wrapText="1"/>
    </xf>
    <xf numFmtId="0" fontId="21" fillId="0" borderId="20" xfId="3" applyFont="1" applyBorder="1" applyAlignment="1">
      <alignment horizontal="center" wrapText="1"/>
    </xf>
    <xf numFmtId="0" fontId="21" fillId="0" borderId="21" xfId="3" applyFont="1" applyBorder="1" applyAlignment="1">
      <alignment horizontal="center" wrapText="1"/>
    </xf>
    <xf numFmtId="182" fontId="19" fillId="0" borderId="22" xfId="3" applyNumberFormat="1" applyFont="1" applyBorder="1" applyAlignment="1">
      <alignment horizontal="right" vertical="top"/>
    </xf>
    <xf numFmtId="183" fontId="19" fillId="0" borderId="23" xfId="3" applyNumberFormat="1" applyFont="1" applyBorder="1" applyAlignment="1">
      <alignment horizontal="right" vertical="top"/>
    </xf>
    <xf numFmtId="183" fontId="19" fillId="0" borderId="24" xfId="3" applyNumberFormat="1" applyFont="1" applyBorder="1" applyAlignment="1">
      <alignment horizontal="right" vertical="top"/>
    </xf>
    <xf numFmtId="182" fontId="19" fillId="0" borderId="25" xfId="3" applyNumberFormat="1" applyFont="1" applyBorder="1" applyAlignment="1">
      <alignment horizontal="right" vertical="top"/>
    </xf>
    <xf numFmtId="183" fontId="19" fillId="0" borderId="26" xfId="3" applyNumberFormat="1" applyFont="1" applyBorder="1" applyAlignment="1">
      <alignment horizontal="right" vertical="top"/>
    </xf>
    <xf numFmtId="183" fontId="19" fillId="0" borderId="27" xfId="3" applyNumberFormat="1" applyFont="1" applyBorder="1" applyAlignment="1">
      <alignment horizontal="right" vertical="top"/>
    </xf>
    <xf numFmtId="182" fontId="19" fillId="0" borderId="28" xfId="3" applyNumberFormat="1" applyFont="1" applyBorder="1" applyAlignment="1">
      <alignment horizontal="right" vertical="top"/>
    </xf>
    <xf numFmtId="183" fontId="19" fillId="0" borderId="29" xfId="3" applyNumberFormat="1" applyFont="1" applyBorder="1" applyAlignment="1">
      <alignment horizontal="right" vertical="top"/>
    </xf>
    <xf numFmtId="183" fontId="19" fillId="0" borderId="30" xfId="3" applyNumberFormat="1" applyFont="1" applyBorder="1" applyAlignment="1">
      <alignment horizontal="right" vertical="top"/>
    </xf>
    <xf numFmtId="0" fontId="19" fillId="0" borderId="0" xfId="3" applyFont="1" applyBorder="1" applyAlignment="1">
      <alignment horizontal="left" vertical="top" wrapText="1"/>
    </xf>
    <xf numFmtId="0" fontId="21" fillId="0" borderId="31" xfId="3" applyFont="1" applyBorder="1" applyAlignment="1">
      <alignment horizontal="left" wrapText="1"/>
    </xf>
    <xf numFmtId="0" fontId="21" fillId="4" borderId="32" xfId="3" applyFont="1" applyFill="1" applyBorder="1" applyAlignment="1">
      <alignment horizontal="left" vertical="top" wrapText="1"/>
    </xf>
    <xf numFmtId="0" fontId="21" fillId="4" borderId="33" xfId="3" applyFont="1" applyFill="1" applyBorder="1" applyAlignment="1">
      <alignment horizontal="left" vertical="top" wrapText="1"/>
    </xf>
    <xf numFmtId="0" fontId="21" fillId="4" borderId="34" xfId="3" applyFont="1" applyFill="1" applyBorder="1" applyAlignment="1">
      <alignment horizontal="left" vertical="top" wrapText="1"/>
    </xf>
    <xf numFmtId="184" fontId="11" fillId="0" borderId="0" xfId="3" applyNumberFormat="1"/>
    <xf numFmtId="0" fontId="22" fillId="0" borderId="0" xfId="3" applyFont="1"/>
    <xf numFmtId="0" fontId="11" fillId="0" borderId="0" xfId="4"/>
    <xf numFmtId="0" fontId="21" fillId="0" borderId="31" xfId="4" applyFont="1" applyBorder="1" applyAlignment="1">
      <alignment horizontal="left" wrapText="1"/>
    </xf>
    <xf numFmtId="0" fontId="21" fillId="0" borderId="19" xfId="4" applyFont="1" applyBorder="1" applyAlignment="1">
      <alignment horizontal="center" wrapText="1"/>
    </xf>
    <xf numFmtId="0" fontId="21" fillId="0" borderId="20" xfId="4" applyFont="1" applyBorder="1" applyAlignment="1">
      <alignment horizontal="center" wrapText="1"/>
    </xf>
    <xf numFmtId="0" fontId="21" fillId="0" borderId="21" xfId="4" applyFont="1" applyBorder="1" applyAlignment="1">
      <alignment horizontal="center" wrapText="1"/>
    </xf>
    <xf numFmtId="0" fontId="21" fillId="4" borderId="32" xfId="4" applyFont="1" applyFill="1" applyBorder="1" applyAlignment="1">
      <alignment horizontal="left" vertical="top" wrapText="1"/>
    </xf>
    <xf numFmtId="182" fontId="19" fillId="0" borderId="22" xfId="4" applyNumberFormat="1" applyFont="1" applyBorder="1" applyAlignment="1">
      <alignment horizontal="right" vertical="top"/>
    </xf>
    <xf numFmtId="183" fontId="19" fillId="0" borderId="23" xfId="4" applyNumberFormat="1" applyFont="1" applyBorder="1" applyAlignment="1">
      <alignment horizontal="right" vertical="top"/>
    </xf>
    <xf numFmtId="183" fontId="19" fillId="0" borderId="24" xfId="4" applyNumberFormat="1" applyFont="1" applyBorder="1" applyAlignment="1">
      <alignment horizontal="right" vertical="top"/>
    </xf>
    <xf numFmtId="0" fontId="21" fillId="4" borderId="33" xfId="4" applyFont="1" applyFill="1" applyBorder="1" applyAlignment="1">
      <alignment horizontal="left" vertical="top" wrapText="1"/>
    </xf>
    <xf numFmtId="182" fontId="19" fillId="0" borderId="25" xfId="4" applyNumberFormat="1" applyFont="1" applyBorder="1" applyAlignment="1">
      <alignment horizontal="right" vertical="top"/>
    </xf>
    <xf numFmtId="183" fontId="19" fillId="0" borderId="26" xfId="4" applyNumberFormat="1" applyFont="1" applyBorder="1" applyAlignment="1">
      <alignment horizontal="right" vertical="top"/>
    </xf>
    <xf numFmtId="183" fontId="19" fillId="0" borderId="27" xfId="4" applyNumberFormat="1" applyFont="1" applyBorder="1" applyAlignment="1">
      <alignment horizontal="right" vertical="top"/>
    </xf>
    <xf numFmtId="0" fontId="21" fillId="4" borderId="34" xfId="4" applyFont="1" applyFill="1" applyBorder="1" applyAlignment="1">
      <alignment horizontal="left" vertical="top" wrapText="1"/>
    </xf>
    <xf numFmtId="182" fontId="19" fillId="0" borderId="28" xfId="4" applyNumberFormat="1" applyFont="1" applyBorder="1" applyAlignment="1">
      <alignment horizontal="right" vertical="top"/>
    </xf>
    <xf numFmtId="183" fontId="19" fillId="0" borderId="29" xfId="4" applyNumberFormat="1" applyFont="1" applyBorder="1" applyAlignment="1">
      <alignment horizontal="right" vertical="top"/>
    </xf>
    <xf numFmtId="183" fontId="19" fillId="0" borderId="30" xfId="4" applyNumberFormat="1" applyFont="1" applyBorder="1" applyAlignment="1">
      <alignment horizontal="right" vertical="top"/>
    </xf>
    <xf numFmtId="0" fontId="19" fillId="0" borderId="0" xfId="4" applyFont="1" applyBorder="1" applyAlignment="1">
      <alignment horizontal="left" vertical="top" wrapText="1"/>
    </xf>
    <xf numFmtId="184" fontId="11" fillId="0" borderId="0" xfId="4" applyNumberFormat="1"/>
    <xf numFmtId="0" fontId="24" fillId="0" borderId="0" xfId="0" applyFont="1" applyFill="1" applyAlignment="1">
      <alignment horizontal="center" vertical="center"/>
    </xf>
    <xf numFmtId="14" fontId="24" fillId="0" borderId="0" xfId="0" applyNumberFormat="1" applyFont="1" applyFill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177" fontId="24" fillId="0" borderId="0" xfId="0" applyNumberFormat="1" applyFont="1" applyFill="1" applyAlignment="1">
      <alignment horizontal="center" vertical="center"/>
    </xf>
    <xf numFmtId="179" fontId="24" fillId="0" borderId="0" xfId="0" applyNumberFormat="1" applyFont="1" applyFill="1" applyAlignment="1">
      <alignment horizontal="center" vertical="center"/>
    </xf>
    <xf numFmtId="0" fontId="25" fillId="0" borderId="0" xfId="0" applyFont="1" applyFill="1">
      <alignment vertical="center"/>
    </xf>
    <xf numFmtId="176" fontId="23" fillId="5" borderId="35" xfId="5" applyNumberFormat="1" applyAlignment="1">
      <alignment horizontal="center" vertical="center"/>
    </xf>
    <xf numFmtId="179" fontId="23" fillId="5" borderId="35" xfId="5" applyNumberFormat="1" applyAlignment="1">
      <alignment horizontal="center" vertical="center"/>
    </xf>
    <xf numFmtId="0" fontId="23" fillId="5" borderId="35" xfId="5">
      <alignment vertical="center"/>
    </xf>
    <xf numFmtId="185" fontId="2" fillId="0" borderId="0" xfId="0" applyNumberFormat="1" applyFont="1" applyFill="1" applyAlignment="1">
      <alignment horizontal="center" vertical="center"/>
    </xf>
    <xf numFmtId="176" fontId="2" fillId="6" borderId="36" xfId="0" applyNumberFormat="1" applyFont="1" applyFill="1" applyBorder="1" applyAlignment="1">
      <alignment horizontal="center" vertical="center"/>
    </xf>
    <xf numFmtId="179" fontId="24" fillId="6" borderId="36" xfId="0" applyNumberFormat="1" applyFont="1" applyFill="1" applyBorder="1" applyAlignment="1">
      <alignment horizontal="center" vertical="center"/>
    </xf>
    <xf numFmtId="176" fontId="24" fillId="6" borderId="36" xfId="0" applyNumberFormat="1" applyFont="1" applyFill="1" applyBorder="1" applyAlignment="1">
      <alignment horizontal="center" vertical="center"/>
    </xf>
    <xf numFmtId="184" fontId="2" fillId="6" borderId="36" xfId="0" applyNumberFormat="1" applyFont="1" applyFill="1" applyBorder="1" applyAlignment="1">
      <alignment horizontal="center" vertical="center"/>
    </xf>
    <xf numFmtId="176" fontId="2" fillId="7" borderId="36" xfId="0" applyNumberFormat="1" applyFont="1" applyFill="1" applyBorder="1" applyAlignment="1">
      <alignment horizontal="center" vertical="center"/>
    </xf>
    <xf numFmtId="176" fontId="24" fillId="7" borderId="36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left"/>
    </xf>
    <xf numFmtId="0" fontId="18" fillId="0" borderId="0" xfId="3" applyFont="1" applyBorder="1" applyAlignment="1">
      <alignment horizontal="center" vertical="center" wrapText="1"/>
    </xf>
    <xf numFmtId="0" fontId="18" fillId="0" borderId="0" xfId="4" applyFont="1" applyBorder="1" applyAlignment="1">
      <alignment horizontal="center" vertical="center" wrapText="1"/>
    </xf>
    <xf numFmtId="176" fontId="26" fillId="8" borderId="35" xfId="6" applyNumberFormat="1" applyBorder="1" applyAlignment="1">
      <alignment horizontal="center" vertical="center"/>
    </xf>
    <xf numFmtId="176" fontId="26" fillId="8" borderId="35" xfId="6" applyNumberFormat="1" applyBorder="1">
      <alignment vertical="center"/>
    </xf>
    <xf numFmtId="176" fontId="26" fillId="8" borderId="35" xfId="6" applyNumberFormat="1" applyBorder="1" applyAlignment="1">
      <alignment horizontal="right" vertical="center"/>
    </xf>
  </cellXfs>
  <cellStyles count="7">
    <cellStyle name="20% - 강조색3" xfId="6" builtinId="38"/>
    <cellStyle name="계산" xfId="5" builtinId="22"/>
    <cellStyle name="좋음" xfId="2" builtinId="26"/>
    <cellStyle name="표준" xfId="0" builtinId="0"/>
    <cellStyle name="표준_ROC" xfId="3" xr:uid="{EF7A158B-18E2-4802-8E29-BE0A9D3EE108}"/>
    <cellStyle name="표준_Sheet1" xfId="1" xr:uid="{00000000-0005-0000-0000-000002000000}"/>
    <cellStyle name="표준_SL_ROC" xfId="4" xr:uid="{7EEADC4C-1CA3-49AB-B9E2-2EF403438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54155730533683"/>
                  <c:y val="-4.952354913969087E-2"/>
                </c:manualLayout>
              </c:layout>
              <c:numFmt formatCode="General" sourceLinked="0"/>
            </c:trendlineLbl>
          </c:trendline>
          <c:xVal>
            <c:numRef>
              <c:f>Basic!$H$2:$H$31</c:f>
              <c:numCache>
                <c:formatCode>0.0_ </c:formatCode>
                <c:ptCount val="30"/>
                <c:pt idx="0">
                  <c:v>24.110000000000014</c:v>
                </c:pt>
                <c:pt idx="1">
                  <c:v>20.3900000000001</c:v>
                </c:pt>
                <c:pt idx="2">
                  <c:v>24.2</c:v>
                </c:pt>
                <c:pt idx="3">
                  <c:v>40.270000000000003</c:v>
                </c:pt>
                <c:pt idx="4">
                  <c:v>14.580000000000041</c:v>
                </c:pt>
                <c:pt idx="5">
                  <c:v>50</c:v>
                </c:pt>
                <c:pt idx="6">
                  <c:v>30.279999999999973</c:v>
                </c:pt>
                <c:pt idx="7">
                  <c:v>23.200000000000045</c:v>
                </c:pt>
                <c:pt idx="8">
                  <c:v>21.560000000000059</c:v>
                </c:pt>
                <c:pt idx="9">
                  <c:v>27.450000000000045</c:v>
                </c:pt>
                <c:pt idx="10">
                  <c:v>54.909999999999968</c:v>
                </c:pt>
                <c:pt idx="11">
                  <c:v>22.329999999999927</c:v>
                </c:pt>
                <c:pt idx="12">
                  <c:v>25</c:v>
                </c:pt>
                <c:pt idx="13">
                  <c:v>33.069999999999936</c:v>
                </c:pt>
                <c:pt idx="14">
                  <c:v>25.899999999999977</c:v>
                </c:pt>
                <c:pt idx="15">
                  <c:v>65.940000000000055</c:v>
                </c:pt>
                <c:pt idx="16">
                  <c:v>41.049999999999955</c:v>
                </c:pt>
                <c:pt idx="17">
                  <c:v>26.769999999999982</c:v>
                </c:pt>
                <c:pt idx="18">
                  <c:v>33.379999999999995</c:v>
                </c:pt>
                <c:pt idx="19">
                  <c:v>58.120000000000005</c:v>
                </c:pt>
                <c:pt idx="20">
                  <c:v>14.400000000000091</c:v>
                </c:pt>
                <c:pt idx="21">
                  <c:v>24.409999999999968</c:v>
                </c:pt>
                <c:pt idx="22">
                  <c:v>14.039999999999964</c:v>
                </c:pt>
                <c:pt idx="23">
                  <c:v>50.490000000000009</c:v>
                </c:pt>
                <c:pt idx="24">
                  <c:v>46.799999999999955</c:v>
                </c:pt>
                <c:pt idx="25">
                  <c:v>15.620000000000005</c:v>
                </c:pt>
                <c:pt idx="26">
                  <c:v>11.419999999999959</c:v>
                </c:pt>
                <c:pt idx="27">
                  <c:v>13.389999999999986</c:v>
                </c:pt>
                <c:pt idx="28" formatCode="0.0_);[Red]\(0.0\)">
                  <c:v>20.399999999999999</c:v>
                </c:pt>
                <c:pt idx="29" formatCode="0.0_);[Red]\(0.0\)">
                  <c:v>10</c:v>
                </c:pt>
              </c:numCache>
            </c:numRef>
          </c:xVal>
          <c:yVal>
            <c:numRef>
              <c:f>Basic!$X$2:$X$31</c:f>
              <c:numCache>
                <c:formatCode>0.00_ </c:formatCode>
                <c:ptCount val="30"/>
                <c:pt idx="0">
                  <c:v>1.0205692039027772</c:v>
                </c:pt>
                <c:pt idx="1">
                  <c:v>0.99156211817497819</c:v>
                </c:pt>
                <c:pt idx="2">
                  <c:v>1.0311071935775693</c:v>
                </c:pt>
                <c:pt idx="3">
                  <c:v>1.018059877803702</c:v>
                </c:pt>
                <c:pt idx="4">
                  <c:v>1.052672195050002</c:v>
                </c:pt>
                <c:pt idx="5">
                  <c:v>1.0750637906882508</c:v>
                </c:pt>
                <c:pt idx="6">
                  <c:v>1.0747018494986098</c:v>
                </c:pt>
                <c:pt idx="7">
                  <c:v>1.0242496268625845</c:v>
                </c:pt>
                <c:pt idx="8">
                  <c:v>1.0741337360297649</c:v>
                </c:pt>
                <c:pt idx="9">
                  <c:v>1.0656771787470687</c:v>
                </c:pt>
                <c:pt idx="10">
                  <c:v>1.037715332227122</c:v>
                </c:pt>
                <c:pt idx="11">
                  <c:v>0.9977335049171232</c:v>
                </c:pt>
                <c:pt idx="12">
                  <c:v>1.0352275923522205</c:v>
                </c:pt>
                <c:pt idx="13">
                  <c:v>1.0319147643059223</c:v>
                </c:pt>
                <c:pt idx="14">
                  <c:v>0.97721665684479875</c:v>
                </c:pt>
                <c:pt idx="15">
                  <c:v>1.2029804865870435</c:v>
                </c:pt>
                <c:pt idx="16">
                  <c:v>1.0900983481326634</c:v>
                </c:pt>
                <c:pt idx="17">
                  <c:v>0.97890520842855189</c:v>
                </c:pt>
                <c:pt idx="18">
                  <c:v>1.0349891655584382</c:v>
                </c:pt>
                <c:pt idx="19">
                  <c:v>1.0865848588475369</c:v>
                </c:pt>
                <c:pt idx="20">
                  <c:v>0.9203146830709833</c:v>
                </c:pt>
                <c:pt idx="21">
                  <c:v>1.0133334705778561</c:v>
                </c:pt>
                <c:pt idx="22">
                  <c:v>1.0376123996597448</c:v>
                </c:pt>
                <c:pt idx="23">
                  <c:v>1.1463998234132953</c:v>
                </c:pt>
                <c:pt idx="24">
                  <c:v>1.0786979386205395</c:v>
                </c:pt>
                <c:pt idx="25">
                  <c:v>1.0210860412666096</c:v>
                </c:pt>
                <c:pt idx="26">
                  <c:v>1.0106596734976974</c:v>
                </c:pt>
                <c:pt idx="27">
                  <c:v>0.99792517867400898</c:v>
                </c:pt>
                <c:pt idx="28">
                  <c:v>1.0344813588589659</c:v>
                </c:pt>
                <c:pt idx="29">
                  <c:v>0.96579468419449965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E-484A-998A-D0BC9D11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2244400"/>
        <c:axId val="-1132232432"/>
      </c:scatterChart>
      <c:valAx>
        <c:axId val="-1132244400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crossAx val="-1132232432"/>
        <c:crosses val="autoZero"/>
        <c:crossBetween val="midCat"/>
      </c:valAx>
      <c:valAx>
        <c:axId val="-1132232432"/>
        <c:scaling>
          <c:orientation val="minMax"/>
          <c:max val="1.2"/>
          <c:min val="0.8"/>
        </c:scaling>
        <c:delete val="0"/>
        <c:axPos val="l"/>
        <c:numFmt formatCode="0.00_ " sourceLinked="1"/>
        <c:majorTickMark val="out"/>
        <c:minorTickMark val="none"/>
        <c:tickLblPos val="nextTo"/>
        <c:crossAx val="-11322444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28127734033247"/>
                  <c:y val="4.3266622922134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Basic!$H$2:$H$31</c:f>
              <c:numCache>
                <c:formatCode>0.0_ </c:formatCode>
                <c:ptCount val="30"/>
                <c:pt idx="0">
                  <c:v>24.110000000000014</c:v>
                </c:pt>
                <c:pt idx="1">
                  <c:v>20.3900000000001</c:v>
                </c:pt>
                <c:pt idx="2">
                  <c:v>24.2</c:v>
                </c:pt>
                <c:pt idx="3">
                  <c:v>40.270000000000003</c:v>
                </c:pt>
                <c:pt idx="4">
                  <c:v>14.580000000000041</c:v>
                </c:pt>
                <c:pt idx="5">
                  <c:v>50</c:v>
                </c:pt>
                <c:pt idx="6">
                  <c:v>30.279999999999973</c:v>
                </c:pt>
                <c:pt idx="7">
                  <c:v>23.200000000000045</c:v>
                </c:pt>
                <c:pt idx="8">
                  <c:v>21.560000000000059</c:v>
                </c:pt>
                <c:pt idx="9">
                  <c:v>27.450000000000045</c:v>
                </c:pt>
                <c:pt idx="10">
                  <c:v>54.909999999999968</c:v>
                </c:pt>
                <c:pt idx="11">
                  <c:v>22.329999999999927</c:v>
                </c:pt>
                <c:pt idx="12">
                  <c:v>25</c:v>
                </c:pt>
                <c:pt idx="13">
                  <c:v>33.069999999999936</c:v>
                </c:pt>
                <c:pt idx="14">
                  <c:v>25.899999999999977</c:v>
                </c:pt>
                <c:pt idx="15">
                  <c:v>65.940000000000055</c:v>
                </c:pt>
                <c:pt idx="16">
                  <c:v>41.049999999999955</c:v>
                </c:pt>
                <c:pt idx="17">
                  <c:v>26.769999999999982</c:v>
                </c:pt>
                <c:pt idx="18">
                  <c:v>33.379999999999995</c:v>
                </c:pt>
                <c:pt idx="19">
                  <c:v>58.120000000000005</c:v>
                </c:pt>
                <c:pt idx="20">
                  <c:v>14.400000000000091</c:v>
                </c:pt>
                <c:pt idx="21">
                  <c:v>24.409999999999968</c:v>
                </c:pt>
                <c:pt idx="22">
                  <c:v>14.039999999999964</c:v>
                </c:pt>
                <c:pt idx="23">
                  <c:v>50.490000000000009</c:v>
                </c:pt>
                <c:pt idx="24">
                  <c:v>46.799999999999955</c:v>
                </c:pt>
                <c:pt idx="25">
                  <c:v>15.620000000000005</c:v>
                </c:pt>
                <c:pt idx="26">
                  <c:v>11.419999999999959</c:v>
                </c:pt>
                <c:pt idx="27">
                  <c:v>13.389999999999986</c:v>
                </c:pt>
                <c:pt idx="28" formatCode="0.0_);[Red]\(0.0\)">
                  <c:v>20.399999999999999</c:v>
                </c:pt>
                <c:pt idx="29" formatCode="0.0_);[Red]\(0.0\)">
                  <c:v>10</c:v>
                </c:pt>
              </c:numCache>
            </c:numRef>
          </c:xVal>
          <c:yVal>
            <c:numRef>
              <c:f>Basic!$I$2:$I$31</c:f>
              <c:numCache>
                <c:formatCode>0.00_ </c:formatCode>
                <c:ptCount val="30"/>
                <c:pt idx="0">
                  <c:v>2.7051589883984488</c:v>
                </c:pt>
                <c:pt idx="1">
                  <c:v>2.3188636544563468</c:v>
                </c:pt>
                <c:pt idx="2">
                  <c:v>2.9149251394225555</c:v>
                </c:pt>
                <c:pt idx="3">
                  <c:v>4.2221919330656243</c:v>
                </c:pt>
                <c:pt idx="4">
                  <c:v>1.6057799266495631</c:v>
                </c:pt>
                <c:pt idx="5">
                  <c:v>5.8779272077494591</c:v>
                </c:pt>
                <c:pt idx="6">
                  <c:v>3.4779812087937305</c:v>
                </c:pt>
                <c:pt idx="7">
                  <c:v>2.4886028425851485</c:v>
                </c:pt>
                <c:pt idx="8">
                  <c:v>2.5263059220547985</c:v>
                </c:pt>
                <c:pt idx="9">
                  <c:v>2.7215133398768674</c:v>
                </c:pt>
                <c:pt idx="10">
                  <c:v>6.1897622617262762</c:v>
                </c:pt>
                <c:pt idx="11">
                  <c:v>2.6307728557964101</c:v>
                </c:pt>
                <c:pt idx="12">
                  <c:v>3.5124692658939236</c:v>
                </c:pt>
                <c:pt idx="13">
                  <c:v>3.2624995067282203</c:v>
                </c:pt>
                <c:pt idx="14">
                  <c:v>2.9213052256398084</c:v>
                </c:pt>
                <c:pt idx="15">
                  <c:v>7.6601380079459185</c:v>
                </c:pt>
                <c:pt idx="16">
                  <c:v>4.6331828442437866</c:v>
                </c:pt>
                <c:pt idx="17">
                  <c:v>3.2055273493629639</c:v>
                </c:pt>
                <c:pt idx="18">
                  <c:v>3.8943008808259925</c:v>
                </c:pt>
                <c:pt idx="19">
                  <c:v>6.6237392444013903</c:v>
                </c:pt>
                <c:pt idx="20">
                  <c:v>1.99432172287239</c:v>
                </c:pt>
                <c:pt idx="21">
                  <c:v>2.6008758377462597</c:v>
                </c:pt>
                <c:pt idx="22">
                  <c:v>2.4010671409515276</c:v>
                </c:pt>
                <c:pt idx="23">
                  <c:v>7.1733015088227781</c:v>
                </c:pt>
                <c:pt idx="24">
                  <c:v>6.2358427714856699</c:v>
                </c:pt>
                <c:pt idx="25">
                  <c:v>1.9107033639143738</c:v>
                </c:pt>
                <c:pt idx="26">
                  <c:v>1.818587171157392</c:v>
                </c:pt>
                <c:pt idx="27">
                  <c:v>2.1045186640471494</c:v>
                </c:pt>
                <c:pt idx="28">
                  <c:v>2.2630708984613337</c:v>
                </c:pt>
                <c:pt idx="29">
                  <c:v>1.7094017094017095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C05-AA8B-DA6A6B55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01200"/>
        <c:axId val="487097456"/>
      </c:scatterChart>
      <c:valAx>
        <c:axId val="487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preop LLD (mm)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097456"/>
        <c:crosses val="autoZero"/>
        <c:crossBetween val="midCat"/>
      </c:valAx>
      <c:valAx>
        <c:axId val="48709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LLD</a:t>
                </a:r>
                <a:r>
                  <a:rPr lang="en-US" altLang="ko-KR" baseline="0"/>
                  <a:t> percentage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Sensitivity</c:v>
          </c:tx>
          <c:marker>
            <c:symbol val="none"/>
          </c:marker>
          <c:val>
            <c:numRef>
              <c:f>Sheet1!$B$4:$B$33</c:f>
              <c:numCache>
                <c:formatCode>####.000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0.95652173913043481</c:v>
                </c:pt>
                <c:pt idx="3">
                  <c:v>0.95652173913043481</c:v>
                </c:pt>
                <c:pt idx="4">
                  <c:v>0.91304347826086951</c:v>
                </c:pt>
                <c:pt idx="5">
                  <c:v>0.91304347826086951</c:v>
                </c:pt>
                <c:pt idx="6">
                  <c:v>0.86956521739130432</c:v>
                </c:pt>
                <c:pt idx="7">
                  <c:v>0.82608695652173914</c:v>
                </c:pt>
                <c:pt idx="8">
                  <c:v>0.78260869565217395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0.69565217391304346</c:v>
                </c:pt>
                <c:pt idx="12">
                  <c:v>0.65217391304347827</c:v>
                </c:pt>
                <c:pt idx="13">
                  <c:v>0.60869565217391308</c:v>
                </c:pt>
                <c:pt idx="14">
                  <c:v>0.56521739130434778</c:v>
                </c:pt>
                <c:pt idx="15">
                  <c:v>0.52173913043478259</c:v>
                </c:pt>
                <c:pt idx="16">
                  <c:v>0.52173913043478259</c:v>
                </c:pt>
                <c:pt idx="17">
                  <c:v>0.52173913043478259</c:v>
                </c:pt>
                <c:pt idx="18">
                  <c:v>0.47826086956521741</c:v>
                </c:pt>
                <c:pt idx="19">
                  <c:v>0.43478260869565216</c:v>
                </c:pt>
                <c:pt idx="20">
                  <c:v>0.39130434782608697</c:v>
                </c:pt>
                <c:pt idx="21">
                  <c:v>0.34782608695652173</c:v>
                </c:pt>
                <c:pt idx="22">
                  <c:v>0.30434782608695654</c:v>
                </c:pt>
                <c:pt idx="23">
                  <c:v>0.2608695652173913</c:v>
                </c:pt>
                <c:pt idx="24">
                  <c:v>0.21739130434782608</c:v>
                </c:pt>
                <c:pt idx="25">
                  <c:v>0.17391304347826086</c:v>
                </c:pt>
                <c:pt idx="26">
                  <c:v>0.13043478260869565</c:v>
                </c:pt>
                <c:pt idx="27">
                  <c:v>8.6956521739130432E-2</c:v>
                </c:pt>
                <c:pt idx="28">
                  <c:v>4.3478260869565216E-2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4-4611-85FC-ED66477B3D5D}"/>
            </c:ext>
          </c:extLst>
        </c:ser>
        <c:ser>
          <c:idx val="1"/>
          <c:order val="1"/>
          <c:tx>
            <c:v>Specificity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Sheet1!$D$4:$D$33</c:f>
              <c:numCache>
                <c:formatCode>####.000</c:formatCode>
                <c:ptCount val="30"/>
                <c:pt idx="0">
                  <c:v>0</c:v>
                </c:pt>
                <c:pt idx="1">
                  <c:v>0.14285714285714279</c:v>
                </c:pt>
                <c:pt idx="2">
                  <c:v>0.14285714285714279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0.4285714285714286</c:v>
                </c:pt>
                <c:pt idx="6">
                  <c:v>0.4285714285714286</c:v>
                </c:pt>
                <c:pt idx="7">
                  <c:v>0.4285714285714286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0.8571428571428571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4-4611-85FC-ED66477B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2231344"/>
        <c:axId val="-1132243856"/>
      </c:lineChart>
      <c:catAx>
        <c:axId val="-113223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32243856"/>
        <c:crosses val="autoZero"/>
        <c:auto val="1"/>
        <c:lblAlgn val="ctr"/>
        <c:lblOffset val="100"/>
        <c:noMultiLvlLbl val="0"/>
      </c:catAx>
      <c:valAx>
        <c:axId val="-1132243856"/>
        <c:scaling>
          <c:orientation val="minMax"/>
        </c:scaling>
        <c:delete val="0"/>
        <c:axPos val="l"/>
        <c:numFmt formatCode="####.000" sourceLinked="1"/>
        <c:majorTickMark val="out"/>
        <c:minorTickMark val="none"/>
        <c:tickLblPos val="nextTo"/>
        <c:crossAx val="-113223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stanceduration_ROC!$C$3:$C$29</c:f>
              <c:numCache>
                <c:formatCode>###0.000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0.88888888888888884</c:v>
                </c:pt>
                <c:pt idx="6">
                  <c:v>0.88888888888888884</c:v>
                </c:pt>
                <c:pt idx="7">
                  <c:v>0.83333333333333337</c:v>
                </c:pt>
                <c:pt idx="8">
                  <c:v>0.77777777777777779</c:v>
                </c:pt>
                <c:pt idx="9">
                  <c:v>0.72222222222222221</c:v>
                </c:pt>
                <c:pt idx="10">
                  <c:v>0.72222222222222221</c:v>
                </c:pt>
                <c:pt idx="11">
                  <c:v>0.72222222222222221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0.61111111111111116</c:v>
                </c:pt>
                <c:pt idx="15">
                  <c:v>0.55555555555555558</c:v>
                </c:pt>
                <c:pt idx="16">
                  <c:v>0.55555555555555558</c:v>
                </c:pt>
                <c:pt idx="17">
                  <c:v>0.5</c:v>
                </c:pt>
                <c:pt idx="18">
                  <c:v>0.44444444444444442</c:v>
                </c:pt>
                <c:pt idx="19">
                  <c:v>0.3888888888888889</c:v>
                </c:pt>
                <c:pt idx="20">
                  <c:v>0.33333333333333331</c:v>
                </c:pt>
                <c:pt idx="21">
                  <c:v>0.27777777777777779</c:v>
                </c:pt>
                <c:pt idx="22">
                  <c:v>0.22222222222222221</c:v>
                </c:pt>
                <c:pt idx="23">
                  <c:v>0.16666666666666666</c:v>
                </c:pt>
                <c:pt idx="24">
                  <c:v>0.1111111111111111</c:v>
                </c:pt>
                <c:pt idx="25">
                  <c:v>5.5555555555555552E-2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4EC7-902B-5CBB43A2D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stanceduration_ROC!$E$3:$E$29</c:f>
              <c:numCache>
                <c:formatCode>0.000_ </c:formatCode>
                <c:ptCount val="2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0.625</c:v>
                </c:pt>
                <c:pt idx="11">
                  <c:v>0.75</c:v>
                </c:pt>
                <c:pt idx="12">
                  <c:v>0.75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2-4EC7-902B-5CBB43A2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61759"/>
        <c:axId val="715176735"/>
      </c:lineChart>
      <c:catAx>
        <c:axId val="71516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176735"/>
        <c:crosses val="autoZero"/>
        <c:auto val="1"/>
        <c:lblAlgn val="ctr"/>
        <c:lblOffset val="100"/>
        <c:noMultiLvlLbl val="0"/>
      </c:catAx>
      <c:valAx>
        <c:axId val="7151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1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stanceduration_ROC!$C$30:$C$52</c:f>
              <c:numCache>
                <c:formatCode>###0.000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0.88888888888888884</c:v>
                </c:pt>
                <c:pt idx="5">
                  <c:v>0.88888888888888884</c:v>
                </c:pt>
                <c:pt idx="6">
                  <c:v>0.83333333333333337</c:v>
                </c:pt>
                <c:pt idx="7">
                  <c:v>0.77777777777777779</c:v>
                </c:pt>
                <c:pt idx="8">
                  <c:v>0.77777777777777779</c:v>
                </c:pt>
                <c:pt idx="9">
                  <c:v>0.72222222222222221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0.55555555555555558</c:v>
                </c:pt>
                <c:pt idx="13">
                  <c:v>0.55555555555555558</c:v>
                </c:pt>
                <c:pt idx="14">
                  <c:v>0.5</c:v>
                </c:pt>
                <c:pt idx="15">
                  <c:v>0.44444444444444442</c:v>
                </c:pt>
                <c:pt idx="16">
                  <c:v>0.3888888888888889</c:v>
                </c:pt>
                <c:pt idx="17">
                  <c:v>0.33333333333333331</c:v>
                </c:pt>
                <c:pt idx="18">
                  <c:v>0.27777777777777779</c:v>
                </c:pt>
                <c:pt idx="19">
                  <c:v>0.16666666666666666</c:v>
                </c:pt>
                <c:pt idx="20">
                  <c:v>0.1111111111111111</c:v>
                </c:pt>
                <c:pt idx="21">
                  <c:v>5.5555555555555552E-2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749-87EC-4FF735B2B9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stanceduration_ROC!$E$30:$E$52</c:f>
              <c:numCache>
                <c:formatCode>0.000_ </c:formatCode>
                <c:ptCount val="23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0.75</c:v>
                </c:pt>
                <c:pt idx="12">
                  <c:v>0.75</c:v>
                </c:pt>
                <c:pt idx="13">
                  <c:v>0.875</c:v>
                </c:pt>
                <c:pt idx="14">
                  <c:v>0.875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4749-87EC-4FF735B2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80543"/>
        <c:axId val="717786367"/>
      </c:lineChart>
      <c:catAx>
        <c:axId val="71778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786367"/>
        <c:crosses val="autoZero"/>
        <c:auto val="1"/>
        <c:lblAlgn val="ctr"/>
        <c:lblOffset val="100"/>
        <c:noMultiLvlLbl val="0"/>
      </c:catAx>
      <c:valAx>
        <c:axId val="7177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7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Steplength_ROC!$C$3:$C$29</c:f>
              <c:numCache>
                <c:formatCode>###0.000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</c:v>
                </c:pt>
                <c:pt idx="10">
                  <c:v>0.75</c:v>
                </c:pt>
                <c:pt idx="11">
                  <c:v>0.7</c:v>
                </c:pt>
                <c:pt idx="12">
                  <c:v>0.65</c:v>
                </c:pt>
                <c:pt idx="13">
                  <c:v>0.6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0.45</c:v>
                </c:pt>
                <c:pt idx="17">
                  <c:v>0.4</c:v>
                </c:pt>
                <c:pt idx="18">
                  <c:v>0.35</c:v>
                </c:pt>
                <c:pt idx="19">
                  <c:v>0.3</c:v>
                </c:pt>
                <c:pt idx="20">
                  <c:v>0.3</c:v>
                </c:pt>
                <c:pt idx="21">
                  <c:v>0.25</c:v>
                </c:pt>
                <c:pt idx="22">
                  <c:v>0.2</c:v>
                </c:pt>
                <c:pt idx="23">
                  <c:v>0.15</c:v>
                </c:pt>
                <c:pt idx="24">
                  <c:v>0.1</c:v>
                </c:pt>
                <c:pt idx="25">
                  <c:v>0.05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6D1-BBD1-15B2904899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Steplength_ROC!$E$3:$E$29</c:f>
              <c:numCache>
                <c:formatCode>0.000_ </c:formatCode>
                <c:ptCount val="27"/>
                <c:pt idx="0">
                  <c:v>0</c:v>
                </c:pt>
                <c:pt idx="1">
                  <c:v>0.16666666666666663</c:v>
                </c:pt>
                <c:pt idx="2">
                  <c:v>0.33333333333333326</c:v>
                </c:pt>
                <c:pt idx="3">
                  <c:v>0.33333333333333326</c:v>
                </c:pt>
                <c:pt idx="4">
                  <c:v>0.33333333333333326</c:v>
                </c:pt>
                <c:pt idx="5">
                  <c:v>0.33333333333333326</c:v>
                </c:pt>
                <c:pt idx="6">
                  <c:v>0.5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4-46D1-BBD1-15B29048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49823"/>
        <c:axId val="721434431"/>
      </c:lineChart>
      <c:catAx>
        <c:axId val="72144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34431"/>
        <c:crosses val="autoZero"/>
        <c:auto val="1"/>
        <c:lblAlgn val="ctr"/>
        <c:lblOffset val="100"/>
        <c:noMultiLvlLbl val="0"/>
      </c:catAx>
      <c:valAx>
        <c:axId val="7214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Steplength_ROC!$C$30:$C$52</c:f>
              <c:numCache>
                <c:formatCode>###0.000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</c:v>
                </c:pt>
                <c:pt idx="9">
                  <c:v>0.75</c:v>
                </c:pt>
                <c:pt idx="10">
                  <c:v>0.7</c:v>
                </c:pt>
                <c:pt idx="11">
                  <c:v>0.65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0.45</c:v>
                </c:pt>
                <c:pt idx="15">
                  <c:v>0.35</c:v>
                </c:pt>
                <c:pt idx="16">
                  <c:v>0.3</c:v>
                </c:pt>
                <c:pt idx="17">
                  <c:v>0.3</c:v>
                </c:pt>
                <c:pt idx="18">
                  <c:v>0.25</c:v>
                </c:pt>
                <c:pt idx="19">
                  <c:v>0.15</c:v>
                </c:pt>
                <c:pt idx="20">
                  <c:v>0.1</c:v>
                </c:pt>
                <c:pt idx="21">
                  <c:v>0.05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F73-BC94-216988214C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Steplength_ROC!$E$30:$E$52</c:f>
              <c:numCache>
                <c:formatCode>0.000_ </c:formatCode>
                <c:ptCount val="23"/>
                <c:pt idx="0">
                  <c:v>0</c:v>
                </c:pt>
                <c:pt idx="1">
                  <c:v>0.33333333333333326</c:v>
                </c:pt>
                <c:pt idx="2">
                  <c:v>0.33333333333333326</c:v>
                </c:pt>
                <c:pt idx="3">
                  <c:v>0.33333333333333326</c:v>
                </c:pt>
                <c:pt idx="4">
                  <c:v>0.33333333333333326</c:v>
                </c:pt>
                <c:pt idx="5">
                  <c:v>0.5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F73-BC94-21698821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29023"/>
        <c:axId val="721453151"/>
      </c:lineChart>
      <c:catAx>
        <c:axId val="72142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53151"/>
        <c:crosses val="autoZero"/>
        <c:auto val="1"/>
        <c:lblAlgn val="ctr"/>
        <c:lblOffset val="100"/>
        <c:noMultiLvlLbl val="0"/>
      </c:catAx>
      <c:valAx>
        <c:axId val="7214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592455</xdr:colOff>
      <xdr:row>17</xdr:row>
      <xdr:rowOff>93345</xdr:rowOff>
    </xdr:from>
    <xdr:to>
      <xdr:col>31</xdr:col>
      <xdr:colOff>367665</xdr:colOff>
      <xdr:row>29</xdr:row>
      <xdr:rowOff>184785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31</xdr:row>
      <xdr:rowOff>133350</xdr:rowOff>
    </xdr:from>
    <xdr:to>
      <xdr:col>10</xdr:col>
      <xdr:colOff>661987</xdr:colOff>
      <xdr:row>48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152400</xdr:rowOff>
    </xdr:from>
    <xdr:to>
      <xdr:col>11</xdr:col>
      <xdr:colOff>655320</xdr:colOff>
      <xdr:row>19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9525</xdr:rowOff>
    </xdr:from>
    <xdr:to>
      <xdr:col>18</xdr:col>
      <xdr:colOff>361950</xdr:colOff>
      <xdr:row>27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8A825B3-13E1-481E-8930-02BEDDBD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28</xdr:row>
      <xdr:rowOff>200024</xdr:rowOff>
    </xdr:from>
    <xdr:to>
      <xdr:col>18</xdr:col>
      <xdr:colOff>333375</xdr:colOff>
      <xdr:row>52</xdr:row>
      <xdr:rowOff>133349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0874B39-EBDC-4BF2-AF81-44A9B239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161925</xdr:colOff>
      <xdr:row>52</xdr:row>
      <xdr:rowOff>590550</xdr:rowOff>
    </xdr:from>
    <xdr:to>
      <xdr:col>18</xdr:col>
      <xdr:colOff>66675</xdr:colOff>
      <xdr:row>62</xdr:row>
      <xdr:rowOff>142875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076647C-85BF-4D51-8577-A1D8B5C5D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11610975"/>
          <a:ext cx="8134350" cy="480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142874</xdr:rowOff>
    </xdr:from>
    <xdr:to>
      <xdr:col>17</xdr:col>
      <xdr:colOff>200025</xdr:colOff>
      <xdr:row>27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BA62F2-11BA-45A4-AA94-824A1779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27</xdr:row>
      <xdr:rowOff>180975</xdr:rowOff>
    </xdr:from>
    <xdr:to>
      <xdr:col>17</xdr:col>
      <xdr:colOff>161925</xdr:colOff>
      <xdr:row>51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C85778-205E-4DD9-B5EB-98E09127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161925</xdr:colOff>
      <xdr:row>52</xdr:row>
      <xdr:rowOff>419100</xdr:rowOff>
    </xdr:from>
    <xdr:to>
      <xdr:col>17</xdr:col>
      <xdr:colOff>66675</xdr:colOff>
      <xdr:row>68</xdr:row>
      <xdr:rowOff>76200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B33B7CA-9484-46CA-9257-8E3A3B6EF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0925" y="11430000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0"/>
  <sheetViews>
    <sheetView tabSelected="1" workbookViewId="0">
      <pane xSplit="10" ySplit="1" topLeftCell="BJ2" activePane="bottomRight" state="frozen"/>
      <selection pane="topRight" activeCell="G1" sqref="G1"/>
      <selection pane="bottomLeft" activeCell="A2" sqref="A2"/>
      <selection pane="bottomRight" activeCell="BL5" sqref="BL5"/>
    </sheetView>
  </sheetViews>
  <sheetFormatPr defaultRowHeight="17"/>
  <cols>
    <col min="1" max="2" width="9" style="1"/>
    <col min="3" max="3" width="8.6640625" style="3" customWidth="1"/>
    <col min="4" max="4" width="11.08203125" style="7" customWidth="1"/>
    <col min="5" max="5" width="10.58203125" style="7" customWidth="1"/>
    <col min="6" max="6" width="6.58203125" style="2" customWidth="1"/>
    <col min="7" max="7" width="6.9140625" style="2" customWidth="1"/>
    <col min="8" max="8" width="6.1640625" style="2" customWidth="1"/>
    <col min="9" max="9" width="6.33203125" style="2" customWidth="1"/>
    <col min="10" max="10" width="8.83203125" style="5" customWidth="1"/>
    <col min="11" max="11" width="8.1640625" style="11" customWidth="1"/>
    <col min="12" max="14" width="8.6640625" style="11" customWidth="1"/>
    <col min="15" max="15" width="8.9140625" style="11" customWidth="1"/>
    <col min="16" max="16" width="13.83203125" style="11" bestFit="1" customWidth="1"/>
    <col min="17" max="22" width="8.6640625" style="2" customWidth="1"/>
    <col min="23" max="23" width="9.9140625" style="2" customWidth="1"/>
    <col min="24" max="24" width="10.33203125" style="2" customWidth="1"/>
    <col min="25" max="25" width="12.08203125" style="2" customWidth="1"/>
    <col min="26" max="26" width="12.33203125" style="2" customWidth="1"/>
    <col min="27" max="27" width="11.08203125" style="2" customWidth="1"/>
    <col min="28" max="30" width="11.33203125" style="2" customWidth="1"/>
    <col min="31" max="31" width="18.33203125" style="2" bestFit="1" customWidth="1"/>
    <col min="32" max="32" width="17.58203125" style="2" bestFit="1" customWidth="1"/>
    <col min="33" max="33" width="11.25" style="2" bestFit="1" customWidth="1"/>
    <col min="34" max="34" width="11.08203125" style="2" bestFit="1" customWidth="1"/>
    <col min="35" max="38" width="11.08203125" style="2" customWidth="1"/>
    <col min="39" max="42" width="9" style="2"/>
    <col min="43" max="43" width="12.25" style="127" customWidth="1"/>
    <col min="44" max="46" width="9" style="127"/>
    <col min="47" max="56" width="9" style="2"/>
    <col min="57" max="57" width="16.4140625" style="127" customWidth="1"/>
    <col min="58" max="58" width="17" style="127" customWidth="1"/>
    <col min="59" max="59" width="13.9140625" style="127" customWidth="1"/>
    <col min="60" max="60" width="12.08203125" style="127" customWidth="1"/>
    <col min="61" max="61" width="14.9140625" style="127" customWidth="1"/>
    <col min="62" max="62" width="14.83203125" style="127" customWidth="1"/>
    <col min="63" max="63" width="16.1640625" style="129" customWidth="1"/>
    <col min="64" max="64" width="15.4140625" style="129" customWidth="1"/>
    <col min="65" max="65" width="15.33203125" style="129" customWidth="1"/>
    <col min="66" max="66" width="13.58203125" style="129" customWidth="1"/>
    <col min="67" max="67" width="14" style="129" customWidth="1"/>
    <col min="68" max="68" width="14.25" style="129" customWidth="1"/>
    <col min="71" max="78" width="9" style="2"/>
  </cols>
  <sheetData>
    <row r="1" spans="1:78" s="12" customFormat="1">
      <c r="A1" s="5" t="s">
        <v>60</v>
      </c>
      <c r="B1" s="5" t="s">
        <v>133</v>
      </c>
      <c r="C1" s="5" t="s">
        <v>61</v>
      </c>
      <c r="D1" s="6" t="s">
        <v>62</v>
      </c>
      <c r="E1" s="6" t="s">
        <v>63</v>
      </c>
      <c r="F1" s="9" t="s">
        <v>149</v>
      </c>
      <c r="G1" s="9" t="s">
        <v>150</v>
      </c>
      <c r="H1" s="9" t="s">
        <v>148</v>
      </c>
      <c r="I1" s="9" t="s">
        <v>151</v>
      </c>
      <c r="J1" s="5" t="s">
        <v>132</v>
      </c>
      <c r="K1" s="11" t="s">
        <v>64</v>
      </c>
      <c r="L1" s="11" t="s">
        <v>65</v>
      </c>
      <c r="M1" s="11" t="s">
        <v>66</v>
      </c>
      <c r="N1" s="11" t="s">
        <v>135</v>
      </c>
      <c r="O1" s="11" t="s">
        <v>134</v>
      </c>
      <c r="P1" s="11" t="s">
        <v>136</v>
      </c>
      <c r="Q1" s="9" t="s">
        <v>0</v>
      </c>
      <c r="R1" s="9" t="s">
        <v>4</v>
      </c>
      <c r="S1" s="9" t="s">
        <v>1</v>
      </c>
      <c r="T1" s="9" t="s">
        <v>2</v>
      </c>
      <c r="U1" s="131" t="s">
        <v>3</v>
      </c>
      <c r="V1" s="131" t="s">
        <v>5</v>
      </c>
      <c r="W1" s="131" t="s">
        <v>88</v>
      </c>
      <c r="X1" s="131" t="s">
        <v>89</v>
      </c>
      <c r="Y1" s="131" t="s">
        <v>171</v>
      </c>
      <c r="Z1" s="135" t="s">
        <v>169</v>
      </c>
      <c r="AA1" s="131" t="s">
        <v>6</v>
      </c>
      <c r="AB1" s="131" t="s">
        <v>7</v>
      </c>
      <c r="AC1" s="131" t="s">
        <v>90</v>
      </c>
      <c r="AD1" s="131" t="s">
        <v>91</v>
      </c>
      <c r="AE1" s="131" t="s">
        <v>170</v>
      </c>
      <c r="AF1" s="135" t="s">
        <v>172</v>
      </c>
      <c r="AG1" s="131" t="s">
        <v>8</v>
      </c>
      <c r="AH1" s="131" t="s">
        <v>9</v>
      </c>
      <c r="AI1" s="131" t="s">
        <v>92</v>
      </c>
      <c r="AJ1" s="131" t="s">
        <v>168</v>
      </c>
      <c r="AK1" s="131" t="s">
        <v>173</v>
      </c>
      <c r="AL1" s="135" t="s">
        <v>174</v>
      </c>
      <c r="AM1" s="9" t="s">
        <v>12</v>
      </c>
      <c r="AN1" s="9" t="s">
        <v>13</v>
      </c>
      <c r="AO1" s="9" t="s">
        <v>14</v>
      </c>
      <c r="AP1" s="9" t="s">
        <v>15</v>
      </c>
      <c r="AQ1" s="127" t="s">
        <v>152</v>
      </c>
      <c r="AR1" s="127" t="s">
        <v>153</v>
      </c>
      <c r="AS1" s="127" t="s">
        <v>154</v>
      </c>
      <c r="AT1" s="127" t="s">
        <v>155</v>
      </c>
      <c r="AU1" s="9" t="s">
        <v>16</v>
      </c>
      <c r="AV1" s="9" t="s">
        <v>17</v>
      </c>
      <c r="AW1" s="9" t="s">
        <v>18</v>
      </c>
      <c r="AX1" s="9" t="s">
        <v>19</v>
      </c>
      <c r="AY1" s="9" t="s">
        <v>20</v>
      </c>
      <c r="AZ1" s="9" t="s">
        <v>10</v>
      </c>
      <c r="BA1" s="9" t="s">
        <v>21</v>
      </c>
      <c r="BB1" s="9" t="s">
        <v>22</v>
      </c>
      <c r="BC1" s="9" t="s">
        <v>23</v>
      </c>
      <c r="BD1" s="9" t="s">
        <v>11</v>
      </c>
      <c r="BE1" s="127" t="s">
        <v>156</v>
      </c>
      <c r="BF1" s="127" t="s">
        <v>157</v>
      </c>
      <c r="BG1" s="127" t="s">
        <v>158</v>
      </c>
      <c r="BH1" s="127" t="s">
        <v>163</v>
      </c>
      <c r="BI1" s="127" t="s">
        <v>159</v>
      </c>
      <c r="BJ1" s="127" t="s">
        <v>164</v>
      </c>
      <c r="BK1" s="142" t="s">
        <v>160</v>
      </c>
      <c r="BL1" s="142" t="s">
        <v>165</v>
      </c>
      <c r="BM1" s="142" t="s">
        <v>161</v>
      </c>
      <c r="BN1" s="142" t="s">
        <v>166</v>
      </c>
      <c r="BO1" s="142" t="s">
        <v>162</v>
      </c>
      <c r="BP1" s="142" t="s">
        <v>167</v>
      </c>
      <c r="BQ1" t="s">
        <v>20</v>
      </c>
      <c r="BR1" t="s">
        <v>146</v>
      </c>
      <c r="BS1" s="9" t="s">
        <v>22</v>
      </c>
      <c r="BT1" s="9" t="s">
        <v>147</v>
      </c>
      <c r="BU1" s="9" t="s">
        <v>24</v>
      </c>
      <c r="BV1" s="9" t="s">
        <v>25</v>
      </c>
      <c r="BW1" s="9" t="s">
        <v>26</v>
      </c>
      <c r="BX1" s="9" t="s">
        <v>27</v>
      </c>
      <c r="BY1" s="9" t="s">
        <v>28</v>
      </c>
      <c r="BZ1" s="9" t="s">
        <v>29</v>
      </c>
    </row>
    <row r="2" spans="1:78" s="12" customFormat="1">
      <c r="A2" s="5" t="s">
        <v>32</v>
      </c>
      <c r="B2" s="5">
        <v>1</v>
      </c>
      <c r="C2" s="3">
        <v>1976594</v>
      </c>
      <c r="D2" s="4">
        <v>35356</v>
      </c>
      <c r="E2" s="4">
        <v>42716</v>
      </c>
      <c r="F2" s="130">
        <f t="shared" ref="F2:F27" si="0">IF(O2&gt;15.75, 1, 0)</f>
        <v>0</v>
      </c>
      <c r="G2" s="130">
        <f t="shared" ref="G2:G27" si="1">IF(P2&gt;2.1, 1, 0)</f>
        <v>0</v>
      </c>
      <c r="H2" s="130">
        <f t="shared" ref="H2:H27" si="2">IF(O2&gt;18.7, 1, 0)</f>
        <v>0</v>
      </c>
      <c r="I2" s="130">
        <f t="shared" ref="I2:I27" si="3">IF(P2&gt;2.6, 1, 0)</f>
        <v>0</v>
      </c>
      <c r="J2" s="5">
        <v>1</v>
      </c>
      <c r="K2" s="15">
        <f t="shared" ref="K2:K27" si="4">(YEAR(E2)-YEAR(D2))-1</f>
        <v>19</v>
      </c>
      <c r="L2" s="11">
        <v>757.4</v>
      </c>
      <c r="M2" s="11">
        <v>744.9</v>
      </c>
      <c r="N2" s="11">
        <f t="shared" ref="N2:N27" si="5">MAX(L2,M2)</f>
        <v>757.4</v>
      </c>
      <c r="O2" s="11">
        <f t="shared" ref="O2:O27" si="6">ABS(L2-M2)</f>
        <v>12.5</v>
      </c>
      <c r="P2" s="11">
        <f t="shared" ref="P2:P27" si="7">100*(O2/N2)</f>
        <v>1.6503828888302086</v>
      </c>
      <c r="Q2" s="9">
        <v>1.1879507303237899</v>
      </c>
      <c r="R2" s="9">
        <v>1.2737187147140501</v>
      </c>
      <c r="S2" s="9">
        <v>111.90331386672401</v>
      </c>
      <c r="T2" s="9">
        <v>0.142112962901592</v>
      </c>
      <c r="U2" s="131">
        <v>0.63833916187286399</v>
      </c>
      <c r="V2" s="131">
        <v>0.63535499572753895</v>
      </c>
      <c r="W2" s="131">
        <v>0.64</v>
      </c>
      <c r="X2" s="131">
        <v>0.64</v>
      </c>
      <c r="Y2" s="131">
        <f t="shared" ref="Y2:Y27" si="8">W2-X2</f>
        <v>0</v>
      </c>
      <c r="Z2" s="135">
        <f t="shared" ref="Z2:Z27" si="9">IF(Y2&gt;0, 1, 0)</f>
        <v>0</v>
      </c>
      <c r="AA2" s="131">
        <v>0.62251891945399795</v>
      </c>
      <c r="AB2" s="131">
        <v>0.60373831482455498</v>
      </c>
      <c r="AC2" s="131">
        <v>0.62</v>
      </c>
      <c r="AD2" s="131">
        <v>0.6</v>
      </c>
      <c r="AE2" s="131">
        <f t="shared" ref="AE2:AE27" si="10">AC2-AD2</f>
        <v>2.0000000000000018E-2</v>
      </c>
      <c r="AF2" s="135">
        <f t="shared" ref="AF2:AF27" si="11">IF(AE2&gt;0, 1, 0)</f>
        <v>1</v>
      </c>
      <c r="AG2" s="131">
        <v>0.37748108054600199</v>
      </c>
      <c r="AH2" s="131">
        <v>0.39626168517544502</v>
      </c>
      <c r="AI2" s="131">
        <f t="shared" ref="AI2:AI3" si="12">AG2</f>
        <v>0.37748108054600199</v>
      </c>
      <c r="AJ2" s="131">
        <f t="shared" ref="AJ2:AJ3" si="13">AH2</f>
        <v>0.39626168517544502</v>
      </c>
      <c r="AK2" s="131">
        <f>AI2-AJ2</f>
        <v>-1.8780604629443032E-2</v>
      </c>
      <c r="AL2" s="135">
        <f>IF(AK2&lt;0, 1, 0)</f>
        <v>1</v>
      </c>
      <c r="AM2" s="9">
        <v>1.8903700709343001</v>
      </c>
      <c r="AN2" s="9">
        <v>4.8228194117546099</v>
      </c>
      <c r="AO2" s="9">
        <v>5.9384312629699698</v>
      </c>
      <c r="AP2" s="9">
        <v>6.6087432280182803</v>
      </c>
      <c r="AQ2" s="127">
        <v>5.9384312629699698</v>
      </c>
      <c r="AR2" s="127">
        <v>6.6087432280182803</v>
      </c>
      <c r="AS2" s="127">
        <v>1.8903700709343001</v>
      </c>
      <c r="AT2" s="127">
        <v>4.8228194117546099</v>
      </c>
      <c r="AU2" s="9">
        <v>27.8959493637085</v>
      </c>
      <c r="AV2" s="9">
        <v>14.4453234672546</v>
      </c>
      <c r="AW2" s="9">
        <v>17.763674736022999</v>
      </c>
      <c r="AX2" s="9">
        <v>18.553464889526399</v>
      </c>
      <c r="AY2" s="9">
        <v>63.452489852905302</v>
      </c>
      <c r="AZ2" s="9">
        <v>60.683488845825202</v>
      </c>
      <c r="BA2" s="9">
        <v>39.2243041992188</v>
      </c>
      <c r="BB2" s="9">
        <v>4.4085197448730504</v>
      </c>
      <c r="BC2" s="9">
        <v>39.671356201171903</v>
      </c>
      <c r="BD2" s="9">
        <v>-0.14631110429763799</v>
      </c>
      <c r="BE2" s="127">
        <v>39.671356201171903</v>
      </c>
      <c r="BF2" s="127">
        <v>39.2243041992188</v>
      </c>
      <c r="BG2" s="127">
        <v>18.553464889526399</v>
      </c>
      <c r="BH2" s="127">
        <v>17.763674736022999</v>
      </c>
      <c r="BI2" s="127">
        <v>14.4453234672546</v>
      </c>
      <c r="BJ2" s="127">
        <v>27.8959493637085</v>
      </c>
      <c r="BK2" s="143">
        <v>0.823874771595001</v>
      </c>
      <c r="BL2" s="143">
        <v>0.934531390666962</v>
      </c>
      <c r="BM2" s="143">
        <v>0.34369170665741</v>
      </c>
      <c r="BN2" s="143">
        <v>0.41423469781875599</v>
      </c>
      <c r="BO2" s="143">
        <v>0.417323067784309</v>
      </c>
      <c r="BP2" s="143">
        <v>7.0627957582473797E-2</v>
      </c>
      <c r="BQ2">
        <v>60.683488845825202</v>
      </c>
      <c r="BR2">
        <v>63.452489852905302</v>
      </c>
      <c r="BS2" s="9">
        <v>-0.14631110429763799</v>
      </c>
      <c r="BT2" s="9">
        <v>4.4085197448730504</v>
      </c>
      <c r="BU2" s="9">
        <v>7.0627957582473797E-2</v>
      </c>
      <c r="BV2" s="9">
        <v>0.417323067784309</v>
      </c>
      <c r="BW2" s="9">
        <v>0.41423469781875599</v>
      </c>
      <c r="BX2" s="9">
        <v>0.34369170665741</v>
      </c>
      <c r="BY2" s="9">
        <v>0.934531390666962</v>
      </c>
      <c r="BZ2" s="9">
        <v>0.823874771595001</v>
      </c>
    </row>
    <row r="3" spans="1:78" s="12" customFormat="1">
      <c r="A3" s="5" t="s">
        <v>34</v>
      </c>
      <c r="B3" s="5">
        <v>1</v>
      </c>
      <c r="C3" s="3">
        <v>1711037</v>
      </c>
      <c r="D3" s="4">
        <v>37148</v>
      </c>
      <c r="E3" s="4">
        <v>42765</v>
      </c>
      <c r="F3" s="130">
        <f t="shared" si="0"/>
        <v>0</v>
      </c>
      <c r="G3" s="130">
        <f t="shared" si="1"/>
        <v>0</v>
      </c>
      <c r="H3" s="130">
        <f t="shared" si="2"/>
        <v>0</v>
      </c>
      <c r="I3" s="130">
        <f t="shared" si="3"/>
        <v>0</v>
      </c>
      <c r="J3" s="5">
        <v>1</v>
      </c>
      <c r="K3" s="15">
        <f t="shared" si="4"/>
        <v>15</v>
      </c>
      <c r="L3" s="11">
        <v>790.2</v>
      </c>
      <c r="M3" s="11">
        <v>781.51</v>
      </c>
      <c r="N3" s="11">
        <f t="shared" si="5"/>
        <v>790.2</v>
      </c>
      <c r="O3" s="11">
        <f t="shared" si="6"/>
        <v>8.6900000000000546</v>
      </c>
      <c r="P3" s="11">
        <f t="shared" si="7"/>
        <v>1.0997215894710268</v>
      </c>
      <c r="Q3" s="9">
        <v>1.1296898722648601</v>
      </c>
      <c r="R3" s="9">
        <v>1.1685434579849201</v>
      </c>
      <c r="S3" s="9">
        <v>115.66602287857501</v>
      </c>
      <c r="T3" s="9">
        <v>0.156268626451492</v>
      </c>
      <c r="U3" s="131">
        <v>0.62704285979270902</v>
      </c>
      <c r="V3" s="131">
        <v>0.54145795106887795</v>
      </c>
      <c r="W3" s="131">
        <v>0.63</v>
      </c>
      <c r="X3" s="131">
        <v>0.54</v>
      </c>
      <c r="Y3" s="131">
        <f t="shared" si="8"/>
        <v>8.9999999999999969E-2</v>
      </c>
      <c r="Z3" s="135">
        <f t="shared" si="9"/>
        <v>1</v>
      </c>
      <c r="AA3" s="131">
        <v>0.59606831023582196</v>
      </c>
      <c r="AB3" s="131">
        <v>0.56624304606763998</v>
      </c>
      <c r="AC3" s="131">
        <v>0.6</v>
      </c>
      <c r="AD3" s="131">
        <v>0.56999999999999995</v>
      </c>
      <c r="AE3" s="131">
        <f t="shared" si="10"/>
        <v>3.0000000000000027E-2</v>
      </c>
      <c r="AF3" s="135">
        <f t="shared" si="11"/>
        <v>1</v>
      </c>
      <c r="AG3" s="131">
        <v>0.40393168976417798</v>
      </c>
      <c r="AH3" s="131">
        <v>0.43375695393236002</v>
      </c>
      <c r="AI3" s="131">
        <f t="shared" si="12"/>
        <v>0.40393168976417798</v>
      </c>
      <c r="AJ3" s="131">
        <f t="shared" si="13"/>
        <v>0.43375695393236002</v>
      </c>
      <c r="AK3" s="131">
        <f t="shared" ref="AK3:AK27" si="14">AI3-AJ3</f>
        <v>-2.9825264168182042E-2</v>
      </c>
      <c r="AL3" s="135">
        <f t="shared" ref="AL3:AL27" si="15">IF(AK3&lt;0, 1, 0)</f>
        <v>1</v>
      </c>
      <c r="AM3" s="9">
        <v>1.03670574724674</v>
      </c>
      <c r="AN3" s="9">
        <v>5.7727307230234199</v>
      </c>
      <c r="AO3" s="9">
        <v>5.7542436122894296</v>
      </c>
      <c r="AP3" s="9">
        <v>7.5442381501197797</v>
      </c>
      <c r="AQ3" s="127">
        <v>5.7542436122894296</v>
      </c>
      <c r="AR3" s="127">
        <v>7.5442381501197797</v>
      </c>
      <c r="AS3" s="127">
        <v>1.03670574724674</v>
      </c>
      <c r="AT3" s="127">
        <v>5.7727307230234199</v>
      </c>
      <c r="AU3" s="9">
        <v>5.8102308511734</v>
      </c>
      <c r="AV3" s="9">
        <v>18.628437519073501</v>
      </c>
      <c r="AW3" s="9">
        <v>20.593282222747799</v>
      </c>
      <c r="AX3" s="9">
        <v>28.279724597930901</v>
      </c>
      <c r="AY3" s="9">
        <v>60.258813858032198</v>
      </c>
      <c r="AZ3" s="9">
        <v>72.180093765258803</v>
      </c>
      <c r="BA3" s="9">
        <v>35.419251441955602</v>
      </c>
      <c r="BB3" s="9">
        <v>1.81246137619019</v>
      </c>
      <c r="BC3" s="9">
        <v>44.685266494750998</v>
      </c>
      <c r="BD3" s="9">
        <v>10.020091533660899</v>
      </c>
      <c r="BE3" s="127">
        <v>44.685266494750998</v>
      </c>
      <c r="BF3" s="127">
        <v>35.419251441955602</v>
      </c>
      <c r="BG3" s="127">
        <v>28.279724597930901</v>
      </c>
      <c r="BH3" s="127">
        <v>20.593282222747799</v>
      </c>
      <c r="BI3" s="127">
        <v>18.628437519073501</v>
      </c>
      <c r="BJ3" s="127">
        <v>5.8102308511734</v>
      </c>
      <c r="BK3" s="143">
        <v>0.93920409679412797</v>
      </c>
      <c r="BL3" s="143">
        <v>1.08527916669846</v>
      </c>
      <c r="BM3" s="143">
        <v>6.9184601306915301E-3</v>
      </c>
      <c r="BN3" s="143">
        <v>0.25374102964997303</v>
      </c>
      <c r="BO3" s="143">
        <v>5.9736620634794201E-2</v>
      </c>
      <c r="BP3" s="143">
        <v>0.13309518061578299</v>
      </c>
      <c r="BQ3">
        <v>72.180093765258803</v>
      </c>
      <c r="BR3">
        <v>60.258813858032198</v>
      </c>
      <c r="BS3" s="9">
        <v>10.020091533660899</v>
      </c>
      <c r="BT3" s="9">
        <v>1.81246137619019</v>
      </c>
      <c r="BU3" s="9">
        <v>0.13309518061578299</v>
      </c>
      <c r="BV3" s="9">
        <v>5.9736620634794201E-2</v>
      </c>
      <c r="BW3" s="9">
        <v>0.25374102964997303</v>
      </c>
      <c r="BX3" s="9">
        <v>6.9184601306915301E-3</v>
      </c>
      <c r="BY3" s="9">
        <v>1.08527916669846</v>
      </c>
      <c r="BZ3" s="9">
        <v>0.93920409679412797</v>
      </c>
    </row>
    <row r="4" spans="1:78" s="12" customFormat="1">
      <c r="A4" s="5" t="s">
        <v>41</v>
      </c>
      <c r="B4" s="5">
        <v>1</v>
      </c>
      <c r="C4" s="3">
        <v>1899902</v>
      </c>
      <c r="D4" s="4">
        <v>32198</v>
      </c>
      <c r="E4" s="4">
        <v>42558</v>
      </c>
      <c r="F4" s="130">
        <f t="shared" si="0"/>
        <v>0</v>
      </c>
      <c r="G4" s="130">
        <f t="shared" si="1"/>
        <v>0</v>
      </c>
      <c r="H4" s="130">
        <f t="shared" si="2"/>
        <v>0</v>
      </c>
      <c r="I4" s="130">
        <f t="shared" si="3"/>
        <v>0</v>
      </c>
      <c r="J4" s="5">
        <v>2</v>
      </c>
      <c r="K4" s="15">
        <f t="shared" si="4"/>
        <v>27</v>
      </c>
      <c r="L4" s="11">
        <v>739.85</v>
      </c>
      <c r="M4" s="11">
        <v>746.92</v>
      </c>
      <c r="N4" s="11">
        <f t="shared" si="5"/>
        <v>746.92</v>
      </c>
      <c r="O4" s="11">
        <f t="shared" si="6"/>
        <v>7.0699999999999363</v>
      </c>
      <c r="P4" s="11">
        <f t="shared" si="7"/>
        <v>0.94655384780163021</v>
      </c>
      <c r="Q4" s="9">
        <v>1.25737780332565</v>
      </c>
      <c r="R4" s="9">
        <v>1.2516414523124699</v>
      </c>
      <c r="S4" s="9">
        <v>120.521084565195</v>
      </c>
      <c r="T4" s="9">
        <v>9.1580256819724995E-2</v>
      </c>
      <c r="U4" s="131">
        <v>0.61382290720939603</v>
      </c>
      <c r="V4" s="131">
        <v>0.63769316673278797</v>
      </c>
      <c r="W4" s="131">
        <v>0.64</v>
      </c>
      <c r="X4" s="131">
        <v>0.61</v>
      </c>
      <c r="Y4" s="131">
        <f t="shared" si="8"/>
        <v>3.0000000000000027E-2</v>
      </c>
      <c r="Z4" s="135">
        <f t="shared" si="9"/>
        <v>1</v>
      </c>
      <c r="AA4" s="131">
        <v>0.603061744541314</v>
      </c>
      <c r="AB4" s="131">
        <v>0.60169490806264003</v>
      </c>
      <c r="AC4" s="131">
        <v>0.6</v>
      </c>
      <c r="AD4" s="131">
        <v>0.6</v>
      </c>
      <c r="AE4" s="131">
        <f t="shared" si="10"/>
        <v>0</v>
      </c>
      <c r="AF4" s="135">
        <f t="shared" si="11"/>
        <v>0</v>
      </c>
      <c r="AG4" s="131">
        <v>0.396938255458686</v>
      </c>
      <c r="AH4" s="131">
        <v>0.39830509193736002</v>
      </c>
      <c r="AI4" s="131">
        <v>0.39830509193736002</v>
      </c>
      <c r="AJ4" s="131">
        <v>0.396938255458686</v>
      </c>
      <c r="AK4" s="131">
        <f t="shared" si="14"/>
        <v>1.3668364786740272E-3</v>
      </c>
      <c r="AL4" s="135">
        <f t="shared" si="15"/>
        <v>0</v>
      </c>
      <c r="AM4" s="9">
        <v>4.3350861072540301</v>
      </c>
      <c r="AN4" s="9">
        <v>9.3720123767852801</v>
      </c>
      <c r="AO4" s="9">
        <v>8.4786138534545898</v>
      </c>
      <c r="AP4" s="9">
        <v>9.4582903236150706</v>
      </c>
      <c r="AQ4" s="127">
        <v>4.3350861072540301</v>
      </c>
      <c r="AR4" s="127">
        <v>9.3720123767852801</v>
      </c>
      <c r="AS4" s="127">
        <v>8.4786138534545898</v>
      </c>
      <c r="AT4" s="127">
        <v>9.4582903236150706</v>
      </c>
      <c r="AU4" s="9">
        <v>16.959018707275401</v>
      </c>
      <c r="AV4" s="9">
        <v>8.9943294525146502</v>
      </c>
      <c r="AW4" s="9">
        <v>11.726171016693099</v>
      </c>
      <c r="AX4" s="9">
        <v>2.9282901883125301</v>
      </c>
      <c r="AY4" s="9">
        <v>69.626289367675795</v>
      </c>
      <c r="AZ4" s="9">
        <v>61.878273010253899</v>
      </c>
      <c r="BA4" s="9">
        <v>30.5544576644897</v>
      </c>
      <c r="BB4" s="9">
        <v>-8.9775190353393608</v>
      </c>
      <c r="BC4" s="9">
        <v>27.538107872009299</v>
      </c>
      <c r="BD4" s="9">
        <v>-8.3773674964904803</v>
      </c>
      <c r="BE4" s="127">
        <v>30.5544576644897</v>
      </c>
      <c r="BF4" s="127">
        <v>27.538107872009299</v>
      </c>
      <c r="BG4" s="127">
        <v>11.726171016693099</v>
      </c>
      <c r="BH4" s="127">
        <v>2.9282901883125301</v>
      </c>
      <c r="BI4" s="127">
        <v>16.959018707275401</v>
      </c>
      <c r="BJ4" s="127">
        <v>8.9943294525146502</v>
      </c>
      <c r="BK4" s="143">
        <v>1.0879306197166401</v>
      </c>
      <c r="BL4" s="143">
        <v>0.66793796420097395</v>
      </c>
      <c r="BM4" s="143">
        <v>0.49882259964942899</v>
      </c>
      <c r="BN4" s="143">
        <v>0.452616557478905</v>
      </c>
      <c r="BO4" s="143">
        <v>4.7613946720957798E-2</v>
      </c>
      <c r="BP4" s="143">
        <v>0.169696874916554</v>
      </c>
      <c r="BQ4">
        <v>69.626289367675795</v>
      </c>
      <c r="BR4">
        <v>61.878273010253899</v>
      </c>
      <c r="BS4" s="9">
        <v>-8.9775190353393608</v>
      </c>
      <c r="BT4" s="9">
        <v>-8.3773674964904803</v>
      </c>
      <c r="BU4" s="9">
        <v>4.7613946720957798E-2</v>
      </c>
      <c r="BV4" s="9">
        <v>0.169696874916554</v>
      </c>
      <c r="BW4" s="9">
        <v>0.49882259964942899</v>
      </c>
      <c r="BX4" s="9">
        <v>0.452616557478905</v>
      </c>
      <c r="BY4" s="9">
        <v>1.0879306197166401</v>
      </c>
      <c r="BZ4" s="9">
        <v>0.66793796420097395</v>
      </c>
    </row>
    <row r="5" spans="1:78" s="12" customFormat="1">
      <c r="A5" s="5" t="s">
        <v>48</v>
      </c>
      <c r="B5" s="5">
        <v>0</v>
      </c>
      <c r="C5" s="3">
        <v>2075375</v>
      </c>
      <c r="D5" s="4">
        <v>38832</v>
      </c>
      <c r="E5" s="4">
        <v>42744</v>
      </c>
      <c r="F5" s="130">
        <f t="shared" si="0"/>
        <v>0</v>
      </c>
      <c r="G5" s="130">
        <f t="shared" si="1"/>
        <v>0</v>
      </c>
      <c r="H5" s="130">
        <f t="shared" si="2"/>
        <v>0</v>
      </c>
      <c r="I5" s="130">
        <f t="shared" si="3"/>
        <v>0</v>
      </c>
      <c r="J5" s="5">
        <v>2</v>
      </c>
      <c r="K5" s="15">
        <f t="shared" si="4"/>
        <v>10</v>
      </c>
      <c r="L5" s="11">
        <v>728.63</v>
      </c>
      <c r="M5" s="11">
        <v>733.83</v>
      </c>
      <c r="N5" s="11">
        <f t="shared" si="5"/>
        <v>733.83</v>
      </c>
      <c r="O5" s="11">
        <f t="shared" si="6"/>
        <v>5.2000000000000455</v>
      </c>
      <c r="P5" s="11">
        <f t="shared" si="7"/>
        <v>0.70861098619571905</v>
      </c>
      <c r="Q5" s="9">
        <v>1.0704787254333501</v>
      </c>
      <c r="R5" s="9">
        <v>1.1466790199279799</v>
      </c>
      <c r="S5" s="9">
        <v>111.992914397083</v>
      </c>
      <c r="T5" s="9">
        <v>7.1106553822755797E-2</v>
      </c>
      <c r="U5" s="131">
        <v>0.59400435686111497</v>
      </c>
      <c r="V5" s="131">
        <v>0.55253267288207997</v>
      </c>
      <c r="W5" s="131">
        <v>0.55000000000000004</v>
      </c>
      <c r="X5" s="131">
        <v>0.59</v>
      </c>
      <c r="Y5" s="131">
        <f t="shared" si="8"/>
        <v>-3.9999999999999925E-2</v>
      </c>
      <c r="Z5" s="135">
        <f t="shared" si="9"/>
        <v>0</v>
      </c>
      <c r="AA5" s="131">
        <v>0.57890836810320101</v>
      </c>
      <c r="AB5" s="131">
        <v>0.55933761180083996</v>
      </c>
      <c r="AC5" s="131">
        <v>0.56000000000000005</v>
      </c>
      <c r="AD5" s="131">
        <v>0.57999999999999996</v>
      </c>
      <c r="AE5" s="131">
        <f t="shared" si="10"/>
        <v>-1.9999999999999907E-2</v>
      </c>
      <c r="AF5" s="135">
        <f t="shared" si="11"/>
        <v>0</v>
      </c>
      <c r="AG5" s="131">
        <v>0.42109163189679899</v>
      </c>
      <c r="AH5" s="131">
        <v>0.44066238819915998</v>
      </c>
      <c r="AI5" s="131">
        <v>0.44066238819915998</v>
      </c>
      <c r="AJ5" s="131">
        <v>0.42109163189679899</v>
      </c>
      <c r="AK5" s="131">
        <f t="shared" si="14"/>
        <v>1.9570756302360992E-2</v>
      </c>
      <c r="AL5" s="135">
        <f t="shared" si="15"/>
        <v>0</v>
      </c>
      <c r="AM5" s="9">
        <v>6.0207180023193398</v>
      </c>
      <c r="AN5" s="9">
        <v>3.38831758499146</v>
      </c>
      <c r="AO5" s="9">
        <v>-1.16902337484062</v>
      </c>
      <c r="AP5" s="9">
        <v>4.4040855843573796</v>
      </c>
      <c r="AQ5" s="127">
        <v>6.0207180023193398</v>
      </c>
      <c r="AR5" s="127">
        <v>3.38831758499146</v>
      </c>
      <c r="AS5" s="127">
        <v>-1.16902337484062</v>
      </c>
      <c r="AT5" s="127">
        <v>4.4040855843573796</v>
      </c>
      <c r="AU5" s="9">
        <v>0.23832386285066601</v>
      </c>
      <c r="AV5" s="9">
        <v>12.820619583129901</v>
      </c>
      <c r="AW5" s="9">
        <v>17.075211715698199</v>
      </c>
      <c r="AX5" s="9">
        <v>23.334450912475599</v>
      </c>
      <c r="AY5" s="9">
        <v>63.262827301025403</v>
      </c>
      <c r="AZ5" s="9">
        <v>73.908827209472705</v>
      </c>
      <c r="BA5" s="9">
        <v>36.8930061340332</v>
      </c>
      <c r="BB5" s="9">
        <v>3.3898621916770901</v>
      </c>
      <c r="BC5" s="9">
        <v>40.360785675048803</v>
      </c>
      <c r="BD5" s="9">
        <v>7.6459347724914597</v>
      </c>
      <c r="BE5" s="127">
        <v>36.8930061340332</v>
      </c>
      <c r="BF5" s="127">
        <v>40.360785675048803</v>
      </c>
      <c r="BG5" s="127">
        <v>17.075211715698199</v>
      </c>
      <c r="BH5" s="127">
        <v>23.334450912475599</v>
      </c>
      <c r="BI5" s="127">
        <v>0.23832386285066601</v>
      </c>
      <c r="BJ5" s="127">
        <v>12.820619583129901</v>
      </c>
      <c r="BK5" s="143">
        <v>0.71539101600647004</v>
      </c>
      <c r="BL5" s="143">
        <v>0.76248450279235802</v>
      </c>
      <c r="BM5" s="143">
        <v>0.174099645018578</v>
      </c>
      <c r="BN5" s="143">
        <v>0.20535184741020199</v>
      </c>
      <c r="BO5" s="143">
        <v>0.11886326670646701</v>
      </c>
      <c r="BP5" s="143">
        <v>2.9366822913289101E-2</v>
      </c>
      <c r="BQ5">
        <v>63.262827301025403</v>
      </c>
      <c r="BR5">
        <v>73.908827209472705</v>
      </c>
      <c r="BS5" s="9">
        <v>3.3898621916770901</v>
      </c>
      <c r="BT5" s="9">
        <v>7.6459347724914597</v>
      </c>
      <c r="BU5" s="9">
        <v>0.11886326670646701</v>
      </c>
      <c r="BV5" s="9">
        <v>2.9366822913289101E-2</v>
      </c>
      <c r="BW5" s="9">
        <v>0.174099645018578</v>
      </c>
      <c r="BX5" s="9">
        <v>0.20535184741020199</v>
      </c>
      <c r="BY5" s="9">
        <v>0.71539101600647004</v>
      </c>
      <c r="BZ5" s="9">
        <v>0.76248450279235802</v>
      </c>
    </row>
    <row r="6" spans="1:78" s="12" customFormat="1">
      <c r="A6" s="5" t="s">
        <v>52</v>
      </c>
      <c r="B6" s="5">
        <v>0</v>
      </c>
      <c r="C6" s="3">
        <v>1707945</v>
      </c>
      <c r="D6" s="6">
        <v>40666</v>
      </c>
      <c r="E6" s="6">
        <v>43395</v>
      </c>
      <c r="F6" s="130">
        <f t="shared" si="0"/>
        <v>0</v>
      </c>
      <c r="G6" s="130">
        <f t="shared" si="1"/>
        <v>0</v>
      </c>
      <c r="H6" s="130">
        <f t="shared" si="2"/>
        <v>0</v>
      </c>
      <c r="I6" s="130">
        <f t="shared" si="3"/>
        <v>0</v>
      </c>
      <c r="J6" s="5">
        <v>2</v>
      </c>
      <c r="K6" s="15">
        <f t="shared" si="4"/>
        <v>6</v>
      </c>
      <c r="L6" s="11">
        <v>617.69000000000005</v>
      </c>
      <c r="M6" s="11">
        <v>628.04</v>
      </c>
      <c r="N6" s="11">
        <f t="shared" si="5"/>
        <v>628.04</v>
      </c>
      <c r="O6" s="11">
        <f t="shared" si="6"/>
        <v>10.349999999999909</v>
      </c>
      <c r="P6" s="11">
        <f t="shared" si="7"/>
        <v>1.6479842048277036</v>
      </c>
      <c r="Q6" s="9">
        <v>1.2805023988088</v>
      </c>
      <c r="R6" s="9">
        <v>1.1072166760762501</v>
      </c>
      <c r="S6" s="9">
        <v>138.96905667347801</v>
      </c>
      <c r="T6" s="9">
        <v>9.0430736541748102E-2</v>
      </c>
      <c r="U6" s="131">
        <v>0.55400931835174605</v>
      </c>
      <c r="V6" s="131">
        <v>0.553042411804199</v>
      </c>
      <c r="W6" s="131">
        <v>0.55000000000000004</v>
      </c>
      <c r="X6" s="131">
        <v>0.55000000000000004</v>
      </c>
      <c r="Y6" s="131">
        <f t="shared" si="8"/>
        <v>0</v>
      </c>
      <c r="Z6" s="135">
        <f t="shared" si="9"/>
        <v>0</v>
      </c>
      <c r="AA6" s="131">
        <v>0.55790377586712203</v>
      </c>
      <c r="AB6" s="131">
        <v>0.57888787565671695</v>
      </c>
      <c r="AC6" s="131">
        <v>0.57999999999999996</v>
      </c>
      <c r="AD6" s="131">
        <v>0.56000000000000005</v>
      </c>
      <c r="AE6" s="131">
        <f t="shared" si="10"/>
        <v>1.9999999999999907E-2</v>
      </c>
      <c r="AF6" s="135">
        <f t="shared" si="11"/>
        <v>1</v>
      </c>
      <c r="AG6" s="131">
        <v>0.44209622413287802</v>
      </c>
      <c r="AH6" s="131">
        <v>0.42111212434328299</v>
      </c>
      <c r="AI6" s="131">
        <v>0.42111212434328299</v>
      </c>
      <c r="AJ6" s="131">
        <v>0.44209622413287802</v>
      </c>
      <c r="AK6" s="131">
        <f t="shared" si="14"/>
        <v>-2.0984099789595034E-2</v>
      </c>
      <c r="AL6" s="135">
        <f t="shared" si="15"/>
        <v>1</v>
      </c>
      <c r="AM6" s="9">
        <v>5.47768751780192</v>
      </c>
      <c r="AN6" s="9">
        <v>7.7778361588716498</v>
      </c>
      <c r="AO6" s="9">
        <v>1.15009468793869</v>
      </c>
      <c r="AP6" s="9">
        <v>4.8372164765993801</v>
      </c>
      <c r="AQ6" s="127">
        <v>5.47768751780192</v>
      </c>
      <c r="AR6" s="127">
        <v>7.7778361588716498</v>
      </c>
      <c r="AS6" s="127">
        <v>1.15009468793869</v>
      </c>
      <c r="AT6" s="127">
        <v>4.8372164765993801</v>
      </c>
      <c r="AU6" s="9">
        <v>6.2810441652933804</v>
      </c>
      <c r="AV6" s="9">
        <v>8.8510522842407209</v>
      </c>
      <c r="AW6" s="9">
        <v>25.792727788289401</v>
      </c>
      <c r="AX6" s="9">
        <v>27.645236333211301</v>
      </c>
      <c r="AY6" s="9">
        <v>67.086321512858106</v>
      </c>
      <c r="AZ6" s="9">
        <v>65.103510538736998</v>
      </c>
      <c r="BA6" s="9">
        <v>40.460227966308601</v>
      </c>
      <c r="BB6" s="9">
        <v>5.6223484675089503</v>
      </c>
      <c r="BC6" s="9">
        <v>39.135101318359403</v>
      </c>
      <c r="BD6" s="9">
        <v>3.1429967880249001</v>
      </c>
      <c r="BE6" s="127">
        <v>40.460227966308601</v>
      </c>
      <c r="BF6" s="127">
        <v>39.135101318359403</v>
      </c>
      <c r="BG6" s="127">
        <v>25.792727788289401</v>
      </c>
      <c r="BH6" s="127">
        <v>27.645236333211301</v>
      </c>
      <c r="BI6" s="127">
        <v>6.2810441652933804</v>
      </c>
      <c r="BJ6" s="127">
        <v>8.8510522842407209</v>
      </c>
      <c r="BK6" s="143">
        <v>0.71263962984085105</v>
      </c>
      <c r="BL6" s="143">
        <v>0.74428494771321596</v>
      </c>
      <c r="BM6" s="143">
        <v>0.288108433286349</v>
      </c>
      <c r="BN6" s="143">
        <v>0.28122986356417301</v>
      </c>
      <c r="BO6" s="143">
        <v>0.218425552050273</v>
      </c>
      <c r="BP6" s="143">
        <v>0.34278542300065401</v>
      </c>
      <c r="BQ6">
        <v>67.086321512858106</v>
      </c>
      <c r="BR6">
        <v>65.103510538736998</v>
      </c>
      <c r="BS6" s="9">
        <v>5.6223484675089503</v>
      </c>
      <c r="BT6" s="9">
        <v>3.1429967880249001</v>
      </c>
      <c r="BU6" s="9">
        <v>0.218425552050273</v>
      </c>
      <c r="BV6" s="9">
        <v>0.34278542300065401</v>
      </c>
      <c r="BW6" s="9">
        <v>0.288108433286349</v>
      </c>
      <c r="BX6" s="9">
        <v>0.28122986356417301</v>
      </c>
      <c r="BY6" s="9">
        <v>0.71263962984085105</v>
      </c>
      <c r="BZ6" s="9">
        <v>0.74428494771321596</v>
      </c>
    </row>
    <row r="7" spans="1:78" s="12" customFormat="1">
      <c r="A7" s="5" t="s">
        <v>58</v>
      </c>
      <c r="B7" s="5">
        <v>1</v>
      </c>
      <c r="C7" s="3">
        <v>1465280</v>
      </c>
      <c r="D7" s="6">
        <v>38565</v>
      </c>
      <c r="E7" s="6">
        <v>43445</v>
      </c>
      <c r="F7" s="130">
        <f t="shared" si="0"/>
        <v>0</v>
      </c>
      <c r="G7" s="130">
        <f t="shared" si="1"/>
        <v>0</v>
      </c>
      <c r="H7" s="130">
        <f t="shared" si="2"/>
        <v>0</v>
      </c>
      <c r="I7" s="130">
        <f t="shared" si="3"/>
        <v>0</v>
      </c>
      <c r="J7" s="5">
        <v>1</v>
      </c>
      <c r="K7" s="15">
        <f t="shared" si="4"/>
        <v>12</v>
      </c>
      <c r="L7" s="11">
        <v>810.11</v>
      </c>
      <c r="M7" s="11">
        <v>803.57</v>
      </c>
      <c r="N7" s="11">
        <f t="shared" si="5"/>
        <v>810.11</v>
      </c>
      <c r="O7" s="11">
        <f t="shared" si="6"/>
        <v>6.5399999999999636</v>
      </c>
      <c r="P7" s="11">
        <f t="shared" si="7"/>
        <v>0.80729777437631467</v>
      </c>
      <c r="Q7" s="9">
        <v>1.2060308850000001</v>
      </c>
      <c r="R7" s="9">
        <v>1.2395079929999999</v>
      </c>
      <c r="S7" s="9">
        <v>116.6776526</v>
      </c>
      <c r="T7" s="9">
        <v>0.101267844</v>
      </c>
      <c r="U7" s="131">
        <v>0.63194296800000005</v>
      </c>
      <c r="V7" s="131">
        <v>0.60705673699999996</v>
      </c>
      <c r="W7" s="131">
        <v>0.63</v>
      </c>
      <c r="X7" s="131">
        <v>0.61</v>
      </c>
      <c r="Y7" s="131">
        <f t="shared" si="8"/>
        <v>2.0000000000000018E-2</v>
      </c>
      <c r="Z7" s="135">
        <f t="shared" si="9"/>
        <v>1</v>
      </c>
      <c r="AA7" s="131">
        <v>0.611346057</v>
      </c>
      <c r="AB7" s="131">
        <v>0.59872139300000005</v>
      </c>
      <c r="AC7" s="131">
        <v>0.61</v>
      </c>
      <c r="AD7" s="131">
        <v>0.6</v>
      </c>
      <c r="AE7" s="131">
        <f t="shared" si="10"/>
        <v>1.0000000000000009E-2</v>
      </c>
      <c r="AF7" s="135">
        <f t="shared" si="11"/>
        <v>1</v>
      </c>
      <c r="AG7" s="131">
        <v>0.388653943</v>
      </c>
      <c r="AH7" s="131">
        <v>0.40127860700000001</v>
      </c>
      <c r="AI7" s="131">
        <f>AG7</f>
        <v>0.388653943</v>
      </c>
      <c r="AJ7" s="131">
        <f>AH7</f>
        <v>0.40127860700000001</v>
      </c>
      <c r="AK7" s="131">
        <f t="shared" si="14"/>
        <v>-1.2624664000000008E-2</v>
      </c>
      <c r="AL7" s="135">
        <f t="shared" si="15"/>
        <v>1</v>
      </c>
      <c r="AM7" s="9">
        <v>2.0323473609999998</v>
      </c>
      <c r="AN7" s="9">
        <v>2.860455382</v>
      </c>
      <c r="AO7" s="9">
        <v>2.740330776</v>
      </c>
      <c r="AP7" s="9">
        <v>3.992892017</v>
      </c>
      <c r="AQ7" s="127">
        <v>2.740330776</v>
      </c>
      <c r="AR7" s="127">
        <v>3.992892017</v>
      </c>
      <c r="AS7" s="127">
        <v>2.0323473609999998</v>
      </c>
      <c r="AT7" s="127">
        <v>2.860455382</v>
      </c>
      <c r="AU7" s="9">
        <v>10.46025785</v>
      </c>
      <c r="AV7" s="9">
        <v>15.37107499</v>
      </c>
      <c r="AW7" s="9">
        <v>14.459251719999999</v>
      </c>
      <c r="AX7" s="9">
        <v>12.320215859999999</v>
      </c>
      <c r="AY7" s="9">
        <v>63.239343009999999</v>
      </c>
      <c r="AZ7" s="9">
        <v>63.50221252</v>
      </c>
      <c r="BA7" s="9">
        <v>29.06872431</v>
      </c>
      <c r="BB7" s="9">
        <v>-5.827686946</v>
      </c>
      <c r="BC7" s="9">
        <v>31.681737259999998</v>
      </c>
      <c r="BD7" s="9">
        <v>-6.8613470400000001</v>
      </c>
      <c r="BE7" s="127">
        <v>31.681737259999998</v>
      </c>
      <c r="BF7" s="127">
        <v>29.06872431</v>
      </c>
      <c r="BG7" s="127">
        <v>12.320215859999999</v>
      </c>
      <c r="BH7" s="127">
        <v>14.459251719999999</v>
      </c>
      <c r="BI7" s="127">
        <v>15.37107499</v>
      </c>
      <c r="BJ7" s="127">
        <v>10.46025785</v>
      </c>
      <c r="BK7" s="143">
        <v>0.93231197200000004</v>
      </c>
      <c r="BL7" s="143">
        <v>1.0451129669999999</v>
      </c>
      <c r="BM7" s="143">
        <v>0.31422758099999998</v>
      </c>
      <c r="BN7" s="143">
        <v>0.391062299</v>
      </c>
      <c r="BO7" s="143">
        <v>9.3258154999999995E-2</v>
      </c>
      <c r="BP7" s="143">
        <v>7.8013482999999995E-2</v>
      </c>
      <c r="BQ7">
        <v>63.50221252</v>
      </c>
      <c r="BR7">
        <v>63.239343009999999</v>
      </c>
      <c r="BS7" s="9">
        <v>-6.8613470400000001</v>
      </c>
      <c r="BT7" s="9">
        <v>-5.827686946</v>
      </c>
      <c r="BU7" s="9">
        <v>7.8013482999999995E-2</v>
      </c>
      <c r="BV7" s="9">
        <v>9.3258154999999995E-2</v>
      </c>
      <c r="BW7" s="9">
        <v>0.391062299</v>
      </c>
      <c r="BX7" s="9">
        <v>0.31422758099999998</v>
      </c>
      <c r="BY7" s="9">
        <v>1.0451129669999999</v>
      </c>
      <c r="BZ7" s="9">
        <v>0.93231197200000004</v>
      </c>
    </row>
    <row r="8" spans="1:78" s="12" customFormat="1">
      <c r="A8" s="5" t="s">
        <v>56</v>
      </c>
      <c r="B8" s="5">
        <v>1</v>
      </c>
      <c r="C8" s="3">
        <v>1657452</v>
      </c>
      <c r="D8" s="6">
        <v>40324</v>
      </c>
      <c r="E8" s="6">
        <v>43458</v>
      </c>
      <c r="F8" s="130">
        <f t="shared" si="0"/>
        <v>0</v>
      </c>
      <c r="G8" s="130">
        <f t="shared" si="1"/>
        <v>0</v>
      </c>
      <c r="H8" s="130">
        <f t="shared" si="2"/>
        <v>0</v>
      </c>
      <c r="I8" s="130">
        <f t="shared" si="3"/>
        <v>0</v>
      </c>
      <c r="J8" s="5">
        <v>2</v>
      </c>
      <c r="K8" s="15">
        <f t="shared" si="4"/>
        <v>7</v>
      </c>
      <c r="L8" s="11">
        <v>630.51</v>
      </c>
      <c r="M8" s="11">
        <v>639.77</v>
      </c>
      <c r="N8" s="11">
        <f t="shared" si="5"/>
        <v>639.77</v>
      </c>
      <c r="O8" s="11">
        <f t="shared" si="6"/>
        <v>9.2599999999999909</v>
      </c>
      <c r="P8" s="11">
        <f t="shared" si="7"/>
        <v>1.4473951576347737</v>
      </c>
      <c r="Q8" s="9">
        <v>1.396831691</v>
      </c>
      <c r="R8" s="9">
        <v>1.1538007560000001</v>
      </c>
      <c r="S8" s="9">
        <v>145.28291960000001</v>
      </c>
      <c r="T8" s="9">
        <v>9.3980752000000001E-2</v>
      </c>
      <c r="U8" s="131">
        <v>0.57601819899999995</v>
      </c>
      <c r="V8" s="131">
        <v>0.57726639499999999</v>
      </c>
      <c r="W8" s="131">
        <v>0.57999999999999996</v>
      </c>
      <c r="X8" s="131">
        <v>0.57999999999999996</v>
      </c>
      <c r="Y8" s="131">
        <f t="shared" si="8"/>
        <v>0</v>
      </c>
      <c r="Z8" s="135">
        <f t="shared" si="9"/>
        <v>0</v>
      </c>
      <c r="AA8" s="131">
        <v>0.56821430799999995</v>
      </c>
      <c r="AB8" s="131">
        <v>0.57427128699999996</v>
      </c>
      <c r="AC8" s="131">
        <v>0.56999999999999995</v>
      </c>
      <c r="AD8" s="131">
        <v>0.56999999999999995</v>
      </c>
      <c r="AE8" s="131">
        <f t="shared" si="10"/>
        <v>0</v>
      </c>
      <c r="AF8" s="135">
        <f t="shared" si="11"/>
        <v>0</v>
      </c>
      <c r="AG8" s="131">
        <v>0.431785692</v>
      </c>
      <c r="AH8" s="131">
        <v>0.42572871299999998</v>
      </c>
      <c r="AI8" s="131">
        <v>0.42572871299999998</v>
      </c>
      <c r="AJ8" s="131">
        <v>0.431785692</v>
      </c>
      <c r="AK8" s="131">
        <f t="shared" si="14"/>
        <v>-6.0569790000000179E-3</v>
      </c>
      <c r="AL8" s="135">
        <f t="shared" si="15"/>
        <v>1</v>
      </c>
      <c r="AM8" s="9">
        <v>2.0223571659999999</v>
      </c>
      <c r="AN8" s="9">
        <v>3.663178995</v>
      </c>
      <c r="AO8" s="9">
        <v>2.805484265</v>
      </c>
      <c r="AP8" s="9">
        <v>3.2948293089999998</v>
      </c>
      <c r="AQ8" s="127">
        <v>2.0223571659999999</v>
      </c>
      <c r="AR8" s="127">
        <v>3.663178995</v>
      </c>
      <c r="AS8" s="127">
        <v>2.805484265</v>
      </c>
      <c r="AT8" s="127">
        <v>3.2948293089999998</v>
      </c>
      <c r="AU8" s="9">
        <v>15.36630821</v>
      </c>
      <c r="AV8" s="9">
        <v>8.3340761659999991</v>
      </c>
      <c r="AW8" s="9">
        <v>28.30852127</v>
      </c>
      <c r="AX8" s="9">
        <v>23.950398920000001</v>
      </c>
      <c r="AY8" s="9">
        <v>70.961439130000002</v>
      </c>
      <c r="AZ8" s="9">
        <v>71.061008450000003</v>
      </c>
      <c r="BA8" s="9">
        <v>34.257293699999998</v>
      </c>
      <c r="BB8" s="9">
        <v>-14.466315979999999</v>
      </c>
      <c r="BC8" s="9">
        <v>31.722333429999999</v>
      </c>
      <c r="BD8" s="9">
        <v>-14.524189</v>
      </c>
      <c r="BE8" s="127">
        <v>34.257293699999998</v>
      </c>
      <c r="BF8" s="127">
        <v>31.722333429999999</v>
      </c>
      <c r="BG8" s="127">
        <v>28.30852127</v>
      </c>
      <c r="BH8" s="127">
        <v>23.950398920000001</v>
      </c>
      <c r="BI8" s="127">
        <v>15.36630821</v>
      </c>
      <c r="BJ8" s="127">
        <v>8.3340761659999991</v>
      </c>
      <c r="BK8" s="143">
        <v>0.93875904399999999</v>
      </c>
      <c r="BL8" s="143">
        <v>0.79396709799999998</v>
      </c>
      <c r="BM8" s="143">
        <v>0.40213981999999998</v>
      </c>
      <c r="BN8" s="143">
        <v>0.32329240399999998</v>
      </c>
      <c r="BO8" s="143">
        <v>0.259221384</v>
      </c>
      <c r="BP8" s="143">
        <v>0.28482596599999999</v>
      </c>
      <c r="BQ8">
        <v>70.961439130000002</v>
      </c>
      <c r="BR8">
        <v>71.061008450000003</v>
      </c>
      <c r="BS8" s="9">
        <v>-14.466315979999999</v>
      </c>
      <c r="BT8" s="9">
        <v>-14.524189</v>
      </c>
      <c r="BU8" s="9">
        <v>0.259221384</v>
      </c>
      <c r="BV8" s="9">
        <v>0.28482596599999999</v>
      </c>
      <c r="BW8" s="9">
        <v>0.40213981999999998</v>
      </c>
      <c r="BX8" s="9">
        <v>0.32329240399999998</v>
      </c>
      <c r="BY8" s="9">
        <v>0.93875904399999999</v>
      </c>
      <c r="BZ8" s="9">
        <v>0.79396709799999998</v>
      </c>
    </row>
    <row r="9" spans="1:78" s="12" customFormat="1">
      <c r="A9" s="121" t="s">
        <v>95</v>
      </c>
      <c r="B9" s="121">
        <v>0</v>
      </c>
      <c r="C9" s="121">
        <v>1491740</v>
      </c>
      <c r="D9" s="122">
        <v>34690</v>
      </c>
      <c r="E9" s="122">
        <v>43444</v>
      </c>
      <c r="F9" s="130">
        <f t="shared" si="0"/>
        <v>0</v>
      </c>
      <c r="G9" s="130">
        <f t="shared" si="1"/>
        <v>0</v>
      </c>
      <c r="H9" s="130">
        <f t="shared" si="2"/>
        <v>0</v>
      </c>
      <c r="I9" s="130">
        <f t="shared" si="3"/>
        <v>0</v>
      </c>
      <c r="J9" s="121">
        <v>1</v>
      </c>
      <c r="K9" s="123">
        <f t="shared" si="4"/>
        <v>23</v>
      </c>
      <c r="L9" s="124">
        <v>580.1</v>
      </c>
      <c r="M9" s="124">
        <v>575.79999999999995</v>
      </c>
      <c r="N9" s="124">
        <f t="shared" si="5"/>
        <v>580.1</v>
      </c>
      <c r="O9" s="124">
        <f t="shared" si="6"/>
        <v>4.3000000000000682</v>
      </c>
      <c r="P9" s="124">
        <f t="shared" si="7"/>
        <v>0.74125150836063924</v>
      </c>
      <c r="Q9" s="125">
        <v>1.011797026</v>
      </c>
      <c r="R9" s="125">
        <v>0.89030533999999995</v>
      </c>
      <c r="S9" s="125">
        <v>136.08149349999999</v>
      </c>
      <c r="T9" s="125">
        <v>7.2472136000000006E-2</v>
      </c>
      <c r="U9" s="132">
        <v>0.44379081599999998</v>
      </c>
      <c r="V9" s="132">
        <v>0.446341343</v>
      </c>
      <c r="W9" s="132">
        <v>0.44</v>
      </c>
      <c r="X9" s="132">
        <v>0.45</v>
      </c>
      <c r="Y9" s="133">
        <f t="shared" si="8"/>
        <v>-1.0000000000000009E-2</v>
      </c>
      <c r="Z9" s="136">
        <f t="shared" si="9"/>
        <v>0</v>
      </c>
      <c r="AA9" s="132">
        <v>0.595355721</v>
      </c>
      <c r="AB9" s="132">
        <v>0.61644129000000003</v>
      </c>
      <c r="AC9" s="132">
        <v>0.6</v>
      </c>
      <c r="AD9" s="132">
        <v>0.62</v>
      </c>
      <c r="AE9" s="133">
        <f t="shared" si="10"/>
        <v>-2.0000000000000018E-2</v>
      </c>
      <c r="AF9" s="136">
        <f t="shared" si="11"/>
        <v>0</v>
      </c>
      <c r="AG9" s="132">
        <v>0.404644279</v>
      </c>
      <c r="AH9" s="132">
        <v>0.38355871000000002</v>
      </c>
      <c r="AI9" s="132">
        <f>AG9</f>
        <v>0.404644279</v>
      </c>
      <c r="AJ9" s="132">
        <f>AH9</f>
        <v>0.38355871000000002</v>
      </c>
      <c r="AK9" s="131">
        <f t="shared" si="14"/>
        <v>2.1085568999999971E-2</v>
      </c>
      <c r="AL9" s="135">
        <f t="shared" si="15"/>
        <v>0</v>
      </c>
      <c r="AM9" s="125">
        <v>0.36843141899999998</v>
      </c>
      <c r="AN9" s="125">
        <v>5.6245246829999997</v>
      </c>
      <c r="AO9" s="125">
        <v>5.3098678589999997</v>
      </c>
      <c r="AP9" s="125">
        <v>6.367139259</v>
      </c>
      <c r="AQ9" s="127">
        <v>5.3098678589999997</v>
      </c>
      <c r="AR9" s="127">
        <v>6.367139259</v>
      </c>
      <c r="AS9" s="127">
        <v>0.36843141899999998</v>
      </c>
      <c r="AT9" s="127">
        <v>5.6245246829999997</v>
      </c>
      <c r="AU9" s="125">
        <v>7.8132889270000003</v>
      </c>
      <c r="AV9" s="125">
        <v>8.5064237120000001</v>
      </c>
      <c r="AW9" s="125">
        <v>27.267408369999998</v>
      </c>
      <c r="AX9" s="125">
        <v>15.99556422</v>
      </c>
      <c r="AY9" s="125">
        <v>75.882438660000005</v>
      </c>
      <c r="AZ9" s="125">
        <v>64.869771</v>
      </c>
      <c r="BA9" s="125">
        <v>54.794642449999998</v>
      </c>
      <c r="BB9" s="125">
        <v>22.743332859999999</v>
      </c>
      <c r="BC9" s="125">
        <v>50.152425770000001</v>
      </c>
      <c r="BD9" s="125">
        <v>24.16505527</v>
      </c>
      <c r="BE9" s="128">
        <v>50.152425770000001</v>
      </c>
      <c r="BF9" s="128">
        <v>54.794642449999998</v>
      </c>
      <c r="BG9" s="127">
        <v>15.99556422</v>
      </c>
      <c r="BH9" s="127">
        <v>27.267408369999998</v>
      </c>
      <c r="BI9" s="127">
        <v>8.5064237120000001</v>
      </c>
      <c r="BJ9" s="127">
        <v>7.8132889270000003</v>
      </c>
      <c r="BK9" s="143">
        <v>0.705672666</v>
      </c>
      <c r="BL9" s="143">
        <v>0.64335919900000005</v>
      </c>
      <c r="BM9" s="143">
        <v>0.41787218999999998</v>
      </c>
      <c r="BN9" s="143">
        <v>0.44305902699999999</v>
      </c>
      <c r="BO9" s="143">
        <v>0.20744522300000001</v>
      </c>
      <c r="BP9" s="143">
        <v>0.191379722</v>
      </c>
      <c r="BQ9">
        <v>64.869771</v>
      </c>
      <c r="BR9">
        <v>75.882438660000005</v>
      </c>
      <c r="BS9" s="125">
        <v>24.16505527</v>
      </c>
      <c r="BT9" s="125">
        <v>22.743332859999999</v>
      </c>
      <c r="BU9" s="125">
        <v>0.191379722</v>
      </c>
      <c r="BV9" s="125">
        <v>0.20744522300000001</v>
      </c>
      <c r="BW9" s="125">
        <v>0.44305902699999999</v>
      </c>
      <c r="BX9" s="125">
        <v>0.41787218999999998</v>
      </c>
      <c r="BY9" s="125">
        <v>0.64335919900000005</v>
      </c>
      <c r="BZ9" s="125">
        <v>0.705672666</v>
      </c>
    </row>
    <row r="10" spans="1:78" s="12" customFormat="1">
      <c r="A10" s="5" t="s">
        <v>31</v>
      </c>
      <c r="B10" s="5">
        <v>1</v>
      </c>
      <c r="C10" s="3">
        <v>998095</v>
      </c>
      <c r="D10" s="4">
        <v>35356</v>
      </c>
      <c r="E10" s="4">
        <v>42716</v>
      </c>
      <c r="F10" s="130">
        <f t="shared" si="0"/>
        <v>1</v>
      </c>
      <c r="G10" s="130">
        <f t="shared" si="1"/>
        <v>0</v>
      </c>
      <c r="H10" s="130">
        <f t="shared" si="2"/>
        <v>0</v>
      </c>
      <c r="I10" s="130">
        <f t="shared" si="3"/>
        <v>0</v>
      </c>
      <c r="J10" s="5">
        <v>2</v>
      </c>
      <c r="K10" s="15">
        <f t="shared" si="4"/>
        <v>19</v>
      </c>
      <c r="L10" s="11">
        <v>762.2</v>
      </c>
      <c r="M10" s="11">
        <v>778.15</v>
      </c>
      <c r="N10" s="11">
        <f t="shared" si="5"/>
        <v>778.15</v>
      </c>
      <c r="O10" s="11">
        <f t="shared" si="6"/>
        <v>15.949999999999932</v>
      </c>
      <c r="P10" s="11">
        <f t="shared" si="7"/>
        <v>2.0497333419006529</v>
      </c>
      <c r="Q10" s="9">
        <v>1.1276189982891101</v>
      </c>
      <c r="R10" s="9">
        <v>1.26781189441681</v>
      </c>
      <c r="S10" s="9">
        <v>106.71091350403999</v>
      </c>
      <c r="T10" s="9">
        <v>0.14189136773347899</v>
      </c>
      <c r="U10" s="131">
        <v>0.60689067840576205</v>
      </c>
      <c r="V10" s="131">
        <v>0.66088426113128695</v>
      </c>
      <c r="W10" s="131">
        <v>0.66</v>
      </c>
      <c r="X10" s="131">
        <v>0.61</v>
      </c>
      <c r="Y10" s="131">
        <f t="shared" si="8"/>
        <v>5.0000000000000044E-2</v>
      </c>
      <c r="Z10" s="135">
        <f t="shared" si="9"/>
        <v>1</v>
      </c>
      <c r="AA10" s="131">
        <v>0.61924665016738301</v>
      </c>
      <c r="AB10" s="131">
        <v>0.61402152011273003</v>
      </c>
      <c r="AC10" s="131">
        <v>0.61</v>
      </c>
      <c r="AD10" s="131">
        <v>0.62</v>
      </c>
      <c r="AE10" s="131">
        <f t="shared" si="10"/>
        <v>-1.0000000000000009E-2</v>
      </c>
      <c r="AF10" s="135">
        <f t="shared" si="11"/>
        <v>0</v>
      </c>
      <c r="AG10" s="131">
        <v>0.38075334983261699</v>
      </c>
      <c r="AH10" s="131">
        <v>0.38597847988727002</v>
      </c>
      <c r="AI10" s="131">
        <v>0.38597847988727002</v>
      </c>
      <c r="AJ10" s="131">
        <v>0.38075334983261699</v>
      </c>
      <c r="AK10" s="131">
        <f t="shared" si="14"/>
        <v>5.2251300546530266E-3</v>
      </c>
      <c r="AL10" s="135">
        <f t="shared" si="15"/>
        <v>0</v>
      </c>
      <c r="AM10" s="9">
        <v>0.48936788737773901</v>
      </c>
      <c r="AN10" s="9">
        <v>4.7695454806089401</v>
      </c>
      <c r="AO10" s="9">
        <v>7.6164348125457799</v>
      </c>
      <c r="AP10" s="9">
        <v>4.8917857408523604</v>
      </c>
      <c r="AQ10" s="127">
        <v>0.48936788737773901</v>
      </c>
      <c r="AR10" s="127">
        <v>4.7695454806089401</v>
      </c>
      <c r="AS10" s="127">
        <v>7.6164348125457799</v>
      </c>
      <c r="AT10" s="127">
        <v>4.8917857408523604</v>
      </c>
      <c r="AU10" s="9">
        <v>9.1090009212493896</v>
      </c>
      <c r="AV10" s="9">
        <v>5.9513494968414298</v>
      </c>
      <c r="AW10" s="9">
        <v>12.157577753067001</v>
      </c>
      <c r="AX10" s="9">
        <v>-3.2016609013080601</v>
      </c>
      <c r="AY10" s="9">
        <v>64.131029129028306</v>
      </c>
      <c r="AZ10" s="9">
        <v>58.443498611450202</v>
      </c>
      <c r="BA10" s="9">
        <v>32.830987930297901</v>
      </c>
      <c r="BB10" s="9">
        <v>-7.5200017690658596</v>
      </c>
      <c r="BC10" s="9">
        <v>28.7233290672302</v>
      </c>
      <c r="BD10" s="9">
        <v>-11.833909034729</v>
      </c>
      <c r="BE10" s="127">
        <v>32.830987930297901</v>
      </c>
      <c r="BF10" s="127">
        <v>28.7233290672302</v>
      </c>
      <c r="BG10" s="127">
        <v>12.157577753067001</v>
      </c>
      <c r="BH10" s="127">
        <v>-3.2016609013080601</v>
      </c>
      <c r="BI10" s="127">
        <v>9.1090009212493896</v>
      </c>
      <c r="BJ10" s="127">
        <v>5.9513494968414298</v>
      </c>
      <c r="BK10" s="143">
        <v>1.0281411409378101</v>
      </c>
      <c r="BL10" s="143">
        <v>0.69738507270812999</v>
      </c>
      <c r="BM10" s="143">
        <v>0.415003933012486</v>
      </c>
      <c r="BN10" s="143">
        <v>0.20882482454180701</v>
      </c>
      <c r="BO10" s="143">
        <v>0.16509880498051599</v>
      </c>
      <c r="BP10" s="143">
        <v>0.15393477492034399</v>
      </c>
      <c r="BQ10">
        <v>64.131029129028306</v>
      </c>
      <c r="BR10">
        <v>58.443498611450202</v>
      </c>
      <c r="BS10" s="9">
        <v>-7.5200017690658596</v>
      </c>
      <c r="BT10" s="9">
        <v>-11.833909034729</v>
      </c>
      <c r="BU10" s="9">
        <v>0.16509880498051599</v>
      </c>
      <c r="BV10" s="9">
        <v>0.15393477492034399</v>
      </c>
      <c r="BW10" s="9">
        <v>0.415003933012486</v>
      </c>
      <c r="BX10" s="9">
        <v>0.20882482454180701</v>
      </c>
      <c r="BY10" s="9">
        <v>1.0281411409378101</v>
      </c>
      <c r="BZ10" s="9">
        <v>0.69738507270812999</v>
      </c>
    </row>
    <row r="11" spans="1:78" s="12" customFormat="1">
      <c r="A11" s="5" t="s">
        <v>50</v>
      </c>
      <c r="B11" s="5">
        <v>0</v>
      </c>
      <c r="C11" s="3">
        <v>1388172</v>
      </c>
      <c r="D11" s="4">
        <v>38781</v>
      </c>
      <c r="E11" s="4">
        <v>42434</v>
      </c>
      <c r="F11" s="130">
        <f t="shared" si="0"/>
        <v>0</v>
      </c>
      <c r="G11" s="130">
        <f t="shared" si="1"/>
        <v>1</v>
      </c>
      <c r="H11" s="130">
        <f t="shared" si="2"/>
        <v>0</v>
      </c>
      <c r="I11" s="130">
        <f t="shared" si="3"/>
        <v>0</v>
      </c>
      <c r="J11" s="5">
        <v>2</v>
      </c>
      <c r="K11" s="15">
        <f t="shared" si="4"/>
        <v>9</v>
      </c>
      <c r="L11" s="11">
        <v>632.08000000000004</v>
      </c>
      <c r="M11" s="11">
        <v>647.70000000000005</v>
      </c>
      <c r="N11" s="11">
        <f t="shared" si="5"/>
        <v>647.70000000000005</v>
      </c>
      <c r="O11" s="11">
        <f t="shared" si="6"/>
        <v>15.620000000000005</v>
      </c>
      <c r="P11" s="11">
        <f t="shared" si="7"/>
        <v>2.411610313416706</v>
      </c>
      <c r="Q11" s="9">
        <v>0.91690421104431197</v>
      </c>
      <c r="R11" s="9">
        <v>1.0467989444732699</v>
      </c>
      <c r="S11" s="9">
        <v>105.109490514456</v>
      </c>
      <c r="T11" s="9">
        <v>0.100507438182831</v>
      </c>
      <c r="U11" s="131">
        <v>0.51195913553237904</v>
      </c>
      <c r="V11" s="131">
        <v>0.53480750322341897</v>
      </c>
      <c r="W11" s="131">
        <v>0.53</v>
      </c>
      <c r="X11" s="131">
        <v>0.51</v>
      </c>
      <c r="Y11" s="131">
        <f t="shared" si="8"/>
        <v>2.0000000000000018E-2</v>
      </c>
      <c r="Z11" s="135">
        <f t="shared" si="9"/>
        <v>1</v>
      </c>
      <c r="AA11" s="131">
        <v>0.57352947750512695</v>
      </c>
      <c r="AB11" s="131">
        <v>0.62318844635980997</v>
      </c>
      <c r="AC11" s="131">
        <v>0.62</v>
      </c>
      <c r="AD11" s="131">
        <v>0.56999999999999995</v>
      </c>
      <c r="AE11" s="131">
        <f t="shared" si="10"/>
        <v>5.0000000000000044E-2</v>
      </c>
      <c r="AF11" s="135">
        <f t="shared" si="11"/>
        <v>1</v>
      </c>
      <c r="AG11" s="131">
        <v>0.42647052249487299</v>
      </c>
      <c r="AH11" s="131">
        <v>0.37681155364019098</v>
      </c>
      <c r="AI11" s="131">
        <v>0.37681155364019098</v>
      </c>
      <c r="AJ11" s="131">
        <v>0.42647052249487299</v>
      </c>
      <c r="AK11" s="131">
        <f t="shared" si="14"/>
        <v>-4.9658968854682017E-2</v>
      </c>
      <c r="AL11" s="135">
        <f t="shared" si="15"/>
        <v>1</v>
      </c>
      <c r="AM11" s="9">
        <v>-2.7845108509063698</v>
      </c>
      <c r="AN11" s="9">
        <v>1.92362904548645</v>
      </c>
      <c r="AO11" s="9">
        <v>3.8158731460571298</v>
      </c>
      <c r="AP11" s="9">
        <v>2.51333844661713</v>
      </c>
      <c r="AQ11" s="127">
        <v>-2.7845108509063698</v>
      </c>
      <c r="AR11" s="127">
        <v>1.92362904548645</v>
      </c>
      <c r="AS11" s="127">
        <v>3.8158731460571298</v>
      </c>
      <c r="AT11" s="127">
        <v>2.51333844661713</v>
      </c>
      <c r="AU11" s="9">
        <v>17.337465286254901</v>
      </c>
      <c r="AV11" s="9">
        <v>-0.78132039308547996</v>
      </c>
      <c r="AW11" s="9">
        <v>18.1492214202881</v>
      </c>
      <c r="AX11" s="9">
        <v>2.8815040588378902</v>
      </c>
      <c r="AY11" s="9">
        <v>64.276428222656307</v>
      </c>
      <c r="AZ11" s="9">
        <v>52.362678527832003</v>
      </c>
      <c r="BA11" s="9">
        <v>22.465873718261701</v>
      </c>
      <c r="BB11" s="9">
        <v>-10.4833431243896</v>
      </c>
      <c r="BC11" s="9">
        <v>15.216147422790501</v>
      </c>
      <c r="BD11" s="9">
        <v>-14.5418710708618</v>
      </c>
      <c r="BE11" s="127">
        <v>22.465873718261701</v>
      </c>
      <c r="BF11" s="127">
        <v>15.216147422790501</v>
      </c>
      <c r="BG11" s="127">
        <v>18.1492214202881</v>
      </c>
      <c r="BH11" s="127">
        <v>2.8815040588378902</v>
      </c>
      <c r="BI11" s="127">
        <v>17.337465286254901</v>
      </c>
      <c r="BJ11" s="127">
        <v>-0.78132039308547996</v>
      </c>
      <c r="BK11" s="143">
        <v>0.79650086164474498</v>
      </c>
      <c r="BL11" s="143">
        <v>0.82620489597320601</v>
      </c>
      <c r="BM11" s="143">
        <v>0.45644953846931502</v>
      </c>
      <c r="BN11" s="143">
        <v>0.56411200761795</v>
      </c>
      <c r="BO11" s="143">
        <v>5.8834847062826198E-2</v>
      </c>
      <c r="BP11" s="143">
        <v>0.28121450543403598</v>
      </c>
      <c r="BQ11">
        <v>64.276428222656307</v>
      </c>
      <c r="BR11">
        <v>52.362678527832003</v>
      </c>
      <c r="BS11" s="9">
        <v>-10.4833431243896</v>
      </c>
      <c r="BT11" s="9">
        <v>-14.5418710708618</v>
      </c>
      <c r="BU11" s="9">
        <v>5.8834847062826198E-2</v>
      </c>
      <c r="BV11" s="9">
        <v>0.28121450543403598</v>
      </c>
      <c r="BW11" s="9">
        <v>0.45644953846931502</v>
      </c>
      <c r="BX11" s="9">
        <v>0.56411200761795</v>
      </c>
      <c r="BY11" s="9">
        <v>0.79650086164474498</v>
      </c>
      <c r="BZ11" s="9">
        <v>0.82620489597320601</v>
      </c>
    </row>
    <row r="12" spans="1:78" s="12" customFormat="1">
      <c r="A12" s="5" t="s">
        <v>47</v>
      </c>
      <c r="B12" s="5">
        <v>0</v>
      </c>
      <c r="C12" s="3">
        <v>1260058</v>
      </c>
      <c r="D12" s="4">
        <v>38274</v>
      </c>
      <c r="E12" s="4">
        <v>42760</v>
      </c>
      <c r="F12" s="130">
        <f t="shared" si="0"/>
        <v>1</v>
      </c>
      <c r="G12" s="130">
        <f t="shared" si="1"/>
        <v>1</v>
      </c>
      <c r="H12" s="130">
        <f t="shared" si="2"/>
        <v>0</v>
      </c>
      <c r="I12" s="130">
        <f t="shared" si="3"/>
        <v>0</v>
      </c>
      <c r="J12" s="5">
        <v>2</v>
      </c>
      <c r="K12" s="15">
        <f t="shared" si="4"/>
        <v>12</v>
      </c>
      <c r="L12" s="11">
        <v>717.96</v>
      </c>
      <c r="M12" s="11">
        <v>736.51</v>
      </c>
      <c r="N12" s="11">
        <f t="shared" si="5"/>
        <v>736.51</v>
      </c>
      <c r="O12" s="11">
        <f t="shared" si="6"/>
        <v>18.549999999999955</v>
      </c>
      <c r="P12" s="11">
        <f t="shared" si="7"/>
        <v>2.5186351848583124</v>
      </c>
      <c r="Q12" s="9">
        <v>1.0968759059905999</v>
      </c>
      <c r="R12" s="9">
        <v>1.3252474466959601</v>
      </c>
      <c r="S12" s="9">
        <v>99.299783336816006</v>
      </c>
      <c r="T12" s="9">
        <v>5.67348748445511E-2</v>
      </c>
      <c r="U12" s="131">
        <v>0.65910555919011404</v>
      </c>
      <c r="V12" s="131">
        <v>0.66608109076817801</v>
      </c>
      <c r="W12" s="131">
        <v>0.67</v>
      </c>
      <c r="X12" s="131">
        <v>0.66</v>
      </c>
      <c r="Y12" s="131">
        <f t="shared" si="8"/>
        <v>1.0000000000000009E-2</v>
      </c>
      <c r="Z12" s="135">
        <f t="shared" si="9"/>
        <v>1</v>
      </c>
      <c r="AA12" s="131">
        <v>0.61597383021310503</v>
      </c>
      <c r="AB12" s="131">
        <v>0.60297999065129304</v>
      </c>
      <c r="AC12" s="131">
        <v>0.6</v>
      </c>
      <c r="AD12" s="131">
        <v>0.62</v>
      </c>
      <c r="AE12" s="131">
        <f t="shared" si="10"/>
        <v>-2.0000000000000018E-2</v>
      </c>
      <c r="AF12" s="135">
        <f t="shared" si="11"/>
        <v>0</v>
      </c>
      <c r="AG12" s="131">
        <v>0.38402616978689602</v>
      </c>
      <c r="AH12" s="131">
        <v>0.39702000934870701</v>
      </c>
      <c r="AI12" s="131">
        <v>0.39702000934870701</v>
      </c>
      <c r="AJ12" s="131">
        <v>0.38402616978689602</v>
      </c>
      <c r="AK12" s="131">
        <f t="shared" si="14"/>
        <v>1.2993839561810994E-2</v>
      </c>
      <c r="AL12" s="135">
        <f t="shared" si="15"/>
        <v>0</v>
      </c>
      <c r="AM12" s="9">
        <v>4.0177074472109497</v>
      </c>
      <c r="AN12" s="9">
        <v>6.0303296446800196</v>
      </c>
      <c r="AO12" s="9">
        <v>4.3933356602986704</v>
      </c>
      <c r="AP12" s="9">
        <v>5.6464999914169303</v>
      </c>
      <c r="AQ12" s="127">
        <v>4.0177074472109497</v>
      </c>
      <c r="AR12" s="127">
        <v>6.0303296446800196</v>
      </c>
      <c r="AS12" s="127">
        <v>4.3933356602986704</v>
      </c>
      <c r="AT12" s="127">
        <v>5.6464999914169303</v>
      </c>
      <c r="AU12" s="9">
        <v>5.0325587590535497</v>
      </c>
      <c r="AV12" s="9">
        <v>10.941763559977201</v>
      </c>
      <c r="AW12" s="9">
        <v>2.9050963322321599</v>
      </c>
      <c r="AX12" s="9">
        <v>12.389564832051599</v>
      </c>
      <c r="AY12" s="9">
        <v>62.6186332702637</v>
      </c>
      <c r="AZ12" s="9">
        <v>66.774510701497405</v>
      </c>
      <c r="BA12" s="9">
        <v>22.073387781779001</v>
      </c>
      <c r="BB12" s="9">
        <v>-14.6400365829468</v>
      </c>
      <c r="BC12" s="9">
        <v>21.5259507497152</v>
      </c>
      <c r="BD12" s="9">
        <v>-15.694502194722499</v>
      </c>
      <c r="BE12" s="127">
        <v>22.073387781779001</v>
      </c>
      <c r="BF12" s="127">
        <v>21.5259507497152</v>
      </c>
      <c r="BG12" s="127">
        <v>2.9050963322321599</v>
      </c>
      <c r="BH12" s="127">
        <v>12.389564832051599</v>
      </c>
      <c r="BI12" s="127">
        <v>5.0325587590535497</v>
      </c>
      <c r="BJ12" s="127">
        <v>10.941763559977201</v>
      </c>
      <c r="BK12" s="143">
        <v>0.99248244365056404</v>
      </c>
      <c r="BL12" s="143">
        <v>0.968980312347412</v>
      </c>
      <c r="BM12" s="143">
        <v>0.38775178790092502</v>
      </c>
      <c r="BN12" s="143">
        <v>0.417736689249675</v>
      </c>
      <c r="BO12" s="143">
        <v>-2.3408303968608401E-4</v>
      </c>
      <c r="BP12" s="143">
        <v>4.3060674642523097E-2</v>
      </c>
      <c r="BQ12">
        <v>62.6186332702637</v>
      </c>
      <c r="BR12">
        <v>66.774510701497405</v>
      </c>
      <c r="BS12" s="9">
        <v>-14.6400365829468</v>
      </c>
      <c r="BT12" s="9">
        <v>-15.694502194722499</v>
      </c>
      <c r="BU12" s="9">
        <v>-2.3408303968608401E-4</v>
      </c>
      <c r="BV12" s="9">
        <v>4.3060674642523097E-2</v>
      </c>
      <c r="BW12" s="9">
        <v>0.38775178790092502</v>
      </c>
      <c r="BX12" s="9">
        <v>0.417736689249675</v>
      </c>
      <c r="BY12" s="9">
        <v>0.99248244365056404</v>
      </c>
      <c r="BZ12" s="9">
        <v>0.968980312347412</v>
      </c>
    </row>
    <row r="13" spans="1:78" s="12" customFormat="1">
      <c r="A13" s="5" t="s">
        <v>37</v>
      </c>
      <c r="B13" s="5">
        <v>0</v>
      </c>
      <c r="C13" s="3">
        <v>915574</v>
      </c>
      <c r="D13" s="4">
        <v>35429</v>
      </c>
      <c r="E13" s="4">
        <v>43229</v>
      </c>
      <c r="F13" s="130">
        <f t="shared" si="0"/>
        <v>1</v>
      </c>
      <c r="G13" s="130">
        <f t="shared" si="1"/>
        <v>1</v>
      </c>
      <c r="H13" s="130">
        <f t="shared" si="2"/>
        <v>1</v>
      </c>
      <c r="I13" s="130">
        <f t="shared" si="3"/>
        <v>0</v>
      </c>
      <c r="J13" s="5">
        <v>1</v>
      </c>
      <c r="K13" s="15">
        <f t="shared" si="4"/>
        <v>21</v>
      </c>
      <c r="L13" s="11">
        <v>834.6</v>
      </c>
      <c r="M13" s="11">
        <v>815.85</v>
      </c>
      <c r="N13" s="11">
        <f t="shared" si="5"/>
        <v>834.6</v>
      </c>
      <c r="O13" s="11">
        <f t="shared" si="6"/>
        <v>18.75</v>
      </c>
      <c r="P13" s="11">
        <f t="shared" si="7"/>
        <v>2.2465851905104239</v>
      </c>
      <c r="Q13" s="9">
        <v>1.2126862208048499</v>
      </c>
      <c r="R13" s="9">
        <v>1.2933697700500499</v>
      </c>
      <c r="S13" s="9">
        <v>112.532377377141</v>
      </c>
      <c r="T13" s="9">
        <v>0.120733124514421</v>
      </c>
      <c r="U13" s="131">
        <v>0.67056403557459499</v>
      </c>
      <c r="V13" s="131">
        <v>0.62253797054290805</v>
      </c>
      <c r="W13" s="131">
        <v>0.67</v>
      </c>
      <c r="X13" s="131">
        <v>0.62</v>
      </c>
      <c r="Y13" s="131">
        <f t="shared" si="8"/>
        <v>5.0000000000000044E-2</v>
      </c>
      <c r="Z13" s="135">
        <f t="shared" si="9"/>
        <v>1</v>
      </c>
      <c r="AA13" s="131">
        <v>0.61131460850197505</v>
      </c>
      <c r="AB13" s="131">
        <v>0.59684142661053696</v>
      </c>
      <c r="AC13" s="131">
        <v>0.61</v>
      </c>
      <c r="AD13" s="131">
        <v>0.6</v>
      </c>
      <c r="AE13" s="131">
        <f t="shared" si="10"/>
        <v>1.0000000000000009E-2</v>
      </c>
      <c r="AF13" s="135">
        <f t="shared" si="11"/>
        <v>1</v>
      </c>
      <c r="AG13" s="131">
        <v>0.388685391498025</v>
      </c>
      <c r="AH13" s="131">
        <v>0.40315857338946298</v>
      </c>
      <c r="AI13" s="131">
        <f t="shared" ref="AI13:AI14" si="16">AG13</f>
        <v>0.388685391498025</v>
      </c>
      <c r="AJ13" s="131">
        <f t="shared" ref="AJ13:AJ14" si="17">AH13</f>
        <v>0.40315857338946298</v>
      </c>
      <c r="AK13" s="131">
        <f t="shared" si="14"/>
        <v>-1.4473181891437981E-2</v>
      </c>
      <c r="AL13" s="135">
        <f t="shared" si="15"/>
        <v>1</v>
      </c>
      <c r="AM13" s="9">
        <v>8.2333065668741892</v>
      </c>
      <c r="AN13" s="9">
        <v>6.7262036800384504</v>
      </c>
      <c r="AO13" s="9">
        <v>4.17333940664927E-2</v>
      </c>
      <c r="AP13" s="9">
        <v>8.0826984743277208</v>
      </c>
      <c r="AQ13" s="127">
        <v>4.17333940664927E-2</v>
      </c>
      <c r="AR13" s="127">
        <v>8.0826984743277208</v>
      </c>
      <c r="AS13" s="127">
        <v>8.2333065668741892</v>
      </c>
      <c r="AT13" s="127">
        <v>6.7262036800384504</v>
      </c>
      <c r="AU13" s="9">
        <v>5.5639286041259801</v>
      </c>
      <c r="AV13" s="9">
        <v>17.818048477172901</v>
      </c>
      <c r="AW13" s="9">
        <v>11.027569452921499</v>
      </c>
      <c r="AX13" s="9">
        <v>15.4846769968669</v>
      </c>
      <c r="AY13" s="9">
        <v>57.323746999104799</v>
      </c>
      <c r="AZ13" s="9">
        <v>62.008448282877602</v>
      </c>
      <c r="BA13" s="9">
        <v>32.720049540201799</v>
      </c>
      <c r="BB13" s="9">
        <v>0.620563603937626</v>
      </c>
      <c r="BC13" s="9">
        <v>35.041306813557902</v>
      </c>
      <c r="BD13" s="9">
        <v>3.61064306894938</v>
      </c>
      <c r="BE13" s="127">
        <v>35.041306813557902</v>
      </c>
      <c r="BF13" s="127">
        <v>32.720049540201799</v>
      </c>
      <c r="BG13" s="127">
        <v>15.4846769968669</v>
      </c>
      <c r="BH13" s="127">
        <v>11.027569452921499</v>
      </c>
      <c r="BI13" s="127">
        <v>17.818048477172901</v>
      </c>
      <c r="BJ13" s="127">
        <v>5.5639286041259801</v>
      </c>
      <c r="BK13" s="143">
        <v>0.90976510445276904</v>
      </c>
      <c r="BL13" s="143">
        <v>0.85463054974873898</v>
      </c>
      <c r="BM13" s="143">
        <v>0.27495098610718999</v>
      </c>
      <c r="BN13" s="143">
        <v>0.33797965447108003</v>
      </c>
      <c r="BO13" s="143">
        <v>0.35468895236651099</v>
      </c>
      <c r="BP13" s="143">
        <v>0.13000535468260399</v>
      </c>
      <c r="BQ13">
        <v>62.008448282877602</v>
      </c>
      <c r="BR13">
        <v>57.323746999104799</v>
      </c>
      <c r="BS13" s="9">
        <v>3.61064306894938</v>
      </c>
      <c r="BT13" s="9">
        <v>0.620563603937626</v>
      </c>
      <c r="BU13" s="9">
        <v>0.13000535468260399</v>
      </c>
      <c r="BV13" s="9">
        <v>0.35468895236651099</v>
      </c>
      <c r="BW13" s="9">
        <v>0.33797965447108003</v>
      </c>
      <c r="BX13" s="9">
        <v>0.27495098610718999</v>
      </c>
      <c r="BY13" s="9">
        <v>0.85463054974873898</v>
      </c>
      <c r="BZ13" s="9">
        <v>0.90976510445276904</v>
      </c>
    </row>
    <row r="14" spans="1:78" s="52" customFormat="1">
      <c r="A14" s="5" t="s">
        <v>30</v>
      </c>
      <c r="B14" s="5">
        <v>1</v>
      </c>
      <c r="C14" s="3">
        <v>2004294</v>
      </c>
      <c r="D14" s="4">
        <v>36605</v>
      </c>
      <c r="E14" s="4">
        <v>42730</v>
      </c>
      <c r="F14" s="130">
        <f t="shared" si="0"/>
        <v>1</v>
      </c>
      <c r="G14" s="130">
        <f t="shared" si="1"/>
        <v>1</v>
      </c>
      <c r="H14" s="130">
        <f t="shared" si="2"/>
        <v>1</v>
      </c>
      <c r="I14" s="130">
        <f t="shared" si="3"/>
        <v>1</v>
      </c>
      <c r="J14" s="5">
        <v>1</v>
      </c>
      <c r="K14" s="15">
        <f t="shared" si="4"/>
        <v>15</v>
      </c>
      <c r="L14" s="11">
        <v>774.38</v>
      </c>
      <c r="M14" s="11">
        <v>746.42</v>
      </c>
      <c r="N14" s="11">
        <f t="shared" si="5"/>
        <v>774.38</v>
      </c>
      <c r="O14" s="11">
        <f t="shared" si="6"/>
        <v>27.960000000000036</v>
      </c>
      <c r="P14" s="11">
        <f t="shared" si="7"/>
        <v>3.6106304398357443</v>
      </c>
      <c r="Q14" s="9">
        <v>1.15094916025798</v>
      </c>
      <c r="R14" s="9">
        <v>1.2012459039688099</v>
      </c>
      <c r="S14" s="9">
        <v>114.92439485164201</v>
      </c>
      <c r="T14" s="9">
        <v>6.9817114621400805E-2</v>
      </c>
      <c r="U14" s="131">
        <v>0.623118062814077</v>
      </c>
      <c r="V14" s="131">
        <v>0.57808526357015</v>
      </c>
      <c r="W14" s="131">
        <v>0.62</v>
      </c>
      <c r="X14" s="131">
        <v>0.57999999999999996</v>
      </c>
      <c r="Y14" s="131">
        <f t="shared" si="8"/>
        <v>4.0000000000000036E-2</v>
      </c>
      <c r="Z14" s="135">
        <f t="shared" si="9"/>
        <v>1</v>
      </c>
      <c r="AA14" s="131">
        <v>0.61230613731956396</v>
      </c>
      <c r="AB14" s="131">
        <v>0.59996532815024495</v>
      </c>
      <c r="AC14" s="131">
        <v>0.61</v>
      </c>
      <c r="AD14" s="131">
        <v>0.6</v>
      </c>
      <c r="AE14" s="131">
        <f t="shared" si="10"/>
        <v>1.0000000000000009E-2</v>
      </c>
      <c r="AF14" s="135">
        <f t="shared" si="11"/>
        <v>1</v>
      </c>
      <c r="AG14" s="131">
        <v>0.38769386268043599</v>
      </c>
      <c r="AH14" s="131">
        <v>0.400034671849755</v>
      </c>
      <c r="AI14" s="131">
        <f t="shared" si="16"/>
        <v>0.38769386268043599</v>
      </c>
      <c r="AJ14" s="131">
        <f t="shared" si="17"/>
        <v>0.400034671849755</v>
      </c>
      <c r="AK14" s="131">
        <f t="shared" si="14"/>
        <v>-1.2340809169319011E-2</v>
      </c>
      <c r="AL14" s="135">
        <f t="shared" si="15"/>
        <v>1</v>
      </c>
      <c r="AM14" s="9">
        <v>9.8437407811482807</v>
      </c>
      <c r="AN14" s="9">
        <v>4.8706452051798497</v>
      </c>
      <c r="AO14" s="9">
        <v>-2.5384669303893999</v>
      </c>
      <c r="AP14" s="9">
        <v>7.5721596082051601</v>
      </c>
      <c r="AQ14" s="127">
        <v>-2.5384669303893999</v>
      </c>
      <c r="AR14" s="127">
        <v>7.5721596082051601</v>
      </c>
      <c r="AS14" s="127">
        <v>9.8437407811482807</v>
      </c>
      <c r="AT14" s="127">
        <v>4.8706452051798497</v>
      </c>
      <c r="AU14" s="9">
        <v>9.2937245368957502</v>
      </c>
      <c r="AV14" s="9">
        <v>19.538576126098601</v>
      </c>
      <c r="AW14" s="9">
        <v>8.0552817980448399</v>
      </c>
      <c r="AX14" s="9">
        <v>16.9925225575765</v>
      </c>
      <c r="AY14" s="9">
        <v>63.884565989176402</v>
      </c>
      <c r="AZ14" s="9">
        <v>66.311215718587206</v>
      </c>
      <c r="BA14" s="9">
        <v>33.8670260111491</v>
      </c>
      <c r="BB14" s="9">
        <v>-0.941822409629822</v>
      </c>
      <c r="BC14" s="9">
        <v>37.8431409200033</v>
      </c>
      <c r="BD14" s="9">
        <v>-1.42843973636627</v>
      </c>
      <c r="BE14" s="127">
        <v>37.8431409200033</v>
      </c>
      <c r="BF14" s="127">
        <v>33.8670260111491</v>
      </c>
      <c r="BG14" s="127">
        <v>16.9925225575765</v>
      </c>
      <c r="BH14" s="127">
        <v>8.0552817980448399</v>
      </c>
      <c r="BI14" s="127">
        <v>19.538576126098601</v>
      </c>
      <c r="BJ14" s="127">
        <v>9.2937245368957502</v>
      </c>
      <c r="BK14" s="143">
        <v>0.993988037109375</v>
      </c>
      <c r="BL14" s="143">
        <v>0.65427021185556999</v>
      </c>
      <c r="BM14" s="143">
        <v>0.49228931466738401</v>
      </c>
      <c r="BN14" s="143">
        <v>0.65541942914327</v>
      </c>
      <c r="BO14" s="143">
        <v>0.100721662243207</v>
      </c>
      <c r="BP14" s="143">
        <v>4.8421514220535799E-3</v>
      </c>
      <c r="BQ14">
        <v>66.311215718587206</v>
      </c>
      <c r="BR14">
        <v>63.884565989176402</v>
      </c>
      <c r="BS14" s="9">
        <v>-1.42843973636627</v>
      </c>
      <c r="BT14" s="9">
        <v>-0.941822409629822</v>
      </c>
      <c r="BU14" s="9">
        <v>4.8421514220535799E-3</v>
      </c>
      <c r="BV14" s="9">
        <v>0.100721662243207</v>
      </c>
      <c r="BW14" s="9">
        <v>0.65541942914327</v>
      </c>
      <c r="BX14" s="9">
        <v>0.49228931466738401</v>
      </c>
      <c r="BY14" s="9">
        <v>0.65427021185556999</v>
      </c>
      <c r="BZ14" s="9">
        <v>0.993988037109375</v>
      </c>
    </row>
    <row r="15" spans="1:78" s="12" customFormat="1">
      <c r="A15" s="5" t="s">
        <v>33</v>
      </c>
      <c r="B15" s="5">
        <v>0</v>
      </c>
      <c r="C15" s="3">
        <v>1462211</v>
      </c>
      <c r="D15" s="4">
        <v>35356</v>
      </c>
      <c r="E15" s="4">
        <v>42716</v>
      </c>
      <c r="F15" s="130">
        <f t="shared" si="0"/>
        <v>1</v>
      </c>
      <c r="G15" s="130">
        <f t="shared" si="1"/>
        <v>1</v>
      </c>
      <c r="H15" s="130">
        <f t="shared" si="2"/>
        <v>1</v>
      </c>
      <c r="I15" s="130">
        <f t="shared" si="3"/>
        <v>1</v>
      </c>
      <c r="J15" s="5">
        <v>2</v>
      </c>
      <c r="K15" s="15">
        <f t="shared" si="4"/>
        <v>19</v>
      </c>
      <c r="L15" s="11">
        <v>797.33</v>
      </c>
      <c r="M15" s="11">
        <v>823</v>
      </c>
      <c r="N15" s="11">
        <f t="shared" si="5"/>
        <v>823</v>
      </c>
      <c r="O15" s="11">
        <f t="shared" si="6"/>
        <v>25.669999999999959</v>
      </c>
      <c r="P15" s="11">
        <f t="shared" si="7"/>
        <v>3.1190765492102015</v>
      </c>
      <c r="Q15" s="9">
        <v>1.0236598650614399</v>
      </c>
      <c r="R15" s="9">
        <v>1.1685140530268401</v>
      </c>
      <c r="S15" s="9">
        <v>105.135385400293</v>
      </c>
      <c r="T15" s="9">
        <v>0.174172773957253</v>
      </c>
      <c r="U15" s="131">
        <v>0.54792151848475101</v>
      </c>
      <c r="V15" s="131">
        <v>0.62053455909093203</v>
      </c>
      <c r="W15" s="131">
        <v>0.62</v>
      </c>
      <c r="X15" s="131">
        <v>0.55000000000000004</v>
      </c>
      <c r="Y15" s="131">
        <f t="shared" si="8"/>
        <v>6.9999999999999951E-2</v>
      </c>
      <c r="Z15" s="135">
        <f t="shared" si="9"/>
        <v>1</v>
      </c>
      <c r="AA15" s="131">
        <v>0.62457461796252101</v>
      </c>
      <c r="AB15" s="131">
        <v>0.635854359242218</v>
      </c>
      <c r="AC15" s="131">
        <v>0.64</v>
      </c>
      <c r="AD15" s="131">
        <v>0.62</v>
      </c>
      <c r="AE15" s="131">
        <f t="shared" si="10"/>
        <v>2.0000000000000018E-2</v>
      </c>
      <c r="AF15" s="135">
        <f t="shared" si="11"/>
        <v>1</v>
      </c>
      <c r="AG15" s="131">
        <v>0.37542538203747899</v>
      </c>
      <c r="AH15" s="131">
        <v>0.364145640757782</v>
      </c>
      <c r="AI15" s="131">
        <v>0.364145640757782</v>
      </c>
      <c r="AJ15" s="131">
        <v>0.37542538203747899</v>
      </c>
      <c r="AK15" s="131">
        <f t="shared" si="14"/>
        <v>-1.1279741279696998E-2</v>
      </c>
      <c r="AL15" s="135">
        <f t="shared" si="15"/>
        <v>1</v>
      </c>
      <c r="AM15" s="9">
        <v>-1.9720451434453301</v>
      </c>
      <c r="AN15" s="9">
        <v>3.31901594003042</v>
      </c>
      <c r="AO15" s="9">
        <v>5.16648149490356</v>
      </c>
      <c r="AP15" s="9">
        <v>2.7848749160766602</v>
      </c>
      <c r="AQ15" s="127">
        <v>-1.9720451434453301</v>
      </c>
      <c r="AR15" s="127">
        <v>3.31901594003042</v>
      </c>
      <c r="AS15" s="127">
        <v>5.16648149490356</v>
      </c>
      <c r="AT15" s="127">
        <v>2.7848749160766602</v>
      </c>
      <c r="AU15" s="9">
        <v>16.694903373718301</v>
      </c>
      <c r="AV15" s="9">
        <v>13.646080017089799</v>
      </c>
      <c r="AW15" s="9">
        <v>16.860619227091501</v>
      </c>
      <c r="AX15" s="9">
        <v>15.8659318288167</v>
      </c>
      <c r="AY15" s="9">
        <v>70.034919738769503</v>
      </c>
      <c r="AZ15" s="9">
        <v>67.948148091634096</v>
      </c>
      <c r="BA15" s="9">
        <v>30.624854405720999</v>
      </c>
      <c r="BB15" s="9">
        <v>1.40327503283819</v>
      </c>
      <c r="BC15" s="9">
        <v>28.117040634155298</v>
      </c>
      <c r="BD15" s="9">
        <v>-0.21120354284842799</v>
      </c>
      <c r="BE15" s="127">
        <v>30.624854405720999</v>
      </c>
      <c r="BF15" s="127">
        <v>28.117040634155298</v>
      </c>
      <c r="BG15" s="127">
        <v>16.860619227091501</v>
      </c>
      <c r="BH15" s="127">
        <v>15.8659318288167</v>
      </c>
      <c r="BI15" s="127">
        <v>16.694903373718301</v>
      </c>
      <c r="BJ15" s="127">
        <v>13.646080017089799</v>
      </c>
      <c r="BK15" s="143">
        <v>0.83647668361663796</v>
      </c>
      <c r="BL15" s="143">
        <v>0.78321443001429203</v>
      </c>
      <c r="BM15" s="143">
        <v>0.325010369221369</v>
      </c>
      <c r="BN15" s="143">
        <v>2.5581162112454599E-2</v>
      </c>
      <c r="BO15" s="143">
        <v>0.13002039740483001</v>
      </c>
      <c r="BP15" s="143">
        <v>5.9013586491346401E-2</v>
      </c>
      <c r="BQ15">
        <v>70.034919738769503</v>
      </c>
      <c r="BR15">
        <v>67.948148091634096</v>
      </c>
      <c r="BS15" s="9">
        <v>1.40327503283819</v>
      </c>
      <c r="BT15" s="9">
        <v>-0.21120354284842799</v>
      </c>
      <c r="BU15" s="9">
        <v>0.13002039740483001</v>
      </c>
      <c r="BV15" s="9">
        <v>5.9013586491346401E-2</v>
      </c>
      <c r="BW15" s="9">
        <v>0.325010369221369</v>
      </c>
      <c r="BX15" s="9">
        <v>2.5581162112454599E-2</v>
      </c>
      <c r="BY15" s="9">
        <v>0.83647668361663796</v>
      </c>
      <c r="BZ15" s="9">
        <v>0.78321443001429203</v>
      </c>
    </row>
    <row r="16" spans="1:78" s="12" customFormat="1">
      <c r="A16" s="5" t="s">
        <v>35</v>
      </c>
      <c r="B16" s="5">
        <v>1</v>
      </c>
      <c r="C16" s="3">
        <v>2077910</v>
      </c>
      <c r="D16" s="4">
        <v>36173</v>
      </c>
      <c r="E16" s="4">
        <v>42772</v>
      </c>
      <c r="F16" s="130">
        <f t="shared" si="0"/>
        <v>1</v>
      </c>
      <c r="G16" s="130">
        <f t="shared" si="1"/>
        <v>1</v>
      </c>
      <c r="H16" s="130">
        <f t="shared" si="2"/>
        <v>1</v>
      </c>
      <c r="I16" s="130">
        <f t="shared" si="3"/>
        <v>1</v>
      </c>
      <c r="J16" s="5">
        <v>2</v>
      </c>
      <c r="K16" s="15">
        <f t="shared" si="4"/>
        <v>17</v>
      </c>
      <c r="L16" s="11">
        <v>707.46</v>
      </c>
      <c r="M16" s="11">
        <v>738.15</v>
      </c>
      <c r="N16" s="11">
        <f t="shared" si="5"/>
        <v>738.15</v>
      </c>
      <c r="O16" s="11">
        <f t="shared" si="6"/>
        <v>30.689999999999941</v>
      </c>
      <c r="P16" s="11">
        <f t="shared" si="7"/>
        <v>4.1576915261125711</v>
      </c>
      <c r="Q16" s="9">
        <v>1.0625768303871199</v>
      </c>
      <c r="R16" s="9">
        <v>1.1147149503231</v>
      </c>
      <c r="S16" s="9">
        <v>114.379440862061</v>
      </c>
      <c r="T16" s="9">
        <v>0.119839407503605</v>
      </c>
      <c r="U16" s="131">
        <v>0.53650678694248199</v>
      </c>
      <c r="V16" s="131">
        <v>0.57777842879295405</v>
      </c>
      <c r="W16" s="131">
        <v>0.57999999999999996</v>
      </c>
      <c r="X16" s="131">
        <v>0.54</v>
      </c>
      <c r="Y16" s="131">
        <f t="shared" si="8"/>
        <v>3.9999999999999925E-2</v>
      </c>
      <c r="Z16" s="135">
        <f t="shared" si="9"/>
        <v>1</v>
      </c>
      <c r="AA16" s="131">
        <v>0.56604052139404604</v>
      </c>
      <c r="AB16" s="131">
        <v>0.60852966861303703</v>
      </c>
      <c r="AC16" s="131">
        <v>0.61</v>
      </c>
      <c r="AD16" s="131">
        <v>0.56999999999999995</v>
      </c>
      <c r="AE16" s="131">
        <f t="shared" si="10"/>
        <v>4.0000000000000036E-2</v>
      </c>
      <c r="AF16" s="135">
        <f t="shared" si="11"/>
        <v>1</v>
      </c>
      <c r="AG16" s="131">
        <v>0.43395947860595502</v>
      </c>
      <c r="AH16" s="131">
        <v>0.39147033138696402</v>
      </c>
      <c r="AI16" s="131">
        <v>0.39147033138696402</v>
      </c>
      <c r="AJ16" s="131">
        <v>0.43395947860595502</v>
      </c>
      <c r="AK16" s="131">
        <f t="shared" si="14"/>
        <v>-4.2489147218990997E-2</v>
      </c>
      <c r="AL16" s="135">
        <f t="shared" si="15"/>
        <v>1</v>
      </c>
      <c r="AM16" s="9">
        <v>-3.7935613989829999</v>
      </c>
      <c r="AN16" s="9">
        <v>4.1830558180809003</v>
      </c>
      <c r="AO16" s="9">
        <v>9.7274649143218994</v>
      </c>
      <c r="AP16" s="9">
        <v>4.6929984092712402</v>
      </c>
      <c r="AQ16" s="127">
        <v>-3.7935613989829999</v>
      </c>
      <c r="AR16" s="127">
        <v>4.1830558180809003</v>
      </c>
      <c r="AS16" s="127">
        <v>9.7274649143218994</v>
      </c>
      <c r="AT16" s="127">
        <v>4.6929984092712402</v>
      </c>
      <c r="AU16" s="9">
        <v>19.107748985290499</v>
      </c>
      <c r="AV16" s="9">
        <v>11.7492387294769</v>
      </c>
      <c r="AW16" s="9">
        <v>19.451115131378199</v>
      </c>
      <c r="AX16" s="9">
        <v>15.634685754775999</v>
      </c>
      <c r="AY16" s="9">
        <v>64.440177917480497</v>
      </c>
      <c r="AZ16" s="9">
        <v>61.855702400207498</v>
      </c>
      <c r="BA16" s="9">
        <v>33.005895614624002</v>
      </c>
      <c r="BB16" s="9">
        <v>-1.9694514749571701</v>
      </c>
      <c r="BC16" s="9">
        <v>24.9770653247833</v>
      </c>
      <c r="BD16" s="9">
        <v>-1.84674179553986</v>
      </c>
      <c r="BE16" s="127">
        <v>33.005895614624002</v>
      </c>
      <c r="BF16" s="127">
        <v>24.9770653247833</v>
      </c>
      <c r="BG16" s="127">
        <v>19.451115131378199</v>
      </c>
      <c r="BH16" s="127">
        <v>15.634685754775999</v>
      </c>
      <c r="BI16" s="127">
        <v>19.107748985290499</v>
      </c>
      <c r="BJ16" s="127">
        <v>11.7492387294769</v>
      </c>
      <c r="BK16" s="143">
        <v>0.83677037060260795</v>
      </c>
      <c r="BL16" s="143">
        <v>0.57650649547576904</v>
      </c>
      <c r="BM16" s="143">
        <v>0.40279394388198902</v>
      </c>
      <c r="BN16" s="143">
        <v>0.28242598846554801</v>
      </c>
      <c r="BO16" s="143">
        <v>2.79474561102688E-2</v>
      </c>
      <c r="BP16" s="143">
        <v>0.18844013288617101</v>
      </c>
      <c r="BQ16">
        <v>64.440177917480497</v>
      </c>
      <c r="BR16">
        <v>61.855702400207498</v>
      </c>
      <c r="BS16" s="9">
        <v>-1.9694514749571701</v>
      </c>
      <c r="BT16" s="9">
        <v>-1.84674179553986</v>
      </c>
      <c r="BU16" s="9">
        <v>2.79474561102688E-2</v>
      </c>
      <c r="BV16" s="9">
        <v>0.18844013288617101</v>
      </c>
      <c r="BW16" s="9">
        <v>0.40279394388198902</v>
      </c>
      <c r="BX16" s="9">
        <v>0.28242598846554801</v>
      </c>
      <c r="BY16" s="9">
        <v>0.83677037060260795</v>
      </c>
      <c r="BZ16" s="9">
        <v>0.57650649547576904</v>
      </c>
    </row>
    <row r="17" spans="1:78" s="12" customFormat="1">
      <c r="A17" s="5" t="s">
        <v>36</v>
      </c>
      <c r="B17" s="5">
        <v>1</v>
      </c>
      <c r="C17" s="3">
        <v>2075649</v>
      </c>
      <c r="D17" s="4">
        <v>31268</v>
      </c>
      <c r="E17" s="4">
        <v>42849</v>
      </c>
      <c r="F17" s="130">
        <f t="shared" si="0"/>
        <v>1</v>
      </c>
      <c r="G17" s="130">
        <f t="shared" si="1"/>
        <v>1</v>
      </c>
      <c r="H17" s="130">
        <f t="shared" si="2"/>
        <v>1</v>
      </c>
      <c r="I17" s="130">
        <f t="shared" si="3"/>
        <v>1</v>
      </c>
      <c r="J17" s="5">
        <v>2</v>
      </c>
      <c r="K17" s="15">
        <f t="shared" si="4"/>
        <v>31</v>
      </c>
      <c r="L17" s="11">
        <v>721.83</v>
      </c>
      <c r="M17" s="11">
        <v>753.64</v>
      </c>
      <c r="N17" s="11">
        <f t="shared" si="5"/>
        <v>753.64</v>
      </c>
      <c r="O17" s="11">
        <f t="shared" si="6"/>
        <v>31.809999999999945</v>
      </c>
      <c r="P17" s="11">
        <f t="shared" si="7"/>
        <v>4.220848150310486</v>
      </c>
      <c r="Q17" s="9">
        <v>1.09453930854797</v>
      </c>
      <c r="R17" s="9">
        <v>1.15971863269806</v>
      </c>
      <c r="S17" s="9">
        <v>113.249633924134</v>
      </c>
      <c r="T17" s="9">
        <v>0.108557777106762</v>
      </c>
      <c r="U17" s="131">
        <v>0.56706938743591295</v>
      </c>
      <c r="V17" s="131">
        <v>0.59254618883132903</v>
      </c>
      <c r="W17" s="131">
        <v>0.59</v>
      </c>
      <c r="X17" s="131">
        <v>0.56999999999999995</v>
      </c>
      <c r="Y17" s="131">
        <f t="shared" si="8"/>
        <v>2.0000000000000018E-2</v>
      </c>
      <c r="Z17" s="135">
        <f t="shared" si="9"/>
        <v>1</v>
      </c>
      <c r="AA17" s="131">
        <v>0.54728043515789704</v>
      </c>
      <c r="AB17" s="131">
        <v>0.58816329585859595</v>
      </c>
      <c r="AC17" s="131">
        <v>0.59</v>
      </c>
      <c r="AD17" s="131">
        <v>0.55000000000000004</v>
      </c>
      <c r="AE17" s="131">
        <f t="shared" si="10"/>
        <v>3.9999999999999925E-2</v>
      </c>
      <c r="AF17" s="135">
        <f t="shared" si="11"/>
        <v>1</v>
      </c>
      <c r="AG17" s="131">
        <v>0.45271956484210302</v>
      </c>
      <c r="AH17" s="131">
        <v>0.411836704141404</v>
      </c>
      <c r="AI17" s="131">
        <v>0.411836704141404</v>
      </c>
      <c r="AJ17" s="131">
        <v>0.45271956484210302</v>
      </c>
      <c r="AK17" s="131">
        <f t="shared" si="14"/>
        <v>-4.088286070069902E-2</v>
      </c>
      <c r="AL17" s="135">
        <f t="shared" si="15"/>
        <v>1</v>
      </c>
      <c r="AM17" s="9">
        <v>-0.77246004194021201</v>
      </c>
      <c r="AN17" s="9">
        <v>6.30716728121042</v>
      </c>
      <c r="AO17" s="9">
        <v>6.9191545486450199</v>
      </c>
      <c r="AP17" s="9">
        <v>5.3841187059879303</v>
      </c>
      <c r="AQ17" s="127">
        <v>-0.77246004194021201</v>
      </c>
      <c r="AR17" s="127">
        <v>6.30716728121042</v>
      </c>
      <c r="AS17" s="127">
        <v>6.9191545486450199</v>
      </c>
      <c r="AT17" s="127">
        <v>5.3841187059879303</v>
      </c>
      <c r="AU17" s="9">
        <v>7.2405337333679203</v>
      </c>
      <c r="AV17" s="9">
        <v>2.72738752365112</v>
      </c>
      <c r="AW17" s="9">
        <v>15.585295677185099</v>
      </c>
      <c r="AX17" s="9">
        <v>10.0721853256226</v>
      </c>
      <c r="AY17" s="9">
        <v>69.245608520507801</v>
      </c>
      <c r="AZ17" s="9">
        <v>56.060351562500003</v>
      </c>
      <c r="BA17" s="9">
        <v>36.552007293701202</v>
      </c>
      <c r="BB17" s="9">
        <v>0.86526470184326199</v>
      </c>
      <c r="BC17" s="9">
        <v>30.075801086425798</v>
      </c>
      <c r="BD17" s="9">
        <v>-1.35575214624405</v>
      </c>
      <c r="BE17" s="127">
        <v>36.552007293701202</v>
      </c>
      <c r="BF17" s="127">
        <v>30.075801086425798</v>
      </c>
      <c r="BG17" s="127">
        <v>15.585295677185099</v>
      </c>
      <c r="BH17" s="127">
        <v>10.0721853256226</v>
      </c>
      <c r="BI17" s="127">
        <v>7.2405337333679203</v>
      </c>
      <c r="BJ17" s="127">
        <v>2.72738752365112</v>
      </c>
      <c r="BK17" s="143">
        <v>0.82934056520461996</v>
      </c>
      <c r="BL17" s="143">
        <v>0.85914671421051003</v>
      </c>
      <c r="BM17" s="143">
        <v>0.27813331484794601</v>
      </c>
      <c r="BN17" s="143">
        <v>0.151032286882401</v>
      </c>
      <c r="BO17" s="143">
        <v>0.140071739256382</v>
      </c>
      <c r="BP17" s="143">
        <v>0.187784951925278</v>
      </c>
      <c r="BQ17">
        <v>69.245608520507801</v>
      </c>
      <c r="BR17">
        <v>56.060351562500003</v>
      </c>
      <c r="BS17" s="9">
        <v>0.86526470184326199</v>
      </c>
      <c r="BT17" s="9">
        <v>-1.35575214624405</v>
      </c>
      <c r="BU17" s="9">
        <v>0.140071739256382</v>
      </c>
      <c r="BV17" s="9">
        <v>0.187784951925278</v>
      </c>
      <c r="BW17" s="9">
        <v>0.27813331484794601</v>
      </c>
      <c r="BX17" s="9">
        <v>0.151032286882401</v>
      </c>
      <c r="BY17" s="9">
        <v>0.82934056520461996</v>
      </c>
      <c r="BZ17" s="9">
        <v>0.85914671421051003</v>
      </c>
    </row>
    <row r="18" spans="1:78" s="12" customFormat="1">
      <c r="A18" s="5" t="s">
        <v>38</v>
      </c>
      <c r="B18" s="5">
        <v>0</v>
      </c>
      <c r="C18" s="3">
        <v>2039563</v>
      </c>
      <c r="D18" s="4">
        <v>32317</v>
      </c>
      <c r="E18" s="4">
        <v>42583</v>
      </c>
      <c r="F18" s="130">
        <f t="shared" si="0"/>
        <v>1</v>
      </c>
      <c r="G18" s="130">
        <f t="shared" si="1"/>
        <v>1</v>
      </c>
      <c r="H18" s="130">
        <f t="shared" si="2"/>
        <v>1</v>
      </c>
      <c r="I18" s="130">
        <f t="shared" si="3"/>
        <v>1</v>
      </c>
      <c r="J18" s="5">
        <v>1</v>
      </c>
      <c r="K18" s="15">
        <f t="shared" si="4"/>
        <v>27</v>
      </c>
      <c r="L18" s="11">
        <v>755.11</v>
      </c>
      <c r="M18" s="11">
        <v>725.79</v>
      </c>
      <c r="N18" s="11">
        <f t="shared" si="5"/>
        <v>755.11</v>
      </c>
      <c r="O18" s="11">
        <f t="shared" si="6"/>
        <v>29.32000000000005</v>
      </c>
      <c r="P18" s="11">
        <f t="shared" si="7"/>
        <v>3.8828779912860441</v>
      </c>
      <c r="Q18" s="9">
        <v>0.98589402437210105</v>
      </c>
      <c r="R18" s="9">
        <v>1.15816497802734</v>
      </c>
      <c r="S18" s="9">
        <v>102.148210277735</v>
      </c>
      <c r="T18" s="9">
        <v>0.10776279494166401</v>
      </c>
      <c r="U18" s="131">
        <v>0.57884979248046897</v>
      </c>
      <c r="V18" s="131">
        <v>0.57929793000221297</v>
      </c>
      <c r="W18" s="131">
        <v>0.57999999999999996</v>
      </c>
      <c r="X18" s="131">
        <v>0.57999999999999996</v>
      </c>
      <c r="Y18" s="131">
        <f t="shared" si="8"/>
        <v>0</v>
      </c>
      <c r="Z18" s="135">
        <f t="shared" si="9"/>
        <v>0</v>
      </c>
      <c r="AA18" s="131">
        <v>0.64298839564503496</v>
      </c>
      <c r="AB18" s="131">
        <v>0.59861111710508397</v>
      </c>
      <c r="AC18" s="131">
        <v>0.64</v>
      </c>
      <c r="AD18" s="131">
        <v>0.6</v>
      </c>
      <c r="AE18" s="131">
        <f t="shared" si="10"/>
        <v>4.0000000000000036E-2</v>
      </c>
      <c r="AF18" s="135">
        <f t="shared" si="11"/>
        <v>1</v>
      </c>
      <c r="AG18" s="131">
        <v>0.35701160435496498</v>
      </c>
      <c r="AH18" s="131">
        <v>0.40138888289491598</v>
      </c>
      <c r="AI18" s="131">
        <f>AG18</f>
        <v>0.35701160435496498</v>
      </c>
      <c r="AJ18" s="131">
        <f>AH18</f>
        <v>0.40138888289491598</v>
      </c>
      <c r="AK18" s="131">
        <f t="shared" si="14"/>
        <v>-4.4377278539950993E-2</v>
      </c>
      <c r="AL18" s="135">
        <f t="shared" si="15"/>
        <v>1</v>
      </c>
      <c r="AM18" s="9">
        <v>2.9988991022109999</v>
      </c>
      <c r="AN18" s="9">
        <v>2.1199238598346701</v>
      </c>
      <c r="AO18" s="9">
        <v>0.55390509963035595</v>
      </c>
      <c r="AP18" s="9">
        <v>2.5910387337207799</v>
      </c>
      <c r="AQ18" s="127">
        <v>0.55390509963035595</v>
      </c>
      <c r="AR18" s="127">
        <v>2.5910387337207799</v>
      </c>
      <c r="AS18" s="127">
        <v>2.9988991022109999</v>
      </c>
      <c r="AT18" s="127">
        <v>2.1199238598346701</v>
      </c>
      <c r="AU18" s="9">
        <v>14.095417022705099</v>
      </c>
      <c r="AV18" s="9">
        <v>20.226267814636198</v>
      </c>
      <c r="AW18" s="9">
        <v>4.5628498792648298</v>
      </c>
      <c r="AX18" s="9">
        <v>9.8243789672851598</v>
      </c>
      <c r="AY18" s="9">
        <v>68.119998931884794</v>
      </c>
      <c r="AZ18" s="9">
        <v>77.109840393066406</v>
      </c>
      <c r="BA18" s="9">
        <v>27.058565139770501</v>
      </c>
      <c r="BB18" s="9">
        <v>-6.0387160778045699</v>
      </c>
      <c r="BC18" s="9">
        <v>34.005975723266602</v>
      </c>
      <c r="BD18" s="9">
        <v>-3.87287056446075</v>
      </c>
      <c r="BE18" s="127">
        <v>34.005975723266602</v>
      </c>
      <c r="BF18" s="127">
        <v>27.058565139770501</v>
      </c>
      <c r="BG18" s="127">
        <v>9.8243789672851598</v>
      </c>
      <c r="BH18" s="127">
        <v>4.5628498792648298</v>
      </c>
      <c r="BI18" s="127">
        <v>20.226267814636198</v>
      </c>
      <c r="BJ18" s="127">
        <v>14.095417022705099</v>
      </c>
      <c r="BK18" s="143">
        <v>0.88317802548408497</v>
      </c>
      <c r="BL18" s="143">
        <v>0.87884581089019798</v>
      </c>
      <c r="BM18" s="143">
        <v>0.29197688400745397</v>
      </c>
      <c r="BN18" s="143">
        <v>0.12143794447183601</v>
      </c>
      <c r="BO18" s="143">
        <v>7.9391833394765896E-2</v>
      </c>
      <c r="BP18" s="143">
        <v>1.6148346010595602E-2</v>
      </c>
      <c r="BQ18">
        <v>77.109840393066406</v>
      </c>
      <c r="BR18">
        <v>68.119998931884794</v>
      </c>
      <c r="BS18" s="9">
        <v>-3.87287056446075</v>
      </c>
      <c r="BT18" s="9">
        <v>-6.0387160778045699</v>
      </c>
      <c r="BU18" s="9">
        <v>1.6148346010595602E-2</v>
      </c>
      <c r="BV18" s="9">
        <v>7.9391833394765896E-2</v>
      </c>
      <c r="BW18" s="9">
        <v>0.12143794447183601</v>
      </c>
      <c r="BX18" s="9">
        <v>0.29197688400745397</v>
      </c>
      <c r="BY18" s="9">
        <v>0.87884581089019798</v>
      </c>
      <c r="BZ18" s="9">
        <v>0.88317802548408497</v>
      </c>
    </row>
    <row r="19" spans="1:78" s="12" customFormat="1">
      <c r="A19" s="5" t="s">
        <v>39</v>
      </c>
      <c r="B19" s="5">
        <v>0</v>
      </c>
      <c r="C19" s="3">
        <v>2085741</v>
      </c>
      <c r="D19" s="4">
        <v>35012</v>
      </c>
      <c r="E19" s="4">
        <v>42814</v>
      </c>
      <c r="F19" s="130">
        <f t="shared" si="0"/>
        <v>1</v>
      </c>
      <c r="G19" s="130">
        <f t="shared" si="1"/>
        <v>1</v>
      </c>
      <c r="H19" s="130">
        <f t="shared" si="2"/>
        <v>1</v>
      </c>
      <c r="I19" s="130">
        <f t="shared" si="3"/>
        <v>1</v>
      </c>
      <c r="J19" s="5">
        <v>2</v>
      </c>
      <c r="K19" s="15">
        <f t="shared" si="4"/>
        <v>21</v>
      </c>
      <c r="L19" s="11">
        <v>855.5</v>
      </c>
      <c r="M19" s="11">
        <v>883.69</v>
      </c>
      <c r="N19" s="11">
        <f t="shared" si="5"/>
        <v>883.69</v>
      </c>
      <c r="O19" s="11">
        <f t="shared" si="6"/>
        <v>28.190000000000055</v>
      </c>
      <c r="P19" s="11">
        <f t="shared" si="7"/>
        <v>3.1900327037762168</v>
      </c>
      <c r="Q19" s="9">
        <v>1.2006633281707799</v>
      </c>
      <c r="R19" s="9">
        <v>1.41333884000778</v>
      </c>
      <c r="S19" s="9">
        <v>101.82907949765701</v>
      </c>
      <c r="T19" s="9">
        <v>9.4081085175275803E-2</v>
      </c>
      <c r="U19" s="131">
        <v>0.69250869750976596</v>
      </c>
      <c r="V19" s="131">
        <v>0.72072678804397605</v>
      </c>
      <c r="W19" s="131">
        <v>0.72</v>
      </c>
      <c r="X19" s="131">
        <v>0.69</v>
      </c>
      <c r="Y19" s="131">
        <f t="shared" si="8"/>
        <v>3.0000000000000027E-2</v>
      </c>
      <c r="Z19" s="135">
        <f t="shared" si="9"/>
        <v>1</v>
      </c>
      <c r="AA19" s="131">
        <v>0.58873238077052203</v>
      </c>
      <c r="AB19" s="131">
        <v>0.62739866257657495</v>
      </c>
      <c r="AC19" s="131">
        <v>0.63</v>
      </c>
      <c r="AD19" s="131">
        <v>0.59</v>
      </c>
      <c r="AE19" s="131">
        <f t="shared" si="10"/>
        <v>4.0000000000000036E-2</v>
      </c>
      <c r="AF19" s="135">
        <f t="shared" si="11"/>
        <v>1</v>
      </c>
      <c r="AG19" s="131">
        <v>0.41126761922947902</v>
      </c>
      <c r="AH19" s="131">
        <v>0.37260133742342499</v>
      </c>
      <c r="AI19" s="131">
        <v>0.37260133742342499</v>
      </c>
      <c r="AJ19" s="131">
        <v>0.41126761922947902</v>
      </c>
      <c r="AK19" s="131">
        <f t="shared" si="14"/>
        <v>-3.8666281806054026E-2</v>
      </c>
      <c r="AL19" s="135">
        <f t="shared" si="15"/>
        <v>1</v>
      </c>
      <c r="AM19" s="9">
        <v>2.6709327697753902</v>
      </c>
      <c r="AN19" s="9">
        <v>4.23106825351715</v>
      </c>
      <c r="AO19" s="9">
        <v>3.2733465433120701</v>
      </c>
      <c r="AP19" s="9">
        <v>5.0135706663131696</v>
      </c>
      <c r="AQ19" s="127">
        <v>2.6709327697753902</v>
      </c>
      <c r="AR19" s="127">
        <v>4.23106825351715</v>
      </c>
      <c r="AS19" s="127">
        <v>3.2733465433120701</v>
      </c>
      <c r="AT19" s="127">
        <v>5.0135706663131696</v>
      </c>
      <c r="AU19" s="9">
        <v>15.9380097389221</v>
      </c>
      <c r="AV19" s="9">
        <v>7.41872310638428</v>
      </c>
      <c r="AW19" s="9">
        <v>14.6040167808533</v>
      </c>
      <c r="AX19" s="9">
        <v>9.1961793899536097</v>
      </c>
      <c r="AY19" s="9">
        <v>71.180744171142607</v>
      </c>
      <c r="AZ19" s="9">
        <v>68.175258636474595</v>
      </c>
      <c r="BA19" s="9">
        <v>33.137851715087898</v>
      </c>
      <c r="BB19" s="9">
        <v>-4.12430644035339</v>
      </c>
      <c r="BC19" s="9">
        <v>31.2586555480957</v>
      </c>
      <c r="BD19" s="9">
        <v>-6.8127307891845703</v>
      </c>
      <c r="BE19" s="127">
        <v>33.137851715087898</v>
      </c>
      <c r="BF19" s="127">
        <v>31.2586555480957</v>
      </c>
      <c r="BG19" s="127">
        <v>14.6040167808533</v>
      </c>
      <c r="BH19" s="127">
        <v>9.1961793899536097</v>
      </c>
      <c r="BI19" s="127">
        <v>15.9380097389221</v>
      </c>
      <c r="BJ19" s="127">
        <v>7.41872310638428</v>
      </c>
      <c r="BK19" s="143">
        <v>0.90733808279037498</v>
      </c>
      <c r="BL19" s="143">
        <v>1.0492910146713299</v>
      </c>
      <c r="BM19" s="143">
        <v>0.37004175782203702</v>
      </c>
      <c r="BN19" s="143">
        <v>0.45758673548698398</v>
      </c>
      <c r="BO19" s="143">
        <v>5.1914358511567102E-2</v>
      </c>
      <c r="BP19" s="143">
        <v>0.21631633490324001</v>
      </c>
      <c r="BQ19">
        <v>71.180744171142607</v>
      </c>
      <c r="BR19">
        <v>68.175258636474595</v>
      </c>
      <c r="BS19" s="9">
        <v>-4.12430644035339</v>
      </c>
      <c r="BT19" s="9">
        <v>-6.8127307891845703</v>
      </c>
      <c r="BU19" s="9">
        <v>5.1914358511567102E-2</v>
      </c>
      <c r="BV19" s="9">
        <v>0.21631633490324001</v>
      </c>
      <c r="BW19" s="9">
        <v>0.37004175782203702</v>
      </c>
      <c r="BX19" s="9">
        <v>0.45758673548698398</v>
      </c>
      <c r="BY19" s="9">
        <v>0.90733808279037498</v>
      </c>
      <c r="BZ19" s="9">
        <v>1.0492910146713299</v>
      </c>
    </row>
    <row r="20" spans="1:78" s="12" customFormat="1">
      <c r="A20" s="5" t="s">
        <v>40</v>
      </c>
      <c r="B20" s="5">
        <v>0</v>
      </c>
      <c r="C20" s="3">
        <v>2040165</v>
      </c>
      <c r="D20" s="4">
        <v>34798</v>
      </c>
      <c r="E20" s="4">
        <v>42534</v>
      </c>
      <c r="F20" s="130">
        <f t="shared" si="0"/>
        <v>1</v>
      </c>
      <c r="G20" s="130">
        <f t="shared" si="1"/>
        <v>1</v>
      </c>
      <c r="H20" s="130">
        <f t="shared" si="2"/>
        <v>1</v>
      </c>
      <c r="I20" s="130">
        <f t="shared" si="3"/>
        <v>1</v>
      </c>
      <c r="J20" s="5">
        <v>2</v>
      </c>
      <c r="K20" s="15">
        <f t="shared" si="4"/>
        <v>20</v>
      </c>
      <c r="L20" s="11">
        <v>723.1</v>
      </c>
      <c r="M20" s="11">
        <v>764.89</v>
      </c>
      <c r="N20" s="11">
        <f t="shared" si="5"/>
        <v>764.89</v>
      </c>
      <c r="O20" s="11">
        <f t="shared" si="6"/>
        <v>41.789999999999964</v>
      </c>
      <c r="P20" s="11">
        <f t="shared" si="7"/>
        <v>5.4635307037613208</v>
      </c>
      <c r="Q20" s="9">
        <v>1.17001314957937</v>
      </c>
      <c r="R20" s="9">
        <v>1.2346417109171599</v>
      </c>
      <c r="S20" s="9">
        <v>113.71425260533699</v>
      </c>
      <c r="T20" s="9">
        <v>0.121291356782118</v>
      </c>
      <c r="U20" s="131">
        <v>0.59485083818435702</v>
      </c>
      <c r="V20" s="131">
        <v>0.63968398173650098</v>
      </c>
      <c r="W20" s="131">
        <v>0.64</v>
      </c>
      <c r="X20" s="131">
        <v>0.59</v>
      </c>
      <c r="Y20" s="131">
        <f t="shared" si="8"/>
        <v>5.0000000000000044E-2</v>
      </c>
      <c r="Z20" s="135">
        <f t="shared" si="9"/>
        <v>1</v>
      </c>
      <c r="AA20" s="131">
        <v>0.57123237823012096</v>
      </c>
      <c r="AB20" s="131">
        <v>0.59277659715395903</v>
      </c>
      <c r="AC20" s="131">
        <v>0.59</v>
      </c>
      <c r="AD20" s="131">
        <v>0.56999999999999995</v>
      </c>
      <c r="AE20" s="131">
        <f t="shared" si="10"/>
        <v>2.0000000000000018E-2</v>
      </c>
      <c r="AF20" s="135">
        <f t="shared" si="11"/>
        <v>1</v>
      </c>
      <c r="AG20" s="131">
        <v>0.42876762176987898</v>
      </c>
      <c r="AH20" s="131">
        <v>0.40722340284604103</v>
      </c>
      <c r="AI20" s="131">
        <v>0.40722340284604103</v>
      </c>
      <c r="AJ20" s="131">
        <v>0.42876762176987898</v>
      </c>
      <c r="AK20" s="131">
        <f t="shared" si="14"/>
        <v>-2.1544218923837954E-2</v>
      </c>
      <c r="AL20" s="135">
        <f t="shared" si="15"/>
        <v>1</v>
      </c>
      <c r="AM20" s="9">
        <v>-0.14749287565549199</v>
      </c>
      <c r="AN20" s="9">
        <v>7.9792064130306199</v>
      </c>
      <c r="AO20" s="9">
        <v>11.480439503987601</v>
      </c>
      <c r="AP20" s="9">
        <v>6.3670315742492702</v>
      </c>
      <c r="AQ20" s="127">
        <v>-0.14749287565549199</v>
      </c>
      <c r="AR20" s="127">
        <v>7.9792064130306199</v>
      </c>
      <c r="AS20" s="127">
        <v>11.480439503987601</v>
      </c>
      <c r="AT20" s="127">
        <v>6.3670315742492702</v>
      </c>
      <c r="AU20" s="9">
        <v>20.363030115763301</v>
      </c>
      <c r="AV20" s="9">
        <v>1.5237291653950999</v>
      </c>
      <c r="AW20" s="9">
        <v>29.104789098103801</v>
      </c>
      <c r="AX20" s="9">
        <v>-5.3391628265380904</v>
      </c>
      <c r="AY20" s="9">
        <v>74.211746215820298</v>
      </c>
      <c r="AZ20" s="9">
        <v>66.120671590169295</v>
      </c>
      <c r="BA20" s="9">
        <v>42.133035024007199</v>
      </c>
      <c r="BB20" s="9">
        <v>-1.7027545912812201</v>
      </c>
      <c r="BC20" s="9">
        <v>26.600679397583001</v>
      </c>
      <c r="BD20" s="9">
        <v>-14.844876289367701</v>
      </c>
      <c r="BE20" s="127">
        <v>42.133035024007199</v>
      </c>
      <c r="BF20" s="127">
        <v>26.600679397583001</v>
      </c>
      <c r="BG20" s="127">
        <v>29.104789098103801</v>
      </c>
      <c r="BH20" s="127">
        <v>-5.3391628265380904</v>
      </c>
      <c r="BI20" s="127">
        <v>20.363030115763301</v>
      </c>
      <c r="BJ20" s="127">
        <v>1.5237291653950999</v>
      </c>
      <c r="BK20" s="143">
        <v>0.92975779374440504</v>
      </c>
      <c r="BL20" s="143">
        <v>0.45808248718579597</v>
      </c>
      <c r="BM20" s="143">
        <v>0.546963810920715</v>
      </c>
      <c r="BN20" s="143">
        <v>0.44550970196723899</v>
      </c>
      <c r="BO20" s="143">
        <v>2.1857530809938901E-2</v>
      </c>
      <c r="BP20" s="143">
        <v>0.13465279464920399</v>
      </c>
      <c r="BQ20">
        <v>74.211746215820298</v>
      </c>
      <c r="BR20">
        <v>66.120671590169295</v>
      </c>
      <c r="BS20" s="9">
        <v>-1.7027545912812201</v>
      </c>
      <c r="BT20" s="9">
        <v>-14.844876289367701</v>
      </c>
      <c r="BU20" s="9">
        <v>2.1857530809938901E-2</v>
      </c>
      <c r="BV20" s="9">
        <v>0.13465279464920399</v>
      </c>
      <c r="BW20" s="9">
        <v>0.546963810920715</v>
      </c>
      <c r="BX20" s="9">
        <v>0.44550970196723899</v>
      </c>
      <c r="BY20" s="9">
        <v>0.92975779374440504</v>
      </c>
      <c r="BZ20" s="9">
        <v>0.45808248718579597</v>
      </c>
    </row>
    <row r="21" spans="1:78" s="12" customFormat="1">
      <c r="A21" s="5" t="s">
        <v>42</v>
      </c>
      <c r="B21" s="5">
        <v>1</v>
      </c>
      <c r="C21" s="3">
        <v>2215198</v>
      </c>
      <c r="D21" s="6">
        <v>39059</v>
      </c>
      <c r="E21" s="6">
        <v>43395</v>
      </c>
      <c r="F21" s="130">
        <f t="shared" si="0"/>
        <v>1</v>
      </c>
      <c r="G21" s="130">
        <f t="shared" si="1"/>
        <v>1</v>
      </c>
      <c r="H21" s="130">
        <f t="shared" si="2"/>
        <v>1</v>
      </c>
      <c r="I21" s="130">
        <f t="shared" si="3"/>
        <v>1</v>
      </c>
      <c r="J21" s="5">
        <v>2</v>
      </c>
      <c r="K21" s="15">
        <f t="shared" si="4"/>
        <v>11</v>
      </c>
      <c r="L21" s="11">
        <v>705.97</v>
      </c>
      <c r="M21" s="11">
        <v>725.55</v>
      </c>
      <c r="N21" s="11">
        <f t="shared" si="5"/>
        <v>725.55</v>
      </c>
      <c r="O21" s="11">
        <f t="shared" si="6"/>
        <v>19.579999999999927</v>
      </c>
      <c r="P21" s="11">
        <f t="shared" si="7"/>
        <v>2.6986424092067987</v>
      </c>
      <c r="Q21" s="9">
        <v>1.0995887517929099</v>
      </c>
      <c r="R21" s="9">
        <v>1.08125248551369</v>
      </c>
      <c r="S21" s="9">
        <v>122.080908352485</v>
      </c>
      <c r="T21" s="9">
        <v>9.2233492061495795E-2</v>
      </c>
      <c r="U21" s="131">
        <v>0.53212717175483704</v>
      </c>
      <c r="V21" s="131">
        <v>0.54904012382030498</v>
      </c>
      <c r="W21" s="131">
        <v>0.55000000000000004</v>
      </c>
      <c r="X21" s="131">
        <v>0.53</v>
      </c>
      <c r="Y21" s="131">
        <f t="shared" si="8"/>
        <v>2.0000000000000018E-2</v>
      </c>
      <c r="Z21" s="135">
        <f t="shared" si="9"/>
        <v>1</v>
      </c>
      <c r="AA21" s="131">
        <v>0.59468730821490301</v>
      </c>
      <c r="AB21" s="131">
        <v>0.61563671028573697</v>
      </c>
      <c r="AC21" s="131">
        <v>0.62</v>
      </c>
      <c r="AD21" s="131">
        <v>0.59</v>
      </c>
      <c r="AE21" s="131">
        <f t="shared" si="10"/>
        <v>3.0000000000000027E-2</v>
      </c>
      <c r="AF21" s="135">
        <f t="shared" si="11"/>
        <v>1</v>
      </c>
      <c r="AG21" s="131">
        <v>0.40531269178509699</v>
      </c>
      <c r="AH21" s="131">
        <v>0.38436328971426298</v>
      </c>
      <c r="AI21" s="131">
        <v>0.38436328971426298</v>
      </c>
      <c r="AJ21" s="131">
        <v>0.40531269178509699</v>
      </c>
      <c r="AK21" s="131">
        <f t="shared" si="14"/>
        <v>-2.0949402070834011E-2</v>
      </c>
      <c r="AL21" s="135">
        <f t="shared" si="15"/>
        <v>1</v>
      </c>
      <c r="AM21" s="9">
        <v>1.75844478607178</v>
      </c>
      <c r="AN21" s="9">
        <v>3.08030730485916</v>
      </c>
      <c r="AO21" s="9">
        <v>1.08991052955389</v>
      </c>
      <c r="AP21" s="9">
        <v>3.0110475644469301</v>
      </c>
      <c r="AQ21" s="127">
        <v>1.75844478607178</v>
      </c>
      <c r="AR21" s="127">
        <v>3.08030730485916</v>
      </c>
      <c r="AS21" s="127">
        <v>1.08991052955389</v>
      </c>
      <c r="AT21" s="127">
        <v>3.0110475644469301</v>
      </c>
      <c r="AU21" s="9">
        <v>19.033947944641099</v>
      </c>
      <c r="AV21" s="9">
        <v>9.3248264789581299</v>
      </c>
      <c r="AW21" s="9">
        <v>24.447567939758301</v>
      </c>
      <c r="AX21" s="9">
        <v>14.234566450119001</v>
      </c>
      <c r="AY21" s="9">
        <v>70.424535751342802</v>
      </c>
      <c r="AZ21" s="9">
        <v>58.0946817398071</v>
      </c>
      <c r="BA21" s="9">
        <v>31.415196895599401</v>
      </c>
      <c r="BB21" s="9">
        <v>-0.594996247440577</v>
      </c>
      <c r="BC21" s="9">
        <v>27.3973436355591</v>
      </c>
      <c r="BD21" s="9">
        <v>-7.2968488931655902</v>
      </c>
      <c r="BE21" s="127">
        <v>31.415196895599401</v>
      </c>
      <c r="BF21" s="127">
        <v>27.3973436355591</v>
      </c>
      <c r="BG21" s="127">
        <v>24.447567939758301</v>
      </c>
      <c r="BH21" s="127">
        <v>14.234566450119001</v>
      </c>
      <c r="BI21" s="127">
        <v>19.033947944641099</v>
      </c>
      <c r="BJ21" s="127">
        <v>9.3248264789581299</v>
      </c>
      <c r="BK21" s="144">
        <v>0.83358815312385603</v>
      </c>
      <c r="BL21" s="144">
        <v>0.90425476431846596</v>
      </c>
      <c r="BM21" s="144">
        <v>0.19844873249530801</v>
      </c>
      <c r="BN21" s="144">
        <v>0.22713782265782401</v>
      </c>
      <c r="BO21" s="144">
        <v>0.13993980735540401</v>
      </c>
      <c r="BP21" s="144">
        <v>0.16068544238805799</v>
      </c>
      <c r="BQ21">
        <v>70.424535751342802</v>
      </c>
      <c r="BR21">
        <v>58.0946817398071</v>
      </c>
      <c r="BS21" s="9">
        <v>-0.594996247440577</v>
      </c>
      <c r="BT21" s="9">
        <v>-7.2968488931655902</v>
      </c>
      <c r="BU21" s="9">
        <v>0.13993980735540401</v>
      </c>
      <c r="BV21" s="9">
        <v>0.16068544238805799</v>
      </c>
      <c r="BW21" s="9">
        <v>0.19844873249530801</v>
      </c>
      <c r="BX21" s="9">
        <v>0.22713782265782401</v>
      </c>
      <c r="BY21" s="9">
        <v>0.83358815312385603</v>
      </c>
      <c r="BZ21" s="9">
        <v>0.90425476431846596</v>
      </c>
    </row>
    <row r="22" spans="1:78" s="12" customFormat="1">
      <c r="A22" s="5" t="s">
        <v>44</v>
      </c>
      <c r="B22" s="5">
        <v>1</v>
      </c>
      <c r="C22" s="3">
        <v>1943046</v>
      </c>
      <c r="D22" s="4">
        <v>36188</v>
      </c>
      <c r="E22" s="4">
        <v>42704</v>
      </c>
      <c r="F22" s="130">
        <f t="shared" si="0"/>
        <v>1</v>
      </c>
      <c r="G22" s="130">
        <f t="shared" si="1"/>
        <v>1</v>
      </c>
      <c r="H22" s="130">
        <f t="shared" si="2"/>
        <v>1</v>
      </c>
      <c r="I22" s="130">
        <f t="shared" si="3"/>
        <v>1</v>
      </c>
      <c r="J22" s="5">
        <v>2</v>
      </c>
      <c r="K22" s="15">
        <f t="shared" si="4"/>
        <v>16</v>
      </c>
      <c r="L22" s="11">
        <v>779.67</v>
      </c>
      <c r="M22" s="11">
        <v>805.29</v>
      </c>
      <c r="N22" s="11">
        <f t="shared" si="5"/>
        <v>805.29</v>
      </c>
      <c r="O22" s="11">
        <f t="shared" si="6"/>
        <v>25.620000000000005</v>
      </c>
      <c r="P22" s="11">
        <f t="shared" si="7"/>
        <v>3.1814625786983584</v>
      </c>
      <c r="Q22" s="9">
        <v>1.4509958982467701</v>
      </c>
      <c r="R22" s="9">
        <v>1.46534032821655</v>
      </c>
      <c r="S22" s="9">
        <v>118.822846947757</v>
      </c>
      <c r="T22" s="9">
        <v>0.13686746656894699</v>
      </c>
      <c r="U22" s="131">
        <v>0.71781057119369496</v>
      </c>
      <c r="V22" s="131">
        <v>0.74739276170730595</v>
      </c>
      <c r="W22" s="131">
        <v>0.75</v>
      </c>
      <c r="X22" s="131">
        <v>0.72</v>
      </c>
      <c r="Y22" s="131">
        <f t="shared" si="8"/>
        <v>3.0000000000000027E-2</v>
      </c>
      <c r="Z22" s="135">
        <f t="shared" si="9"/>
        <v>1</v>
      </c>
      <c r="AA22" s="131">
        <v>0.60595625908515105</v>
      </c>
      <c r="AB22" s="131">
        <v>0.59215054969737202</v>
      </c>
      <c r="AC22" s="131">
        <v>0.59</v>
      </c>
      <c r="AD22" s="131">
        <v>0.61</v>
      </c>
      <c r="AE22" s="131">
        <f t="shared" si="10"/>
        <v>-2.0000000000000018E-2</v>
      </c>
      <c r="AF22" s="135">
        <f t="shared" si="11"/>
        <v>0</v>
      </c>
      <c r="AG22" s="131">
        <v>0.39404374091484901</v>
      </c>
      <c r="AH22" s="131">
        <v>0.40784945030262798</v>
      </c>
      <c r="AI22" s="131">
        <v>0.40784945030262798</v>
      </c>
      <c r="AJ22" s="131">
        <v>0.39404374091484901</v>
      </c>
      <c r="AK22" s="131">
        <f t="shared" si="14"/>
        <v>1.3805709387778975E-2</v>
      </c>
      <c r="AL22" s="135">
        <f t="shared" si="15"/>
        <v>0</v>
      </c>
      <c r="AM22" s="9">
        <v>-3.4295535564422601</v>
      </c>
      <c r="AN22" s="9">
        <v>4.9684035778045699</v>
      </c>
      <c r="AO22" s="9">
        <v>10.8885000228882</v>
      </c>
      <c r="AP22" s="9">
        <v>4.6382789611816397</v>
      </c>
      <c r="AQ22" s="127">
        <v>-3.4295535564422601</v>
      </c>
      <c r="AR22" s="127">
        <v>4.9684035778045699</v>
      </c>
      <c r="AS22" s="127">
        <v>10.8885000228882</v>
      </c>
      <c r="AT22" s="127">
        <v>4.6382789611816397</v>
      </c>
      <c r="AU22" s="9">
        <v>14.215192031860401</v>
      </c>
      <c r="AV22" s="9">
        <v>8.7068668365478494</v>
      </c>
      <c r="AW22" s="9">
        <v>17.4253444671631</v>
      </c>
      <c r="AX22" s="9">
        <v>22.9937435150147</v>
      </c>
      <c r="AY22" s="9">
        <v>66.955577087402403</v>
      </c>
      <c r="AZ22" s="9">
        <v>66.327692413330098</v>
      </c>
      <c r="BA22" s="9">
        <v>27.0133979797363</v>
      </c>
      <c r="BB22" s="9">
        <v>-16.383596992492699</v>
      </c>
      <c r="BC22" s="9">
        <v>27.531135559081999</v>
      </c>
      <c r="BD22" s="9">
        <v>-15.3219396591187</v>
      </c>
      <c r="BE22" s="127">
        <v>27.0133979797363</v>
      </c>
      <c r="BF22" s="127">
        <v>27.531135559081999</v>
      </c>
      <c r="BG22" s="127">
        <v>17.4253444671631</v>
      </c>
      <c r="BH22" s="127">
        <v>22.9937435150147</v>
      </c>
      <c r="BI22" s="127">
        <v>14.215192031860401</v>
      </c>
      <c r="BJ22" s="127">
        <v>8.7068668365478494</v>
      </c>
      <c r="BK22" s="143">
        <v>1.07408781051636</v>
      </c>
      <c r="BL22" s="143">
        <v>0.93713634014129599</v>
      </c>
      <c r="BM22" s="143">
        <v>0.342814612388611</v>
      </c>
      <c r="BN22" s="143">
        <v>0.43448466062545799</v>
      </c>
      <c r="BO22" s="143">
        <v>0.18157676458358801</v>
      </c>
      <c r="BP22" s="143">
        <v>0.25086782276630398</v>
      </c>
      <c r="BQ22">
        <v>66.955577087402403</v>
      </c>
      <c r="BR22">
        <v>66.327692413330098</v>
      </c>
      <c r="BS22" s="9">
        <v>-16.383596992492699</v>
      </c>
      <c r="BT22" s="9">
        <v>-15.3219396591187</v>
      </c>
      <c r="BU22" s="9">
        <v>0.18157676458358801</v>
      </c>
      <c r="BV22" s="9">
        <v>0.25086782276630398</v>
      </c>
      <c r="BW22" s="9">
        <v>0.342814612388611</v>
      </c>
      <c r="BX22" s="9">
        <v>0.43448466062545799</v>
      </c>
      <c r="BY22" s="9">
        <v>1.07408781051636</v>
      </c>
      <c r="BZ22" s="9">
        <v>0.93713634014129599</v>
      </c>
    </row>
    <row r="23" spans="1:78" s="12" customFormat="1">
      <c r="A23" s="5" t="s">
        <v>46</v>
      </c>
      <c r="B23" s="5">
        <v>0</v>
      </c>
      <c r="C23" s="3">
        <v>2117513</v>
      </c>
      <c r="D23" s="4">
        <v>35107</v>
      </c>
      <c r="E23" s="4">
        <v>42898</v>
      </c>
      <c r="F23" s="130">
        <f t="shared" si="0"/>
        <v>1</v>
      </c>
      <c r="G23" s="130">
        <f t="shared" si="1"/>
        <v>1</v>
      </c>
      <c r="H23" s="130">
        <f t="shared" si="2"/>
        <v>1</v>
      </c>
      <c r="I23" s="130">
        <f t="shared" si="3"/>
        <v>1</v>
      </c>
      <c r="J23" s="5">
        <v>2</v>
      </c>
      <c r="K23" s="15">
        <f t="shared" si="4"/>
        <v>20</v>
      </c>
      <c r="L23" s="11">
        <v>740</v>
      </c>
      <c r="M23" s="11">
        <v>771.63</v>
      </c>
      <c r="N23" s="11">
        <f t="shared" si="5"/>
        <v>771.63</v>
      </c>
      <c r="O23" s="11">
        <f t="shared" si="6"/>
        <v>31.629999999999995</v>
      </c>
      <c r="P23" s="11">
        <f t="shared" si="7"/>
        <v>4.0991148607493217</v>
      </c>
      <c r="Q23" s="9">
        <v>1.08231763044993</v>
      </c>
      <c r="R23" s="9">
        <v>1.06376787026723</v>
      </c>
      <c r="S23" s="9">
        <v>122.07437080675101</v>
      </c>
      <c r="T23" s="9">
        <v>8.8258040448029804E-2</v>
      </c>
      <c r="U23" s="131">
        <v>0.51069756348927797</v>
      </c>
      <c r="V23" s="131">
        <v>0.55296689271926902</v>
      </c>
      <c r="W23" s="131">
        <v>0.55000000000000004</v>
      </c>
      <c r="X23" s="131">
        <v>0.51</v>
      </c>
      <c r="Y23" s="131">
        <f t="shared" si="8"/>
        <v>4.0000000000000036E-2</v>
      </c>
      <c r="Z23" s="135">
        <f t="shared" si="9"/>
        <v>1</v>
      </c>
      <c r="AA23" s="131">
        <v>0.58092502757364295</v>
      </c>
      <c r="AB23" s="131">
        <v>0.63326541294695005</v>
      </c>
      <c r="AC23" s="131">
        <v>0.63</v>
      </c>
      <c r="AD23" s="131">
        <v>0.57999999999999996</v>
      </c>
      <c r="AE23" s="131">
        <f t="shared" si="10"/>
        <v>5.0000000000000044E-2</v>
      </c>
      <c r="AF23" s="135">
        <f t="shared" si="11"/>
        <v>1</v>
      </c>
      <c r="AG23" s="131">
        <v>0.419074972426357</v>
      </c>
      <c r="AH23" s="131">
        <v>0.36673458705305001</v>
      </c>
      <c r="AI23" s="131">
        <v>0.36673458705305001</v>
      </c>
      <c r="AJ23" s="131">
        <v>0.419074972426357</v>
      </c>
      <c r="AK23" s="131">
        <f t="shared" si="14"/>
        <v>-5.2340385373306986E-2</v>
      </c>
      <c r="AL23" s="135">
        <f t="shared" si="15"/>
        <v>1</v>
      </c>
      <c r="AM23" s="9">
        <v>-2.7888131936391201</v>
      </c>
      <c r="AN23" s="9">
        <v>3.0321230093638101</v>
      </c>
      <c r="AO23" s="9">
        <v>6.7903760274251299</v>
      </c>
      <c r="AP23" s="9">
        <v>2.4304788112640399</v>
      </c>
      <c r="AQ23" s="127">
        <v>-2.7888131936391201</v>
      </c>
      <c r="AR23" s="127">
        <v>3.0321230093638101</v>
      </c>
      <c r="AS23" s="127">
        <v>6.7903760274251299</v>
      </c>
      <c r="AT23" s="127">
        <v>2.4304788112640399</v>
      </c>
      <c r="AU23" s="9">
        <v>13.2807712554932</v>
      </c>
      <c r="AV23" s="9">
        <v>6.5261883735656703</v>
      </c>
      <c r="AW23" s="9">
        <v>16.373347918192501</v>
      </c>
      <c r="AX23" s="9">
        <v>19.791159311930301</v>
      </c>
      <c r="AY23" s="9">
        <v>64.566103617350294</v>
      </c>
      <c r="AZ23" s="9">
        <v>64.148638407389299</v>
      </c>
      <c r="BA23" s="9">
        <v>40.256999969482401</v>
      </c>
      <c r="BB23" s="9">
        <v>6.8798356056213397</v>
      </c>
      <c r="BC23" s="9">
        <v>39.2092679341634</v>
      </c>
      <c r="BD23" s="9">
        <v>7.3183406194051104</v>
      </c>
      <c r="BE23" s="127">
        <v>40.256999969482401</v>
      </c>
      <c r="BF23" s="127">
        <v>39.2092679341634</v>
      </c>
      <c r="BG23" s="127">
        <v>16.373347918192501</v>
      </c>
      <c r="BH23" s="127">
        <v>19.791159311930301</v>
      </c>
      <c r="BI23" s="127">
        <v>13.2807712554932</v>
      </c>
      <c r="BJ23" s="127">
        <v>6.5261883735656703</v>
      </c>
      <c r="BK23" s="143">
        <v>1.07908594608307</v>
      </c>
      <c r="BL23" s="143">
        <v>0.708090086778005</v>
      </c>
      <c r="BM23" s="143">
        <v>0.57228428125381503</v>
      </c>
      <c r="BN23" s="143">
        <v>0.27835530042648299</v>
      </c>
      <c r="BO23" s="143">
        <v>0.15383585294087701</v>
      </c>
      <c r="BP23" s="143">
        <v>7.3324701438347503E-2</v>
      </c>
      <c r="BQ23">
        <v>64.566103617350294</v>
      </c>
      <c r="BR23">
        <v>64.148638407389299</v>
      </c>
      <c r="BS23" s="9">
        <v>6.8798356056213397</v>
      </c>
      <c r="BT23" s="9">
        <v>7.3183406194051104</v>
      </c>
      <c r="BU23" s="9">
        <v>0.15383585294087701</v>
      </c>
      <c r="BV23" s="9">
        <v>7.3324701438347503E-2</v>
      </c>
      <c r="BW23" s="9">
        <v>0.57228428125381503</v>
      </c>
      <c r="BX23" s="9">
        <v>0.27835530042648299</v>
      </c>
      <c r="BY23" s="9">
        <v>1.07908594608307</v>
      </c>
      <c r="BZ23" s="9">
        <v>0.708090086778005</v>
      </c>
    </row>
    <row r="24" spans="1:78" s="12" customFormat="1">
      <c r="A24" s="5" t="s">
        <v>49</v>
      </c>
      <c r="B24" s="5">
        <v>0</v>
      </c>
      <c r="C24" s="3">
        <v>2055001</v>
      </c>
      <c r="D24" s="4">
        <v>37290</v>
      </c>
      <c r="E24" s="4">
        <v>42660</v>
      </c>
      <c r="F24" s="130">
        <f t="shared" si="0"/>
        <v>1</v>
      </c>
      <c r="G24" s="130">
        <f t="shared" si="1"/>
        <v>1</v>
      </c>
      <c r="H24" s="130">
        <f t="shared" si="2"/>
        <v>1</v>
      </c>
      <c r="I24" s="130">
        <f t="shared" si="3"/>
        <v>1</v>
      </c>
      <c r="J24" s="5">
        <v>2</v>
      </c>
      <c r="K24" s="15">
        <f t="shared" si="4"/>
        <v>13</v>
      </c>
      <c r="L24" s="11">
        <v>758.58</v>
      </c>
      <c r="M24" s="11">
        <v>809.8</v>
      </c>
      <c r="N24" s="11">
        <f t="shared" si="5"/>
        <v>809.8</v>
      </c>
      <c r="O24" s="11">
        <f t="shared" si="6"/>
        <v>51.219999999999914</v>
      </c>
      <c r="P24" s="11">
        <f t="shared" si="7"/>
        <v>6.3250185230921119</v>
      </c>
      <c r="Q24" s="9">
        <v>0.91690421104431197</v>
      </c>
      <c r="R24" s="9">
        <v>1.0467989444732699</v>
      </c>
      <c r="S24" s="9">
        <v>105.109490514456</v>
      </c>
      <c r="T24" s="9">
        <v>0.100507438182831</v>
      </c>
      <c r="U24" s="131">
        <v>0.51195913553237904</v>
      </c>
      <c r="V24" s="131">
        <v>0.53480750322341897</v>
      </c>
      <c r="W24" s="131">
        <v>0.53</v>
      </c>
      <c r="X24" s="131">
        <v>0.51</v>
      </c>
      <c r="Y24" s="131">
        <f t="shared" si="8"/>
        <v>2.0000000000000018E-2</v>
      </c>
      <c r="Z24" s="135">
        <f t="shared" si="9"/>
        <v>1</v>
      </c>
      <c r="AA24" s="131">
        <v>0.57352947750512695</v>
      </c>
      <c r="AB24" s="131">
        <v>0.62318844635980997</v>
      </c>
      <c r="AC24" s="131">
        <v>0.62</v>
      </c>
      <c r="AD24" s="131">
        <v>0.56999999999999995</v>
      </c>
      <c r="AE24" s="131">
        <f t="shared" si="10"/>
        <v>5.0000000000000044E-2</v>
      </c>
      <c r="AF24" s="135">
        <f t="shared" si="11"/>
        <v>1</v>
      </c>
      <c r="AG24" s="131">
        <v>0.42647052249487299</v>
      </c>
      <c r="AH24" s="131">
        <v>0.37681155364019098</v>
      </c>
      <c r="AI24" s="131">
        <v>0.37681155364019098</v>
      </c>
      <c r="AJ24" s="131">
        <v>0.42647052249487299</v>
      </c>
      <c r="AK24" s="131">
        <f t="shared" si="14"/>
        <v>-4.9658968854682017E-2</v>
      </c>
      <c r="AL24" s="135">
        <f t="shared" si="15"/>
        <v>1</v>
      </c>
      <c r="AM24" s="9">
        <v>-2.7845108509063698</v>
      </c>
      <c r="AN24" s="9">
        <v>1.92362904548645</v>
      </c>
      <c r="AO24" s="9">
        <v>3.8158731460571298</v>
      </c>
      <c r="AP24" s="9">
        <v>2.51333844661713</v>
      </c>
      <c r="AQ24" s="127">
        <v>-2.7845108509063698</v>
      </c>
      <c r="AR24" s="127">
        <v>1.92362904548645</v>
      </c>
      <c r="AS24" s="127">
        <v>3.8158731460571298</v>
      </c>
      <c r="AT24" s="127">
        <v>2.51333844661713</v>
      </c>
      <c r="AU24" s="9">
        <v>17.337465286254901</v>
      </c>
      <c r="AV24" s="9">
        <v>-0.78132039308547996</v>
      </c>
      <c r="AW24" s="9">
        <v>18.1492214202881</v>
      </c>
      <c r="AX24" s="9">
        <v>2.8815040588378902</v>
      </c>
      <c r="AY24" s="9">
        <v>64.276428222656307</v>
      </c>
      <c r="AZ24" s="9">
        <v>52.362678527832003</v>
      </c>
      <c r="BA24" s="9">
        <v>22.465873718261701</v>
      </c>
      <c r="BB24" s="9">
        <v>-10.4833431243896</v>
      </c>
      <c r="BC24" s="9">
        <v>15.216147422790501</v>
      </c>
      <c r="BD24" s="9">
        <v>-14.5418710708618</v>
      </c>
      <c r="BE24" s="127">
        <v>22.465873718261701</v>
      </c>
      <c r="BF24" s="127">
        <v>15.216147422790501</v>
      </c>
      <c r="BG24" s="127">
        <v>18.1492214202881</v>
      </c>
      <c r="BH24" s="127">
        <v>2.8815040588378902</v>
      </c>
      <c r="BI24" s="127">
        <v>17.337465286254901</v>
      </c>
      <c r="BJ24" s="127">
        <v>-0.78132039308547996</v>
      </c>
      <c r="BK24" s="143">
        <v>0.79650086164474498</v>
      </c>
      <c r="BL24" s="143">
        <v>0.82620489597320601</v>
      </c>
      <c r="BM24" s="143">
        <v>0.45644953846931502</v>
      </c>
      <c r="BN24" s="143">
        <v>0.56411200761795</v>
      </c>
      <c r="BO24" s="143">
        <v>5.8834847062826198E-2</v>
      </c>
      <c r="BP24" s="143">
        <v>0.28121450543403598</v>
      </c>
      <c r="BQ24">
        <v>64.276428222656307</v>
      </c>
      <c r="BR24">
        <v>52.362678527832003</v>
      </c>
      <c r="BS24" s="9">
        <v>-10.4833431243896</v>
      </c>
      <c r="BT24" s="9">
        <v>-14.5418710708618</v>
      </c>
      <c r="BU24" s="9">
        <v>5.8834847062826198E-2</v>
      </c>
      <c r="BV24" s="9">
        <v>0.28121450543403598</v>
      </c>
      <c r="BW24" s="9">
        <v>0.45644953846931502</v>
      </c>
      <c r="BX24" s="9">
        <v>0.56411200761795</v>
      </c>
      <c r="BY24" s="9">
        <v>0.79650086164474498</v>
      </c>
      <c r="BZ24" s="9">
        <v>0.82620489597320601</v>
      </c>
    </row>
    <row r="25" spans="1:78" s="12" customFormat="1">
      <c r="A25" s="5" t="s">
        <v>51</v>
      </c>
      <c r="B25" s="5">
        <v>0</v>
      </c>
      <c r="C25" s="3">
        <v>2023635</v>
      </c>
      <c r="D25" s="4">
        <v>37578</v>
      </c>
      <c r="E25" s="4">
        <v>42585</v>
      </c>
      <c r="F25" s="130">
        <f t="shared" si="0"/>
        <v>1</v>
      </c>
      <c r="G25" s="130">
        <f t="shared" si="1"/>
        <v>1</v>
      </c>
      <c r="H25" s="130">
        <f t="shared" si="2"/>
        <v>1</v>
      </c>
      <c r="I25" s="130">
        <f t="shared" si="3"/>
        <v>1</v>
      </c>
      <c r="J25" s="5">
        <v>1</v>
      </c>
      <c r="K25" s="15">
        <f t="shared" si="4"/>
        <v>13</v>
      </c>
      <c r="L25" s="11">
        <v>823.05</v>
      </c>
      <c r="M25" s="11">
        <v>800.71</v>
      </c>
      <c r="N25" s="11">
        <f t="shared" si="5"/>
        <v>823.05</v>
      </c>
      <c r="O25" s="11">
        <f t="shared" si="6"/>
        <v>22.339999999999918</v>
      </c>
      <c r="P25" s="11">
        <f t="shared" si="7"/>
        <v>2.7142943928072318</v>
      </c>
      <c r="Q25" s="9">
        <v>1.1530279219150501</v>
      </c>
      <c r="R25" s="9">
        <v>1.2272635698318499</v>
      </c>
      <c r="S25" s="9">
        <v>112.738953787649</v>
      </c>
      <c r="T25" s="9">
        <v>0.1092350166291</v>
      </c>
      <c r="U25" s="131">
        <v>0.63279464840888999</v>
      </c>
      <c r="V25" s="131">
        <v>0.59430095553398099</v>
      </c>
      <c r="W25" s="131">
        <v>0.63</v>
      </c>
      <c r="X25" s="131">
        <v>0.59</v>
      </c>
      <c r="Y25" s="131">
        <f t="shared" si="8"/>
        <v>4.0000000000000036E-2</v>
      </c>
      <c r="Z25" s="135">
        <f t="shared" si="9"/>
        <v>1</v>
      </c>
      <c r="AA25" s="131">
        <v>0.60067156938903099</v>
      </c>
      <c r="AB25" s="131">
        <v>0.59276791582389599</v>
      </c>
      <c r="AC25" s="131">
        <v>0.6</v>
      </c>
      <c r="AD25" s="131">
        <v>0.59</v>
      </c>
      <c r="AE25" s="131">
        <f t="shared" si="10"/>
        <v>1.0000000000000009E-2</v>
      </c>
      <c r="AF25" s="135">
        <f t="shared" si="11"/>
        <v>1</v>
      </c>
      <c r="AG25" s="131">
        <v>0.39932843061096901</v>
      </c>
      <c r="AH25" s="131">
        <v>0.40723208417610401</v>
      </c>
      <c r="AI25" s="131">
        <f t="shared" ref="AI25:AI27" si="18">AG25</f>
        <v>0.39932843061096901</v>
      </c>
      <c r="AJ25" s="131">
        <f t="shared" ref="AJ25:AJ27" si="19">AH25</f>
        <v>0.40723208417610401</v>
      </c>
      <c r="AK25" s="131">
        <f t="shared" si="14"/>
        <v>-7.9036535651350048E-3</v>
      </c>
      <c r="AL25" s="135">
        <f t="shared" si="15"/>
        <v>1</v>
      </c>
      <c r="AM25" s="9">
        <v>6.6701534986495998</v>
      </c>
      <c r="AN25" s="9">
        <v>5.5821741968393299</v>
      </c>
      <c r="AO25" s="9">
        <v>1.28376854211092</v>
      </c>
      <c r="AP25" s="9">
        <v>4.9095156565308598</v>
      </c>
      <c r="AQ25" s="127">
        <v>1.28376854211092</v>
      </c>
      <c r="AR25" s="127">
        <v>4.9095156565308598</v>
      </c>
      <c r="AS25" s="127">
        <v>6.6701534986495998</v>
      </c>
      <c r="AT25" s="127">
        <v>5.5821741968393299</v>
      </c>
      <c r="AU25" s="9">
        <v>7.0300601720809901</v>
      </c>
      <c r="AV25" s="9">
        <v>11.041256904602101</v>
      </c>
      <c r="AW25" s="9">
        <v>16.996288776397702</v>
      </c>
      <c r="AX25" s="9">
        <v>19.839503288269</v>
      </c>
      <c r="AY25" s="9">
        <v>61.551974296569803</v>
      </c>
      <c r="AZ25" s="9">
        <v>69.182285308837905</v>
      </c>
      <c r="BA25" s="9">
        <v>22.666844844818101</v>
      </c>
      <c r="BB25" s="9">
        <v>-10.175395250320401</v>
      </c>
      <c r="BC25" s="9">
        <v>28.805066108703599</v>
      </c>
      <c r="BD25" s="9">
        <v>-7.9284782409668004</v>
      </c>
      <c r="BE25" s="127">
        <v>28.805066108703599</v>
      </c>
      <c r="BF25" s="127">
        <v>22.666844844818101</v>
      </c>
      <c r="BG25" s="127">
        <v>19.839503288269</v>
      </c>
      <c r="BH25" s="127">
        <v>16.996288776397702</v>
      </c>
      <c r="BI25" s="127">
        <v>11.041256904602101</v>
      </c>
      <c r="BJ25" s="127">
        <v>7.0300601720809901</v>
      </c>
      <c r="BK25" s="143">
        <v>1.07506583631039</v>
      </c>
      <c r="BL25" s="143">
        <v>0.62117673456668898</v>
      </c>
      <c r="BM25" s="143">
        <v>0.27767950296402</v>
      </c>
      <c r="BN25" s="143">
        <v>3.1784337712451802E-2</v>
      </c>
      <c r="BO25" s="143">
        <v>0.184264816343784</v>
      </c>
      <c r="BP25" s="143">
        <v>0.20055666193366101</v>
      </c>
      <c r="BQ25">
        <v>69.182285308837905</v>
      </c>
      <c r="BR25">
        <v>61.551974296569803</v>
      </c>
      <c r="BS25" s="9">
        <v>-7.9284782409668004</v>
      </c>
      <c r="BT25" s="9">
        <v>-10.175395250320401</v>
      </c>
      <c r="BU25" s="9">
        <v>0.20055666193366101</v>
      </c>
      <c r="BV25" s="9">
        <v>0.184264816343784</v>
      </c>
      <c r="BW25" s="9">
        <v>3.1784337712451802E-2</v>
      </c>
      <c r="BX25" s="9">
        <v>0.27767950296402</v>
      </c>
      <c r="BY25" s="9">
        <v>0.62117673456668898</v>
      </c>
      <c r="BZ25" s="9">
        <v>1.07506583631039</v>
      </c>
    </row>
    <row r="26" spans="1:78" s="12" customFormat="1">
      <c r="A26" s="5" t="s">
        <v>53</v>
      </c>
      <c r="B26" s="5">
        <v>0</v>
      </c>
      <c r="C26" s="3">
        <v>2009755</v>
      </c>
      <c r="D26" s="4">
        <v>38748</v>
      </c>
      <c r="E26" s="4">
        <v>42457</v>
      </c>
      <c r="F26" s="130">
        <f t="shared" si="0"/>
        <v>1</v>
      </c>
      <c r="G26" s="130">
        <f t="shared" si="1"/>
        <v>1</v>
      </c>
      <c r="H26" s="130">
        <f t="shared" si="2"/>
        <v>1</v>
      </c>
      <c r="I26" s="130">
        <f t="shared" si="3"/>
        <v>1</v>
      </c>
      <c r="J26" s="5">
        <v>1</v>
      </c>
      <c r="K26" s="15">
        <f t="shared" si="4"/>
        <v>9</v>
      </c>
      <c r="L26" s="11">
        <v>661.98</v>
      </c>
      <c r="M26" s="11">
        <v>608.34</v>
      </c>
      <c r="N26" s="11">
        <f t="shared" si="5"/>
        <v>661.98</v>
      </c>
      <c r="O26" s="11">
        <f t="shared" si="6"/>
        <v>53.639999999999986</v>
      </c>
      <c r="P26" s="11">
        <f t="shared" si="7"/>
        <v>8.1029638357654274</v>
      </c>
      <c r="Q26" s="9">
        <v>0.98422394196192398</v>
      </c>
      <c r="R26" s="9">
        <v>1.0490297079086299</v>
      </c>
      <c r="S26" s="9">
        <v>112.573320361661</v>
      </c>
      <c r="T26" s="9">
        <v>6.3030242919921903E-2</v>
      </c>
      <c r="U26" s="131">
        <v>0.53092497587204002</v>
      </c>
      <c r="V26" s="131">
        <v>0.51775304476420103</v>
      </c>
      <c r="W26" s="131">
        <v>0.53</v>
      </c>
      <c r="X26" s="131">
        <v>0.52</v>
      </c>
      <c r="Y26" s="131">
        <f t="shared" si="8"/>
        <v>1.0000000000000009E-2</v>
      </c>
      <c r="Z26" s="135">
        <f t="shared" si="9"/>
        <v>1</v>
      </c>
      <c r="AA26" s="131">
        <v>0.58116498871336997</v>
      </c>
      <c r="AB26" s="131">
        <v>0.50694790494908404</v>
      </c>
      <c r="AC26" s="131">
        <v>0.57999999999999996</v>
      </c>
      <c r="AD26" s="134">
        <v>0.51</v>
      </c>
      <c r="AE26" s="131">
        <f t="shared" si="10"/>
        <v>6.9999999999999951E-2</v>
      </c>
      <c r="AF26" s="135">
        <f t="shared" si="11"/>
        <v>1</v>
      </c>
      <c r="AG26" s="131">
        <v>0.41883501128662998</v>
      </c>
      <c r="AH26" s="131">
        <v>0.49305209505091602</v>
      </c>
      <c r="AI26" s="131">
        <f t="shared" si="18"/>
        <v>0.41883501128662998</v>
      </c>
      <c r="AJ26" s="131">
        <f t="shared" si="19"/>
        <v>0.49305209505091602</v>
      </c>
      <c r="AK26" s="131">
        <f t="shared" si="14"/>
        <v>-7.421708376428604E-2</v>
      </c>
      <c r="AL26" s="135">
        <f t="shared" si="15"/>
        <v>1</v>
      </c>
      <c r="AM26" s="9">
        <v>7.7966976165771502</v>
      </c>
      <c r="AN26" s="9">
        <v>5.5580594539642298</v>
      </c>
      <c r="AO26" s="9">
        <v>1.65312971671422</v>
      </c>
      <c r="AP26" s="9">
        <v>5.7264930208524101</v>
      </c>
      <c r="AQ26" s="127">
        <v>1.65312971671422</v>
      </c>
      <c r="AR26" s="127">
        <v>5.7264930208524101</v>
      </c>
      <c r="AS26" s="127">
        <v>7.7966976165771502</v>
      </c>
      <c r="AT26" s="127">
        <v>5.5580594539642298</v>
      </c>
      <c r="AU26" s="9">
        <v>-11.374734242757199</v>
      </c>
      <c r="AV26" s="9">
        <v>17.839595794677699</v>
      </c>
      <c r="AW26" s="9">
        <v>17.534567197163899</v>
      </c>
      <c r="AX26" s="9">
        <v>26.064030329386402</v>
      </c>
      <c r="AY26" s="9">
        <v>65.552992502848298</v>
      </c>
      <c r="AZ26" s="9">
        <v>70.552495320638002</v>
      </c>
      <c r="BA26" s="9">
        <v>27.517931620279999</v>
      </c>
      <c r="BB26" s="9">
        <v>-4.6954546769460004</v>
      </c>
      <c r="BC26" s="9">
        <v>35.887799580891901</v>
      </c>
      <c r="BD26" s="9">
        <v>-3.95295914014181</v>
      </c>
      <c r="BE26" s="127">
        <v>35.887799580891901</v>
      </c>
      <c r="BF26" s="127">
        <v>27.517931620279999</v>
      </c>
      <c r="BG26" s="127">
        <v>26.064030329386402</v>
      </c>
      <c r="BH26" s="127">
        <v>17.534567197163899</v>
      </c>
      <c r="BI26" s="127">
        <v>17.839595794677699</v>
      </c>
      <c r="BJ26" s="127">
        <v>-11.374734242757199</v>
      </c>
      <c r="BK26" s="143">
        <v>0.74399916330973304</v>
      </c>
      <c r="BL26" s="143">
        <v>0.62866861621538805</v>
      </c>
      <c r="BM26" s="143">
        <v>0.339333385229111</v>
      </c>
      <c r="BN26" s="143">
        <v>0.33408028880755097</v>
      </c>
      <c r="BO26" s="143">
        <v>6.3164779295523998E-2</v>
      </c>
      <c r="BP26" s="143">
        <v>7.7330949405829102E-2</v>
      </c>
      <c r="BQ26">
        <v>70.552495320638002</v>
      </c>
      <c r="BR26">
        <v>65.552992502848298</v>
      </c>
      <c r="BS26" s="9">
        <v>-3.95295914014181</v>
      </c>
      <c r="BT26" s="9">
        <v>-4.6954546769460004</v>
      </c>
      <c r="BU26" s="9">
        <v>7.7330949405829102E-2</v>
      </c>
      <c r="BV26" s="9">
        <v>6.3164779295523998E-2</v>
      </c>
      <c r="BW26" s="9">
        <v>0.33408028880755097</v>
      </c>
      <c r="BX26" s="9">
        <v>0.339333385229111</v>
      </c>
      <c r="BY26" s="9">
        <v>0.62866861621538805</v>
      </c>
      <c r="BZ26" s="9">
        <v>0.74399916330973304</v>
      </c>
    </row>
    <row r="27" spans="1:78" s="126" customFormat="1">
      <c r="A27" s="5" t="s">
        <v>57</v>
      </c>
      <c r="B27" s="5">
        <v>0</v>
      </c>
      <c r="C27" s="3">
        <v>1836705</v>
      </c>
      <c r="D27" s="6">
        <v>40581</v>
      </c>
      <c r="E27" s="6">
        <v>43410</v>
      </c>
      <c r="F27" s="130">
        <f t="shared" si="0"/>
        <v>1</v>
      </c>
      <c r="G27" s="130">
        <f t="shared" si="1"/>
        <v>1</v>
      </c>
      <c r="H27" s="130">
        <f t="shared" si="2"/>
        <v>1</v>
      </c>
      <c r="I27" s="130">
        <f t="shared" si="3"/>
        <v>1</v>
      </c>
      <c r="J27" s="5">
        <v>1</v>
      </c>
      <c r="K27" s="15">
        <f t="shared" si="4"/>
        <v>6</v>
      </c>
      <c r="L27" s="11">
        <v>657.82</v>
      </c>
      <c r="M27" s="11">
        <v>638.6</v>
      </c>
      <c r="N27" s="11">
        <f t="shared" si="5"/>
        <v>657.82</v>
      </c>
      <c r="O27" s="11">
        <f t="shared" si="6"/>
        <v>19.220000000000027</v>
      </c>
      <c r="P27" s="11">
        <f t="shared" si="7"/>
        <v>2.9217719132893536</v>
      </c>
      <c r="Q27" s="9">
        <v>1.154774022</v>
      </c>
      <c r="R27" s="9">
        <v>1.1044521570000001</v>
      </c>
      <c r="S27" s="9">
        <v>125.40388419999999</v>
      </c>
      <c r="T27" s="9">
        <v>7.2131318E-2</v>
      </c>
      <c r="U27" s="131">
        <v>0.57389777900000005</v>
      </c>
      <c r="V27" s="131">
        <v>0.53050413100000005</v>
      </c>
      <c r="W27" s="131">
        <v>0.56999999999999995</v>
      </c>
      <c r="X27" s="131">
        <v>0.53</v>
      </c>
      <c r="Y27" s="131">
        <f t="shared" si="8"/>
        <v>3.9999999999999925E-2</v>
      </c>
      <c r="Z27" s="135">
        <f t="shared" si="9"/>
        <v>1</v>
      </c>
      <c r="AA27" s="131">
        <v>0.57545513299999995</v>
      </c>
      <c r="AB27" s="131">
        <v>0.576651582</v>
      </c>
      <c r="AC27" s="131">
        <v>0.57999999999999996</v>
      </c>
      <c r="AD27" s="131">
        <v>0.57999999999999996</v>
      </c>
      <c r="AE27" s="131">
        <f t="shared" si="10"/>
        <v>0</v>
      </c>
      <c r="AF27" s="135">
        <f t="shared" si="11"/>
        <v>0</v>
      </c>
      <c r="AG27" s="131">
        <v>0.42454486699999999</v>
      </c>
      <c r="AH27" s="131">
        <v>0.423348418</v>
      </c>
      <c r="AI27" s="131">
        <f t="shared" si="18"/>
        <v>0.42454486699999999</v>
      </c>
      <c r="AJ27" s="131">
        <f t="shared" si="19"/>
        <v>0.423348418</v>
      </c>
      <c r="AK27" s="131">
        <f t="shared" si="14"/>
        <v>1.1964489999999883E-3</v>
      </c>
      <c r="AL27" s="135">
        <f t="shared" si="15"/>
        <v>0</v>
      </c>
      <c r="AM27" s="9">
        <v>3.3633611800000001</v>
      </c>
      <c r="AN27" s="9">
        <v>4.9594964859999999</v>
      </c>
      <c r="AO27" s="9">
        <v>6.4315288539999997</v>
      </c>
      <c r="AP27" s="9">
        <v>6.0199311819999997</v>
      </c>
      <c r="AQ27" s="127">
        <v>6.4315288539999997</v>
      </c>
      <c r="AR27" s="127">
        <v>6.0199311819999997</v>
      </c>
      <c r="AS27" s="127">
        <v>3.3633611800000001</v>
      </c>
      <c r="AT27" s="127">
        <v>4.9594964859999999</v>
      </c>
      <c r="AU27" s="9">
        <v>10.710302260000001</v>
      </c>
      <c r="AV27" s="9">
        <v>11.548218350000001</v>
      </c>
      <c r="AW27" s="9">
        <v>20.095413969999999</v>
      </c>
      <c r="AX27" s="9">
        <v>15.27840958</v>
      </c>
      <c r="AY27" s="9">
        <v>60.166815190000001</v>
      </c>
      <c r="AZ27" s="9">
        <v>62.378221889999999</v>
      </c>
      <c r="BA27" s="9">
        <v>28.10929222</v>
      </c>
      <c r="BB27" s="9">
        <v>-9.0710710530000007</v>
      </c>
      <c r="BC27" s="9">
        <v>27.45014153</v>
      </c>
      <c r="BD27" s="9">
        <v>-8.4717980379999993</v>
      </c>
      <c r="BE27" s="127">
        <v>27.45014153</v>
      </c>
      <c r="BF27" s="127">
        <v>28.10929222</v>
      </c>
      <c r="BG27" s="127">
        <v>15.27840958</v>
      </c>
      <c r="BH27" s="127">
        <v>20.095413969999999</v>
      </c>
      <c r="BI27" s="127">
        <v>11.548218350000001</v>
      </c>
      <c r="BJ27" s="127">
        <v>10.710302260000001</v>
      </c>
      <c r="BK27" s="143">
        <v>0.61225600199999997</v>
      </c>
      <c r="BL27" s="143">
        <v>0.90888456100000004</v>
      </c>
      <c r="BM27" s="143">
        <v>0.18094458299999999</v>
      </c>
      <c r="BN27" s="143">
        <v>0.39754212500000002</v>
      </c>
      <c r="BO27" s="143">
        <v>0.21628515100000001</v>
      </c>
      <c r="BP27" s="143">
        <v>0.13697669800000001</v>
      </c>
      <c r="BQ27">
        <v>62.378221889999999</v>
      </c>
      <c r="BR27">
        <v>60.166815190000001</v>
      </c>
      <c r="BS27" s="9">
        <v>-8.4717980379999993</v>
      </c>
      <c r="BT27" s="9">
        <v>-9.0710710530000007</v>
      </c>
      <c r="BU27" s="9">
        <v>0.13697669800000001</v>
      </c>
      <c r="BV27" s="9">
        <v>0.21628515100000001</v>
      </c>
      <c r="BW27" s="9">
        <v>0.39754212500000002</v>
      </c>
      <c r="BX27" s="9">
        <v>0.18094458299999999</v>
      </c>
      <c r="BY27" s="9">
        <v>0.90888456100000004</v>
      </c>
      <c r="BZ27" s="9">
        <v>0.61225600199999997</v>
      </c>
    </row>
    <row r="28" spans="1:78" s="12" customFormat="1">
      <c r="C28" s="3"/>
      <c r="D28" s="3"/>
      <c r="E28" s="3"/>
      <c r="F28" s="57"/>
      <c r="G28" s="57"/>
      <c r="H28" s="57"/>
      <c r="I28" s="57"/>
      <c r="K28" s="3"/>
      <c r="L28" s="3"/>
      <c r="M28" s="3"/>
      <c r="N28" s="3"/>
      <c r="O28" s="11"/>
      <c r="P28" s="11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129"/>
      <c r="AR28" s="129"/>
      <c r="AS28" s="129"/>
      <c r="AT28" s="129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/>
      <c r="BR28"/>
      <c r="BS28" s="57"/>
      <c r="BT28" s="57"/>
      <c r="BU28" s="57"/>
      <c r="BV28" s="57"/>
      <c r="BW28" s="57"/>
      <c r="BX28" s="57"/>
      <c r="BY28" s="57"/>
      <c r="BZ28" s="57"/>
    </row>
    <row r="29" spans="1:78">
      <c r="K29" s="11">
        <f>AVERAGE(K2:K27)</f>
        <v>16.076923076923077</v>
      </c>
      <c r="O29" s="11">
        <f>AVERAGE(O2:O27)</f>
        <v>21.979230769230753</v>
      </c>
      <c r="P29" s="11">
        <f>AVERAGE(P2:P27)</f>
        <v>2.9216814833109725</v>
      </c>
      <c r="Q29" s="11">
        <f>AVERAGE(Q2:Q27)</f>
        <v>1.1317258658489606</v>
      </c>
      <c r="S29" s="11">
        <f>AVERAGE(S2:S27)</f>
        <v>115.5742767385818</v>
      </c>
    </row>
    <row r="30" spans="1:78">
      <c r="K30" s="11">
        <f>_xlfn.STDEV.P(K2:K27)</f>
        <v>6.5569873295772565</v>
      </c>
      <c r="O30" s="11">
        <f>_xlfn.STDEV.P(O2:O27)</f>
        <v>13.010895411472795</v>
      </c>
      <c r="P30" s="11">
        <f>_xlfn.STDEV.P(P2:P27)</f>
        <v>1.7492305348206567</v>
      </c>
      <c r="Q30" s="11">
        <f>_xlfn.STDEV.P(Q2:Q27)</f>
        <v>0.12541530186711486</v>
      </c>
      <c r="S30" s="11">
        <f>_xlfn.STDEV.P(S2:S27)</f>
        <v>11.045081520240039</v>
      </c>
    </row>
  </sheetData>
  <autoFilter ref="A1:BZ27" xr:uid="{00000000-0001-0000-0000-000000000000}">
    <sortState xmlns:xlrd2="http://schemas.microsoft.com/office/spreadsheetml/2017/richdata2" ref="A2:BZ27">
      <sortCondition ref="I1:I27"/>
    </sortState>
  </autoFilter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workbookViewId="0">
      <pane xSplit="8" ySplit="13" topLeftCell="I14" activePane="bottomRight" state="frozen"/>
      <selection pane="topRight" activeCell="K1" sqref="K1"/>
      <selection pane="bottomLeft" activeCell="A14" sqref="A14"/>
      <selection pane="bottomRight" activeCell="N2" sqref="N2"/>
    </sheetView>
  </sheetViews>
  <sheetFormatPr defaultRowHeight="17"/>
  <cols>
    <col min="1" max="1" width="9" style="1"/>
    <col min="2" max="2" width="9" style="3"/>
    <col min="3" max="3" width="11.08203125" style="7" bestFit="1" customWidth="1"/>
    <col min="4" max="4" width="10.58203125" style="7" customWidth="1"/>
    <col min="5" max="7" width="9" style="11"/>
    <col min="8" max="8" width="8.75" style="15"/>
    <col min="9" max="9" width="9" style="67"/>
    <col min="10" max="10" width="51.25" style="66" customWidth="1"/>
    <col min="11" max="12" width="9" style="66"/>
    <col min="13" max="13" width="9" style="1"/>
    <col min="14" max="17" width="9" style="2"/>
    <col min="18" max="23" width="9" style="9"/>
    <col min="24" max="24" width="9" style="2"/>
  </cols>
  <sheetData>
    <row r="1" spans="1:25" ht="29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73" t="s">
        <v>67</v>
      </c>
      <c r="I1" s="74" t="s">
        <v>106</v>
      </c>
      <c r="J1" s="11" t="s">
        <v>107</v>
      </c>
      <c r="K1" s="7" t="s">
        <v>108</v>
      </c>
      <c r="L1" s="7" t="s">
        <v>109</v>
      </c>
      <c r="M1" s="1" t="s">
        <v>54</v>
      </c>
      <c r="N1" s="2" t="s">
        <v>0</v>
      </c>
      <c r="O1" s="2" t="s">
        <v>4</v>
      </c>
      <c r="P1" s="2" t="s">
        <v>1</v>
      </c>
      <c r="Q1" s="2" t="s">
        <v>2</v>
      </c>
      <c r="R1" s="9" t="s">
        <v>88</v>
      </c>
      <c r="S1" s="9" t="s">
        <v>89</v>
      </c>
      <c r="T1" s="9" t="s">
        <v>90</v>
      </c>
      <c r="U1" s="9" t="s">
        <v>91</v>
      </c>
      <c r="V1" s="9" t="s">
        <v>92</v>
      </c>
      <c r="W1" s="9" t="s">
        <v>93</v>
      </c>
      <c r="X1" s="2" t="s">
        <v>99</v>
      </c>
    </row>
    <row r="2" spans="1:25">
      <c r="A2" s="1" t="s">
        <v>30</v>
      </c>
      <c r="B2" s="3">
        <v>2004294</v>
      </c>
      <c r="C2" s="4">
        <v>36605</v>
      </c>
      <c r="D2" s="4">
        <v>42730</v>
      </c>
      <c r="E2" s="10">
        <f>YEAR(D2)-YEAR(C2)-1</f>
        <v>15</v>
      </c>
      <c r="F2" s="10">
        <v>891.26</v>
      </c>
      <c r="G2" s="10">
        <v>867.15</v>
      </c>
      <c r="H2" s="75">
        <f>ABS(F2-G2)</f>
        <v>24.110000000000014</v>
      </c>
      <c r="I2" s="76">
        <f>H2/L2*100</f>
        <v>2.7051589883984488</v>
      </c>
      <c r="J2" s="1" t="s">
        <v>111</v>
      </c>
      <c r="K2" s="10">
        <v>867.15</v>
      </c>
      <c r="L2" s="70">
        <v>891.26</v>
      </c>
      <c r="M2" s="5">
        <v>1</v>
      </c>
      <c r="N2" s="2">
        <v>1.15094916025798</v>
      </c>
      <c r="O2" s="2">
        <v>1.2012459039688099</v>
      </c>
      <c r="P2" s="2">
        <v>114.92439485164201</v>
      </c>
      <c r="Q2" s="2">
        <v>6.9817114621400805E-2</v>
      </c>
      <c r="R2" s="9">
        <v>0.623118062814077</v>
      </c>
      <c r="S2" s="9">
        <v>0.57808526357015</v>
      </c>
      <c r="T2" s="9">
        <v>0.61230613731956396</v>
      </c>
      <c r="U2" s="9">
        <v>0.59996532815024495</v>
      </c>
      <c r="V2" s="9">
        <v>0.38769386268043599</v>
      </c>
      <c r="W2" s="9">
        <v>0.400034671849755</v>
      </c>
      <c r="X2" s="9">
        <f>T2/U2</f>
        <v>1.0205692039027772</v>
      </c>
      <c r="Y2" s="9">
        <v>1</v>
      </c>
    </row>
    <row r="3" spans="1:25">
      <c r="A3" s="1" t="s">
        <v>31</v>
      </c>
      <c r="B3" s="3">
        <v>998095</v>
      </c>
      <c r="C3" s="4">
        <v>35356</v>
      </c>
      <c r="D3" s="4">
        <v>42716</v>
      </c>
      <c r="E3" s="10">
        <f t="shared" ref="E3:E29" si="0">YEAR(D3)-YEAR(C3)-1</f>
        <v>19</v>
      </c>
      <c r="F3" s="10">
        <v>879.31</v>
      </c>
      <c r="G3" s="10">
        <v>899.7</v>
      </c>
      <c r="H3" s="75">
        <f>ABS(F3-G3)</f>
        <v>20.3900000000001</v>
      </c>
      <c r="I3" s="76">
        <f t="shared" ref="I3:I4" si="1">H3/L3*100</f>
        <v>2.3188636544563468</v>
      </c>
      <c r="J3" s="5" t="s">
        <v>114</v>
      </c>
      <c r="K3" s="10">
        <v>899.7</v>
      </c>
      <c r="L3" s="70">
        <v>879.31</v>
      </c>
      <c r="M3" s="5">
        <v>2</v>
      </c>
      <c r="N3" s="2">
        <v>1.1276189982891101</v>
      </c>
      <c r="O3" s="2">
        <v>1.26781189441681</v>
      </c>
      <c r="P3" s="2">
        <v>106.71091350403999</v>
      </c>
      <c r="Q3" s="2">
        <v>0.14189136773347899</v>
      </c>
      <c r="R3" s="9">
        <v>0.66088426113128695</v>
      </c>
      <c r="S3" s="9">
        <v>0.60689067840576205</v>
      </c>
      <c r="T3" s="9">
        <v>0.61402152011273003</v>
      </c>
      <c r="U3" s="9">
        <v>0.61924665016738301</v>
      </c>
      <c r="V3" s="9">
        <v>0.38597847988727002</v>
      </c>
      <c r="W3" s="9">
        <v>0.38075334983261699</v>
      </c>
      <c r="X3" s="9">
        <f t="shared" ref="X3:X31" si="2">T3/U3</f>
        <v>0.99156211817497819</v>
      </c>
      <c r="Y3" s="9">
        <v>2</v>
      </c>
    </row>
    <row r="4" spans="1:25">
      <c r="A4" s="1" t="s">
        <v>32</v>
      </c>
      <c r="B4" s="3">
        <v>1976594</v>
      </c>
      <c r="C4" s="4">
        <v>35356</v>
      </c>
      <c r="D4" s="4">
        <v>42716</v>
      </c>
      <c r="E4" s="10">
        <f t="shared" si="0"/>
        <v>19</v>
      </c>
      <c r="F4" s="71">
        <v>863.55</v>
      </c>
      <c r="G4" s="71">
        <v>830.21</v>
      </c>
      <c r="H4" s="75">
        <v>24.2</v>
      </c>
      <c r="I4" s="76">
        <f t="shared" si="1"/>
        <v>2.9149251394225555</v>
      </c>
      <c r="J4" s="1" t="s">
        <v>113</v>
      </c>
      <c r="K4" s="71">
        <v>863.55</v>
      </c>
      <c r="L4" s="72">
        <v>830.21</v>
      </c>
      <c r="M4" s="5">
        <v>1</v>
      </c>
      <c r="N4" s="2">
        <v>1.1879507303237899</v>
      </c>
      <c r="O4" s="2">
        <v>1.2737187147140501</v>
      </c>
      <c r="P4" s="2">
        <v>111.90331386672401</v>
      </c>
      <c r="Q4" s="2">
        <v>0.142112962901592</v>
      </c>
      <c r="R4" s="9">
        <v>0.63833916187286399</v>
      </c>
      <c r="S4" s="9">
        <v>0.63535499572753895</v>
      </c>
      <c r="T4" s="9">
        <v>0.62251891945399795</v>
      </c>
      <c r="U4" s="9">
        <v>0.60373831482455498</v>
      </c>
      <c r="V4" s="9">
        <v>0.37748108054600199</v>
      </c>
      <c r="W4" s="9">
        <v>0.39626168517544502</v>
      </c>
      <c r="X4" s="9">
        <f t="shared" si="2"/>
        <v>1.0311071935775693</v>
      </c>
      <c r="Y4" s="9">
        <v>1</v>
      </c>
    </row>
    <row r="5" spans="1:25">
      <c r="A5" s="1" t="s">
        <v>33</v>
      </c>
      <c r="B5" s="3">
        <v>1462211</v>
      </c>
      <c r="C5" s="4">
        <v>35356</v>
      </c>
      <c r="D5" s="4">
        <v>42716</v>
      </c>
      <c r="E5" s="10">
        <f t="shared" si="0"/>
        <v>19</v>
      </c>
      <c r="F5" s="71">
        <v>905.58</v>
      </c>
      <c r="G5" s="71">
        <v>953.77</v>
      </c>
      <c r="H5" s="75">
        <v>40.270000000000003</v>
      </c>
      <c r="I5" s="76">
        <f>H5/K5*100</f>
        <v>4.2221919330656243</v>
      </c>
      <c r="J5" s="1" t="s">
        <v>110</v>
      </c>
      <c r="K5" s="72">
        <v>953.77</v>
      </c>
      <c r="L5" s="71">
        <v>905.58</v>
      </c>
      <c r="M5" s="5">
        <v>2</v>
      </c>
      <c r="N5" s="2">
        <v>1.0236598650614399</v>
      </c>
      <c r="O5" s="2">
        <v>1.1685140530268401</v>
      </c>
      <c r="P5" s="2">
        <v>105.135385400293</v>
      </c>
      <c r="Q5" s="2">
        <v>0.174172773957253</v>
      </c>
      <c r="R5" s="9">
        <v>0.62053455909093203</v>
      </c>
      <c r="S5" s="9">
        <v>0.54792151848475101</v>
      </c>
      <c r="T5" s="9">
        <v>0.635854359242218</v>
      </c>
      <c r="U5" s="9">
        <v>0.62457461796252101</v>
      </c>
      <c r="V5" s="9">
        <v>0.364145640757782</v>
      </c>
      <c r="W5" s="9">
        <v>0.37542538203747899</v>
      </c>
      <c r="X5" s="9">
        <f t="shared" si="2"/>
        <v>1.018059877803702</v>
      </c>
      <c r="Y5" s="9">
        <v>1</v>
      </c>
    </row>
    <row r="6" spans="1:25">
      <c r="A6" s="1" t="s">
        <v>34</v>
      </c>
      <c r="B6" s="3">
        <v>1711037</v>
      </c>
      <c r="C6" s="4">
        <v>37148</v>
      </c>
      <c r="D6" s="4">
        <v>42765</v>
      </c>
      <c r="E6" s="10">
        <f t="shared" si="0"/>
        <v>15</v>
      </c>
      <c r="F6" s="10">
        <v>907.97</v>
      </c>
      <c r="G6" s="10">
        <v>893.39</v>
      </c>
      <c r="H6" s="75">
        <f>ABS(F6-G6)</f>
        <v>14.580000000000041</v>
      </c>
      <c r="I6" s="76">
        <f t="shared" ref="I6:I8" si="3">H6/K6*100</f>
        <v>1.6057799266495631</v>
      </c>
      <c r="J6" s="1" t="s">
        <v>110</v>
      </c>
      <c r="K6" s="70">
        <v>907.97</v>
      </c>
      <c r="L6" s="10">
        <v>893.39</v>
      </c>
      <c r="M6" s="5">
        <v>1</v>
      </c>
      <c r="N6" s="2">
        <v>1.1296898722648601</v>
      </c>
      <c r="O6" s="2">
        <v>1.1685434579849201</v>
      </c>
      <c r="P6" s="2">
        <v>115.66602287857501</v>
      </c>
      <c r="Q6" s="2">
        <v>0.156268626451492</v>
      </c>
      <c r="R6" s="9">
        <v>0.62704285979270902</v>
      </c>
      <c r="S6" s="9">
        <v>0.54145795106887795</v>
      </c>
      <c r="T6" s="9">
        <v>0.59606831023582196</v>
      </c>
      <c r="U6" s="9">
        <v>0.56624304606763998</v>
      </c>
      <c r="V6" s="9">
        <v>0.40393168976417798</v>
      </c>
      <c r="W6" s="9">
        <v>0.43375695393236002</v>
      </c>
      <c r="X6" s="9">
        <f t="shared" si="2"/>
        <v>1.052672195050002</v>
      </c>
      <c r="Y6" s="9">
        <v>1</v>
      </c>
    </row>
    <row r="7" spans="1:25">
      <c r="A7" s="1" t="s">
        <v>35</v>
      </c>
      <c r="B7" s="3">
        <v>2077910</v>
      </c>
      <c r="C7" s="4">
        <v>36173</v>
      </c>
      <c r="D7" s="4">
        <v>42772</v>
      </c>
      <c r="E7" s="10">
        <f t="shared" si="0"/>
        <v>17</v>
      </c>
      <c r="F7" s="10">
        <v>808.4</v>
      </c>
      <c r="G7" s="10">
        <v>850.64</v>
      </c>
      <c r="H7" s="75">
        <v>50</v>
      </c>
      <c r="I7" s="76">
        <f t="shared" si="3"/>
        <v>5.8779272077494591</v>
      </c>
      <c r="J7" s="1" t="s">
        <v>110</v>
      </c>
      <c r="K7" s="70">
        <v>850.64</v>
      </c>
      <c r="L7" s="10">
        <v>808.4</v>
      </c>
      <c r="M7" s="5">
        <v>2</v>
      </c>
      <c r="N7" s="2">
        <v>1.0625768303871199</v>
      </c>
      <c r="O7" s="2">
        <v>1.1147149503231</v>
      </c>
      <c r="P7" s="2">
        <v>114.379440862061</v>
      </c>
      <c r="Q7" s="2">
        <v>0.119839407503605</v>
      </c>
      <c r="R7" s="9">
        <v>0.57777842879295405</v>
      </c>
      <c r="S7" s="9">
        <v>0.53650678694248199</v>
      </c>
      <c r="T7" s="9">
        <v>0.60852966861303703</v>
      </c>
      <c r="U7" s="9">
        <v>0.56604052139404604</v>
      </c>
      <c r="V7" s="9">
        <v>0.39147033138696402</v>
      </c>
      <c r="W7" s="9">
        <v>0.43395947860595502</v>
      </c>
      <c r="X7" s="9">
        <f t="shared" si="2"/>
        <v>1.0750637906882508</v>
      </c>
      <c r="Y7" s="9">
        <v>1</v>
      </c>
    </row>
    <row r="8" spans="1:25">
      <c r="A8" s="1" t="s">
        <v>36</v>
      </c>
      <c r="B8" s="3">
        <v>2075649</v>
      </c>
      <c r="C8" s="4">
        <v>31268</v>
      </c>
      <c r="D8" s="4">
        <v>42849</v>
      </c>
      <c r="E8" s="10">
        <f t="shared" si="0"/>
        <v>31</v>
      </c>
      <c r="F8" s="10">
        <v>840.34</v>
      </c>
      <c r="G8" s="10">
        <v>870.62</v>
      </c>
      <c r="H8" s="75">
        <f t="shared" ref="H8:H13" si="4">ABS(F8-G8)</f>
        <v>30.279999999999973</v>
      </c>
      <c r="I8" s="76">
        <f t="shared" si="3"/>
        <v>3.4779812087937305</v>
      </c>
      <c r="J8" s="1" t="s">
        <v>131</v>
      </c>
      <c r="K8" s="70">
        <v>870.62</v>
      </c>
      <c r="L8" s="10">
        <v>840.34</v>
      </c>
      <c r="M8" s="5">
        <v>2</v>
      </c>
      <c r="N8" s="2">
        <v>1.09453930854797</v>
      </c>
      <c r="O8" s="2">
        <v>1.15971863269806</v>
      </c>
      <c r="P8" s="2">
        <v>113.249633924134</v>
      </c>
      <c r="Q8" s="2">
        <v>0.108557777106762</v>
      </c>
      <c r="R8" s="9">
        <v>0.59254618883132903</v>
      </c>
      <c r="S8" s="9">
        <v>0.56706938743591295</v>
      </c>
      <c r="T8" s="9">
        <v>0.58816329585859595</v>
      </c>
      <c r="U8" s="9">
        <v>0.54728043515789704</v>
      </c>
      <c r="V8" s="9">
        <v>0.411836704141404</v>
      </c>
      <c r="W8" s="9">
        <v>0.45271956484210302</v>
      </c>
      <c r="X8" s="9">
        <f t="shared" si="2"/>
        <v>1.0747018494986098</v>
      </c>
      <c r="Y8" s="9">
        <v>1</v>
      </c>
    </row>
    <row r="9" spans="1:25">
      <c r="A9" s="1" t="s">
        <v>37</v>
      </c>
      <c r="B9" s="3">
        <v>915574</v>
      </c>
      <c r="C9" s="4">
        <v>35429</v>
      </c>
      <c r="D9" s="4">
        <v>43229</v>
      </c>
      <c r="E9" s="10">
        <f t="shared" si="0"/>
        <v>21</v>
      </c>
      <c r="F9" s="10">
        <v>955.45</v>
      </c>
      <c r="G9" s="10">
        <v>932.25</v>
      </c>
      <c r="H9" s="75">
        <f t="shared" si="4"/>
        <v>23.200000000000045</v>
      </c>
      <c r="I9" s="76">
        <f>H9/L9*100</f>
        <v>2.4886028425851485</v>
      </c>
      <c r="J9" s="1" t="s">
        <v>115</v>
      </c>
      <c r="K9" s="10">
        <v>955.45</v>
      </c>
      <c r="L9" s="70">
        <v>932.25</v>
      </c>
      <c r="M9" s="5">
        <v>1</v>
      </c>
      <c r="N9" s="2">
        <v>1.2126862208048499</v>
      </c>
      <c r="O9" s="2">
        <v>1.2933697700500499</v>
      </c>
      <c r="P9" s="2">
        <v>112.532377377141</v>
      </c>
      <c r="Q9" s="2">
        <v>0.120733124514421</v>
      </c>
      <c r="R9" s="9">
        <v>0.67056403557459499</v>
      </c>
      <c r="S9" s="9">
        <v>0.62253797054290805</v>
      </c>
      <c r="T9" s="9">
        <v>0.61131460850197505</v>
      </c>
      <c r="U9" s="9">
        <v>0.59684142661053696</v>
      </c>
      <c r="V9" s="9">
        <v>0.388685391498025</v>
      </c>
      <c r="W9" s="9">
        <v>0.40315857338946298</v>
      </c>
      <c r="X9" s="9">
        <f t="shared" si="2"/>
        <v>1.0242496268625845</v>
      </c>
      <c r="Y9" s="9">
        <v>1</v>
      </c>
    </row>
    <row r="10" spans="1:25">
      <c r="A10" s="1" t="s">
        <v>38</v>
      </c>
      <c r="B10" s="3">
        <v>2039563</v>
      </c>
      <c r="C10" s="4">
        <v>32317</v>
      </c>
      <c r="D10" s="4">
        <v>42583</v>
      </c>
      <c r="E10" s="10">
        <f t="shared" si="0"/>
        <v>27</v>
      </c>
      <c r="F10" s="10">
        <v>874.98</v>
      </c>
      <c r="G10" s="10">
        <v>853.42</v>
      </c>
      <c r="H10" s="75">
        <f t="shared" si="4"/>
        <v>21.560000000000059</v>
      </c>
      <c r="I10" s="76">
        <f>H10/L10*100</f>
        <v>2.5263059220547985</v>
      </c>
      <c r="J10" s="1" t="s">
        <v>116</v>
      </c>
      <c r="K10" s="10">
        <v>874.98</v>
      </c>
      <c r="L10" s="70">
        <v>853.42</v>
      </c>
      <c r="M10" s="5">
        <v>1</v>
      </c>
      <c r="N10" s="2">
        <v>0.98589402437210105</v>
      </c>
      <c r="O10" s="2">
        <v>1.15816497802734</v>
      </c>
      <c r="P10" s="2">
        <v>102.148210277735</v>
      </c>
      <c r="Q10" s="2">
        <v>0.10776279494166401</v>
      </c>
      <c r="R10" s="9">
        <v>0.57884979248046897</v>
      </c>
      <c r="S10" s="9">
        <v>0.57929793000221297</v>
      </c>
      <c r="T10" s="9">
        <v>0.64298839564503496</v>
      </c>
      <c r="U10" s="9">
        <v>0.59861111710508397</v>
      </c>
      <c r="V10" s="9">
        <v>0.35701160435496498</v>
      </c>
      <c r="W10" s="9">
        <v>0.40138888289491598</v>
      </c>
      <c r="X10" s="9">
        <f t="shared" si="2"/>
        <v>1.0741337360297649</v>
      </c>
      <c r="Y10" s="9">
        <v>1</v>
      </c>
    </row>
    <row r="11" spans="1:25">
      <c r="A11" s="1" t="s">
        <v>39</v>
      </c>
      <c r="B11" s="3">
        <v>2085741</v>
      </c>
      <c r="C11" s="4">
        <v>35012</v>
      </c>
      <c r="D11" s="4">
        <v>42814</v>
      </c>
      <c r="E11" s="10">
        <f t="shared" si="0"/>
        <v>21</v>
      </c>
      <c r="F11" s="10">
        <v>981.18</v>
      </c>
      <c r="G11" s="10">
        <v>1008.63</v>
      </c>
      <c r="H11" s="75">
        <f t="shared" si="4"/>
        <v>27.450000000000045</v>
      </c>
      <c r="I11" s="76">
        <f>H11/K11*100</f>
        <v>2.7215133398768674</v>
      </c>
      <c r="J11" s="1" t="s">
        <v>117</v>
      </c>
      <c r="K11" s="70">
        <v>1008.63</v>
      </c>
      <c r="L11" s="10">
        <v>981.18</v>
      </c>
      <c r="M11" s="5">
        <v>2</v>
      </c>
      <c r="N11" s="2">
        <v>1.2006633281707799</v>
      </c>
      <c r="O11" s="2">
        <v>1.41333884000778</v>
      </c>
      <c r="P11" s="2">
        <v>101.82907949765701</v>
      </c>
      <c r="Q11" s="2">
        <v>9.4081085175275803E-2</v>
      </c>
      <c r="R11" s="9">
        <v>0.72072678804397605</v>
      </c>
      <c r="S11" s="9">
        <v>0.69250869750976596</v>
      </c>
      <c r="T11" s="9">
        <v>0.62739866257657495</v>
      </c>
      <c r="U11" s="9">
        <v>0.58873238077052203</v>
      </c>
      <c r="V11" s="9">
        <v>0.37260133742342499</v>
      </c>
      <c r="W11" s="9">
        <v>0.41126761922947902</v>
      </c>
      <c r="X11" s="9">
        <f t="shared" si="2"/>
        <v>1.0656771787470687</v>
      </c>
      <c r="Y11" s="9">
        <v>1</v>
      </c>
    </row>
    <row r="12" spans="1:25">
      <c r="A12" s="1" t="s">
        <v>40</v>
      </c>
      <c r="B12" s="3">
        <v>2040165</v>
      </c>
      <c r="C12" s="4">
        <v>34798</v>
      </c>
      <c r="D12" s="4">
        <v>42534</v>
      </c>
      <c r="E12" s="10">
        <f t="shared" si="0"/>
        <v>20</v>
      </c>
      <c r="F12" s="10">
        <v>832.2</v>
      </c>
      <c r="G12" s="10">
        <v>887.11</v>
      </c>
      <c r="H12" s="75">
        <f t="shared" si="4"/>
        <v>54.909999999999968</v>
      </c>
      <c r="I12" s="76">
        <f t="shared" ref="I12:I15" si="5">H12/K12*100</f>
        <v>6.1897622617262762</v>
      </c>
      <c r="J12" s="1" t="s">
        <v>118</v>
      </c>
      <c r="K12" s="70">
        <v>887.11</v>
      </c>
      <c r="L12" s="10">
        <v>832.2</v>
      </c>
      <c r="M12" s="5">
        <v>2</v>
      </c>
      <c r="N12" s="2">
        <v>1.17001314957937</v>
      </c>
      <c r="O12" s="2">
        <v>1.2346417109171599</v>
      </c>
      <c r="P12" s="2">
        <v>113.71425260533699</v>
      </c>
      <c r="Q12" s="2">
        <v>0.121291356782118</v>
      </c>
      <c r="R12" s="9">
        <v>0.63968398173650098</v>
      </c>
      <c r="S12" s="9">
        <v>0.59485083818435702</v>
      </c>
      <c r="T12" s="9">
        <v>0.59277659715395903</v>
      </c>
      <c r="U12" s="9">
        <v>0.57123237823012096</v>
      </c>
      <c r="V12" s="9">
        <v>0.40722340284604103</v>
      </c>
      <c r="W12" s="9">
        <v>0.42876762176987898</v>
      </c>
      <c r="X12" s="9">
        <f t="shared" si="2"/>
        <v>1.037715332227122</v>
      </c>
      <c r="Y12" s="9">
        <v>1</v>
      </c>
    </row>
    <row r="13" spans="1:25">
      <c r="A13" s="1" t="s">
        <v>41</v>
      </c>
      <c r="B13" s="3">
        <v>1899902</v>
      </c>
      <c r="C13" s="4">
        <v>32198</v>
      </c>
      <c r="D13" s="4">
        <v>42558</v>
      </c>
      <c r="E13" s="10">
        <f t="shared" si="0"/>
        <v>27</v>
      </c>
      <c r="F13" s="10">
        <v>826.47</v>
      </c>
      <c r="G13" s="10">
        <v>848.8</v>
      </c>
      <c r="H13" s="75">
        <f t="shared" si="4"/>
        <v>22.329999999999927</v>
      </c>
      <c r="I13" s="76">
        <f t="shared" si="5"/>
        <v>2.6307728557964101</v>
      </c>
      <c r="J13" s="1" t="s">
        <v>110</v>
      </c>
      <c r="K13" s="70">
        <v>848.8</v>
      </c>
      <c r="L13" s="10">
        <v>826.47</v>
      </c>
      <c r="M13" s="5">
        <v>2</v>
      </c>
      <c r="N13" s="2">
        <v>1.25737780332565</v>
      </c>
      <c r="O13" s="2">
        <v>1.2516414523124699</v>
      </c>
      <c r="P13" s="2">
        <v>120.521084565195</v>
      </c>
      <c r="Q13" s="2">
        <v>9.1580256819724995E-2</v>
      </c>
      <c r="R13" s="9">
        <v>0.63769316673278797</v>
      </c>
      <c r="S13" s="9">
        <v>0.61382290720939603</v>
      </c>
      <c r="T13" s="9">
        <v>0.60169490806264003</v>
      </c>
      <c r="U13" s="9">
        <v>0.603061744541314</v>
      </c>
      <c r="V13" s="9">
        <v>0.39830509193736002</v>
      </c>
      <c r="W13" s="9">
        <v>0.396938255458686</v>
      </c>
      <c r="X13" s="9">
        <f t="shared" si="2"/>
        <v>0.9977335049171232</v>
      </c>
      <c r="Y13" s="9">
        <v>2</v>
      </c>
    </row>
    <row r="14" spans="1:25" s="8" customFormat="1">
      <c r="A14" s="1" t="s">
        <v>42</v>
      </c>
      <c r="B14" s="3">
        <v>2215198</v>
      </c>
      <c r="C14" s="6">
        <v>39059</v>
      </c>
      <c r="D14" s="6">
        <v>43395</v>
      </c>
      <c r="E14" s="10">
        <f t="shared" si="0"/>
        <v>11</v>
      </c>
      <c r="F14" s="11">
        <v>683.48</v>
      </c>
      <c r="G14" s="11">
        <v>711.75</v>
      </c>
      <c r="H14" s="77">
        <v>25</v>
      </c>
      <c r="I14" s="76">
        <f t="shared" si="5"/>
        <v>3.5124692658939236</v>
      </c>
      <c r="J14" s="1" t="s">
        <v>110</v>
      </c>
      <c r="K14" s="70">
        <v>711.75</v>
      </c>
      <c r="L14" s="11">
        <v>683.48</v>
      </c>
      <c r="M14" s="5">
        <v>2</v>
      </c>
      <c r="N14" s="2">
        <v>1.0995887517929099</v>
      </c>
      <c r="O14" s="2">
        <v>1.08125248551369</v>
      </c>
      <c r="P14" s="2">
        <v>122.080908352485</v>
      </c>
      <c r="Q14" s="2">
        <v>9.2233492061495795E-2</v>
      </c>
      <c r="R14" s="9">
        <v>0.54904012382030498</v>
      </c>
      <c r="S14" s="9">
        <v>0.53212717175483704</v>
      </c>
      <c r="T14" s="9">
        <v>0.61563671028573697</v>
      </c>
      <c r="U14" s="9">
        <v>0.59468730821490301</v>
      </c>
      <c r="V14" s="9">
        <v>0.38436328971426298</v>
      </c>
      <c r="W14" s="9">
        <v>0.40531269178509699</v>
      </c>
      <c r="X14" s="9">
        <f t="shared" si="2"/>
        <v>1.0352275923522205</v>
      </c>
      <c r="Y14" s="8">
        <v>1</v>
      </c>
    </row>
    <row r="15" spans="1:25">
      <c r="A15" s="1" t="s">
        <v>43</v>
      </c>
      <c r="B15" s="3">
        <v>2086493</v>
      </c>
      <c r="C15" s="4">
        <v>29255</v>
      </c>
      <c r="D15" s="4">
        <v>42849</v>
      </c>
      <c r="E15" s="10">
        <f t="shared" si="0"/>
        <v>36</v>
      </c>
      <c r="F15" s="10">
        <v>1013.64</v>
      </c>
      <c r="G15" s="10">
        <v>980.57</v>
      </c>
      <c r="H15" s="75">
        <f t="shared" ref="H15:H29" si="6">ABS(F15-G15)</f>
        <v>33.069999999999936</v>
      </c>
      <c r="I15" s="76">
        <f t="shared" si="5"/>
        <v>3.2624995067282203</v>
      </c>
      <c r="J15" s="1" t="s">
        <v>110</v>
      </c>
      <c r="K15" s="70">
        <v>1013.64</v>
      </c>
      <c r="L15" s="10">
        <v>980.57</v>
      </c>
      <c r="M15" s="5">
        <v>1</v>
      </c>
      <c r="N15" s="2">
        <v>1.3694351116816199</v>
      </c>
      <c r="O15" s="2">
        <v>1.32734100023905</v>
      </c>
      <c r="P15" s="2">
        <v>123.808869152857</v>
      </c>
      <c r="Q15" s="2">
        <v>0.14615889887014999</v>
      </c>
      <c r="R15" s="9">
        <v>0.64588177204132102</v>
      </c>
      <c r="S15" s="9">
        <v>0.68132702509562204</v>
      </c>
      <c r="T15" s="9">
        <v>0.60241844952433898</v>
      </c>
      <c r="U15" s="9">
        <v>0.58378702424083695</v>
      </c>
      <c r="V15" s="9">
        <v>0.39758155047566102</v>
      </c>
      <c r="W15" s="9">
        <v>0.416212975759163</v>
      </c>
      <c r="X15" s="9">
        <f t="shared" si="2"/>
        <v>1.0319147643059223</v>
      </c>
      <c r="Y15" s="9">
        <v>1</v>
      </c>
    </row>
    <row r="16" spans="1:25">
      <c r="A16" s="1" t="s">
        <v>44</v>
      </c>
      <c r="B16" s="3">
        <v>1943046</v>
      </c>
      <c r="C16" s="4">
        <v>36188</v>
      </c>
      <c r="D16" s="4">
        <v>42704</v>
      </c>
      <c r="E16" s="10">
        <f t="shared" si="0"/>
        <v>16</v>
      </c>
      <c r="F16" s="10">
        <v>886.59</v>
      </c>
      <c r="G16" s="10">
        <v>912.49</v>
      </c>
      <c r="H16" s="75">
        <f t="shared" si="6"/>
        <v>25.899999999999977</v>
      </c>
      <c r="I16" s="76">
        <f>H16/L16*100</f>
        <v>2.9213052256398084</v>
      </c>
      <c r="J16" s="1" t="s">
        <v>112</v>
      </c>
      <c r="K16" s="10">
        <v>912.49</v>
      </c>
      <c r="L16" s="70">
        <v>886.59</v>
      </c>
      <c r="M16" s="5">
        <v>2</v>
      </c>
      <c r="N16" s="2">
        <v>1.4509958982467701</v>
      </c>
      <c r="O16" s="2">
        <v>1.46534032821655</v>
      </c>
      <c r="P16" s="2">
        <v>118.822846947757</v>
      </c>
      <c r="Q16" s="2">
        <v>0.13686746656894699</v>
      </c>
      <c r="R16" s="9">
        <v>0.74739276170730595</v>
      </c>
      <c r="S16" s="9">
        <v>0.71781057119369496</v>
      </c>
      <c r="T16" s="9">
        <v>0.59215054969737202</v>
      </c>
      <c r="U16" s="9">
        <v>0.60595625908515105</v>
      </c>
      <c r="V16" s="9">
        <v>0.40784945030262798</v>
      </c>
      <c r="W16" s="9">
        <v>0.39404374091484901</v>
      </c>
      <c r="X16" s="9">
        <f t="shared" si="2"/>
        <v>0.97721665684479875</v>
      </c>
      <c r="Y16" s="9">
        <v>2</v>
      </c>
    </row>
    <row r="17" spans="1:26">
      <c r="A17" s="1" t="s">
        <v>45</v>
      </c>
      <c r="B17" s="3">
        <v>2021469</v>
      </c>
      <c r="C17" s="4">
        <v>24321</v>
      </c>
      <c r="D17" s="4">
        <v>42471</v>
      </c>
      <c r="E17" s="10">
        <f t="shared" si="0"/>
        <v>49</v>
      </c>
      <c r="F17" s="10">
        <v>794.88</v>
      </c>
      <c r="G17" s="10">
        <v>860.82</v>
      </c>
      <c r="H17" s="75">
        <f t="shared" si="6"/>
        <v>65.940000000000055</v>
      </c>
      <c r="I17" s="76">
        <f>H17/K17*100</f>
        <v>7.6601380079459185</v>
      </c>
      <c r="J17" s="5" t="s">
        <v>119</v>
      </c>
      <c r="K17" s="70">
        <v>860.82</v>
      </c>
      <c r="L17" s="10">
        <v>794.88</v>
      </c>
      <c r="M17" s="5">
        <v>2</v>
      </c>
      <c r="N17" s="2">
        <v>1.12840861082077</v>
      </c>
      <c r="O17" s="2">
        <v>1.15175944566727</v>
      </c>
      <c r="P17" s="2">
        <v>117.560815854212</v>
      </c>
      <c r="Q17" s="2">
        <v>8.2174610346555696E-2</v>
      </c>
      <c r="R17" s="9">
        <v>0.56548060476779904</v>
      </c>
      <c r="S17" s="9">
        <v>0.58571469783783003</v>
      </c>
      <c r="T17" s="9">
        <v>0.67768375918130097</v>
      </c>
      <c r="U17" s="9">
        <v>0.56333728330369404</v>
      </c>
      <c r="V17" s="9">
        <v>0.32231624081869897</v>
      </c>
      <c r="W17" s="9">
        <v>0.43666271669630702</v>
      </c>
      <c r="X17" s="9">
        <f t="shared" si="2"/>
        <v>1.2029804865870435</v>
      </c>
      <c r="Y17" s="9">
        <v>1</v>
      </c>
    </row>
    <row r="18" spans="1:26">
      <c r="A18" s="1" t="s">
        <v>46</v>
      </c>
      <c r="B18" s="3">
        <v>2117513</v>
      </c>
      <c r="C18" s="4">
        <v>35107</v>
      </c>
      <c r="D18" s="4">
        <v>42898</v>
      </c>
      <c r="E18" s="10">
        <f t="shared" si="0"/>
        <v>20</v>
      </c>
      <c r="F18" s="10">
        <v>844.95</v>
      </c>
      <c r="G18" s="10">
        <v>886</v>
      </c>
      <c r="H18" s="75">
        <f t="shared" si="6"/>
        <v>41.049999999999955</v>
      </c>
      <c r="I18" s="76">
        <f t="shared" ref="I18:I20" si="7">H18/K18*100</f>
        <v>4.6331828442437866</v>
      </c>
      <c r="J18" s="1" t="s">
        <v>110</v>
      </c>
      <c r="K18" s="70">
        <v>886</v>
      </c>
      <c r="L18" s="10">
        <v>844.95</v>
      </c>
      <c r="M18" s="5">
        <v>2</v>
      </c>
      <c r="N18" s="2">
        <v>1.08231763044993</v>
      </c>
      <c r="O18" s="2">
        <v>1.06376787026723</v>
      </c>
      <c r="P18" s="2">
        <v>122.07437080675101</v>
      </c>
      <c r="Q18" s="2">
        <v>8.8258040448029804E-2</v>
      </c>
      <c r="R18" s="9">
        <v>0.55296689271926902</v>
      </c>
      <c r="S18" s="9">
        <v>0.51069756348927797</v>
      </c>
      <c r="T18" s="9">
        <v>0.63326541294695005</v>
      </c>
      <c r="U18" s="9">
        <v>0.58092502757364295</v>
      </c>
      <c r="V18" s="9">
        <v>0.36673458705305001</v>
      </c>
      <c r="W18" s="9">
        <v>0.419074972426357</v>
      </c>
      <c r="X18" s="9">
        <f t="shared" si="2"/>
        <v>1.0900983481326634</v>
      </c>
      <c r="Y18" s="9">
        <v>1</v>
      </c>
    </row>
    <row r="19" spans="1:26">
      <c r="A19" s="1" t="s">
        <v>47</v>
      </c>
      <c r="B19" s="3">
        <v>1260058</v>
      </c>
      <c r="C19" s="4">
        <v>38274</v>
      </c>
      <c r="D19" s="4">
        <v>42760</v>
      </c>
      <c r="E19" s="10">
        <f t="shared" si="0"/>
        <v>12</v>
      </c>
      <c r="F19" s="10">
        <v>808.35</v>
      </c>
      <c r="G19" s="10">
        <v>835.12</v>
      </c>
      <c r="H19" s="75">
        <f t="shared" si="6"/>
        <v>26.769999999999982</v>
      </c>
      <c r="I19" s="76">
        <f t="shared" si="7"/>
        <v>3.2055273493629639</v>
      </c>
      <c r="J19" s="1" t="s">
        <v>120</v>
      </c>
      <c r="K19" s="70">
        <v>835.12</v>
      </c>
      <c r="L19" s="10">
        <v>808.35</v>
      </c>
      <c r="M19" s="5">
        <v>2</v>
      </c>
      <c r="N19" s="2">
        <v>1.0968759059905999</v>
      </c>
      <c r="O19" s="2">
        <v>1.3252474466959601</v>
      </c>
      <c r="P19" s="2">
        <v>99.299783336816006</v>
      </c>
      <c r="Q19" s="2">
        <v>5.67348748445511E-2</v>
      </c>
      <c r="R19" s="9">
        <v>0.66608109076817801</v>
      </c>
      <c r="S19" s="9">
        <v>0.65910555919011404</v>
      </c>
      <c r="T19" s="9">
        <v>0.60297999065129304</v>
      </c>
      <c r="U19" s="9">
        <v>0.61597383021310503</v>
      </c>
      <c r="V19" s="9">
        <v>0.39702000934870701</v>
      </c>
      <c r="W19" s="9">
        <v>0.38402616978689602</v>
      </c>
      <c r="X19" s="9">
        <f t="shared" si="2"/>
        <v>0.97890520842855189</v>
      </c>
      <c r="Y19" s="9">
        <v>2</v>
      </c>
    </row>
    <row r="20" spans="1:26">
      <c r="A20" s="1" t="s">
        <v>48</v>
      </c>
      <c r="B20" s="3">
        <v>2075375</v>
      </c>
      <c r="C20" s="4">
        <v>38832</v>
      </c>
      <c r="D20" s="4">
        <v>42744</v>
      </c>
      <c r="E20" s="10">
        <f t="shared" si="0"/>
        <v>10</v>
      </c>
      <c r="F20" s="10">
        <v>857.15</v>
      </c>
      <c r="G20" s="10">
        <v>823.77</v>
      </c>
      <c r="H20" s="75">
        <f t="shared" si="6"/>
        <v>33.379999999999995</v>
      </c>
      <c r="I20" s="76">
        <f t="shared" si="7"/>
        <v>3.8943008808259925</v>
      </c>
      <c r="J20" s="1" t="s">
        <v>110</v>
      </c>
      <c r="K20" s="70">
        <v>857.15</v>
      </c>
      <c r="L20" s="10">
        <v>823.77</v>
      </c>
      <c r="M20" s="5">
        <v>1</v>
      </c>
      <c r="N20" s="2">
        <v>1.0704787254333501</v>
      </c>
      <c r="O20" s="2">
        <v>1.1466790199279799</v>
      </c>
      <c r="P20" s="2">
        <v>111.992914397083</v>
      </c>
      <c r="Q20" s="2">
        <v>7.1106553822755797E-2</v>
      </c>
      <c r="R20" s="9">
        <v>0.59400435686111497</v>
      </c>
      <c r="S20" s="9">
        <v>0.55253267288207997</v>
      </c>
      <c r="T20" s="9">
        <v>0.57890836810320101</v>
      </c>
      <c r="U20" s="9">
        <v>0.55933761180083996</v>
      </c>
      <c r="V20" s="9">
        <v>0.42109163189679899</v>
      </c>
      <c r="W20" s="9">
        <v>0.44066238819915998</v>
      </c>
      <c r="X20" s="9">
        <f t="shared" si="2"/>
        <v>1.0349891655584382</v>
      </c>
      <c r="Y20" s="9">
        <v>1</v>
      </c>
    </row>
    <row r="21" spans="1:26">
      <c r="A21" s="1" t="s">
        <v>49</v>
      </c>
      <c r="B21" s="3">
        <v>2055001</v>
      </c>
      <c r="C21" s="4">
        <v>37290</v>
      </c>
      <c r="D21" s="4">
        <v>42660</v>
      </c>
      <c r="E21" s="10">
        <f t="shared" si="0"/>
        <v>13</v>
      </c>
      <c r="F21" s="10">
        <v>877.45</v>
      </c>
      <c r="G21" s="10">
        <v>935.57</v>
      </c>
      <c r="H21" s="75">
        <f t="shared" si="6"/>
        <v>58.120000000000005</v>
      </c>
      <c r="I21" s="76">
        <f>H21/L21*100</f>
        <v>6.6237392444013903</v>
      </c>
      <c r="J21" s="1" t="s">
        <v>121</v>
      </c>
      <c r="K21" s="10">
        <v>935.57</v>
      </c>
      <c r="L21" s="70">
        <v>877.45</v>
      </c>
      <c r="M21" s="5">
        <v>2</v>
      </c>
      <c r="N21" s="2">
        <v>0.91690421104431197</v>
      </c>
      <c r="O21" s="2">
        <v>1.0467989444732699</v>
      </c>
      <c r="P21" s="2">
        <v>105.109490514456</v>
      </c>
      <c r="Q21" s="2">
        <v>0.100507438182831</v>
      </c>
      <c r="R21" s="9">
        <v>0.53480750322341897</v>
      </c>
      <c r="S21" s="9">
        <v>0.51195913553237904</v>
      </c>
      <c r="T21" s="9">
        <v>0.62318844635980997</v>
      </c>
      <c r="U21" s="9">
        <v>0.57352947750512695</v>
      </c>
      <c r="V21" s="9">
        <v>0.37681155364019098</v>
      </c>
      <c r="W21" s="9">
        <v>0.42647052249487299</v>
      </c>
      <c r="X21" s="9">
        <f t="shared" si="2"/>
        <v>1.0865848588475369</v>
      </c>
      <c r="Y21" s="9">
        <v>1</v>
      </c>
    </row>
    <row r="22" spans="1:26">
      <c r="A22" s="1" t="s">
        <v>50</v>
      </c>
      <c r="B22" s="3">
        <v>1388172</v>
      </c>
      <c r="C22" s="4">
        <v>38781</v>
      </c>
      <c r="D22" s="4">
        <v>42434</v>
      </c>
      <c r="E22" s="10">
        <f t="shared" si="0"/>
        <v>9</v>
      </c>
      <c r="F22" s="10">
        <v>736.45</v>
      </c>
      <c r="G22" s="10">
        <v>722.05</v>
      </c>
      <c r="H22" s="75">
        <f t="shared" si="6"/>
        <v>14.400000000000091</v>
      </c>
      <c r="I22" s="76">
        <f>H22/L22*100</f>
        <v>1.99432172287239</v>
      </c>
      <c r="J22" s="69" t="s">
        <v>122</v>
      </c>
      <c r="K22" s="10">
        <v>736.45</v>
      </c>
      <c r="L22" s="70">
        <v>722.05</v>
      </c>
      <c r="M22" s="5">
        <v>1</v>
      </c>
      <c r="N22" s="2">
        <v>0.91690421104431197</v>
      </c>
      <c r="O22" s="2">
        <v>1.0467989444732699</v>
      </c>
      <c r="P22" s="2">
        <v>105.109490514456</v>
      </c>
      <c r="Q22" s="2">
        <v>0.100507438182831</v>
      </c>
      <c r="R22" s="9">
        <v>0.51195913553237904</v>
      </c>
      <c r="S22" s="9">
        <v>0.53480750322341897</v>
      </c>
      <c r="T22" s="9">
        <v>0.57352947750512695</v>
      </c>
      <c r="U22" s="9">
        <v>0.62318844635980997</v>
      </c>
      <c r="V22" s="9">
        <v>0.42647052249487299</v>
      </c>
      <c r="W22" s="9">
        <v>0.37681155364019098</v>
      </c>
      <c r="X22" s="9">
        <f t="shared" si="2"/>
        <v>0.9203146830709833</v>
      </c>
      <c r="Y22" s="9">
        <v>2</v>
      </c>
    </row>
    <row r="23" spans="1:26">
      <c r="A23" s="1" t="s">
        <v>51</v>
      </c>
      <c r="B23" s="3">
        <v>2023635</v>
      </c>
      <c r="C23" s="4">
        <v>37578</v>
      </c>
      <c r="D23" s="4">
        <v>42585</v>
      </c>
      <c r="E23" s="10">
        <f t="shared" si="0"/>
        <v>13</v>
      </c>
      <c r="F23" s="10">
        <v>938.53</v>
      </c>
      <c r="G23" s="10">
        <v>914.12</v>
      </c>
      <c r="H23" s="75">
        <f t="shared" si="6"/>
        <v>24.409999999999968</v>
      </c>
      <c r="I23" s="76">
        <f>H23/K23*100</f>
        <v>2.6008758377462597</v>
      </c>
      <c r="J23" s="1" t="s">
        <v>110</v>
      </c>
      <c r="K23" s="70">
        <v>938.53</v>
      </c>
      <c r="L23" s="10">
        <v>914.12</v>
      </c>
      <c r="M23" s="5">
        <v>1</v>
      </c>
      <c r="N23" s="2">
        <v>1.1530279219150501</v>
      </c>
      <c r="O23" s="2">
        <v>1.2272635698318499</v>
      </c>
      <c r="P23" s="2">
        <v>112.738953787649</v>
      </c>
      <c r="Q23" s="2">
        <v>0.1092350166291</v>
      </c>
      <c r="R23" s="9">
        <v>0.63279464840888999</v>
      </c>
      <c r="S23" s="9">
        <v>0.59430095553398099</v>
      </c>
      <c r="T23" s="9">
        <v>0.60067156938903099</v>
      </c>
      <c r="U23" s="9">
        <v>0.59276791582389599</v>
      </c>
      <c r="V23" s="9">
        <v>0.39932843061096901</v>
      </c>
      <c r="W23" s="9">
        <v>0.40723208417610401</v>
      </c>
      <c r="X23" s="9">
        <f t="shared" si="2"/>
        <v>1.0133334705778561</v>
      </c>
      <c r="Y23" s="9">
        <v>1</v>
      </c>
    </row>
    <row r="24" spans="1:26">
      <c r="A24" s="1" t="s">
        <v>52</v>
      </c>
      <c r="B24" s="3">
        <v>1707945</v>
      </c>
      <c r="C24" s="6">
        <v>40666</v>
      </c>
      <c r="D24" s="6">
        <v>43395</v>
      </c>
      <c r="E24" s="10">
        <f t="shared" si="0"/>
        <v>6</v>
      </c>
      <c r="F24" s="11">
        <v>584.74</v>
      </c>
      <c r="G24" s="11">
        <v>598.78</v>
      </c>
      <c r="H24" s="77">
        <f t="shared" si="6"/>
        <v>14.039999999999964</v>
      </c>
      <c r="I24" s="76">
        <f>H24/L24*100</f>
        <v>2.4010671409515276</v>
      </c>
      <c r="J24" s="68" t="s">
        <v>123</v>
      </c>
      <c r="K24" s="11">
        <v>598.78</v>
      </c>
      <c r="L24" s="70">
        <v>584.74</v>
      </c>
      <c r="M24" s="5">
        <v>2</v>
      </c>
      <c r="N24" s="2">
        <v>1.2805023988088</v>
      </c>
      <c r="O24" s="2">
        <v>1.1072166760762501</v>
      </c>
      <c r="P24" s="2">
        <v>138.96905667347801</v>
      </c>
      <c r="Q24" s="2">
        <v>9.0430736541748102E-2</v>
      </c>
      <c r="R24" s="9">
        <v>0.553042411804199</v>
      </c>
      <c r="S24" s="9">
        <v>0.55400931835174605</v>
      </c>
      <c r="T24" s="9">
        <v>0.57888787565671695</v>
      </c>
      <c r="U24" s="9">
        <v>0.55790377586712203</v>
      </c>
      <c r="V24" s="9">
        <v>0.42111212434328299</v>
      </c>
      <c r="W24" s="9">
        <v>0.44209622413287802</v>
      </c>
      <c r="X24" s="9">
        <f t="shared" si="2"/>
        <v>1.0376123996597448</v>
      </c>
      <c r="Y24" s="9">
        <v>1</v>
      </c>
    </row>
    <row r="25" spans="1:26">
      <c r="A25" s="1" t="s">
        <v>53</v>
      </c>
      <c r="B25" s="3">
        <v>2009755</v>
      </c>
      <c r="C25" s="4">
        <v>38748</v>
      </c>
      <c r="D25" s="4">
        <v>42457</v>
      </c>
      <c r="E25" s="10">
        <f t="shared" si="0"/>
        <v>9</v>
      </c>
      <c r="F25" s="10">
        <v>754.35</v>
      </c>
      <c r="G25" s="10">
        <v>703.86</v>
      </c>
      <c r="H25" s="75">
        <f t="shared" si="6"/>
        <v>50.490000000000009</v>
      </c>
      <c r="I25" s="76">
        <f t="shared" ref="I25:I26" si="8">H25/L25*100</f>
        <v>7.1733015088227781</v>
      </c>
      <c r="J25" s="69" t="s">
        <v>124</v>
      </c>
      <c r="K25" s="10">
        <v>754.35</v>
      </c>
      <c r="L25" s="70">
        <v>703.86</v>
      </c>
      <c r="M25" s="5">
        <v>1</v>
      </c>
      <c r="N25" s="2">
        <v>0.98422394196192398</v>
      </c>
      <c r="O25" s="2">
        <v>1.0490297079086299</v>
      </c>
      <c r="P25" s="2">
        <v>112.573320361661</v>
      </c>
      <c r="Q25" s="2">
        <v>6.3030242919921903E-2</v>
      </c>
      <c r="R25" s="9">
        <v>0.53092497587204002</v>
      </c>
      <c r="S25" s="9">
        <v>0.51775304476420103</v>
      </c>
      <c r="T25" s="9">
        <v>0.58116498871336997</v>
      </c>
      <c r="U25" s="9">
        <v>0.50694790494908404</v>
      </c>
      <c r="V25" s="9">
        <v>0.41883501128662998</v>
      </c>
      <c r="W25" s="9">
        <v>0.49305209505091602</v>
      </c>
      <c r="X25" s="9">
        <f t="shared" si="2"/>
        <v>1.1463998234132953</v>
      </c>
      <c r="Y25" s="9">
        <v>1</v>
      </c>
    </row>
    <row r="26" spans="1:26">
      <c r="A26" s="1" t="s">
        <v>55</v>
      </c>
      <c r="B26" s="3">
        <v>2219408</v>
      </c>
      <c r="C26" s="6">
        <v>24871</v>
      </c>
      <c r="D26" s="6">
        <v>43416</v>
      </c>
      <c r="E26" s="10">
        <f t="shared" si="0"/>
        <v>49</v>
      </c>
      <c r="F26" s="11">
        <v>797.3</v>
      </c>
      <c r="G26" s="11">
        <v>750.5</v>
      </c>
      <c r="H26" s="75">
        <f t="shared" si="6"/>
        <v>46.799999999999955</v>
      </c>
      <c r="I26" s="76">
        <f t="shared" si="8"/>
        <v>6.2358427714856699</v>
      </c>
      <c r="J26" s="69" t="s">
        <v>125</v>
      </c>
      <c r="K26" s="11">
        <v>797.3</v>
      </c>
      <c r="L26" s="70">
        <v>750.5</v>
      </c>
      <c r="M26" s="5">
        <v>2</v>
      </c>
      <c r="N26" s="2">
        <v>0.73529294099999998</v>
      </c>
      <c r="O26" s="2">
        <v>0.98617424099999995</v>
      </c>
      <c r="P26" s="2">
        <v>89.535533799999996</v>
      </c>
      <c r="Q26" s="2">
        <v>6.7507967000000002E-2</v>
      </c>
      <c r="R26" s="9">
        <v>0.48893919600000002</v>
      </c>
      <c r="S26" s="9">
        <v>0.49703221800000003</v>
      </c>
      <c r="T26" s="9">
        <v>0.66528188700000002</v>
      </c>
      <c r="U26" s="9">
        <v>0.61674530299999997</v>
      </c>
      <c r="V26" s="9">
        <v>0.33471811299999998</v>
      </c>
      <c r="W26" s="9">
        <v>0.38325469699999998</v>
      </c>
      <c r="X26" s="9">
        <f t="shared" si="2"/>
        <v>1.0786979386205395</v>
      </c>
      <c r="Y26" s="9">
        <v>1</v>
      </c>
    </row>
    <row r="27" spans="1:26">
      <c r="A27" s="1" t="s">
        <v>58</v>
      </c>
      <c r="B27" s="3">
        <v>1465280</v>
      </c>
      <c r="C27" s="6">
        <v>38565</v>
      </c>
      <c r="D27" s="6">
        <v>43445</v>
      </c>
      <c r="E27" s="10">
        <f t="shared" si="0"/>
        <v>12</v>
      </c>
      <c r="F27" s="11">
        <v>817.5</v>
      </c>
      <c r="G27" s="11">
        <v>801.88</v>
      </c>
      <c r="H27" s="77">
        <f t="shared" si="6"/>
        <v>15.620000000000005</v>
      </c>
      <c r="I27" s="76">
        <f>H27/K27*100</f>
        <v>1.9107033639143738</v>
      </c>
      <c r="J27" s="69" t="s">
        <v>126</v>
      </c>
      <c r="K27" s="70">
        <v>817.5</v>
      </c>
      <c r="L27" s="11">
        <v>801.88</v>
      </c>
      <c r="M27" s="5">
        <v>1</v>
      </c>
      <c r="N27" s="2">
        <v>1.2060308850000001</v>
      </c>
      <c r="O27" s="2">
        <v>1.2395079929999999</v>
      </c>
      <c r="P27" s="2">
        <v>116.6776526</v>
      </c>
      <c r="Q27" s="2">
        <v>0.101267844</v>
      </c>
      <c r="R27" s="9">
        <v>0.63194296800000005</v>
      </c>
      <c r="S27" s="9">
        <v>0.60705673699999996</v>
      </c>
      <c r="T27" s="9">
        <v>0.611346057</v>
      </c>
      <c r="U27" s="9">
        <v>0.59872139300000005</v>
      </c>
      <c r="V27" s="9">
        <v>0.388653943</v>
      </c>
      <c r="W27" s="9">
        <v>0.40127860700000001</v>
      </c>
      <c r="X27" s="9">
        <f t="shared" si="2"/>
        <v>1.0210860412666096</v>
      </c>
      <c r="Y27" s="9">
        <v>1</v>
      </c>
    </row>
    <row r="28" spans="1:26">
      <c r="A28" s="1" t="s">
        <v>56</v>
      </c>
      <c r="B28" s="3">
        <v>1657452</v>
      </c>
      <c r="C28" s="6">
        <v>40324</v>
      </c>
      <c r="D28" s="6">
        <v>43458</v>
      </c>
      <c r="E28" s="10">
        <f t="shared" si="0"/>
        <v>7</v>
      </c>
      <c r="F28" s="11">
        <v>627.96</v>
      </c>
      <c r="G28" s="11">
        <v>639.38</v>
      </c>
      <c r="H28" s="75">
        <f t="shared" si="6"/>
        <v>11.419999999999959</v>
      </c>
      <c r="I28" s="76">
        <f>H28/L28*100</f>
        <v>1.818587171157392</v>
      </c>
      <c r="J28" s="69" t="s">
        <v>127</v>
      </c>
      <c r="K28" s="11">
        <v>639.38</v>
      </c>
      <c r="L28" s="70">
        <v>627.96</v>
      </c>
      <c r="M28" s="5">
        <v>2</v>
      </c>
      <c r="N28" s="2">
        <v>1.396831691</v>
      </c>
      <c r="O28" s="2">
        <v>1.1538007560000001</v>
      </c>
      <c r="P28" s="2">
        <v>145.28291960000001</v>
      </c>
      <c r="Q28" s="2">
        <v>9.3980752000000001E-2</v>
      </c>
      <c r="R28" s="9">
        <v>0.57726639499999999</v>
      </c>
      <c r="S28" s="9">
        <v>0.57601819899999995</v>
      </c>
      <c r="T28" s="9">
        <v>0.57427128699999996</v>
      </c>
      <c r="U28" s="9">
        <v>0.56821430799999995</v>
      </c>
      <c r="V28" s="9">
        <v>0.42572871299999998</v>
      </c>
      <c r="W28" s="9">
        <v>0.431785692</v>
      </c>
      <c r="X28" s="9">
        <f t="shared" si="2"/>
        <v>1.0106596734976974</v>
      </c>
      <c r="Y28" s="9">
        <v>1</v>
      </c>
    </row>
    <row r="29" spans="1:26">
      <c r="A29" s="1" t="s">
        <v>57</v>
      </c>
      <c r="B29" s="3">
        <v>1836705</v>
      </c>
      <c r="C29" s="6">
        <v>40581</v>
      </c>
      <c r="D29" s="6">
        <v>43410</v>
      </c>
      <c r="E29" s="10">
        <f t="shared" si="0"/>
        <v>6</v>
      </c>
      <c r="F29" s="11">
        <v>649.64</v>
      </c>
      <c r="G29" s="11">
        <v>636.25</v>
      </c>
      <c r="H29" s="77">
        <f t="shared" si="6"/>
        <v>13.389999999999986</v>
      </c>
      <c r="I29" s="76">
        <f>H29/L29*100</f>
        <v>2.1045186640471494</v>
      </c>
      <c r="J29" s="69" t="s">
        <v>128</v>
      </c>
      <c r="K29" s="11">
        <v>649.64</v>
      </c>
      <c r="L29" s="70">
        <v>636.25</v>
      </c>
      <c r="M29" s="5">
        <v>1</v>
      </c>
      <c r="N29" s="2">
        <v>1.154774022</v>
      </c>
      <c r="O29" s="2">
        <v>1.1044521570000001</v>
      </c>
      <c r="P29" s="2">
        <v>125.40388419999999</v>
      </c>
      <c r="Q29" s="2">
        <v>7.2131318E-2</v>
      </c>
      <c r="R29" s="9">
        <v>0.57389777900000005</v>
      </c>
      <c r="S29" s="9">
        <v>0.53050413100000005</v>
      </c>
      <c r="T29" s="9">
        <v>0.57545513299999995</v>
      </c>
      <c r="U29" s="9">
        <v>0.576651582</v>
      </c>
      <c r="V29" s="9">
        <v>0.42454486699999999</v>
      </c>
      <c r="W29" s="9">
        <v>0.423348418</v>
      </c>
      <c r="X29" s="9">
        <f t="shared" si="2"/>
        <v>0.99792517867400898</v>
      </c>
      <c r="Y29" s="9">
        <v>2</v>
      </c>
    </row>
    <row r="30" spans="1:26" s="20" customFormat="1">
      <c r="A30" s="16" t="s">
        <v>94</v>
      </c>
      <c r="B30" s="17">
        <v>1788740</v>
      </c>
      <c r="C30" s="22">
        <v>27929</v>
      </c>
      <c r="D30" s="22">
        <v>42509</v>
      </c>
      <c r="E30" s="25">
        <f t="shared" ref="E30:E31" si="9">(YEAR(D30)-YEAR(C30))-1</f>
        <v>39</v>
      </c>
      <c r="F30" s="18">
        <v>901.43</v>
      </c>
      <c r="G30" s="18">
        <v>884.45</v>
      </c>
      <c r="H30" s="78">
        <v>20.399999999999999</v>
      </c>
      <c r="I30" s="79">
        <f>H30/K30*100</f>
        <v>2.2630708984613337</v>
      </c>
      <c r="J30" s="69" t="s">
        <v>129</v>
      </c>
      <c r="K30" s="70">
        <v>901.43</v>
      </c>
      <c r="L30" s="18">
        <v>884.45</v>
      </c>
      <c r="M30" s="17">
        <v>1</v>
      </c>
      <c r="N30" s="19">
        <v>1.0871843099594101</v>
      </c>
      <c r="O30" s="19">
        <v>1.2295330762863199</v>
      </c>
      <c r="P30" s="19">
        <v>105.97790048821101</v>
      </c>
      <c r="Q30" s="19">
        <v>0.12226210782925299</v>
      </c>
      <c r="R30" s="19">
        <v>0.635076344013214</v>
      </c>
      <c r="S30" s="19">
        <v>0.59401148557662997</v>
      </c>
      <c r="T30" s="19">
        <v>0.65039469637466696</v>
      </c>
      <c r="U30" s="19">
        <v>0.62871572387930996</v>
      </c>
      <c r="V30" s="19">
        <v>0.34960530362533299</v>
      </c>
      <c r="W30" s="19">
        <v>0.37128427612068998</v>
      </c>
      <c r="X30" s="9">
        <f t="shared" si="2"/>
        <v>1.0344813588589659</v>
      </c>
      <c r="Y30" s="19">
        <v>1</v>
      </c>
      <c r="Z30" s="19"/>
    </row>
    <row r="31" spans="1:26" s="20" customFormat="1" ht="17.5" thickBot="1">
      <c r="A31" s="16" t="s">
        <v>95</v>
      </c>
      <c r="B31" s="23">
        <v>1491740</v>
      </c>
      <c r="C31" s="24">
        <v>34690</v>
      </c>
      <c r="D31" s="24">
        <v>43444</v>
      </c>
      <c r="E31" s="25">
        <f t="shared" si="9"/>
        <v>23</v>
      </c>
      <c r="F31" s="26">
        <v>585</v>
      </c>
      <c r="G31" s="26">
        <v>575</v>
      </c>
      <c r="H31" s="80">
        <v>10</v>
      </c>
      <c r="I31" s="81">
        <f>H31/K31*100</f>
        <v>1.7094017094017095</v>
      </c>
      <c r="J31" s="69" t="s">
        <v>130</v>
      </c>
      <c r="K31" s="70">
        <v>585</v>
      </c>
      <c r="L31" s="26">
        <v>575</v>
      </c>
      <c r="M31" s="17">
        <v>1</v>
      </c>
      <c r="N31" s="21">
        <v>1.011797026</v>
      </c>
      <c r="O31" s="21">
        <v>0.89030533999999995</v>
      </c>
      <c r="P31" s="21">
        <v>136.08149349999999</v>
      </c>
      <c r="Q31" s="21">
        <v>7.2472136000000006E-2</v>
      </c>
      <c r="R31" s="21">
        <v>0.44379081599999998</v>
      </c>
      <c r="S31" s="21">
        <v>0.446341343</v>
      </c>
      <c r="T31" s="21">
        <v>0.595355721</v>
      </c>
      <c r="U31" s="21">
        <v>0.61644129000000003</v>
      </c>
      <c r="V31" s="21">
        <v>0.404644279</v>
      </c>
      <c r="W31" s="21">
        <v>0.38355871000000002</v>
      </c>
      <c r="X31" s="9">
        <f t="shared" si="2"/>
        <v>0.96579468419449965</v>
      </c>
      <c r="Y31" s="21">
        <v>2</v>
      </c>
      <c r="Z31" s="21"/>
    </row>
    <row r="32" spans="1:26">
      <c r="J32" s="69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workbookViewId="0">
      <pane xSplit="10" ySplit="13" topLeftCell="O14" activePane="bottomRight" state="frozen"/>
      <selection pane="topRight" activeCell="K1" sqref="K1"/>
      <selection pane="bottomLeft" activeCell="A14" sqref="A14"/>
      <selection pane="bottomRight" activeCell="P11" sqref="P11"/>
    </sheetView>
  </sheetViews>
  <sheetFormatPr defaultRowHeight="17"/>
  <cols>
    <col min="1" max="1" width="8.75" style="1"/>
    <col min="2" max="2" width="8.75" style="3"/>
    <col min="3" max="3" width="11.08203125" style="7" bestFit="1" customWidth="1"/>
    <col min="4" max="4" width="10.58203125" style="7" customWidth="1"/>
    <col min="5" max="7" width="8.75" style="11"/>
    <col min="8" max="8" width="8.75" style="15"/>
    <col min="9" max="9" width="8.75" style="1"/>
    <col min="10" max="11" width="8.75" style="9"/>
    <col min="12" max="13" width="8.75" style="12"/>
    <col min="14" max="15" width="9.83203125" style="12" customWidth="1"/>
    <col min="17" max="18" width="9.83203125" style="12" customWidth="1"/>
    <col min="20" max="20" width="10.25" style="12" customWidth="1"/>
    <col min="21" max="21" width="10.08203125" style="12" customWidth="1"/>
    <col min="22" max="22" width="10.33203125" style="12" customWidth="1"/>
    <col min="23" max="23" width="10" style="12" customWidth="1"/>
    <col min="25" max="25" width="10.25" style="12" customWidth="1"/>
    <col min="26" max="26" width="10.08203125" style="12" customWidth="1"/>
  </cols>
  <sheetData>
    <row r="1" spans="1:26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14" t="s">
        <v>67</v>
      </c>
      <c r="I1" s="1" t="s">
        <v>54</v>
      </c>
      <c r="J1" s="9" t="s">
        <v>75</v>
      </c>
      <c r="K1" s="13" t="s">
        <v>77</v>
      </c>
      <c r="L1" s="9" t="s">
        <v>76</v>
      </c>
      <c r="M1" s="13" t="s">
        <v>78</v>
      </c>
      <c r="N1" s="9" t="s">
        <v>79</v>
      </c>
      <c r="O1" s="9" t="s">
        <v>80</v>
      </c>
      <c r="P1" s="9" t="s">
        <v>97</v>
      </c>
      <c r="Q1" s="9" t="s">
        <v>81</v>
      </c>
      <c r="R1" s="9" t="s">
        <v>82</v>
      </c>
      <c r="S1" s="9" t="s">
        <v>97</v>
      </c>
      <c r="T1" s="9" t="s">
        <v>83</v>
      </c>
      <c r="U1" s="9" t="s">
        <v>74</v>
      </c>
      <c r="V1" s="9" t="s">
        <v>84</v>
      </c>
      <c r="W1" s="9" t="s">
        <v>86</v>
      </c>
      <c r="X1" s="9" t="s">
        <v>98</v>
      </c>
      <c r="Y1" s="9" t="s">
        <v>85</v>
      </c>
      <c r="Z1" s="9" t="s">
        <v>87</v>
      </c>
    </row>
    <row r="2" spans="1:26" s="12" customFormat="1">
      <c r="A2" s="5" t="s">
        <v>30</v>
      </c>
      <c r="B2" s="3">
        <v>2004294</v>
      </c>
      <c r="C2" s="4">
        <v>36605</v>
      </c>
      <c r="D2" s="4">
        <v>42730</v>
      </c>
      <c r="E2" s="10">
        <f t="shared" ref="E2:E27" ca="1" si="0">YEAR(TODAY())-YEAR(C2)-1</f>
        <v>21</v>
      </c>
      <c r="F2" s="10">
        <v>891.26</v>
      </c>
      <c r="G2" s="10">
        <v>867.15</v>
      </c>
      <c r="H2" s="14">
        <f t="shared" ref="H2:H13" si="1">ABS(F2-G2)</f>
        <v>24.110000000000014</v>
      </c>
      <c r="I2" s="5">
        <v>1</v>
      </c>
      <c r="J2" s="9">
        <v>-2.5384669303893999</v>
      </c>
      <c r="K2" s="13">
        <v>7.5721596082051601</v>
      </c>
      <c r="L2" s="9">
        <v>9.8437407811482807</v>
      </c>
      <c r="M2" s="13">
        <v>4.8706452051798497</v>
      </c>
      <c r="N2" s="9">
        <v>19.538576126098601</v>
      </c>
      <c r="O2" s="9">
        <v>9.2937245368957502</v>
      </c>
      <c r="P2" s="62">
        <f>N2-O2</f>
        <v>10.244851589202851</v>
      </c>
      <c r="Q2" s="9">
        <v>16.9925225575765</v>
      </c>
      <c r="R2" s="9">
        <v>8.0552817980448399</v>
      </c>
      <c r="S2" s="62">
        <f>Q2-R2</f>
        <v>8.9372407595316599</v>
      </c>
      <c r="T2" s="9">
        <v>66.311215718587206</v>
      </c>
      <c r="U2" s="9">
        <v>63.884565989176402</v>
      </c>
      <c r="V2" s="9">
        <v>37.8431409200033</v>
      </c>
      <c r="W2" s="9">
        <v>33.8670260111491</v>
      </c>
      <c r="X2" s="62">
        <f>V2-W2</f>
        <v>3.9761149088541998</v>
      </c>
      <c r="Y2" s="9">
        <v>-1.42843973636627</v>
      </c>
      <c r="Z2" s="9">
        <v>-0.941822409629822</v>
      </c>
    </row>
    <row r="3" spans="1:26" s="12" customFormat="1">
      <c r="A3" s="5" t="s">
        <v>31</v>
      </c>
      <c r="B3" s="3">
        <v>998095</v>
      </c>
      <c r="C3" s="4">
        <v>35356</v>
      </c>
      <c r="D3" s="4">
        <v>42716</v>
      </c>
      <c r="E3" s="10">
        <f t="shared" ca="1" si="0"/>
        <v>25</v>
      </c>
      <c r="F3" s="10">
        <v>879.31</v>
      </c>
      <c r="G3" s="10">
        <v>899.7</v>
      </c>
      <c r="H3" s="14">
        <f t="shared" si="1"/>
        <v>20.3900000000001</v>
      </c>
      <c r="I3" s="5">
        <v>2</v>
      </c>
      <c r="J3" s="9">
        <v>0.48936788737773901</v>
      </c>
      <c r="K3" s="13">
        <v>4.7695454806089401</v>
      </c>
      <c r="L3" s="9">
        <v>7.6164348125457799</v>
      </c>
      <c r="M3" s="13">
        <v>4.8917857408523604</v>
      </c>
      <c r="N3" s="9">
        <v>9.1090009212493896</v>
      </c>
      <c r="O3" s="9">
        <v>5.9513494968414298</v>
      </c>
      <c r="P3" s="62">
        <f t="shared" ref="P3:P31" si="2">N3-O3</f>
        <v>3.1576514244079599</v>
      </c>
      <c r="Q3" s="9">
        <v>12.157577753067001</v>
      </c>
      <c r="R3" s="9">
        <v>-3.2016609013080601</v>
      </c>
      <c r="S3" s="62">
        <f t="shared" ref="S3:S31" si="3">Q3-R3</f>
        <v>15.35923865437506</v>
      </c>
      <c r="T3" s="9">
        <v>64.131029129028306</v>
      </c>
      <c r="U3" s="9">
        <v>58.443498611450202</v>
      </c>
      <c r="V3" s="9">
        <v>32.830987930297901</v>
      </c>
      <c r="W3" s="9">
        <v>28.7233290672302</v>
      </c>
      <c r="X3" s="62">
        <f t="shared" ref="X3:X31" si="4">V3-W3</f>
        <v>4.1076588630677016</v>
      </c>
      <c r="Y3" s="9">
        <v>-7.5200017690658596</v>
      </c>
      <c r="Z3" s="9">
        <v>-11.833909034729</v>
      </c>
    </row>
    <row r="4" spans="1:26" s="12" customFormat="1">
      <c r="A4" s="5" t="s">
        <v>32</v>
      </c>
      <c r="B4" s="3">
        <v>1976594</v>
      </c>
      <c r="C4" s="4">
        <v>35356</v>
      </c>
      <c r="D4" s="4">
        <v>42716</v>
      </c>
      <c r="E4" s="10">
        <f t="shared" ca="1" si="0"/>
        <v>25</v>
      </c>
      <c r="F4" s="10">
        <v>879.31</v>
      </c>
      <c r="G4" s="10">
        <v>899.7</v>
      </c>
      <c r="H4" s="14">
        <v>24.2</v>
      </c>
      <c r="I4" s="5">
        <v>1</v>
      </c>
      <c r="J4" s="9">
        <v>5.9384312629699698</v>
      </c>
      <c r="K4" s="13">
        <v>6.6087432280182803</v>
      </c>
      <c r="L4" s="9">
        <v>1.8903700709343001</v>
      </c>
      <c r="M4" s="13">
        <v>4.8228194117546099</v>
      </c>
      <c r="N4" s="9">
        <v>14.4453234672546</v>
      </c>
      <c r="O4" s="9">
        <v>27.8959493637085</v>
      </c>
      <c r="P4" s="62">
        <f t="shared" si="2"/>
        <v>-13.4506258964539</v>
      </c>
      <c r="Q4" s="9">
        <v>18.553464889526399</v>
      </c>
      <c r="R4" s="9">
        <v>17.763674736022999</v>
      </c>
      <c r="S4" s="62">
        <f t="shared" si="3"/>
        <v>0.78979015350340021</v>
      </c>
      <c r="T4" s="9">
        <v>60.683488845825202</v>
      </c>
      <c r="U4" s="9">
        <v>63.452489852905302</v>
      </c>
      <c r="V4" s="9">
        <v>39.671356201171903</v>
      </c>
      <c r="W4" s="9">
        <v>39.2243041992188</v>
      </c>
      <c r="X4" s="62">
        <f t="shared" si="4"/>
        <v>0.44705200195310368</v>
      </c>
      <c r="Y4" s="9">
        <v>-0.14631110429763799</v>
      </c>
      <c r="Z4" s="9">
        <v>4.4085197448730504</v>
      </c>
    </row>
    <row r="5" spans="1:26" s="12" customFormat="1">
      <c r="A5" s="5" t="s">
        <v>33</v>
      </c>
      <c r="B5" s="3">
        <v>1462211</v>
      </c>
      <c r="C5" s="4">
        <v>35356</v>
      </c>
      <c r="D5" s="4">
        <v>42716</v>
      </c>
      <c r="E5" s="10">
        <f t="shared" ca="1" si="0"/>
        <v>25</v>
      </c>
      <c r="F5" s="10">
        <v>879.31</v>
      </c>
      <c r="G5" s="10">
        <v>899.7</v>
      </c>
      <c r="H5" s="14">
        <v>40.270000000000003</v>
      </c>
      <c r="I5" s="5">
        <v>2</v>
      </c>
      <c r="J5" s="9">
        <v>-1.9720451434453301</v>
      </c>
      <c r="K5" s="13">
        <v>3.31901594003042</v>
      </c>
      <c r="L5" s="9">
        <v>5.16648149490356</v>
      </c>
      <c r="M5" s="13">
        <v>2.7848749160766602</v>
      </c>
      <c r="N5" s="9">
        <v>16.694903373718301</v>
      </c>
      <c r="O5" s="9">
        <v>13.646080017089799</v>
      </c>
      <c r="P5" s="62">
        <f t="shared" si="2"/>
        <v>3.0488233566285015</v>
      </c>
      <c r="Q5" s="9">
        <v>16.860619227091501</v>
      </c>
      <c r="R5" s="9">
        <v>15.8659318288167</v>
      </c>
      <c r="S5" s="62">
        <f t="shared" si="3"/>
        <v>0.99468739827480057</v>
      </c>
      <c r="T5" s="9">
        <v>70.034919738769503</v>
      </c>
      <c r="U5" s="9">
        <v>67.948148091634096</v>
      </c>
      <c r="V5" s="9">
        <v>30.624854405720999</v>
      </c>
      <c r="W5" s="9">
        <v>28.117040634155298</v>
      </c>
      <c r="X5" s="62">
        <f t="shared" si="4"/>
        <v>2.5078137715657007</v>
      </c>
      <c r="Y5" s="9">
        <v>1.40327503283819</v>
      </c>
      <c r="Z5" s="9">
        <v>-0.21120354284842799</v>
      </c>
    </row>
    <row r="6" spans="1:26" s="12" customFormat="1">
      <c r="A6" s="5" t="s">
        <v>34</v>
      </c>
      <c r="B6" s="3">
        <v>1711037</v>
      </c>
      <c r="C6" s="4">
        <v>37148</v>
      </c>
      <c r="D6" s="4">
        <v>42765</v>
      </c>
      <c r="E6" s="10">
        <f t="shared" ca="1" si="0"/>
        <v>20</v>
      </c>
      <c r="F6" s="10">
        <v>907.97</v>
      </c>
      <c r="G6" s="10">
        <v>893.39</v>
      </c>
      <c r="H6" s="14">
        <f t="shared" si="1"/>
        <v>14.580000000000041</v>
      </c>
      <c r="I6" s="5">
        <v>1</v>
      </c>
      <c r="J6" s="9">
        <v>5.7542436122894296</v>
      </c>
      <c r="K6" s="13">
        <v>7.5442381501197797</v>
      </c>
      <c r="L6" s="9">
        <v>1.03670574724674</v>
      </c>
      <c r="M6" s="13">
        <v>5.7727307230234199</v>
      </c>
      <c r="N6" s="9">
        <v>18.628437519073501</v>
      </c>
      <c r="O6" s="9">
        <v>5.8102308511734</v>
      </c>
      <c r="P6" s="62">
        <f t="shared" si="2"/>
        <v>12.8182066679001</v>
      </c>
      <c r="Q6" s="9">
        <v>28.279724597930901</v>
      </c>
      <c r="R6" s="9">
        <v>20.593282222747799</v>
      </c>
      <c r="S6" s="62">
        <f t="shared" si="3"/>
        <v>7.6864423751831019</v>
      </c>
      <c r="T6" s="9">
        <v>72.180093765258803</v>
      </c>
      <c r="U6" s="9">
        <v>60.258813858032198</v>
      </c>
      <c r="V6" s="9">
        <v>44.685266494750998</v>
      </c>
      <c r="W6" s="9">
        <v>35.419251441955602</v>
      </c>
      <c r="X6" s="62">
        <f t="shared" si="4"/>
        <v>9.2660150527953959</v>
      </c>
      <c r="Y6" s="9">
        <v>10.020091533660899</v>
      </c>
      <c r="Z6" s="9">
        <v>1.81246137619019</v>
      </c>
    </row>
    <row r="7" spans="1:26" s="12" customFormat="1">
      <c r="A7" s="5" t="s">
        <v>35</v>
      </c>
      <c r="B7" s="3">
        <v>2077910</v>
      </c>
      <c r="C7" s="4">
        <v>36173</v>
      </c>
      <c r="D7" s="4">
        <v>42772</v>
      </c>
      <c r="E7" s="10">
        <f t="shared" ca="1" si="0"/>
        <v>22</v>
      </c>
      <c r="F7" s="10">
        <v>808.4</v>
      </c>
      <c r="G7" s="10">
        <v>850.64</v>
      </c>
      <c r="H7" s="14">
        <v>50</v>
      </c>
      <c r="I7" s="5">
        <v>2</v>
      </c>
      <c r="J7" s="9">
        <v>-3.7935613989829999</v>
      </c>
      <c r="K7" s="13">
        <v>4.1830558180809003</v>
      </c>
      <c r="L7" s="9">
        <v>9.7274649143218994</v>
      </c>
      <c r="M7" s="13">
        <v>4.6929984092712402</v>
      </c>
      <c r="N7" s="9">
        <v>19.107748985290499</v>
      </c>
      <c r="O7" s="9">
        <v>11.7492387294769</v>
      </c>
      <c r="P7" s="62">
        <f t="shared" si="2"/>
        <v>7.3585102558135986</v>
      </c>
      <c r="Q7" s="9">
        <v>19.451115131378199</v>
      </c>
      <c r="R7" s="9">
        <v>15.634685754775999</v>
      </c>
      <c r="S7" s="62">
        <f t="shared" si="3"/>
        <v>3.8164293766021995</v>
      </c>
      <c r="T7" s="9">
        <v>64.440177917480497</v>
      </c>
      <c r="U7" s="9">
        <v>61.855702400207498</v>
      </c>
      <c r="V7" s="9">
        <v>33.005895614624002</v>
      </c>
      <c r="W7" s="9">
        <v>24.9770653247833</v>
      </c>
      <c r="X7" s="62">
        <f t="shared" si="4"/>
        <v>8.0288302898407018</v>
      </c>
      <c r="Y7" s="9">
        <v>-1.9694514749571701</v>
      </c>
      <c r="Z7" s="9">
        <v>-1.84674179553986</v>
      </c>
    </row>
    <row r="8" spans="1:26" s="12" customFormat="1">
      <c r="A8" s="5" t="s">
        <v>36</v>
      </c>
      <c r="B8" s="3">
        <v>2075649</v>
      </c>
      <c r="C8" s="4">
        <v>31268</v>
      </c>
      <c r="D8" s="4">
        <v>42849</v>
      </c>
      <c r="E8" s="10">
        <f t="shared" ca="1" si="0"/>
        <v>36</v>
      </c>
      <c r="F8" s="10">
        <v>840.34</v>
      </c>
      <c r="G8" s="10">
        <v>870.62</v>
      </c>
      <c r="H8" s="14">
        <f t="shared" si="1"/>
        <v>30.279999999999973</v>
      </c>
      <c r="I8" s="5">
        <v>2</v>
      </c>
      <c r="J8" s="9">
        <v>-0.77246004194021201</v>
      </c>
      <c r="K8" s="13">
        <v>6.30716728121042</v>
      </c>
      <c r="L8" s="9">
        <v>6.9191545486450199</v>
      </c>
      <c r="M8" s="13">
        <v>5.3841187059879303</v>
      </c>
      <c r="N8" s="9">
        <v>7.2405337333679203</v>
      </c>
      <c r="O8" s="9">
        <v>2.72738752365112</v>
      </c>
      <c r="P8" s="62">
        <f t="shared" si="2"/>
        <v>4.5131462097168003</v>
      </c>
      <c r="Q8" s="9">
        <v>15.585295677185099</v>
      </c>
      <c r="R8" s="9">
        <v>10.0721853256226</v>
      </c>
      <c r="S8" s="62">
        <f t="shared" si="3"/>
        <v>5.5131103515624993</v>
      </c>
      <c r="T8" s="9">
        <v>69.245608520507801</v>
      </c>
      <c r="U8" s="9">
        <v>56.060351562500003</v>
      </c>
      <c r="V8" s="9">
        <v>36.552007293701202</v>
      </c>
      <c r="W8" s="9">
        <v>30.075801086425798</v>
      </c>
      <c r="X8" s="62">
        <f t="shared" si="4"/>
        <v>6.4762062072754034</v>
      </c>
      <c r="Y8" s="9">
        <v>0.86526470184326199</v>
      </c>
      <c r="Z8" s="9">
        <v>-1.35575214624405</v>
      </c>
    </row>
    <row r="9" spans="1:26" s="12" customFormat="1">
      <c r="A9" s="5" t="s">
        <v>37</v>
      </c>
      <c r="B9" s="3">
        <v>915574</v>
      </c>
      <c r="C9" s="4">
        <v>35429</v>
      </c>
      <c r="D9" s="4">
        <v>43229</v>
      </c>
      <c r="E9" s="10">
        <f t="shared" ca="1" si="0"/>
        <v>25</v>
      </c>
      <c r="F9" s="10">
        <v>955.45</v>
      </c>
      <c r="G9" s="10">
        <v>932.25</v>
      </c>
      <c r="H9" s="14">
        <f t="shared" si="1"/>
        <v>23.200000000000045</v>
      </c>
      <c r="I9" s="5">
        <v>1</v>
      </c>
      <c r="J9" s="9">
        <v>4.17333940664927E-2</v>
      </c>
      <c r="K9" s="13">
        <v>8.0826984743277208</v>
      </c>
      <c r="L9" s="9">
        <v>8.2333065668741892</v>
      </c>
      <c r="M9" s="13">
        <v>6.7262036800384504</v>
      </c>
      <c r="N9" s="9">
        <v>17.818048477172901</v>
      </c>
      <c r="O9" s="9">
        <v>5.5639286041259801</v>
      </c>
      <c r="P9" s="62">
        <f t="shared" si="2"/>
        <v>12.254119873046921</v>
      </c>
      <c r="Q9" s="9">
        <v>15.4846769968669</v>
      </c>
      <c r="R9" s="9">
        <v>11.027569452921499</v>
      </c>
      <c r="S9" s="62">
        <f t="shared" si="3"/>
        <v>4.4571075439454013</v>
      </c>
      <c r="T9" s="9">
        <v>62.008448282877602</v>
      </c>
      <c r="U9" s="9">
        <v>11.027569452921499</v>
      </c>
      <c r="V9" s="9">
        <v>35.041306813557902</v>
      </c>
      <c r="W9" s="9">
        <v>32.720049540201799</v>
      </c>
      <c r="X9" s="62">
        <f t="shared" si="4"/>
        <v>2.3212572733561032</v>
      </c>
      <c r="Y9" s="9">
        <v>3.61064306894938</v>
      </c>
      <c r="Z9" s="9">
        <v>0.620563603937626</v>
      </c>
    </row>
    <row r="10" spans="1:26" s="12" customFormat="1">
      <c r="A10" s="5" t="s">
        <v>38</v>
      </c>
      <c r="B10" s="3">
        <v>2039563</v>
      </c>
      <c r="C10" s="4">
        <v>32317</v>
      </c>
      <c r="D10" s="4">
        <v>42583</v>
      </c>
      <c r="E10" s="10">
        <f t="shared" ca="1" si="0"/>
        <v>33</v>
      </c>
      <c r="F10" s="10">
        <v>874.98</v>
      </c>
      <c r="G10" s="10">
        <v>853.42</v>
      </c>
      <c r="H10" s="14">
        <f t="shared" si="1"/>
        <v>21.560000000000059</v>
      </c>
      <c r="I10" s="5">
        <v>1</v>
      </c>
      <c r="J10" s="9">
        <v>0.55390509963035595</v>
      </c>
      <c r="K10" s="13">
        <v>2.5910387337207799</v>
      </c>
      <c r="L10" s="9">
        <v>2.9988991022109999</v>
      </c>
      <c r="M10" s="13">
        <v>2.1199238598346701</v>
      </c>
      <c r="N10" s="9">
        <v>20.226267814636198</v>
      </c>
      <c r="O10" s="9">
        <v>14.095417022705099</v>
      </c>
      <c r="P10" s="62">
        <f t="shared" si="2"/>
        <v>6.1308507919310991</v>
      </c>
      <c r="Q10" s="9">
        <v>9.8243789672851598</v>
      </c>
      <c r="R10" s="9">
        <v>4.5628498792648298</v>
      </c>
      <c r="S10" s="62">
        <f t="shared" si="3"/>
        <v>5.26152908802033</v>
      </c>
      <c r="T10" s="9">
        <v>77.109840393066406</v>
      </c>
      <c r="U10" s="9">
        <v>4.5628498792648298</v>
      </c>
      <c r="V10" s="9">
        <v>34.005975723266602</v>
      </c>
      <c r="W10" s="9">
        <v>27.058565139770501</v>
      </c>
      <c r="X10" s="62">
        <f t="shared" si="4"/>
        <v>6.9474105834961009</v>
      </c>
      <c r="Y10" s="9">
        <v>-3.87287056446075</v>
      </c>
      <c r="Z10" s="9">
        <v>-6.0387160778045699</v>
      </c>
    </row>
    <row r="11" spans="1:26" s="12" customFormat="1">
      <c r="A11" s="5" t="s">
        <v>39</v>
      </c>
      <c r="B11" s="3">
        <v>2085741</v>
      </c>
      <c r="C11" s="4">
        <v>35012</v>
      </c>
      <c r="D11" s="4">
        <v>42814</v>
      </c>
      <c r="E11" s="10">
        <f t="shared" ca="1" si="0"/>
        <v>26</v>
      </c>
      <c r="F11" s="10">
        <v>981.18</v>
      </c>
      <c r="G11" s="10">
        <v>1008.63</v>
      </c>
      <c r="H11" s="14">
        <f t="shared" si="1"/>
        <v>27.450000000000045</v>
      </c>
      <c r="I11" s="5">
        <v>2</v>
      </c>
      <c r="J11" s="9">
        <v>2.6709327697753902</v>
      </c>
      <c r="K11" s="13">
        <v>4.23106825351715</v>
      </c>
      <c r="L11" s="9">
        <v>3.2733465433120701</v>
      </c>
      <c r="M11" s="13">
        <v>5.0135706663131696</v>
      </c>
      <c r="N11" s="9">
        <v>15.9380097389221</v>
      </c>
      <c r="O11" s="9">
        <v>7.41872310638428</v>
      </c>
      <c r="P11" s="62">
        <f t="shared" si="2"/>
        <v>8.5192866325378205</v>
      </c>
      <c r="Q11" s="9">
        <v>14.6040167808533</v>
      </c>
      <c r="R11" s="9">
        <v>9.1961793899536097</v>
      </c>
      <c r="S11" s="62">
        <f t="shared" si="3"/>
        <v>5.4078373908996902</v>
      </c>
      <c r="T11" s="9">
        <v>71.180744171142607</v>
      </c>
      <c r="U11" s="9">
        <v>68.175258636474595</v>
      </c>
      <c r="V11" s="9">
        <v>33.137851715087898</v>
      </c>
      <c r="W11" s="9">
        <v>31.2586555480957</v>
      </c>
      <c r="X11" s="62">
        <f t="shared" si="4"/>
        <v>1.8791961669921982</v>
      </c>
      <c r="Y11" s="9">
        <v>-4.12430644035339</v>
      </c>
      <c r="Z11" s="9">
        <v>-6.8127307891845703</v>
      </c>
    </row>
    <row r="12" spans="1:26" s="12" customFormat="1">
      <c r="A12" s="5" t="s">
        <v>40</v>
      </c>
      <c r="B12" s="3">
        <v>2040165</v>
      </c>
      <c r="C12" s="4">
        <v>34798</v>
      </c>
      <c r="D12" s="4">
        <v>42534</v>
      </c>
      <c r="E12" s="10">
        <f t="shared" ca="1" si="0"/>
        <v>26</v>
      </c>
      <c r="F12" s="10">
        <v>832.2</v>
      </c>
      <c r="G12" s="10">
        <v>887.11</v>
      </c>
      <c r="H12" s="14">
        <f t="shared" si="1"/>
        <v>54.909999999999968</v>
      </c>
      <c r="I12" s="5">
        <v>2</v>
      </c>
      <c r="J12" s="9">
        <v>-0.14749287565549199</v>
      </c>
      <c r="K12" s="13">
        <v>7.9792064130306199</v>
      </c>
      <c r="L12" s="9">
        <v>11.480439503987601</v>
      </c>
      <c r="M12" s="13">
        <v>6.3670315742492702</v>
      </c>
      <c r="N12" s="9">
        <v>20.363030115763301</v>
      </c>
      <c r="O12" s="9">
        <v>1.5237291653950999</v>
      </c>
      <c r="P12" s="62">
        <f t="shared" si="2"/>
        <v>18.839300950368202</v>
      </c>
      <c r="Q12" s="9">
        <v>29.104789098103801</v>
      </c>
      <c r="R12" s="9">
        <v>-5.3391628265380904</v>
      </c>
      <c r="S12" s="62">
        <f t="shared" si="3"/>
        <v>34.443951924641894</v>
      </c>
      <c r="T12" s="9">
        <v>74.211746215820298</v>
      </c>
      <c r="U12" s="9">
        <v>66.120671590169295</v>
      </c>
      <c r="V12" s="9">
        <v>42.133035024007199</v>
      </c>
      <c r="W12" s="9">
        <v>26.600679397583001</v>
      </c>
      <c r="X12" s="62">
        <f t="shared" si="4"/>
        <v>15.532355626424199</v>
      </c>
      <c r="Y12" s="9">
        <v>-1.7027545912812201</v>
      </c>
      <c r="Z12" s="9">
        <v>-14.844876289367701</v>
      </c>
    </row>
    <row r="13" spans="1:26" s="12" customFormat="1">
      <c r="A13" s="5" t="s">
        <v>41</v>
      </c>
      <c r="B13" s="3">
        <v>1899902</v>
      </c>
      <c r="C13" s="4">
        <v>32198</v>
      </c>
      <c r="D13" s="4">
        <v>42558</v>
      </c>
      <c r="E13" s="10">
        <f t="shared" ca="1" si="0"/>
        <v>33</v>
      </c>
      <c r="F13" s="10">
        <v>826.47</v>
      </c>
      <c r="G13" s="10">
        <v>848.8</v>
      </c>
      <c r="H13" s="14">
        <f t="shared" si="1"/>
        <v>22.329999999999927</v>
      </c>
      <c r="I13" s="5">
        <v>2</v>
      </c>
      <c r="J13" s="9">
        <v>4.3350861072540301</v>
      </c>
      <c r="K13" s="13">
        <v>9.3720123767852801</v>
      </c>
      <c r="L13" s="9">
        <v>8.4786138534545898</v>
      </c>
      <c r="M13" s="13">
        <v>9.4582903236150706</v>
      </c>
      <c r="N13" s="9">
        <v>16.959018707275401</v>
      </c>
      <c r="O13" s="9">
        <v>8.9943294525146502</v>
      </c>
      <c r="P13" s="62">
        <f t="shared" si="2"/>
        <v>7.9646892547607511</v>
      </c>
      <c r="Q13" s="9">
        <v>11.726171016693099</v>
      </c>
      <c r="R13" s="9">
        <v>2.9282901883125301</v>
      </c>
      <c r="S13" s="62">
        <f t="shared" si="3"/>
        <v>8.7978808283805687</v>
      </c>
      <c r="T13" s="9">
        <v>69.626289367675795</v>
      </c>
      <c r="U13" s="9">
        <v>61.878273010253899</v>
      </c>
      <c r="V13" s="9">
        <v>30.5544576644897</v>
      </c>
      <c r="W13" s="9">
        <v>27.538107872009299</v>
      </c>
      <c r="X13" s="62">
        <f t="shared" si="4"/>
        <v>3.0163497924804012</v>
      </c>
      <c r="Y13" s="9">
        <v>-8.9775190353393608</v>
      </c>
      <c r="Z13" s="9">
        <v>-8.3773674964904803</v>
      </c>
    </row>
    <row r="14" spans="1:26" s="52" customFormat="1">
      <c r="A14" s="5" t="s">
        <v>42</v>
      </c>
      <c r="B14" s="3">
        <v>2215198</v>
      </c>
      <c r="C14" s="6">
        <v>39059</v>
      </c>
      <c r="D14" s="6">
        <v>43395</v>
      </c>
      <c r="E14" s="10">
        <f t="shared" ca="1" si="0"/>
        <v>15</v>
      </c>
      <c r="F14" s="11">
        <v>683.48</v>
      </c>
      <c r="G14" s="11">
        <v>711.75</v>
      </c>
      <c r="H14" s="15">
        <v>25</v>
      </c>
      <c r="I14" s="5">
        <v>2</v>
      </c>
      <c r="J14" s="9">
        <v>1.75844478607178</v>
      </c>
      <c r="K14" s="13">
        <v>3.08030730485916</v>
      </c>
      <c r="L14" s="9">
        <v>1.08991052955389</v>
      </c>
      <c r="M14" s="13">
        <v>3.0110475644469301</v>
      </c>
      <c r="N14" s="9">
        <v>19.033947944641099</v>
      </c>
      <c r="O14" s="9">
        <v>9.3248264789581299</v>
      </c>
      <c r="P14" s="62">
        <f t="shared" si="2"/>
        <v>9.7091214656829692</v>
      </c>
      <c r="Q14" s="9">
        <v>24.447567939758301</v>
      </c>
      <c r="R14" s="9">
        <v>14.234566450119001</v>
      </c>
      <c r="S14" s="62">
        <f t="shared" si="3"/>
        <v>10.2130014896393</v>
      </c>
      <c r="T14" s="9">
        <v>70.424535751342802</v>
      </c>
      <c r="U14" s="9">
        <v>58.0946817398071</v>
      </c>
      <c r="V14" s="9">
        <v>31.415196895599401</v>
      </c>
      <c r="W14" s="9">
        <v>27.3973436355591</v>
      </c>
      <c r="X14" s="62">
        <f t="shared" si="4"/>
        <v>4.017853260040301</v>
      </c>
      <c r="Y14" s="9">
        <v>-0.594996247440577</v>
      </c>
      <c r="Z14" s="9">
        <v>-7.2968488931655902</v>
      </c>
    </row>
    <row r="15" spans="1:26" s="12" customFormat="1">
      <c r="A15" s="5" t="s">
        <v>43</v>
      </c>
      <c r="B15" s="3">
        <v>2086493</v>
      </c>
      <c r="C15" s="4">
        <v>29255</v>
      </c>
      <c r="D15" s="4">
        <v>42849</v>
      </c>
      <c r="E15" s="10">
        <f t="shared" ca="1" si="0"/>
        <v>41</v>
      </c>
      <c r="F15" s="10">
        <v>1013.64</v>
      </c>
      <c r="G15" s="10">
        <v>980.57</v>
      </c>
      <c r="H15" s="14">
        <f t="shared" ref="H15:H27" si="5">ABS(F15-G15)</f>
        <v>33.069999999999936</v>
      </c>
      <c r="I15" s="5">
        <v>1</v>
      </c>
      <c r="J15" s="9">
        <v>1.5281500816345199</v>
      </c>
      <c r="K15" s="13">
        <v>4.4471787611643503</v>
      </c>
      <c r="L15" s="9">
        <v>2.6174719333648699</v>
      </c>
      <c r="M15" s="13">
        <v>1.85283865531286</v>
      </c>
      <c r="N15" s="9">
        <v>15.271938959757501</v>
      </c>
      <c r="O15" s="9">
        <v>3.5018634001414002</v>
      </c>
      <c r="P15" s="62">
        <f t="shared" si="2"/>
        <v>11.7700755596161</v>
      </c>
      <c r="Q15" s="9">
        <v>12.117835680643701</v>
      </c>
      <c r="R15" s="9">
        <v>7.1369468371073399</v>
      </c>
      <c r="S15" s="62">
        <f t="shared" si="3"/>
        <v>4.980888843536361</v>
      </c>
      <c r="T15" s="9">
        <v>63.264499664306598</v>
      </c>
      <c r="U15" s="9">
        <v>63.734460194905601</v>
      </c>
      <c r="V15" s="9">
        <v>27.184601465861</v>
      </c>
      <c r="W15" s="9">
        <v>27.074323018391901</v>
      </c>
      <c r="X15" s="62">
        <f t="shared" si="4"/>
        <v>0.11027844746909921</v>
      </c>
      <c r="Y15" s="9">
        <v>-4.6645627021789604</v>
      </c>
      <c r="Z15" s="9">
        <v>-2.18035912513733</v>
      </c>
    </row>
    <row r="16" spans="1:26" s="12" customFormat="1">
      <c r="A16" s="5" t="s">
        <v>44</v>
      </c>
      <c r="B16" s="3">
        <v>1943046</v>
      </c>
      <c r="C16" s="4">
        <v>36188</v>
      </c>
      <c r="D16" s="4">
        <v>42704</v>
      </c>
      <c r="E16" s="10">
        <f t="shared" ca="1" si="0"/>
        <v>22</v>
      </c>
      <c r="F16" s="10">
        <v>886.59</v>
      </c>
      <c r="G16" s="10">
        <v>912.49</v>
      </c>
      <c r="H16" s="14">
        <f t="shared" si="5"/>
        <v>25.899999999999977</v>
      </c>
      <c r="I16" s="5">
        <v>2</v>
      </c>
      <c r="J16" s="9">
        <v>-3.4295535564422601</v>
      </c>
      <c r="K16" s="13">
        <v>4.9684035778045699</v>
      </c>
      <c r="L16" s="9">
        <v>10.8885000228882</v>
      </c>
      <c r="M16" s="13">
        <v>4.6382789611816397</v>
      </c>
      <c r="N16" s="9">
        <v>14.215192031860401</v>
      </c>
      <c r="O16" s="9">
        <v>8.7068668365478494</v>
      </c>
      <c r="P16" s="62">
        <f t="shared" si="2"/>
        <v>5.5083251953125512</v>
      </c>
      <c r="Q16" s="9">
        <v>17.4253444671631</v>
      </c>
      <c r="R16" s="9">
        <v>22.9937435150147</v>
      </c>
      <c r="S16" s="62">
        <f t="shared" si="3"/>
        <v>-5.5683990478515994</v>
      </c>
      <c r="T16" s="9">
        <v>66.955577087402403</v>
      </c>
      <c r="U16" s="9">
        <v>66.327692413330098</v>
      </c>
      <c r="V16" s="9">
        <v>27.0133979797363</v>
      </c>
      <c r="W16" s="9">
        <v>27.531135559081999</v>
      </c>
      <c r="X16" s="62">
        <f t="shared" si="4"/>
        <v>-0.51773757934569886</v>
      </c>
      <c r="Y16" s="9">
        <v>-16.383596992492699</v>
      </c>
      <c r="Z16" s="9">
        <v>-15.3219396591187</v>
      </c>
    </row>
    <row r="17" spans="1:26" s="12" customFormat="1">
      <c r="A17" s="5" t="s">
        <v>45</v>
      </c>
      <c r="B17" s="3">
        <v>2021469</v>
      </c>
      <c r="C17" s="4">
        <v>24321</v>
      </c>
      <c r="D17" s="4">
        <v>42471</v>
      </c>
      <c r="E17" s="10">
        <f t="shared" ca="1" si="0"/>
        <v>55</v>
      </c>
      <c r="F17" s="10">
        <v>794.88</v>
      </c>
      <c r="G17" s="10">
        <v>860.82</v>
      </c>
      <c r="H17" s="14">
        <f t="shared" si="5"/>
        <v>65.940000000000055</v>
      </c>
      <c r="I17" s="5">
        <v>2</v>
      </c>
      <c r="J17" s="9">
        <v>-4.9974666833877599</v>
      </c>
      <c r="K17" s="13">
        <v>4.1905256509780902</v>
      </c>
      <c r="L17" s="9">
        <v>9.7094957828521693</v>
      </c>
      <c r="M17" s="13">
        <v>2.41750848293304</v>
      </c>
      <c r="N17" s="9">
        <v>13.754442453384399</v>
      </c>
      <c r="O17" s="9">
        <v>6.4832404851913497</v>
      </c>
      <c r="P17" s="62">
        <f t="shared" si="2"/>
        <v>7.2712019681930498</v>
      </c>
      <c r="Q17" s="9">
        <v>21.004420757293701</v>
      </c>
      <c r="R17" s="9">
        <v>6.3851779699325597</v>
      </c>
      <c r="S17" s="62">
        <f t="shared" si="3"/>
        <v>14.619242787361141</v>
      </c>
      <c r="T17" s="9">
        <v>61.337039947509801</v>
      </c>
      <c r="U17" s="9">
        <v>49.7990398406982</v>
      </c>
      <c r="V17" s="9">
        <v>12.9581322669983</v>
      </c>
      <c r="W17" s="9">
        <v>-0.31171728298068002</v>
      </c>
      <c r="X17" s="62">
        <f t="shared" si="4"/>
        <v>13.26984954997898</v>
      </c>
      <c r="Y17" s="9">
        <v>-33.926681518554702</v>
      </c>
      <c r="Z17" s="9">
        <v>-37.230427742004402</v>
      </c>
    </row>
    <row r="18" spans="1:26" s="12" customFormat="1">
      <c r="A18" s="5" t="s">
        <v>46</v>
      </c>
      <c r="B18" s="3">
        <v>2117513</v>
      </c>
      <c r="C18" s="4">
        <v>35107</v>
      </c>
      <c r="D18" s="4">
        <v>42898</v>
      </c>
      <c r="E18" s="10">
        <f t="shared" ca="1" si="0"/>
        <v>25</v>
      </c>
      <c r="F18" s="10">
        <v>844.95</v>
      </c>
      <c r="G18" s="10">
        <v>886</v>
      </c>
      <c r="H18" s="14">
        <f t="shared" si="5"/>
        <v>41.049999999999955</v>
      </c>
      <c r="I18" s="5">
        <v>2</v>
      </c>
      <c r="J18" s="9">
        <v>-2.7888131936391201</v>
      </c>
      <c r="K18" s="13">
        <v>3.0321230093638101</v>
      </c>
      <c r="L18" s="9">
        <v>6.7903760274251299</v>
      </c>
      <c r="M18" s="13">
        <v>2.4304788112640399</v>
      </c>
      <c r="N18" s="9">
        <v>13.2807712554932</v>
      </c>
      <c r="O18" s="9">
        <v>6.5261883735656703</v>
      </c>
      <c r="P18" s="62">
        <f t="shared" si="2"/>
        <v>6.7545828819275293</v>
      </c>
      <c r="Q18" s="9">
        <v>16.373347918192501</v>
      </c>
      <c r="R18" s="9">
        <v>19.791159311930301</v>
      </c>
      <c r="S18" s="62">
        <f t="shared" si="3"/>
        <v>-3.4178113937378001</v>
      </c>
      <c r="T18" s="9">
        <v>64.566103617350294</v>
      </c>
      <c r="U18" s="9">
        <v>64.148638407389299</v>
      </c>
      <c r="V18" s="9">
        <v>40.256999969482401</v>
      </c>
      <c r="W18" s="9">
        <v>39.2092679341634</v>
      </c>
      <c r="X18" s="62">
        <f t="shared" si="4"/>
        <v>1.0477320353190009</v>
      </c>
      <c r="Y18" s="9">
        <v>6.8798356056213397</v>
      </c>
      <c r="Z18" s="9">
        <v>7.3183406194051104</v>
      </c>
    </row>
    <row r="19" spans="1:26" s="12" customFormat="1">
      <c r="A19" s="5" t="s">
        <v>47</v>
      </c>
      <c r="B19" s="3">
        <v>1260058</v>
      </c>
      <c r="C19" s="4">
        <v>38274</v>
      </c>
      <c r="D19" s="4">
        <v>42760</v>
      </c>
      <c r="E19" s="10">
        <f t="shared" ca="1" si="0"/>
        <v>17</v>
      </c>
      <c r="F19" s="10">
        <v>808.35</v>
      </c>
      <c r="G19" s="10">
        <v>835.12</v>
      </c>
      <c r="H19" s="14">
        <f t="shared" si="5"/>
        <v>26.769999999999982</v>
      </c>
      <c r="I19" s="5">
        <v>2</v>
      </c>
      <c r="J19" s="9">
        <v>4.0177074472109497</v>
      </c>
      <c r="K19" s="13">
        <v>6.0303296446800196</v>
      </c>
      <c r="L19" s="9">
        <v>4.3933356602986704</v>
      </c>
      <c r="M19" s="13">
        <v>5.6464999914169303</v>
      </c>
      <c r="N19" s="9">
        <v>5.0325587590535497</v>
      </c>
      <c r="O19" s="9">
        <v>10.941763559977201</v>
      </c>
      <c r="P19" s="62">
        <f t="shared" si="2"/>
        <v>-5.9092048009236509</v>
      </c>
      <c r="Q19" s="9">
        <v>2.9050963322321599</v>
      </c>
      <c r="R19" s="9">
        <v>12.389564832051599</v>
      </c>
      <c r="S19" s="62">
        <f t="shared" si="3"/>
        <v>-9.4844684998194388</v>
      </c>
      <c r="T19" s="9">
        <v>62.6186332702637</v>
      </c>
      <c r="U19" s="9">
        <v>66.774510701497405</v>
      </c>
      <c r="V19" s="9">
        <v>22.073387781779001</v>
      </c>
      <c r="W19" s="9">
        <v>21.5259507497152</v>
      </c>
      <c r="X19" s="62">
        <f t="shared" si="4"/>
        <v>0.5474370320638009</v>
      </c>
      <c r="Y19" s="9">
        <v>-14.6400365829468</v>
      </c>
      <c r="Z19" s="9">
        <v>-15.694502194722499</v>
      </c>
    </row>
    <row r="20" spans="1:26" s="12" customFormat="1">
      <c r="A20" s="5" t="s">
        <v>48</v>
      </c>
      <c r="B20" s="3">
        <v>2075375</v>
      </c>
      <c r="C20" s="4">
        <v>38832</v>
      </c>
      <c r="D20" s="4">
        <v>42744</v>
      </c>
      <c r="E20" s="10">
        <f t="shared" ca="1" si="0"/>
        <v>15</v>
      </c>
      <c r="F20" s="10">
        <v>857.15</v>
      </c>
      <c r="G20" s="10">
        <v>823.77</v>
      </c>
      <c r="H20" s="14">
        <f t="shared" si="5"/>
        <v>33.379999999999995</v>
      </c>
      <c r="I20" s="5">
        <v>1</v>
      </c>
      <c r="J20" s="9">
        <v>-1.16902337484062</v>
      </c>
      <c r="K20" s="13">
        <v>4.4040855843573796</v>
      </c>
      <c r="L20" s="9">
        <v>6.0207180023193398</v>
      </c>
      <c r="M20" s="13">
        <v>3.38831758499146</v>
      </c>
      <c r="N20" s="9">
        <v>12.820619583129901</v>
      </c>
      <c r="O20" s="9">
        <v>0.23832386285066601</v>
      </c>
      <c r="P20" s="62">
        <f t="shared" si="2"/>
        <v>12.582295720279234</v>
      </c>
      <c r="Q20" s="9">
        <v>23.334450912475599</v>
      </c>
      <c r="R20" s="9">
        <v>17.075211715698199</v>
      </c>
      <c r="S20" s="62">
        <f t="shared" si="3"/>
        <v>6.2592391967774006</v>
      </c>
      <c r="T20" s="9">
        <v>73.908827209472705</v>
      </c>
      <c r="U20" s="9">
        <v>63.262827301025403</v>
      </c>
      <c r="V20" s="9">
        <v>40.360785675048803</v>
      </c>
      <c r="W20" s="9">
        <v>36.8930061340332</v>
      </c>
      <c r="X20" s="62">
        <f t="shared" si="4"/>
        <v>3.4677795410156023</v>
      </c>
      <c r="Y20" s="9">
        <v>7.6459347724914597</v>
      </c>
      <c r="Z20" s="9">
        <v>3.3898621916770901</v>
      </c>
    </row>
    <row r="21" spans="1:26" s="12" customFormat="1">
      <c r="A21" s="5" t="s">
        <v>49</v>
      </c>
      <c r="B21" s="3">
        <v>2055001</v>
      </c>
      <c r="C21" s="4">
        <v>37290</v>
      </c>
      <c r="D21" s="4">
        <v>42660</v>
      </c>
      <c r="E21" s="10">
        <f t="shared" ca="1" si="0"/>
        <v>19</v>
      </c>
      <c r="F21" s="10">
        <v>877.45</v>
      </c>
      <c r="G21" s="10">
        <v>935.57</v>
      </c>
      <c r="H21" s="14">
        <f t="shared" si="5"/>
        <v>58.120000000000005</v>
      </c>
      <c r="I21" s="5">
        <v>2</v>
      </c>
      <c r="J21" s="9">
        <v>-2.7845108509063698</v>
      </c>
      <c r="K21" s="13">
        <v>1.92362904548645</v>
      </c>
      <c r="L21" s="9">
        <v>3.8158731460571298</v>
      </c>
      <c r="M21" s="13">
        <v>2.51333844661713</v>
      </c>
      <c r="N21" s="9">
        <v>17.337465286254901</v>
      </c>
      <c r="O21" s="9">
        <v>-0.78132039308547996</v>
      </c>
      <c r="P21" s="62">
        <f t="shared" si="2"/>
        <v>18.11878567934038</v>
      </c>
      <c r="Q21" s="9">
        <v>18.1492214202881</v>
      </c>
      <c r="R21" s="9">
        <v>2.8815040588378902</v>
      </c>
      <c r="S21" s="62">
        <f t="shared" si="3"/>
        <v>15.26771736145021</v>
      </c>
      <c r="T21" s="9">
        <v>64.276428222656307</v>
      </c>
      <c r="U21" s="9">
        <v>52.362678527832003</v>
      </c>
      <c r="V21" s="9">
        <v>22.465873718261701</v>
      </c>
      <c r="W21" s="9">
        <v>15.216147422790501</v>
      </c>
      <c r="X21" s="62">
        <f t="shared" si="4"/>
        <v>7.2497262954712003</v>
      </c>
      <c r="Y21" s="9">
        <v>-10.4833431243896</v>
      </c>
      <c r="Z21" s="9">
        <v>-14.5418710708618</v>
      </c>
    </row>
    <row r="22" spans="1:26" s="12" customFormat="1">
      <c r="A22" s="5" t="s">
        <v>50</v>
      </c>
      <c r="B22" s="3">
        <v>1388172</v>
      </c>
      <c r="C22" s="4">
        <v>38781</v>
      </c>
      <c r="D22" s="4">
        <v>42434</v>
      </c>
      <c r="E22" s="10">
        <f t="shared" ca="1" si="0"/>
        <v>15</v>
      </c>
      <c r="F22" s="10">
        <v>736.45</v>
      </c>
      <c r="G22" s="10">
        <v>722.05</v>
      </c>
      <c r="H22" s="14">
        <f t="shared" si="5"/>
        <v>14.400000000000091</v>
      </c>
      <c r="I22" s="5">
        <v>1</v>
      </c>
      <c r="J22" s="9">
        <v>3.8158731460571298</v>
      </c>
      <c r="K22" s="13">
        <v>2.51333844661713</v>
      </c>
      <c r="L22" s="9">
        <v>-2.7845108509063698</v>
      </c>
      <c r="M22" s="13">
        <v>1.92362904548645</v>
      </c>
      <c r="N22" s="9">
        <v>-0.78132039308547996</v>
      </c>
      <c r="O22" s="9">
        <v>17.337465286254901</v>
      </c>
      <c r="P22" s="62">
        <f t="shared" si="2"/>
        <v>-18.11878567934038</v>
      </c>
      <c r="Q22" s="9">
        <v>2.8815040588378902</v>
      </c>
      <c r="R22" s="9">
        <v>18.1492214202881</v>
      </c>
      <c r="S22" s="62">
        <f t="shared" si="3"/>
        <v>-15.26771736145021</v>
      </c>
      <c r="T22" s="9">
        <v>52.362678527832003</v>
      </c>
      <c r="U22" s="9">
        <v>64.276428222656307</v>
      </c>
      <c r="V22" s="9">
        <v>15.216147422790501</v>
      </c>
      <c r="W22" s="9">
        <v>22.465873718261701</v>
      </c>
      <c r="X22" s="62">
        <f t="shared" si="4"/>
        <v>-7.2497262954712003</v>
      </c>
      <c r="Y22" s="9">
        <v>-14.5418710708618</v>
      </c>
      <c r="Z22" s="9">
        <v>-10.4833431243896</v>
      </c>
    </row>
    <row r="23" spans="1:26" s="12" customFormat="1">
      <c r="A23" s="5" t="s">
        <v>51</v>
      </c>
      <c r="B23" s="3">
        <v>2023635</v>
      </c>
      <c r="C23" s="4">
        <v>37578</v>
      </c>
      <c r="D23" s="4">
        <v>42585</v>
      </c>
      <c r="E23" s="10">
        <f t="shared" ca="1" si="0"/>
        <v>19</v>
      </c>
      <c r="F23" s="10">
        <v>938.53</v>
      </c>
      <c r="G23" s="10">
        <v>914.12</v>
      </c>
      <c r="H23" s="14">
        <f t="shared" si="5"/>
        <v>24.409999999999968</v>
      </c>
      <c r="I23" s="5">
        <v>1</v>
      </c>
      <c r="J23" s="9">
        <v>1.28376854211092</v>
      </c>
      <c r="K23" s="13">
        <v>4.9095156565308598</v>
      </c>
      <c r="L23" s="9">
        <v>6.6701534986495998</v>
      </c>
      <c r="M23" s="13">
        <v>5.5821741968393299</v>
      </c>
      <c r="N23" s="9">
        <v>11.041256904602101</v>
      </c>
      <c r="O23" s="9">
        <v>7.0300601720809901</v>
      </c>
      <c r="P23" s="62">
        <f t="shared" si="2"/>
        <v>4.0111967325211104</v>
      </c>
      <c r="Q23" s="9">
        <v>19.839503288269</v>
      </c>
      <c r="R23" s="9">
        <v>16.996288776397702</v>
      </c>
      <c r="S23" s="62">
        <f t="shared" si="3"/>
        <v>2.8432145118712988</v>
      </c>
      <c r="T23" s="9">
        <v>69.182285308837905</v>
      </c>
      <c r="U23" s="9">
        <v>61.551974296569803</v>
      </c>
      <c r="V23" s="9">
        <v>28.805066108703599</v>
      </c>
      <c r="W23" s="9">
        <v>22.666844844818101</v>
      </c>
      <c r="X23" s="62">
        <f t="shared" si="4"/>
        <v>6.138221263885498</v>
      </c>
      <c r="Y23" s="9">
        <v>-7.9284782409668004</v>
      </c>
      <c r="Z23" s="9">
        <v>-10.175395250320401</v>
      </c>
    </row>
    <row r="24" spans="1:26" s="12" customFormat="1">
      <c r="A24" s="5" t="s">
        <v>52</v>
      </c>
      <c r="B24" s="3">
        <v>1707945</v>
      </c>
      <c r="C24" s="6">
        <v>40666</v>
      </c>
      <c r="D24" s="6">
        <v>43395</v>
      </c>
      <c r="E24" s="10">
        <f t="shared" ca="1" si="0"/>
        <v>10</v>
      </c>
      <c r="F24" s="11">
        <v>584.74</v>
      </c>
      <c r="G24" s="11">
        <v>598.78</v>
      </c>
      <c r="H24" s="15">
        <f t="shared" si="5"/>
        <v>14.039999999999964</v>
      </c>
      <c r="I24" s="5">
        <v>2</v>
      </c>
      <c r="J24" s="9">
        <v>5.47768751780192</v>
      </c>
      <c r="K24" s="13">
        <v>7.7778361588716498</v>
      </c>
      <c r="L24" s="9">
        <v>1.15009468793869</v>
      </c>
      <c r="M24" s="13">
        <v>4.8372164765993801</v>
      </c>
      <c r="N24" s="9">
        <v>6.2810441652933804</v>
      </c>
      <c r="O24" s="9">
        <v>8.8510522842407209</v>
      </c>
      <c r="P24" s="62">
        <f t="shared" si="2"/>
        <v>-2.5700081189473405</v>
      </c>
      <c r="Q24" s="9">
        <v>25.792727788289401</v>
      </c>
      <c r="R24" s="9">
        <v>27.645236333211301</v>
      </c>
      <c r="S24" s="62">
        <f t="shared" si="3"/>
        <v>-1.8525085449218999</v>
      </c>
      <c r="T24" s="9">
        <v>67.086321512858106</v>
      </c>
      <c r="U24" s="9">
        <v>65.103510538736998</v>
      </c>
      <c r="V24" s="9">
        <v>22.465873718261701</v>
      </c>
      <c r="W24" s="9">
        <v>15.216147422790501</v>
      </c>
      <c r="X24" s="62">
        <f t="shared" si="4"/>
        <v>7.2497262954712003</v>
      </c>
      <c r="Y24" s="9">
        <v>-10.4833431243896</v>
      </c>
      <c r="Z24" s="9">
        <v>-14.5418710708618</v>
      </c>
    </row>
    <row r="25" spans="1:26" s="12" customFormat="1">
      <c r="A25" s="5" t="s">
        <v>53</v>
      </c>
      <c r="B25" s="3">
        <v>2009755</v>
      </c>
      <c r="C25" s="4">
        <v>38748</v>
      </c>
      <c r="D25" s="4">
        <v>42457</v>
      </c>
      <c r="E25" s="10">
        <f t="shared" ca="1" si="0"/>
        <v>15</v>
      </c>
      <c r="F25" s="10">
        <v>754.35</v>
      </c>
      <c r="G25" s="10">
        <v>703.86</v>
      </c>
      <c r="H25" s="14">
        <f t="shared" si="5"/>
        <v>50.490000000000009</v>
      </c>
      <c r="I25" s="5">
        <v>1</v>
      </c>
      <c r="J25" s="9">
        <v>1.65312971671422</v>
      </c>
      <c r="K25" s="13">
        <v>5.7264930208524101</v>
      </c>
      <c r="L25" s="9">
        <v>7.7966976165771502</v>
      </c>
      <c r="M25" s="13">
        <v>5.5580594539642298</v>
      </c>
      <c r="N25" s="9">
        <v>-11.374734242757199</v>
      </c>
      <c r="O25" s="9">
        <v>17.839595794677699</v>
      </c>
      <c r="P25" s="62">
        <f t="shared" si="2"/>
        <v>-29.214330037434898</v>
      </c>
      <c r="Q25" s="9">
        <v>17.534567197163899</v>
      </c>
      <c r="R25" s="9">
        <v>26.064030329386402</v>
      </c>
      <c r="S25" s="62">
        <f t="shared" si="3"/>
        <v>-8.529463132222503</v>
      </c>
      <c r="T25" s="9">
        <v>65.552992502848298</v>
      </c>
      <c r="U25" s="9">
        <v>70.552495320638002</v>
      </c>
      <c r="V25" s="9">
        <v>35.887799580891901</v>
      </c>
      <c r="W25" s="9">
        <v>27.517931620279999</v>
      </c>
      <c r="X25" s="62">
        <f t="shared" si="4"/>
        <v>8.3698679606119022</v>
      </c>
      <c r="Y25" s="9">
        <v>-3.95295914014181</v>
      </c>
      <c r="Z25" s="9">
        <v>-4.6954546769460004</v>
      </c>
    </row>
    <row r="26" spans="1:26" s="12" customFormat="1">
      <c r="A26" s="5" t="s">
        <v>55</v>
      </c>
      <c r="B26" s="3">
        <v>2219408</v>
      </c>
      <c r="C26" s="6">
        <v>24871</v>
      </c>
      <c r="D26" s="6">
        <v>43416</v>
      </c>
      <c r="E26" s="10">
        <f t="shared" ca="1" si="0"/>
        <v>53</v>
      </c>
      <c r="F26" s="11">
        <v>797.3</v>
      </c>
      <c r="G26" s="11">
        <v>750.5</v>
      </c>
      <c r="H26" s="14">
        <f t="shared" si="5"/>
        <v>46.799999999999955</v>
      </c>
      <c r="I26" s="5">
        <v>2</v>
      </c>
      <c r="J26" s="9">
        <v>-1.5513090940000001</v>
      </c>
      <c r="K26" s="13">
        <v>2.0875716359999998</v>
      </c>
      <c r="L26" s="9">
        <v>3.093724489</v>
      </c>
      <c r="M26" s="13">
        <v>2.9071715029999998</v>
      </c>
      <c r="N26" s="9">
        <v>29.964659210000001</v>
      </c>
      <c r="O26" s="9">
        <v>13.632936239999999</v>
      </c>
      <c r="P26" s="62">
        <f t="shared" si="2"/>
        <v>16.331722970000001</v>
      </c>
      <c r="Q26" s="9">
        <v>14.98026299</v>
      </c>
      <c r="R26" s="9">
        <v>44.11629009</v>
      </c>
      <c r="S26" s="62">
        <f t="shared" si="3"/>
        <v>-29.1360271</v>
      </c>
      <c r="T26" s="9">
        <v>59.317447659999999</v>
      </c>
      <c r="U26" s="9">
        <v>83.731826780000006</v>
      </c>
      <c r="V26" s="9">
        <v>62.246708869999999</v>
      </c>
      <c r="W26" s="9">
        <v>42.004206660000001</v>
      </c>
      <c r="X26" s="62">
        <f t="shared" si="4"/>
        <v>20.242502209999998</v>
      </c>
      <c r="Y26" s="9">
        <v>17.758907789999999</v>
      </c>
      <c r="Z26" s="9">
        <v>8.3886023759999997</v>
      </c>
    </row>
    <row r="27" spans="1:26" s="12" customFormat="1">
      <c r="A27" s="5" t="s">
        <v>58</v>
      </c>
      <c r="B27" s="3">
        <v>1465280</v>
      </c>
      <c r="C27" s="6">
        <v>38565</v>
      </c>
      <c r="D27" s="6">
        <v>43445</v>
      </c>
      <c r="E27" s="11">
        <f t="shared" ca="1" si="0"/>
        <v>16</v>
      </c>
      <c r="F27" s="11">
        <v>817.5</v>
      </c>
      <c r="G27" s="11">
        <v>801.88</v>
      </c>
      <c r="H27" s="15">
        <f t="shared" si="5"/>
        <v>15.620000000000005</v>
      </c>
      <c r="I27" s="5">
        <v>1</v>
      </c>
      <c r="J27" s="9">
        <v>2.740330776</v>
      </c>
      <c r="K27" s="13">
        <v>3.992892017</v>
      </c>
      <c r="L27" s="9">
        <v>2.0323473609999998</v>
      </c>
      <c r="M27" s="13">
        <v>2.860455382</v>
      </c>
      <c r="N27" s="9">
        <v>15.37107499</v>
      </c>
      <c r="O27" s="9">
        <v>10.46025785</v>
      </c>
      <c r="P27" s="62">
        <f t="shared" si="2"/>
        <v>4.9108171400000007</v>
      </c>
      <c r="Q27" s="9">
        <v>12.320215859999999</v>
      </c>
      <c r="R27" s="9">
        <v>14.459251719999999</v>
      </c>
      <c r="S27" s="62">
        <f t="shared" si="3"/>
        <v>-2.1390358599999999</v>
      </c>
      <c r="T27" s="9">
        <v>63.50221252</v>
      </c>
      <c r="U27" s="9">
        <v>14.459251719999999</v>
      </c>
      <c r="V27" s="9">
        <v>31.681737259999998</v>
      </c>
      <c r="W27" s="9">
        <v>29.06872431</v>
      </c>
      <c r="X27" s="62">
        <f t="shared" si="4"/>
        <v>2.6130129499999981</v>
      </c>
      <c r="Y27" s="9">
        <v>-6.8613470400000001</v>
      </c>
      <c r="Z27" s="9">
        <v>-5.827686946</v>
      </c>
    </row>
    <row r="28" spans="1:26" s="12" customFormat="1">
      <c r="A28" s="5" t="s">
        <v>56</v>
      </c>
      <c r="B28" s="3">
        <v>1657452</v>
      </c>
      <c r="C28" s="6">
        <v>40324</v>
      </c>
      <c r="D28" s="6">
        <v>43458</v>
      </c>
      <c r="E28" s="10">
        <f ca="1">YEAR(TODAY())-YEAR(C28)-1</f>
        <v>11</v>
      </c>
      <c r="F28" s="11">
        <v>627.96</v>
      </c>
      <c r="G28" s="11">
        <v>639.38</v>
      </c>
      <c r="H28" s="14">
        <f>ABS(F28-G28)</f>
        <v>11.419999999999959</v>
      </c>
      <c r="I28" s="5">
        <v>2</v>
      </c>
      <c r="J28" s="9">
        <v>2.0223571659999999</v>
      </c>
      <c r="K28" s="13">
        <v>3.663178995</v>
      </c>
      <c r="L28" s="9">
        <v>2.805484265</v>
      </c>
      <c r="M28" s="13">
        <v>3.2948293089999998</v>
      </c>
      <c r="N28" s="9">
        <v>15.36630821</v>
      </c>
      <c r="O28" s="9">
        <v>8.3340761659999991</v>
      </c>
      <c r="P28" s="62">
        <f t="shared" si="2"/>
        <v>7.0322320440000006</v>
      </c>
      <c r="Q28" s="9">
        <v>28.30852127</v>
      </c>
      <c r="R28" s="9">
        <v>23.950398920000001</v>
      </c>
      <c r="S28" s="62">
        <f t="shared" si="3"/>
        <v>4.3581223499999986</v>
      </c>
      <c r="T28" s="9">
        <v>70.961439130000002</v>
      </c>
      <c r="U28" s="9">
        <v>71.061008450000003</v>
      </c>
      <c r="V28" s="9">
        <v>34.257293699999998</v>
      </c>
      <c r="W28" s="9">
        <v>31.722333429999999</v>
      </c>
      <c r="X28" s="62">
        <f t="shared" si="4"/>
        <v>2.5349602699999991</v>
      </c>
      <c r="Y28" s="9">
        <v>-14.466315979999999</v>
      </c>
      <c r="Z28" s="9">
        <v>-14.524189</v>
      </c>
    </row>
    <row r="29" spans="1:26" s="12" customFormat="1">
      <c r="A29" s="5" t="s">
        <v>57</v>
      </c>
      <c r="B29" s="3">
        <v>1836705</v>
      </c>
      <c r="C29" s="6">
        <v>40581</v>
      </c>
      <c r="D29" s="6">
        <v>43410</v>
      </c>
      <c r="E29" s="10">
        <f ca="1">YEAR(TODAY())-YEAR(C29)-1</f>
        <v>10</v>
      </c>
      <c r="F29" s="11">
        <v>649.64</v>
      </c>
      <c r="G29" s="11">
        <v>636.25</v>
      </c>
      <c r="H29" s="15">
        <f>ABS(F29-G29)</f>
        <v>13.389999999999986</v>
      </c>
      <c r="I29" s="5">
        <v>1</v>
      </c>
      <c r="J29" s="9">
        <v>6.4315288539999997</v>
      </c>
      <c r="K29" s="13">
        <v>6.0199311819999997</v>
      </c>
      <c r="L29" s="9">
        <v>3.3633611800000001</v>
      </c>
      <c r="M29" s="13">
        <v>4.9594964859999999</v>
      </c>
      <c r="N29" s="9">
        <v>11.548218350000001</v>
      </c>
      <c r="O29" s="9">
        <v>10.710302260000001</v>
      </c>
      <c r="P29" s="62">
        <f t="shared" si="2"/>
        <v>0.83791609000000022</v>
      </c>
      <c r="Q29" s="9">
        <v>15.27840958</v>
      </c>
      <c r="R29" s="9">
        <v>20.095413969999999</v>
      </c>
      <c r="S29" s="62">
        <f t="shared" si="3"/>
        <v>-4.8170043899999992</v>
      </c>
      <c r="T29" s="9">
        <v>62.378221889999999</v>
      </c>
      <c r="U29" s="9">
        <v>20.095413969999999</v>
      </c>
      <c r="V29" s="9">
        <v>27.45014153</v>
      </c>
      <c r="W29" s="9">
        <v>28.10929222</v>
      </c>
      <c r="X29" s="62">
        <f t="shared" si="4"/>
        <v>-0.65915069000000059</v>
      </c>
      <c r="Y29" s="9">
        <v>-8.4717980379999993</v>
      </c>
      <c r="Z29" s="9">
        <v>-9.0710710530000007</v>
      </c>
    </row>
    <row r="30" spans="1:26" s="12" customFormat="1">
      <c r="A30" s="53" t="s">
        <v>94</v>
      </c>
      <c r="B30" s="17">
        <v>1788740</v>
      </c>
      <c r="C30" s="22">
        <v>27929</v>
      </c>
      <c r="D30" s="22">
        <v>42509</v>
      </c>
      <c r="E30" s="25">
        <f t="shared" ref="E30:E31" si="6">(YEAR(D30)-YEAR(C30))-1</f>
        <v>39</v>
      </c>
      <c r="F30" s="18">
        <v>901.43</v>
      </c>
      <c r="G30" s="18">
        <v>884.45</v>
      </c>
      <c r="H30" s="18">
        <v>20.399999999999999</v>
      </c>
      <c r="I30" s="17">
        <v>1</v>
      </c>
      <c r="J30" s="54">
        <v>-0.73715915282567401</v>
      </c>
      <c r="K30" s="54">
        <v>4.9410638213157698</v>
      </c>
      <c r="L30" s="54">
        <v>3.6328431765238398</v>
      </c>
      <c r="M30" s="54">
        <v>4.6599978903929404</v>
      </c>
      <c r="N30" s="54">
        <v>11.369935989379901</v>
      </c>
      <c r="O30" s="54">
        <v>9.6257327397664394</v>
      </c>
      <c r="P30" s="62">
        <f t="shared" si="2"/>
        <v>1.7442032496134612</v>
      </c>
      <c r="Q30" s="54">
        <v>5.1598889827728298</v>
      </c>
      <c r="R30" s="54">
        <v>8.6853746573130302</v>
      </c>
      <c r="S30" s="62">
        <f t="shared" si="3"/>
        <v>-3.5254856745402003</v>
      </c>
      <c r="T30" s="54">
        <v>64.492500305175795</v>
      </c>
      <c r="U30" s="54">
        <v>63.6494954427083</v>
      </c>
      <c r="V30" s="54">
        <v>12.9334716796875</v>
      </c>
      <c r="W30" s="54">
        <v>14.2696110407511</v>
      </c>
      <c r="X30" s="62">
        <f t="shared" si="4"/>
        <v>-1.3361393610635997</v>
      </c>
      <c r="Y30" s="54">
        <v>-21.039686838785801</v>
      </c>
      <c r="Z30" s="54">
        <v>-18.908738454182899</v>
      </c>
    </row>
    <row r="31" spans="1:26" s="12" customFormat="1">
      <c r="A31" s="53" t="s">
        <v>95</v>
      </c>
      <c r="B31" s="17">
        <v>1491740</v>
      </c>
      <c r="C31" s="55">
        <v>34690</v>
      </c>
      <c r="D31" s="55">
        <v>43444</v>
      </c>
      <c r="E31" s="25">
        <f t="shared" si="6"/>
        <v>23</v>
      </c>
      <c r="F31" s="18">
        <v>585</v>
      </c>
      <c r="G31" s="18">
        <v>575</v>
      </c>
      <c r="H31" s="18">
        <v>10</v>
      </c>
      <c r="I31" s="17">
        <v>1</v>
      </c>
      <c r="J31" s="56">
        <v>5.3098678589999997</v>
      </c>
      <c r="K31" s="56">
        <v>6.367139259</v>
      </c>
      <c r="L31" s="56">
        <v>0.36843141899999998</v>
      </c>
      <c r="M31" s="56">
        <v>5.6245246829999997</v>
      </c>
      <c r="N31" s="56">
        <v>8.5064237120000001</v>
      </c>
      <c r="O31" s="56">
        <v>7.8132889270000003</v>
      </c>
      <c r="P31" s="62">
        <f t="shared" si="2"/>
        <v>0.69313478499999981</v>
      </c>
      <c r="Q31" s="56">
        <v>15.99556422</v>
      </c>
      <c r="R31" s="56">
        <v>27.267408369999998</v>
      </c>
      <c r="S31" s="62">
        <f t="shared" si="3"/>
        <v>-11.271844149999998</v>
      </c>
      <c r="T31" s="56">
        <v>64.869771</v>
      </c>
      <c r="U31" s="56">
        <v>75.882438660000005</v>
      </c>
      <c r="V31" s="56">
        <v>50.152425770000001</v>
      </c>
      <c r="W31" s="56">
        <v>54.794642449999998</v>
      </c>
      <c r="X31" s="62">
        <f t="shared" si="4"/>
        <v>-4.6422166799999971</v>
      </c>
      <c r="Y31" s="56">
        <v>24.16505527</v>
      </c>
      <c r="Z31" s="56">
        <v>22.743332859999999</v>
      </c>
    </row>
    <row r="32" spans="1:26" s="12" customFormat="1">
      <c r="A32" s="5"/>
      <c r="B32" s="3"/>
      <c r="C32" s="7"/>
      <c r="D32" s="7"/>
      <c r="E32" s="11"/>
      <c r="F32" s="11"/>
      <c r="G32" s="11"/>
      <c r="H32" s="15"/>
      <c r="I32" s="5"/>
      <c r="J32" s="9"/>
      <c r="K32" s="9"/>
      <c r="L32" s="9"/>
      <c r="M32" s="9"/>
      <c r="N32" s="9"/>
      <c r="O32" s="9"/>
      <c r="Q32" s="9"/>
      <c r="R32" s="9"/>
      <c r="T32" s="9"/>
      <c r="U32" s="9"/>
      <c r="V32" s="9"/>
      <c r="W32" s="9"/>
      <c r="Y32" s="9"/>
      <c r="Z32" s="9"/>
    </row>
    <row r="33" spans="1:26" s="12" customFormat="1">
      <c r="A33" s="5"/>
      <c r="B33" s="3"/>
      <c r="C33" s="7"/>
      <c r="D33" s="7"/>
      <c r="E33" s="11"/>
      <c r="F33" s="11"/>
      <c r="G33" s="11"/>
      <c r="H33" s="15"/>
      <c r="I33" s="5"/>
      <c r="J33" s="54"/>
      <c r="K33" s="54"/>
      <c r="L33" s="54"/>
      <c r="M33" s="54"/>
      <c r="N33" s="54"/>
      <c r="O33" s="54"/>
      <c r="Q33" s="54"/>
      <c r="R33" s="54"/>
      <c r="T33" s="54"/>
      <c r="U33" s="54"/>
      <c r="V33" s="54"/>
      <c r="W33" s="54"/>
      <c r="Y33" s="54"/>
      <c r="Z33" s="54"/>
    </row>
    <row r="34" spans="1:26" s="12" customFormat="1">
      <c r="A34" s="5"/>
      <c r="B34" s="3"/>
      <c r="C34" s="7"/>
      <c r="D34" s="7"/>
      <c r="E34" s="11"/>
      <c r="F34" s="11"/>
      <c r="G34" s="11"/>
      <c r="H34" s="15"/>
      <c r="I34" s="5"/>
      <c r="J34" s="56"/>
      <c r="K34" s="56"/>
      <c r="L34" s="56"/>
      <c r="M34" s="56"/>
      <c r="N34" s="56"/>
      <c r="O34" s="56"/>
      <c r="Q34" s="56"/>
      <c r="R34" s="56"/>
      <c r="T34" s="56"/>
      <c r="U34" s="56"/>
      <c r="V34" s="56"/>
      <c r="W34" s="56"/>
      <c r="Y34" s="56"/>
      <c r="Z34" s="56"/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workbookViewId="0">
      <pane xSplit="10" ySplit="9" topLeftCell="U10" activePane="bottomRight" state="frozen"/>
      <selection pane="topRight" activeCell="K1" sqref="K1"/>
      <selection pane="bottomLeft" activeCell="A14" sqref="A14"/>
      <selection pane="bottomRight" activeCell="W15" sqref="W15"/>
    </sheetView>
  </sheetViews>
  <sheetFormatPr defaultRowHeight="17"/>
  <cols>
    <col min="1" max="1" width="9" style="1"/>
    <col min="2" max="2" width="9" style="3"/>
    <col min="3" max="3" width="11.08203125" style="7" bestFit="1" customWidth="1"/>
    <col min="4" max="4" width="10.58203125" style="7" customWidth="1"/>
    <col min="5" max="7" width="9" style="11"/>
    <col min="8" max="8" width="9" style="15"/>
    <col min="9" max="9" width="9" style="1"/>
    <col min="10" max="11" width="9" style="9"/>
    <col min="12" max="13" width="9" style="12"/>
    <col min="14" max="15" width="9.83203125" style="12" customWidth="1"/>
    <col min="17" max="18" width="9.83203125" style="12" customWidth="1"/>
    <col min="20" max="20" width="10.25" style="12" customWidth="1"/>
    <col min="21" max="21" width="10.08203125" style="12" customWidth="1"/>
    <col min="22" max="22" width="10.33203125" style="12" customWidth="1"/>
    <col min="23" max="23" width="10" style="12" customWidth="1"/>
    <col min="25" max="25" width="10.25" style="12" customWidth="1"/>
    <col min="26" max="26" width="10.08203125" style="12" customWidth="1"/>
  </cols>
  <sheetData>
    <row r="1" spans="1:26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14" t="s">
        <v>67</v>
      </c>
      <c r="I1" s="1" t="s">
        <v>54</v>
      </c>
      <c r="J1" s="9" t="s">
        <v>75</v>
      </c>
      <c r="K1" s="13" t="s">
        <v>77</v>
      </c>
      <c r="L1" s="9" t="s">
        <v>76</v>
      </c>
      <c r="M1" s="13" t="s">
        <v>78</v>
      </c>
      <c r="N1" s="9" t="s">
        <v>79</v>
      </c>
      <c r="O1" s="9" t="s">
        <v>80</v>
      </c>
      <c r="P1" s="9" t="s">
        <v>97</v>
      </c>
      <c r="Q1" s="9" t="s">
        <v>81</v>
      </c>
      <c r="R1" s="9" t="s">
        <v>82</v>
      </c>
      <c r="S1" s="9" t="s">
        <v>97</v>
      </c>
      <c r="T1" s="9" t="s">
        <v>83</v>
      </c>
      <c r="U1" s="9" t="s">
        <v>74</v>
      </c>
      <c r="V1" s="9" t="s">
        <v>84</v>
      </c>
      <c r="W1" s="9" t="s">
        <v>86</v>
      </c>
      <c r="X1" s="9" t="s">
        <v>98</v>
      </c>
      <c r="Y1" s="9" t="s">
        <v>85</v>
      </c>
      <c r="Z1" s="9" t="s">
        <v>87</v>
      </c>
    </row>
    <row r="2" spans="1:26" s="49" customFormat="1">
      <c r="A2" s="43" t="s">
        <v>30</v>
      </c>
      <c r="B2" s="44">
        <v>2004294</v>
      </c>
      <c r="C2" s="45">
        <v>36605</v>
      </c>
      <c r="D2" s="45">
        <v>42730</v>
      </c>
      <c r="E2" s="58">
        <f t="shared" ref="E2:E21" ca="1" si="0">YEAR(TODAY())-YEAR(C2)-1</f>
        <v>21</v>
      </c>
      <c r="F2" s="58">
        <v>891.26</v>
      </c>
      <c r="G2" s="58">
        <v>867.15</v>
      </c>
      <c r="H2" s="59">
        <f t="shared" ref="H2:H9" si="1">ABS(F2-G2)</f>
        <v>24.110000000000014</v>
      </c>
      <c r="I2" s="43">
        <v>1</v>
      </c>
      <c r="J2" s="48">
        <v>-2.5384669303893999</v>
      </c>
      <c r="K2" s="60">
        <v>7.5721596082051601</v>
      </c>
      <c r="L2" s="48">
        <v>9.8437407811482807</v>
      </c>
      <c r="M2" s="60">
        <v>4.8706452051798497</v>
      </c>
      <c r="N2" s="48">
        <v>19.538576126098601</v>
      </c>
      <c r="O2" s="48">
        <v>9.2937245368957502</v>
      </c>
      <c r="P2" s="61">
        <f>N2-O2</f>
        <v>10.244851589202851</v>
      </c>
      <c r="Q2" s="48">
        <v>16.9925225575765</v>
      </c>
      <c r="R2" s="48">
        <v>8.0552817980448399</v>
      </c>
      <c r="S2" s="61">
        <f>Q2-R2</f>
        <v>8.9372407595316599</v>
      </c>
      <c r="T2" s="48">
        <v>66.311215718587206</v>
      </c>
      <c r="U2" s="48">
        <v>63.884565989176402</v>
      </c>
      <c r="V2" s="48">
        <v>37.8431409200033</v>
      </c>
      <c r="W2" s="48">
        <v>33.8670260111491</v>
      </c>
      <c r="X2" s="61">
        <f>V2-W2</f>
        <v>3.9761149088541998</v>
      </c>
      <c r="Y2" s="48">
        <v>-1.42843973636627</v>
      </c>
      <c r="Z2" s="48">
        <v>-0.941822409629822</v>
      </c>
    </row>
    <row r="3" spans="1:26" s="49" customFormat="1">
      <c r="A3" s="43" t="s">
        <v>32</v>
      </c>
      <c r="B3" s="44">
        <v>1976594</v>
      </c>
      <c r="C3" s="45">
        <v>35356</v>
      </c>
      <c r="D3" s="45">
        <v>42716</v>
      </c>
      <c r="E3" s="58">
        <f t="shared" ca="1" si="0"/>
        <v>25</v>
      </c>
      <c r="F3" s="58">
        <v>879.31</v>
      </c>
      <c r="G3" s="58">
        <v>899.7</v>
      </c>
      <c r="H3" s="59">
        <v>24.2</v>
      </c>
      <c r="I3" s="43">
        <v>1</v>
      </c>
      <c r="J3" s="48">
        <v>5.9384312629699698</v>
      </c>
      <c r="K3" s="60">
        <v>6.6087432280182803</v>
      </c>
      <c r="L3" s="48">
        <v>1.8903700709343001</v>
      </c>
      <c r="M3" s="60">
        <v>4.8228194117546099</v>
      </c>
      <c r="N3" s="48">
        <v>14.4453234672546</v>
      </c>
      <c r="O3" s="48">
        <v>27.8959493637085</v>
      </c>
      <c r="P3" s="61">
        <f t="shared" ref="P3:P25" si="2">N3-O3</f>
        <v>-13.4506258964539</v>
      </c>
      <c r="Q3" s="48">
        <v>18.553464889526399</v>
      </c>
      <c r="R3" s="48">
        <v>17.763674736022999</v>
      </c>
      <c r="S3" s="61">
        <f t="shared" ref="S3:S25" si="3">Q3-R3</f>
        <v>0.78979015350340021</v>
      </c>
      <c r="T3" s="48">
        <v>60.683488845825202</v>
      </c>
      <c r="U3" s="48">
        <v>63.452489852905302</v>
      </c>
      <c r="V3" s="48">
        <v>39.671356201171903</v>
      </c>
      <c r="W3" s="48">
        <v>39.2243041992188</v>
      </c>
      <c r="X3" s="61">
        <f t="shared" ref="X3:X25" si="4">V3-W3</f>
        <v>0.44705200195310368</v>
      </c>
      <c r="Y3" s="48">
        <v>-0.14631110429763799</v>
      </c>
      <c r="Z3" s="48">
        <v>4.4085197448730504</v>
      </c>
    </row>
    <row r="4" spans="1:26" s="49" customFormat="1">
      <c r="A4" s="43" t="s">
        <v>33</v>
      </c>
      <c r="B4" s="44">
        <v>1462211</v>
      </c>
      <c r="C4" s="45">
        <v>35356</v>
      </c>
      <c r="D4" s="45">
        <v>42716</v>
      </c>
      <c r="E4" s="58">
        <f t="shared" ca="1" si="0"/>
        <v>25</v>
      </c>
      <c r="F4" s="58">
        <v>879.31</v>
      </c>
      <c r="G4" s="58">
        <v>899.7</v>
      </c>
      <c r="H4" s="59">
        <v>40.270000000000003</v>
      </c>
      <c r="I4" s="43">
        <v>2</v>
      </c>
      <c r="J4" s="48">
        <v>-1.9720451434453301</v>
      </c>
      <c r="K4" s="60">
        <v>3.31901594003042</v>
      </c>
      <c r="L4" s="48">
        <v>5.16648149490356</v>
      </c>
      <c r="M4" s="60">
        <v>2.7848749160766602</v>
      </c>
      <c r="N4" s="48">
        <v>16.694903373718301</v>
      </c>
      <c r="O4" s="48">
        <v>13.646080017089799</v>
      </c>
      <c r="P4" s="61">
        <f t="shared" si="2"/>
        <v>3.0488233566285015</v>
      </c>
      <c r="Q4" s="48">
        <v>16.860619227091501</v>
      </c>
      <c r="R4" s="48">
        <v>15.8659318288167</v>
      </c>
      <c r="S4" s="61">
        <f t="shared" si="3"/>
        <v>0.99468739827480057</v>
      </c>
      <c r="T4" s="48">
        <v>70.034919738769503</v>
      </c>
      <c r="U4" s="48">
        <v>67.948148091634096</v>
      </c>
      <c r="V4" s="48">
        <v>30.624854405720999</v>
      </c>
      <c r="W4" s="48">
        <v>28.117040634155298</v>
      </c>
      <c r="X4" s="61">
        <f t="shared" si="4"/>
        <v>2.5078137715657007</v>
      </c>
      <c r="Y4" s="48">
        <v>1.40327503283819</v>
      </c>
      <c r="Z4" s="48">
        <v>-0.21120354284842799</v>
      </c>
    </row>
    <row r="5" spans="1:26" s="49" customFormat="1">
      <c r="A5" s="43" t="s">
        <v>35</v>
      </c>
      <c r="B5" s="44">
        <v>2077910</v>
      </c>
      <c r="C5" s="45">
        <v>36173</v>
      </c>
      <c r="D5" s="45">
        <v>42772</v>
      </c>
      <c r="E5" s="58">
        <f t="shared" ca="1" si="0"/>
        <v>22</v>
      </c>
      <c r="F5" s="58">
        <v>808.4</v>
      </c>
      <c r="G5" s="58">
        <v>850.64</v>
      </c>
      <c r="H5" s="59">
        <v>50</v>
      </c>
      <c r="I5" s="43">
        <v>2</v>
      </c>
      <c r="J5" s="48">
        <v>-3.7935613989829999</v>
      </c>
      <c r="K5" s="60">
        <v>4.1830558180809003</v>
      </c>
      <c r="L5" s="48">
        <v>9.7274649143218994</v>
      </c>
      <c r="M5" s="60">
        <v>4.6929984092712402</v>
      </c>
      <c r="N5" s="48">
        <v>19.107748985290499</v>
      </c>
      <c r="O5" s="48">
        <v>11.7492387294769</v>
      </c>
      <c r="P5" s="61">
        <f t="shared" si="2"/>
        <v>7.3585102558135986</v>
      </c>
      <c r="Q5" s="48">
        <v>19.451115131378199</v>
      </c>
      <c r="R5" s="48">
        <v>15.634685754775999</v>
      </c>
      <c r="S5" s="61">
        <f t="shared" si="3"/>
        <v>3.8164293766021995</v>
      </c>
      <c r="T5" s="48">
        <v>64.440177917480497</v>
      </c>
      <c r="U5" s="48">
        <v>61.855702400207498</v>
      </c>
      <c r="V5" s="48">
        <v>33.005895614624002</v>
      </c>
      <c r="W5" s="48">
        <v>24.9770653247833</v>
      </c>
      <c r="X5" s="61">
        <f t="shared" si="4"/>
        <v>8.0288302898407018</v>
      </c>
      <c r="Y5" s="48">
        <v>-1.9694514749571701</v>
      </c>
      <c r="Z5" s="48">
        <v>-1.84674179553986</v>
      </c>
    </row>
    <row r="6" spans="1:26" s="49" customFormat="1">
      <c r="A6" s="43" t="s">
        <v>36</v>
      </c>
      <c r="B6" s="44">
        <v>2075649</v>
      </c>
      <c r="C6" s="45">
        <v>31268</v>
      </c>
      <c r="D6" s="45">
        <v>42849</v>
      </c>
      <c r="E6" s="58">
        <f t="shared" ca="1" si="0"/>
        <v>36</v>
      </c>
      <c r="F6" s="58">
        <v>840.34</v>
      </c>
      <c r="G6" s="58">
        <v>870.62</v>
      </c>
      <c r="H6" s="59">
        <f t="shared" si="1"/>
        <v>30.279999999999973</v>
      </c>
      <c r="I6" s="43">
        <v>2</v>
      </c>
      <c r="J6" s="48">
        <v>-0.77246004194021201</v>
      </c>
      <c r="K6" s="60">
        <v>6.30716728121042</v>
      </c>
      <c r="L6" s="48">
        <v>6.9191545486450199</v>
      </c>
      <c r="M6" s="60">
        <v>5.3841187059879303</v>
      </c>
      <c r="N6" s="48">
        <v>7.2405337333679203</v>
      </c>
      <c r="O6" s="48">
        <v>2.72738752365112</v>
      </c>
      <c r="P6" s="61">
        <f t="shared" si="2"/>
        <v>4.5131462097168003</v>
      </c>
      <c r="Q6" s="48">
        <v>15.585295677185099</v>
      </c>
      <c r="R6" s="48">
        <v>10.0721853256226</v>
      </c>
      <c r="S6" s="61">
        <f t="shared" si="3"/>
        <v>5.5131103515624993</v>
      </c>
      <c r="T6" s="48">
        <v>69.245608520507801</v>
      </c>
      <c r="U6" s="48">
        <v>56.060351562500003</v>
      </c>
      <c r="V6" s="48">
        <v>36.552007293701202</v>
      </c>
      <c r="W6" s="48">
        <v>30.075801086425798</v>
      </c>
      <c r="X6" s="61">
        <f t="shared" si="4"/>
        <v>6.4762062072754034</v>
      </c>
      <c r="Y6" s="48">
        <v>0.86526470184326199</v>
      </c>
      <c r="Z6" s="48">
        <v>-1.35575214624405</v>
      </c>
    </row>
    <row r="7" spans="1:26" s="49" customFormat="1">
      <c r="A7" s="43" t="s">
        <v>37</v>
      </c>
      <c r="B7" s="44">
        <v>915574</v>
      </c>
      <c r="C7" s="45">
        <v>35429</v>
      </c>
      <c r="D7" s="45">
        <v>43229</v>
      </c>
      <c r="E7" s="58">
        <f t="shared" ca="1" si="0"/>
        <v>25</v>
      </c>
      <c r="F7" s="58">
        <v>955.45</v>
      </c>
      <c r="G7" s="58">
        <v>932.25</v>
      </c>
      <c r="H7" s="59">
        <f t="shared" si="1"/>
        <v>23.200000000000045</v>
      </c>
      <c r="I7" s="43">
        <v>1</v>
      </c>
      <c r="J7" s="48">
        <v>4.17333940664927E-2</v>
      </c>
      <c r="K7" s="60">
        <v>8.0826984743277208</v>
      </c>
      <c r="L7" s="48">
        <v>8.2333065668741892</v>
      </c>
      <c r="M7" s="60">
        <v>6.7262036800384504</v>
      </c>
      <c r="N7" s="48">
        <v>17.818048477172901</v>
      </c>
      <c r="O7" s="48">
        <v>5.5639286041259801</v>
      </c>
      <c r="P7" s="61">
        <f t="shared" si="2"/>
        <v>12.254119873046921</v>
      </c>
      <c r="Q7" s="48">
        <v>15.4846769968669</v>
      </c>
      <c r="R7" s="48">
        <v>11.027569452921499</v>
      </c>
      <c r="S7" s="61">
        <f t="shared" si="3"/>
        <v>4.4571075439454013</v>
      </c>
      <c r="T7" s="48">
        <v>62.008448282877602</v>
      </c>
      <c r="U7" s="48">
        <v>11.027569452921499</v>
      </c>
      <c r="V7" s="48">
        <v>35.041306813557902</v>
      </c>
      <c r="W7" s="48">
        <v>32.720049540201799</v>
      </c>
      <c r="X7" s="61">
        <f t="shared" si="4"/>
        <v>2.3212572733561032</v>
      </c>
      <c r="Y7" s="48">
        <v>3.61064306894938</v>
      </c>
      <c r="Z7" s="48">
        <v>0.620563603937626</v>
      </c>
    </row>
    <row r="8" spans="1:26" s="49" customFormat="1">
      <c r="A8" s="43" t="s">
        <v>39</v>
      </c>
      <c r="B8" s="44">
        <v>2085741</v>
      </c>
      <c r="C8" s="45">
        <v>35012</v>
      </c>
      <c r="D8" s="45">
        <v>42814</v>
      </c>
      <c r="E8" s="58">
        <f t="shared" ca="1" si="0"/>
        <v>26</v>
      </c>
      <c r="F8" s="58">
        <v>981.18</v>
      </c>
      <c r="G8" s="58">
        <v>1008.63</v>
      </c>
      <c r="H8" s="59">
        <f t="shared" si="1"/>
        <v>27.450000000000045</v>
      </c>
      <c r="I8" s="43">
        <v>2</v>
      </c>
      <c r="J8" s="48">
        <v>2.6709327697753902</v>
      </c>
      <c r="K8" s="60">
        <v>4.23106825351715</v>
      </c>
      <c r="L8" s="48">
        <v>3.2733465433120701</v>
      </c>
      <c r="M8" s="60">
        <v>5.0135706663131696</v>
      </c>
      <c r="N8" s="48">
        <v>15.9380097389221</v>
      </c>
      <c r="O8" s="48">
        <v>7.41872310638428</v>
      </c>
      <c r="P8" s="61">
        <f t="shared" si="2"/>
        <v>8.5192866325378205</v>
      </c>
      <c r="Q8" s="48">
        <v>14.6040167808533</v>
      </c>
      <c r="R8" s="48">
        <v>9.1961793899536097</v>
      </c>
      <c r="S8" s="61">
        <f t="shared" si="3"/>
        <v>5.4078373908996902</v>
      </c>
      <c r="T8" s="48">
        <v>71.180744171142607</v>
      </c>
      <c r="U8" s="48">
        <v>68.175258636474595</v>
      </c>
      <c r="V8" s="48">
        <v>33.137851715087898</v>
      </c>
      <c r="W8" s="48">
        <v>31.2586555480957</v>
      </c>
      <c r="X8" s="61">
        <f t="shared" si="4"/>
        <v>1.8791961669921982</v>
      </c>
      <c r="Y8" s="48">
        <v>-4.12430644035339</v>
      </c>
      <c r="Z8" s="48">
        <v>-6.8127307891845703</v>
      </c>
    </row>
    <row r="9" spans="1:26" s="49" customFormat="1">
      <c r="A9" s="43" t="s">
        <v>40</v>
      </c>
      <c r="B9" s="44">
        <v>2040165</v>
      </c>
      <c r="C9" s="45">
        <v>34798</v>
      </c>
      <c r="D9" s="45">
        <v>42534</v>
      </c>
      <c r="E9" s="58">
        <f t="shared" ca="1" si="0"/>
        <v>26</v>
      </c>
      <c r="F9" s="58">
        <v>832.2</v>
      </c>
      <c r="G9" s="58">
        <v>887.11</v>
      </c>
      <c r="H9" s="59">
        <f t="shared" si="1"/>
        <v>54.909999999999968</v>
      </c>
      <c r="I9" s="43">
        <v>2</v>
      </c>
      <c r="J9" s="48">
        <v>-0.14749287565549199</v>
      </c>
      <c r="K9" s="60">
        <v>7.9792064130306199</v>
      </c>
      <c r="L9" s="48">
        <v>11.480439503987601</v>
      </c>
      <c r="M9" s="60">
        <v>6.3670315742492702</v>
      </c>
      <c r="N9" s="48">
        <v>20.363030115763301</v>
      </c>
      <c r="O9" s="48">
        <v>1.5237291653950999</v>
      </c>
      <c r="P9" s="61">
        <f t="shared" si="2"/>
        <v>18.839300950368202</v>
      </c>
      <c r="Q9" s="48">
        <v>29.104789098103801</v>
      </c>
      <c r="R9" s="48">
        <v>-5.3391628265380904</v>
      </c>
      <c r="S9" s="61">
        <f t="shared" si="3"/>
        <v>34.443951924641894</v>
      </c>
      <c r="T9" s="48">
        <v>74.211746215820298</v>
      </c>
      <c r="U9" s="48">
        <v>66.120671590169295</v>
      </c>
      <c r="V9" s="48">
        <v>42.133035024007199</v>
      </c>
      <c r="W9" s="48">
        <v>26.600679397583001</v>
      </c>
      <c r="X9" s="61">
        <f t="shared" si="4"/>
        <v>15.532355626424199</v>
      </c>
      <c r="Y9" s="48">
        <v>-1.7027545912812201</v>
      </c>
      <c r="Z9" s="48">
        <v>-14.844876289367701</v>
      </c>
    </row>
    <row r="10" spans="1:26" s="51" customFormat="1">
      <c r="A10" s="43" t="s">
        <v>42</v>
      </c>
      <c r="B10" s="44">
        <v>2215198</v>
      </c>
      <c r="C10" s="50">
        <v>39059</v>
      </c>
      <c r="D10" s="50">
        <v>43395</v>
      </c>
      <c r="E10" s="58">
        <f t="shared" ca="1" si="0"/>
        <v>15</v>
      </c>
      <c r="F10" s="47">
        <v>683.48</v>
      </c>
      <c r="G10" s="47">
        <v>711.75</v>
      </c>
      <c r="H10" s="46">
        <v>25</v>
      </c>
      <c r="I10" s="43">
        <v>2</v>
      </c>
      <c r="J10" s="48">
        <v>1.75844478607178</v>
      </c>
      <c r="K10" s="60">
        <v>3.08030730485916</v>
      </c>
      <c r="L10" s="48">
        <v>1.08991052955389</v>
      </c>
      <c r="M10" s="60">
        <v>3.0110475644469301</v>
      </c>
      <c r="N10" s="48">
        <v>19.033947944641099</v>
      </c>
      <c r="O10" s="48">
        <v>9.3248264789581299</v>
      </c>
      <c r="P10" s="61">
        <f t="shared" si="2"/>
        <v>9.7091214656829692</v>
      </c>
      <c r="Q10" s="48">
        <v>24.447567939758301</v>
      </c>
      <c r="R10" s="48">
        <v>14.234566450119001</v>
      </c>
      <c r="S10" s="61">
        <f t="shared" si="3"/>
        <v>10.2130014896393</v>
      </c>
      <c r="T10" s="48">
        <v>70.424535751342802</v>
      </c>
      <c r="U10" s="48">
        <v>58.0946817398071</v>
      </c>
      <c r="V10" s="48">
        <v>31.415196895599401</v>
      </c>
      <c r="W10" s="48">
        <v>27.3973436355591</v>
      </c>
      <c r="X10" s="61">
        <f t="shared" si="4"/>
        <v>4.017853260040301</v>
      </c>
      <c r="Y10" s="48">
        <v>-0.594996247440577</v>
      </c>
      <c r="Z10" s="48">
        <v>-7.2968488931655902</v>
      </c>
    </row>
    <row r="11" spans="1:26" s="49" customFormat="1">
      <c r="A11" s="43" t="s">
        <v>43</v>
      </c>
      <c r="B11" s="44">
        <v>2086493</v>
      </c>
      <c r="C11" s="45">
        <v>29255</v>
      </c>
      <c r="D11" s="45">
        <v>42849</v>
      </c>
      <c r="E11" s="58">
        <f t="shared" ca="1" si="0"/>
        <v>41</v>
      </c>
      <c r="F11" s="58">
        <v>1013.64</v>
      </c>
      <c r="G11" s="58">
        <v>980.57</v>
      </c>
      <c r="H11" s="59">
        <f t="shared" ref="H11:H21" si="5">ABS(F11-G11)</f>
        <v>33.069999999999936</v>
      </c>
      <c r="I11" s="43">
        <v>1</v>
      </c>
      <c r="J11" s="48">
        <v>1.5281500816345199</v>
      </c>
      <c r="K11" s="60">
        <v>4.4471787611643503</v>
      </c>
      <c r="L11" s="48">
        <v>2.6174719333648699</v>
      </c>
      <c r="M11" s="60">
        <v>1.85283865531286</v>
      </c>
      <c r="N11" s="48">
        <v>15.271938959757501</v>
      </c>
      <c r="O11" s="48">
        <v>3.5018634001414002</v>
      </c>
      <c r="P11" s="61">
        <f t="shared" si="2"/>
        <v>11.7700755596161</v>
      </c>
      <c r="Q11" s="48">
        <v>12.117835680643701</v>
      </c>
      <c r="R11" s="48">
        <v>7.1369468371073399</v>
      </c>
      <c r="S11" s="61">
        <f t="shared" si="3"/>
        <v>4.980888843536361</v>
      </c>
      <c r="T11" s="48">
        <v>63.264499664306598</v>
      </c>
      <c r="U11" s="48">
        <v>63.734460194905601</v>
      </c>
      <c r="V11" s="48">
        <v>27.184601465861</v>
      </c>
      <c r="W11" s="48">
        <v>27.074323018391901</v>
      </c>
      <c r="X11" s="61">
        <f t="shared" si="4"/>
        <v>0.11027844746909921</v>
      </c>
      <c r="Y11" s="48">
        <v>-4.6645627021789604</v>
      </c>
      <c r="Z11" s="48">
        <v>-2.18035912513733</v>
      </c>
    </row>
    <row r="12" spans="1:26" s="49" customFormat="1">
      <c r="A12" s="43" t="s">
        <v>44</v>
      </c>
      <c r="B12" s="44">
        <v>1943046</v>
      </c>
      <c r="C12" s="45">
        <v>36188</v>
      </c>
      <c r="D12" s="45">
        <v>42704</v>
      </c>
      <c r="E12" s="58">
        <f t="shared" ca="1" si="0"/>
        <v>22</v>
      </c>
      <c r="F12" s="58">
        <v>886.59</v>
      </c>
      <c r="G12" s="58">
        <v>912.49</v>
      </c>
      <c r="H12" s="59">
        <f t="shared" si="5"/>
        <v>25.899999999999977</v>
      </c>
      <c r="I12" s="43">
        <v>2</v>
      </c>
      <c r="J12" s="48">
        <v>-3.4295535564422601</v>
      </c>
      <c r="K12" s="60">
        <v>4.9684035778045699</v>
      </c>
      <c r="L12" s="48">
        <v>10.8885000228882</v>
      </c>
      <c r="M12" s="60">
        <v>4.6382789611816397</v>
      </c>
      <c r="N12" s="48">
        <v>14.215192031860401</v>
      </c>
      <c r="O12" s="48">
        <v>8.7068668365478494</v>
      </c>
      <c r="P12" s="61">
        <f t="shared" si="2"/>
        <v>5.5083251953125512</v>
      </c>
      <c r="Q12" s="48">
        <v>17.4253444671631</v>
      </c>
      <c r="R12" s="48">
        <v>22.9937435150147</v>
      </c>
      <c r="S12" s="61">
        <f t="shared" si="3"/>
        <v>-5.5683990478515994</v>
      </c>
      <c r="T12" s="48">
        <v>66.955577087402403</v>
      </c>
      <c r="U12" s="48">
        <v>66.327692413330098</v>
      </c>
      <c r="V12" s="48">
        <v>27.0133979797363</v>
      </c>
      <c r="W12" s="48">
        <v>27.531135559081999</v>
      </c>
      <c r="X12" s="61">
        <f t="shared" si="4"/>
        <v>-0.51773757934569886</v>
      </c>
      <c r="Y12" s="48">
        <v>-16.383596992492699</v>
      </c>
      <c r="Z12" s="48">
        <v>-15.3219396591187</v>
      </c>
    </row>
    <row r="13" spans="1:26" s="49" customFormat="1">
      <c r="A13" s="43" t="s">
        <v>45</v>
      </c>
      <c r="B13" s="44">
        <v>2021469</v>
      </c>
      <c r="C13" s="45">
        <v>24321</v>
      </c>
      <c r="D13" s="45">
        <v>42471</v>
      </c>
      <c r="E13" s="58">
        <f t="shared" ca="1" si="0"/>
        <v>55</v>
      </c>
      <c r="F13" s="58">
        <v>794.88</v>
      </c>
      <c r="G13" s="58">
        <v>860.82</v>
      </c>
      <c r="H13" s="59">
        <f t="shared" si="5"/>
        <v>65.940000000000055</v>
      </c>
      <c r="I13" s="43">
        <v>2</v>
      </c>
      <c r="J13" s="48">
        <v>-4.9974666833877599</v>
      </c>
      <c r="K13" s="60">
        <v>4.1905256509780902</v>
      </c>
      <c r="L13" s="48">
        <v>9.7094957828521693</v>
      </c>
      <c r="M13" s="60">
        <v>2.41750848293304</v>
      </c>
      <c r="N13" s="48">
        <v>13.754442453384399</v>
      </c>
      <c r="O13" s="48">
        <v>6.4832404851913497</v>
      </c>
      <c r="P13" s="61">
        <f t="shared" si="2"/>
        <v>7.2712019681930498</v>
      </c>
      <c r="Q13" s="48">
        <v>21.004420757293701</v>
      </c>
      <c r="R13" s="48">
        <v>6.3851779699325597</v>
      </c>
      <c r="S13" s="61">
        <f t="shared" si="3"/>
        <v>14.619242787361141</v>
      </c>
      <c r="T13" s="48">
        <v>61.337039947509801</v>
      </c>
      <c r="U13" s="48">
        <v>49.7990398406982</v>
      </c>
      <c r="V13" s="48">
        <v>12.9581322669983</v>
      </c>
      <c r="W13" s="48">
        <v>-0.31171728298068002</v>
      </c>
      <c r="X13" s="61">
        <f t="shared" si="4"/>
        <v>13.26984954997898</v>
      </c>
      <c r="Y13" s="48">
        <v>-33.926681518554702</v>
      </c>
      <c r="Z13" s="48">
        <v>-37.230427742004402</v>
      </c>
    </row>
    <row r="14" spans="1:26" s="49" customFormat="1">
      <c r="A14" s="43" t="s">
        <v>46</v>
      </c>
      <c r="B14" s="44">
        <v>2117513</v>
      </c>
      <c r="C14" s="45">
        <v>35107</v>
      </c>
      <c r="D14" s="45">
        <v>42898</v>
      </c>
      <c r="E14" s="58">
        <f t="shared" ca="1" si="0"/>
        <v>25</v>
      </c>
      <c r="F14" s="58">
        <v>844.95</v>
      </c>
      <c r="G14" s="58">
        <v>886</v>
      </c>
      <c r="H14" s="59">
        <f t="shared" si="5"/>
        <v>41.049999999999955</v>
      </c>
      <c r="I14" s="43">
        <v>2</v>
      </c>
      <c r="J14" s="48">
        <v>-2.7888131936391201</v>
      </c>
      <c r="K14" s="60">
        <v>3.0321230093638101</v>
      </c>
      <c r="L14" s="48">
        <v>6.7903760274251299</v>
      </c>
      <c r="M14" s="60">
        <v>2.4304788112640399</v>
      </c>
      <c r="N14" s="48">
        <v>13.2807712554932</v>
      </c>
      <c r="O14" s="48">
        <v>6.5261883735656703</v>
      </c>
      <c r="P14" s="61">
        <f t="shared" si="2"/>
        <v>6.7545828819275293</v>
      </c>
      <c r="Q14" s="48">
        <v>16.373347918192501</v>
      </c>
      <c r="R14" s="48">
        <v>19.791159311930301</v>
      </c>
      <c r="S14" s="61">
        <f t="shared" si="3"/>
        <v>-3.4178113937378001</v>
      </c>
      <c r="T14" s="48">
        <v>64.566103617350294</v>
      </c>
      <c r="U14" s="48">
        <v>64.148638407389299</v>
      </c>
      <c r="V14" s="48">
        <v>40.256999969482401</v>
      </c>
      <c r="W14" s="48">
        <v>39.2092679341634</v>
      </c>
      <c r="X14" s="61">
        <f t="shared" si="4"/>
        <v>1.0477320353190009</v>
      </c>
      <c r="Y14" s="48">
        <v>6.8798356056213397</v>
      </c>
      <c r="Z14" s="48">
        <v>7.3183406194051104</v>
      </c>
    </row>
    <row r="15" spans="1:26" s="49" customFormat="1">
      <c r="A15" s="43" t="s">
        <v>47</v>
      </c>
      <c r="B15" s="44">
        <v>1260058</v>
      </c>
      <c r="C15" s="45">
        <v>38274</v>
      </c>
      <c r="D15" s="45">
        <v>42760</v>
      </c>
      <c r="E15" s="58">
        <f t="shared" ca="1" si="0"/>
        <v>17</v>
      </c>
      <c r="F15" s="58">
        <v>808.35</v>
      </c>
      <c r="G15" s="58">
        <v>835.12</v>
      </c>
      <c r="H15" s="59">
        <f t="shared" si="5"/>
        <v>26.769999999999982</v>
      </c>
      <c r="I15" s="43">
        <v>2</v>
      </c>
      <c r="J15" s="48">
        <v>4.0177074472109497</v>
      </c>
      <c r="K15" s="60">
        <v>6.0303296446800196</v>
      </c>
      <c r="L15" s="48">
        <v>4.3933356602986704</v>
      </c>
      <c r="M15" s="60">
        <v>5.6464999914169303</v>
      </c>
      <c r="N15" s="48">
        <v>5.0325587590535497</v>
      </c>
      <c r="O15" s="48">
        <v>10.941763559977201</v>
      </c>
      <c r="P15" s="61">
        <f t="shared" si="2"/>
        <v>-5.9092048009236509</v>
      </c>
      <c r="Q15" s="48">
        <v>2.9050963322321599</v>
      </c>
      <c r="R15" s="48">
        <v>12.389564832051599</v>
      </c>
      <c r="S15" s="61">
        <f t="shared" si="3"/>
        <v>-9.4844684998194388</v>
      </c>
      <c r="T15" s="48">
        <v>62.6186332702637</v>
      </c>
      <c r="U15" s="48">
        <v>66.774510701497405</v>
      </c>
      <c r="V15" s="48">
        <v>22.073387781779001</v>
      </c>
      <c r="W15" s="48">
        <v>21.5259507497152</v>
      </c>
      <c r="X15" s="61">
        <f t="shared" si="4"/>
        <v>0.5474370320638009</v>
      </c>
      <c r="Y15" s="48">
        <v>-14.6400365829468</v>
      </c>
      <c r="Z15" s="48">
        <v>-15.694502194722499</v>
      </c>
    </row>
    <row r="16" spans="1:26" s="49" customFormat="1">
      <c r="A16" s="43" t="s">
        <v>48</v>
      </c>
      <c r="B16" s="44">
        <v>2075375</v>
      </c>
      <c r="C16" s="45">
        <v>38832</v>
      </c>
      <c r="D16" s="45">
        <v>42744</v>
      </c>
      <c r="E16" s="58">
        <f t="shared" ca="1" si="0"/>
        <v>15</v>
      </c>
      <c r="F16" s="58">
        <v>857.15</v>
      </c>
      <c r="G16" s="58">
        <v>823.77</v>
      </c>
      <c r="H16" s="59">
        <f t="shared" si="5"/>
        <v>33.379999999999995</v>
      </c>
      <c r="I16" s="43">
        <v>1</v>
      </c>
      <c r="J16" s="48">
        <v>-1.16902337484062</v>
      </c>
      <c r="K16" s="60">
        <v>4.4040855843573796</v>
      </c>
      <c r="L16" s="48">
        <v>6.0207180023193398</v>
      </c>
      <c r="M16" s="60">
        <v>3.38831758499146</v>
      </c>
      <c r="N16" s="48">
        <v>12.820619583129901</v>
      </c>
      <c r="O16" s="48">
        <v>0.23832386285066601</v>
      </c>
      <c r="P16" s="61">
        <f t="shared" si="2"/>
        <v>12.582295720279234</v>
      </c>
      <c r="Q16" s="48">
        <v>23.334450912475599</v>
      </c>
      <c r="R16" s="48">
        <v>17.075211715698199</v>
      </c>
      <c r="S16" s="61">
        <f t="shared" si="3"/>
        <v>6.2592391967774006</v>
      </c>
      <c r="T16" s="48">
        <v>73.908827209472705</v>
      </c>
      <c r="U16" s="48">
        <v>63.262827301025403</v>
      </c>
      <c r="V16" s="48">
        <v>40.360785675048803</v>
      </c>
      <c r="W16" s="48">
        <v>36.8930061340332</v>
      </c>
      <c r="X16" s="61">
        <f t="shared" si="4"/>
        <v>3.4677795410156023</v>
      </c>
      <c r="Y16" s="48">
        <v>7.6459347724914597</v>
      </c>
      <c r="Z16" s="48">
        <v>3.3898621916770901</v>
      </c>
    </row>
    <row r="17" spans="1:26" s="49" customFormat="1">
      <c r="A17" s="43" t="s">
        <v>49</v>
      </c>
      <c r="B17" s="44">
        <v>2055001</v>
      </c>
      <c r="C17" s="45">
        <v>37290</v>
      </c>
      <c r="D17" s="45">
        <v>42660</v>
      </c>
      <c r="E17" s="58">
        <f t="shared" ca="1" si="0"/>
        <v>19</v>
      </c>
      <c r="F17" s="58">
        <v>877.45</v>
      </c>
      <c r="G17" s="58">
        <v>935.57</v>
      </c>
      <c r="H17" s="59">
        <f t="shared" si="5"/>
        <v>58.120000000000005</v>
      </c>
      <c r="I17" s="43">
        <v>2</v>
      </c>
      <c r="J17" s="48">
        <v>-2.7845108509063698</v>
      </c>
      <c r="K17" s="60">
        <v>1.92362904548645</v>
      </c>
      <c r="L17" s="48">
        <v>3.8158731460571298</v>
      </c>
      <c r="M17" s="60">
        <v>2.51333844661713</v>
      </c>
      <c r="N17" s="48">
        <v>17.337465286254901</v>
      </c>
      <c r="O17" s="48">
        <v>-0.78132039308547996</v>
      </c>
      <c r="P17" s="61">
        <f t="shared" si="2"/>
        <v>18.11878567934038</v>
      </c>
      <c r="Q17" s="48">
        <v>18.1492214202881</v>
      </c>
      <c r="R17" s="48">
        <v>2.8815040588378902</v>
      </c>
      <c r="S17" s="61">
        <f t="shared" si="3"/>
        <v>15.26771736145021</v>
      </c>
      <c r="T17" s="48">
        <v>64.276428222656307</v>
      </c>
      <c r="U17" s="48">
        <v>52.362678527832003</v>
      </c>
      <c r="V17" s="48">
        <v>22.465873718261701</v>
      </c>
      <c r="W17" s="48">
        <v>15.216147422790501</v>
      </c>
      <c r="X17" s="61">
        <f t="shared" si="4"/>
        <v>7.2497262954712003</v>
      </c>
      <c r="Y17" s="48">
        <v>-10.4833431243896</v>
      </c>
      <c r="Z17" s="48">
        <v>-14.5418710708618</v>
      </c>
    </row>
    <row r="18" spans="1:26" s="49" customFormat="1">
      <c r="A18" s="43" t="s">
        <v>51</v>
      </c>
      <c r="B18" s="44">
        <v>2023635</v>
      </c>
      <c r="C18" s="45">
        <v>37578</v>
      </c>
      <c r="D18" s="45">
        <v>42585</v>
      </c>
      <c r="E18" s="58">
        <f t="shared" ca="1" si="0"/>
        <v>19</v>
      </c>
      <c r="F18" s="58">
        <v>938.53</v>
      </c>
      <c r="G18" s="58">
        <v>914.12</v>
      </c>
      <c r="H18" s="59">
        <f t="shared" si="5"/>
        <v>24.409999999999968</v>
      </c>
      <c r="I18" s="43">
        <v>1</v>
      </c>
      <c r="J18" s="48">
        <v>1.28376854211092</v>
      </c>
      <c r="K18" s="60">
        <v>4.9095156565308598</v>
      </c>
      <c r="L18" s="48">
        <v>6.6701534986495998</v>
      </c>
      <c r="M18" s="60">
        <v>5.5821741968393299</v>
      </c>
      <c r="N18" s="48">
        <v>11.041256904602101</v>
      </c>
      <c r="O18" s="48">
        <v>7.0300601720809901</v>
      </c>
      <c r="P18" s="61">
        <f t="shared" si="2"/>
        <v>4.0111967325211104</v>
      </c>
      <c r="Q18" s="48">
        <v>19.839503288269</v>
      </c>
      <c r="R18" s="48">
        <v>16.996288776397702</v>
      </c>
      <c r="S18" s="61">
        <f t="shared" si="3"/>
        <v>2.8432145118712988</v>
      </c>
      <c r="T18" s="48">
        <v>69.182285308837905</v>
      </c>
      <c r="U18" s="48">
        <v>61.551974296569803</v>
      </c>
      <c r="V18" s="48">
        <v>28.805066108703599</v>
      </c>
      <c r="W18" s="48">
        <v>22.666844844818101</v>
      </c>
      <c r="X18" s="61">
        <f t="shared" si="4"/>
        <v>6.138221263885498</v>
      </c>
      <c r="Y18" s="48">
        <v>-7.9284782409668004</v>
      </c>
      <c r="Z18" s="48">
        <v>-10.175395250320401</v>
      </c>
    </row>
    <row r="19" spans="1:26" s="49" customFormat="1">
      <c r="A19" s="43" t="s">
        <v>53</v>
      </c>
      <c r="B19" s="44">
        <v>2009755</v>
      </c>
      <c r="C19" s="45">
        <v>38748</v>
      </c>
      <c r="D19" s="45">
        <v>42457</v>
      </c>
      <c r="E19" s="58">
        <f t="shared" ca="1" si="0"/>
        <v>15</v>
      </c>
      <c r="F19" s="58">
        <v>754.35</v>
      </c>
      <c r="G19" s="58">
        <v>703.86</v>
      </c>
      <c r="H19" s="59">
        <f t="shared" si="5"/>
        <v>50.490000000000009</v>
      </c>
      <c r="I19" s="43">
        <v>1</v>
      </c>
      <c r="J19" s="48">
        <v>1.65312971671422</v>
      </c>
      <c r="K19" s="60">
        <v>5.7264930208524101</v>
      </c>
      <c r="L19" s="48">
        <v>7.7966976165771502</v>
      </c>
      <c r="M19" s="60">
        <v>5.5580594539642298</v>
      </c>
      <c r="N19" s="48">
        <v>-11.374734242757199</v>
      </c>
      <c r="O19" s="48">
        <v>17.839595794677699</v>
      </c>
      <c r="P19" s="61">
        <f t="shared" si="2"/>
        <v>-29.214330037434898</v>
      </c>
      <c r="Q19" s="48">
        <v>17.534567197163899</v>
      </c>
      <c r="R19" s="48">
        <v>26.064030329386402</v>
      </c>
      <c r="S19" s="61">
        <f t="shared" si="3"/>
        <v>-8.529463132222503</v>
      </c>
      <c r="T19" s="48">
        <v>65.552992502848298</v>
      </c>
      <c r="U19" s="48">
        <v>70.552495320638002</v>
      </c>
      <c r="V19" s="48">
        <v>35.887799580891901</v>
      </c>
      <c r="W19" s="48">
        <v>27.517931620279999</v>
      </c>
      <c r="X19" s="61">
        <f t="shared" si="4"/>
        <v>8.3698679606119022</v>
      </c>
      <c r="Y19" s="48">
        <v>-3.95295914014181</v>
      </c>
      <c r="Z19" s="48">
        <v>-4.6954546769460004</v>
      </c>
    </row>
    <row r="20" spans="1:26" s="49" customFormat="1">
      <c r="A20" s="43" t="s">
        <v>55</v>
      </c>
      <c r="B20" s="44">
        <v>2219408</v>
      </c>
      <c r="C20" s="50">
        <v>24871</v>
      </c>
      <c r="D20" s="50">
        <v>43416</v>
      </c>
      <c r="E20" s="58">
        <f t="shared" ca="1" si="0"/>
        <v>53</v>
      </c>
      <c r="F20" s="47">
        <v>797.3</v>
      </c>
      <c r="G20" s="47">
        <v>750.5</v>
      </c>
      <c r="H20" s="59">
        <f t="shared" si="5"/>
        <v>46.799999999999955</v>
      </c>
      <c r="I20" s="43">
        <v>2</v>
      </c>
      <c r="J20" s="48">
        <v>-1.5513090940000001</v>
      </c>
      <c r="K20" s="60">
        <v>2.0875716359999998</v>
      </c>
      <c r="L20" s="48">
        <v>3.093724489</v>
      </c>
      <c r="M20" s="60">
        <v>2.9071715029999998</v>
      </c>
      <c r="N20" s="48">
        <v>29.964659210000001</v>
      </c>
      <c r="O20" s="48">
        <v>13.632936239999999</v>
      </c>
      <c r="P20" s="61">
        <f t="shared" si="2"/>
        <v>16.331722970000001</v>
      </c>
      <c r="Q20" s="48">
        <v>14.98026299</v>
      </c>
      <c r="R20" s="48">
        <v>44.11629009</v>
      </c>
      <c r="S20" s="61">
        <f t="shared" si="3"/>
        <v>-29.1360271</v>
      </c>
      <c r="T20" s="48">
        <v>59.317447659999999</v>
      </c>
      <c r="U20" s="48">
        <v>83.731826780000006</v>
      </c>
      <c r="V20" s="48">
        <v>62.246708869999999</v>
      </c>
      <c r="W20" s="48">
        <v>42.004206660000001</v>
      </c>
      <c r="X20" s="61">
        <f t="shared" si="4"/>
        <v>20.242502209999998</v>
      </c>
      <c r="Y20" s="48">
        <v>17.758907789999999</v>
      </c>
      <c r="Z20" s="48">
        <v>8.3886023759999997</v>
      </c>
    </row>
    <row r="21" spans="1:26">
      <c r="A21" s="1" t="s">
        <v>58</v>
      </c>
      <c r="B21" s="3">
        <v>1465280</v>
      </c>
      <c r="C21" s="6">
        <v>38565</v>
      </c>
      <c r="D21" s="6">
        <v>43445</v>
      </c>
      <c r="E21" s="11">
        <f t="shared" ca="1" si="0"/>
        <v>16</v>
      </c>
      <c r="F21" s="11">
        <v>817.5</v>
      </c>
      <c r="G21" s="11">
        <v>801.88</v>
      </c>
      <c r="H21" s="15">
        <f t="shared" si="5"/>
        <v>15.620000000000005</v>
      </c>
      <c r="I21" s="5">
        <v>1</v>
      </c>
      <c r="J21" s="9">
        <v>2.740330776</v>
      </c>
      <c r="K21" s="13">
        <v>3.992892017</v>
      </c>
      <c r="L21" s="9">
        <v>2.0323473609999998</v>
      </c>
      <c r="M21" s="13">
        <v>2.860455382</v>
      </c>
      <c r="N21" s="9">
        <v>15.37107499</v>
      </c>
      <c r="O21" s="9">
        <v>10.46025785</v>
      </c>
      <c r="P21" s="27">
        <f t="shared" si="2"/>
        <v>4.9108171400000007</v>
      </c>
      <c r="Q21" s="9">
        <v>12.320215859999999</v>
      </c>
      <c r="R21" s="9">
        <v>14.459251719999999</v>
      </c>
      <c r="S21" s="27">
        <f t="shared" si="3"/>
        <v>-2.1390358599999999</v>
      </c>
      <c r="T21" s="9">
        <v>63.50221252</v>
      </c>
      <c r="U21" s="9">
        <v>14.459251719999999</v>
      </c>
      <c r="V21" s="9">
        <v>31.681737259999998</v>
      </c>
      <c r="W21" s="9">
        <v>29.06872431</v>
      </c>
      <c r="X21" s="27">
        <f t="shared" si="4"/>
        <v>2.6130129499999981</v>
      </c>
      <c r="Y21" s="9">
        <v>-6.8613470400000001</v>
      </c>
      <c r="Z21" s="9">
        <v>-5.827686946</v>
      </c>
    </row>
    <row r="22" spans="1:26">
      <c r="A22" s="1" t="s">
        <v>56</v>
      </c>
      <c r="B22" s="3">
        <v>1657452</v>
      </c>
      <c r="C22" s="6">
        <v>40324</v>
      </c>
      <c r="D22" s="6">
        <v>43458</v>
      </c>
      <c r="E22" s="10">
        <f ca="1">YEAR(TODAY())-YEAR(C22)-1</f>
        <v>11</v>
      </c>
      <c r="F22" s="11">
        <v>627.96</v>
      </c>
      <c r="G22" s="11">
        <v>639.38</v>
      </c>
      <c r="H22" s="14">
        <f>ABS(F22-G22)</f>
        <v>11.419999999999959</v>
      </c>
      <c r="I22" s="5">
        <v>2</v>
      </c>
      <c r="J22" s="9">
        <v>2.0223571659999999</v>
      </c>
      <c r="K22" s="13">
        <v>3.663178995</v>
      </c>
      <c r="L22" s="9">
        <v>2.805484265</v>
      </c>
      <c r="M22" s="13">
        <v>3.2948293089999998</v>
      </c>
      <c r="N22" s="9">
        <v>15.36630821</v>
      </c>
      <c r="O22" s="9">
        <v>8.3340761659999991</v>
      </c>
      <c r="P22" s="27">
        <f t="shared" si="2"/>
        <v>7.0322320440000006</v>
      </c>
      <c r="Q22" s="9">
        <v>28.30852127</v>
      </c>
      <c r="R22" s="9">
        <v>23.950398920000001</v>
      </c>
      <c r="S22" s="27">
        <f t="shared" si="3"/>
        <v>4.3581223499999986</v>
      </c>
      <c r="T22" s="9">
        <v>70.961439130000002</v>
      </c>
      <c r="U22" s="9">
        <v>71.061008450000003</v>
      </c>
      <c r="V22" s="9">
        <v>34.257293699999998</v>
      </c>
      <c r="W22" s="9">
        <v>31.722333429999999</v>
      </c>
      <c r="X22" s="27">
        <f t="shared" si="4"/>
        <v>2.5349602699999991</v>
      </c>
      <c r="Y22" s="9">
        <v>-14.466315979999999</v>
      </c>
      <c r="Z22" s="9">
        <v>-14.524189</v>
      </c>
    </row>
    <row r="23" spans="1:26">
      <c r="A23" s="1" t="s">
        <v>57</v>
      </c>
      <c r="B23" s="3">
        <v>1836705</v>
      </c>
      <c r="C23" s="6">
        <v>40581</v>
      </c>
      <c r="D23" s="6">
        <v>43410</v>
      </c>
      <c r="E23" s="10">
        <f ca="1">YEAR(TODAY())-YEAR(C23)-1</f>
        <v>10</v>
      </c>
      <c r="F23" s="11">
        <v>649.64</v>
      </c>
      <c r="G23" s="11">
        <v>636.25</v>
      </c>
      <c r="H23" s="15">
        <f>ABS(F23-G23)</f>
        <v>13.389999999999986</v>
      </c>
      <c r="I23" s="5">
        <v>1</v>
      </c>
      <c r="J23" s="9">
        <v>6.4315288539999997</v>
      </c>
      <c r="K23" s="13">
        <v>6.0199311819999997</v>
      </c>
      <c r="L23" s="9">
        <v>3.3633611800000001</v>
      </c>
      <c r="M23" s="13">
        <v>4.9594964859999999</v>
      </c>
      <c r="N23" s="9">
        <v>11.548218350000001</v>
      </c>
      <c r="O23" s="9">
        <v>10.710302260000001</v>
      </c>
      <c r="P23" s="27">
        <f t="shared" si="2"/>
        <v>0.83791609000000022</v>
      </c>
      <c r="Q23" s="9">
        <v>15.27840958</v>
      </c>
      <c r="R23" s="9">
        <v>20.095413969999999</v>
      </c>
      <c r="S23" s="27">
        <f t="shared" si="3"/>
        <v>-4.8170043899999992</v>
      </c>
      <c r="T23" s="9">
        <v>62.378221889999999</v>
      </c>
      <c r="U23" s="9">
        <v>20.095413969999999</v>
      </c>
      <c r="V23" s="9">
        <v>27.45014153</v>
      </c>
      <c r="W23" s="9">
        <v>28.10929222</v>
      </c>
      <c r="X23" s="27">
        <f t="shared" si="4"/>
        <v>-0.65915069000000059</v>
      </c>
      <c r="Y23" s="9">
        <v>-8.4717980379999993</v>
      </c>
      <c r="Z23" s="9">
        <v>-9.0710710530000007</v>
      </c>
    </row>
    <row r="24" spans="1:26">
      <c r="A24" s="16" t="s">
        <v>94</v>
      </c>
      <c r="B24" s="17">
        <v>1788740</v>
      </c>
      <c r="C24" s="22">
        <v>27929</v>
      </c>
      <c r="D24" s="22">
        <v>42509</v>
      </c>
      <c r="E24" s="25">
        <f t="shared" ref="E24:E25" si="6">(YEAR(D24)-YEAR(C24))-1</f>
        <v>39</v>
      </c>
      <c r="F24" s="18">
        <v>901.43</v>
      </c>
      <c r="G24" s="18">
        <v>884.45</v>
      </c>
      <c r="H24" s="18">
        <v>20.399999999999999</v>
      </c>
      <c r="I24" s="17">
        <v>1</v>
      </c>
      <c r="J24" s="19">
        <v>-0.73715915282567401</v>
      </c>
      <c r="K24" s="19">
        <v>4.9410638213157698</v>
      </c>
      <c r="L24" s="19">
        <v>3.6328431765238398</v>
      </c>
      <c r="M24" s="19">
        <v>4.6599978903929404</v>
      </c>
      <c r="N24" s="19">
        <v>11.369935989379901</v>
      </c>
      <c r="O24" s="19">
        <v>9.6257327397664394</v>
      </c>
      <c r="P24" s="27">
        <f t="shared" si="2"/>
        <v>1.7442032496134612</v>
      </c>
      <c r="Q24" s="19">
        <v>5.1598889827728298</v>
      </c>
      <c r="R24" s="19">
        <v>8.6853746573130302</v>
      </c>
      <c r="S24" s="27">
        <f t="shared" si="3"/>
        <v>-3.5254856745402003</v>
      </c>
      <c r="T24" s="19">
        <v>64.492500305175795</v>
      </c>
      <c r="U24" s="19">
        <v>63.6494954427083</v>
      </c>
      <c r="V24" s="19">
        <v>12.9334716796875</v>
      </c>
      <c r="W24" s="19">
        <v>14.2696110407511</v>
      </c>
      <c r="X24" s="27">
        <f t="shared" si="4"/>
        <v>-1.3361393610635997</v>
      </c>
      <c r="Y24" s="19">
        <v>-21.039686838785801</v>
      </c>
      <c r="Z24" s="19">
        <v>-18.908738454182899</v>
      </c>
    </row>
    <row r="25" spans="1:26">
      <c r="A25" s="16" t="s">
        <v>95</v>
      </c>
      <c r="B25" s="23">
        <v>1491740</v>
      </c>
      <c r="C25" s="24">
        <v>34690</v>
      </c>
      <c r="D25" s="24">
        <v>43444</v>
      </c>
      <c r="E25" s="25">
        <f t="shared" si="6"/>
        <v>23</v>
      </c>
      <c r="F25" s="26">
        <v>585</v>
      </c>
      <c r="G25" s="26">
        <v>575</v>
      </c>
      <c r="H25" s="26">
        <v>10</v>
      </c>
      <c r="I25" s="17">
        <v>1</v>
      </c>
      <c r="J25" s="21">
        <v>5.3098678589999997</v>
      </c>
      <c r="K25" s="21">
        <v>6.367139259</v>
      </c>
      <c r="L25" s="21">
        <v>0.36843141899999998</v>
      </c>
      <c r="M25" s="21">
        <v>5.6245246829999997</v>
      </c>
      <c r="N25" s="21">
        <v>8.5064237120000001</v>
      </c>
      <c r="O25" s="21">
        <v>7.8132889270000003</v>
      </c>
      <c r="P25" s="27">
        <f t="shared" si="2"/>
        <v>0.69313478499999981</v>
      </c>
      <c r="Q25" s="21">
        <v>15.99556422</v>
      </c>
      <c r="R25" s="21">
        <v>27.267408369999998</v>
      </c>
      <c r="S25" s="27">
        <f t="shared" si="3"/>
        <v>-11.271844149999998</v>
      </c>
      <c r="T25" s="21">
        <v>64.869771</v>
      </c>
      <c r="U25" s="21">
        <v>75.882438660000005</v>
      </c>
      <c r="V25" s="21">
        <v>50.152425770000001</v>
      </c>
      <c r="W25" s="21">
        <v>54.794642449999998</v>
      </c>
      <c r="X25" s="27">
        <f t="shared" si="4"/>
        <v>-4.6422166799999971</v>
      </c>
      <c r="Y25" s="21">
        <v>24.16505527</v>
      </c>
      <c r="Z25" s="21">
        <v>22.743332859999999</v>
      </c>
    </row>
    <row r="26" spans="1:26">
      <c r="A26" s="1" t="s">
        <v>31</v>
      </c>
      <c r="B26" s="3">
        <v>998095</v>
      </c>
      <c r="C26" s="4">
        <v>35356</v>
      </c>
      <c r="D26" s="4">
        <v>42716</v>
      </c>
      <c r="E26" s="10">
        <f t="shared" ref="E26:E31" ca="1" si="7">YEAR(TODAY())-YEAR(C26)-1</f>
        <v>25</v>
      </c>
      <c r="F26" s="10">
        <v>879.31</v>
      </c>
      <c r="G26" s="10">
        <v>899.7</v>
      </c>
      <c r="H26" s="14">
        <f t="shared" ref="H26:H31" si="8">ABS(F26-G26)</f>
        <v>20.3900000000001</v>
      </c>
      <c r="I26" s="5">
        <v>2</v>
      </c>
      <c r="J26" s="9">
        <v>0.48936788737773901</v>
      </c>
      <c r="K26" s="13">
        <v>4.7695454806089401</v>
      </c>
      <c r="L26" s="9">
        <v>7.6164348125457799</v>
      </c>
      <c r="M26" s="13">
        <v>4.8917857408523604</v>
      </c>
      <c r="N26" s="9">
        <v>9.1090009212493896</v>
      </c>
      <c r="O26" s="9">
        <v>5.9513494968414298</v>
      </c>
      <c r="P26" s="27">
        <f t="shared" ref="P26:P31" si="9">N26-O26</f>
        <v>3.1576514244079599</v>
      </c>
      <c r="Q26" s="9">
        <v>12.157577753067001</v>
      </c>
      <c r="R26" s="9">
        <v>-3.2016609013080601</v>
      </c>
      <c r="S26" s="27">
        <f t="shared" ref="S26:S31" si="10">Q26-R26</f>
        <v>15.35923865437506</v>
      </c>
      <c r="T26" s="9">
        <v>64.131029129028306</v>
      </c>
      <c r="U26" s="9">
        <v>58.443498611450202</v>
      </c>
      <c r="V26" s="9">
        <v>32.830987930297901</v>
      </c>
      <c r="W26" s="9">
        <v>28.7233290672302</v>
      </c>
      <c r="X26" s="27">
        <f t="shared" ref="X26:X31" si="11">V26-W26</f>
        <v>4.1076588630677016</v>
      </c>
      <c r="Y26" s="9">
        <v>-7.5200017690658596</v>
      </c>
      <c r="Z26" s="9">
        <v>-11.833909034729</v>
      </c>
    </row>
    <row r="27" spans="1:26">
      <c r="A27" s="1" t="s">
        <v>34</v>
      </c>
      <c r="B27" s="3">
        <v>1711037</v>
      </c>
      <c r="C27" s="4">
        <v>37148</v>
      </c>
      <c r="D27" s="4">
        <v>42765</v>
      </c>
      <c r="E27" s="10">
        <f t="shared" ca="1" si="7"/>
        <v>20</v>
      </c>
      <c r="F27" s="10">
        <v>907.97</v>
      </c>
      <c r="G27" s="10">
        <v>893.39</v>
      </c>
      <c r="H27" s="14">
        <f t="shared" si="8"/>
        <v>14.580000000000041</v>
      </c>
      <c r="I27" s="5">
        <v>1</v>
      </c>
      <c r="J27" s="9">
        <v>5.7542436122894296</v>
      </c>
      <c r="K27" s="13">
        <v>7.5442381501197797</v>
      </c>
      <c r="L27" s="9">
        <v>1.03670574724674</v>
      </c>
      <c r="M27" s="13">
        <v>5.7727307230234199</v>
      </c>
      <c r="N27" s="9">
        <v>18.628437519073501</v>
      </c>
      <c r="O27" s="9">
        <v>5.8102308511734</v>
      </c>
      <c r="P27" s="27">
        <f t="shared" si="9"/>
        <v>12.8182066679001</v>
      </c>
      <c r="Q27" s="9">
        <v>28.279724597930901</v>
      </c>
      <c r="R27" s="9">
        <v>20.593282222747799</v>
      </c>
      <c r="S27" s="27">
        <f t="shared" si="10"/>
        <v>7.6864423751831019</v>
      </c>
      <c r="T27" s="9">
        <v>72.180093765258803</v>
      </c>
      <c r="U27" s="9">
        <v>60.258813858032198</v>
      </c>
      <c r="V27" s="9">
        <v>44.685266494750998</v>
      </c>
      <c r="W27" s="9">
        <v>35.419251441955602</v>
      </c>
      <c r="X27" s="27">
        <f t="shared" si="11"/>
        <v>9.2660150527953959</v>
      </c>
      <c r="Y27" s="9">
        <v>10.020091533660899</v>
      </c>
      <c r="Z27" s="9">
        <v>1.81246137619019</v>
      </c>
    </row>
    <row r="28" spans="1:26">
      <c r="A28" s="1" t="s">
        <v>38</v>
      </c>
      <c r="B28" s="3">
        <v>2039563</v>
      </c>
      <c r="C28" s="4">
        <v>32317</v>
      </c>
      <c r="D28" s="4">
        <v>42583</v>
      </c>
      <c r="E28" s="10">
        <f t="shared" ca="1" si="7"/>
        <v>33</v>
      </c>
      <c r="F28" s="10">
        <v>874.98</v>
      </c>
      <c r="G28" s="10">
        <v>853.42</v>
      </c>
      <c r="H28" s="14">
        <f t="shared" si="8"/>
        <v>21.560000000000059</v>
      </c>
      <c r="I28" s="5">
        <v>1</v>
      </c>
      <c r="J28" s="9">
        <v>0.55390509963035595</v>
      </c>
      <c r="K28" s="13">
        <v>2.5910387337207799</v>
      </c>
      <c r="L28" s="9">
        <v>2.9988991022109999</v>
      </c>
      <c r="M28" s="13">
        <v>2.1199238598346701</v>
      </c>
      <c r="N28" s="9">
        <v>20.226267814636198</v>
      </c>
      <c r="O28" s="9">
        <v>14.095417022705099</v>
      </c>
      <c r="P28" s="27">
        <f t="shared" si="9"/>
        <v>6.1308507919310991</v>
      </c>
      <c r="Q28" s="9">
        <v>9.8243789672851598</v>
      </c>
      <c r="R28" s="9">
        <v>4.5628498792648298</v>
      </c>
      <c r="S28" s="27">
        <f t="shared" si="10"/>
        <v>5.26152908802033</v>
      </c>
      <c r="T28" s="9">
        <v>77.109840393066406</v>
      </c>
      <c r="U28" s="9">
        <v>4.5628498792648298</v>
      </c>
      <c r="V28" s="9">
        <v>34.005975723266602</v>
      </c>
      <c r="W28" s="9">
        <v>27.058565139770501</v>
      </c>
      <c r="X28" s="27">
        <f t="shared" si="11"/>
        <v>6.9474105834961009</v>
      </c>
      <c r="Y28" s="9">
        <v>-3.87287056446075</v>
      </c>
      <c r="Z28" s="9">
        <v>-6.0387160778045699</v>
      </c>
    </row>
    <row r="29" spans="1:26">
      <c r="A29" s="1" t="s">
        <v>41</v>
      </c>
      <c r="B29" s="3">
        <v>1899902</v>
      </c>
      <c r="C29" s="4">
        <v>32198</v>
      </c>
      <c r="D29" s="4">
        <v>42558</v>
      </c>
      <c r="E29" s="10">
        <f t="shared" ca="1" si="7"/>
        <v>33</v>
      </c>
      <c r="F29" s="10">
        <v>826.47</v>
      </c>
      <c r="G29" s="10">
        <v>848.8</v>
      </c>
      <c r="H29" s="14">
        <f t="shared" si="8"/>
        <v>22.329999999999927</v>
      </c>
      <c r="I29" s="5">
        <v>2</v>
      </c>
      <c r="J29" s="9">
        <v>4.3350861072540301</v>
      </c>
      <c r="K29" s="13">
        <v>9.3720123767852801</v>
      </c>
      <c r="L29" s="9">
        <v>8.4786138534545898</v>
      </c>
      <c r="M29" s="13">
        <v>9.4582903236150706</v>
      </c>
      <c r="N29" s="9">
        <v>16.959018707275401</v>
      </c>
      <c r="O29" s="9">
        <v>8.9943294525146502</v>
      </c>
      <c r="P29" s="27">
        <f t="shared" si="9"/>
        <v>7.9646892547607511</v>
      </c>
      <c r="Q29" s="9">
        <v>11.726171016693099</v>
      </c>
      <c r="R29" s="9">
        <v>2.9282901883125301</v>
      </c>
      <c r="S29" s="27">
        <f t="shared" si="10"/>
        <v>8.7978808283805687</v>
      </c>
      <c r="T29" s="9">
        <v>69.626289367675795</v>
      </c>
      <c r="U29" s="9">
        <v>61.878273010253899</v>
      </c>
      <c r="V29" s="9">
        <v>30.5544576644897</v>
      </c>
      <c r="W29" s="9">
        <v>27.538107872009299</v>
      </c>
      <c r="X29" s="27">
        <f t="shared" si="11"/>
        <v>3.0163497924804012</v>
      </c>
      <c r="Y29" s="9">
        <v>-8.9775190353393608</v>
      </c>
      <c r="Z29" s="9">
        <v>-8.3773674964904803</v>
      </c>
    </row>
    <row r="30" spans="1:26">
      <c r="A30" s="1" t="s">
        <v>50</v>
      </c>
      <c r="B30" s="3">
        <v>1388172</v>
      </c>
      <c r="C30" s="4">
        <v>38781</v>
      </c>
      <c r="D30" s="4">
        <v>42434</v>
      </c>
      <c r="E30" s="10">
        <f t="shared" ca="1" si="7"/>
        <v>15</v>
      </c>
      <c r="F30" s="10">
        <v>736.45</v>
      </c>
      <c r="G30" s="10">
        <v>722.05</v>
      </c>
      <c r="H30" s="14">
        <f t="shared" si="8"/>
        <v>14.400000000000091</v>
      </c>
      <c r="I30" s="5">
        <v>1</v>
      </c>
      <c r="J30" s="9">
        <v>3.8158731460571298</v>
      </c>
      <c r="K30" s="13">
        <v>2.51333844661713</v>
      </c>
      <c r="L30" s="9">
        <v>-2.7845108509063698</v>
      </c>
      <c r="M30" s="13">
        <v>1.92362904548645</v>
      </c>
      <c r="N30" s="9">
        <v>-0.78132039308547996</v>
      </c>
      <c r="O30" s="9">
        <v>17.337465286254901</v>
      </c>
      <c r="P30" s="27">
        <f t="shared" si="9"/>
        <v>-18.11878567934038</v>
      </c>
      <c r="Q30" s="9">
        <v>2.8815040588378902</v>
      </c>
      <c r="R30" s="9">
        <v>18.1492214202881</v>
      </c>
      <c r="S30" s="27">
        <f t="shared" si="10"/>
        <v>-15.26771736145021</v>
      </c>
      <c r="T30" s="9">
        <v>52.362678527832003</v>
      </c>
      <c r="U30" s="9">
        <v>64.276428222656307</v>
      </c>
      <c r="V30" s="9">
        <v>15.216147422790501</v>
      </c>
      <c r="W30" s="9">
        <v>22.465873718261701</v>
      </c>
      <c r="X30" s="27">
        <f t="shared" si="11"/>
        <v>-7.2497262954712003</v>
      </c>
      <c r="Y30" s="9">
        <v>-14.5418710708618</v>
      </c>
      <c r="Z30" s="9">
        <v>-10.4833431243896</v>
      </c>
    </row>
    <row r="31" spans="1:26">
      <c r="A31" s="1" t="s">
        <v>52</v>
      </c>
      <c r="B31" s="3">
        <v>1707945</v>
      </c>
      <c r="C31" s="6">
        <v>40666</v>
      </c>
      <c r="D31" s="6">
        <v>43395</v>
      </c>
      <c r="E31" s="10">
        <f t="shared" ca="1" si="7"/>
        <v>10</v>
      </c>
      <c r="F31" s="11">
        <v>584.74</v>
      </c>
      <c r="G31" s="11">
        <v>598.78</v>
      </c>
      <c r="H31" s="15">
        <f t="shared" si="8"/>
        <v>14.039999999999964</v>
      </c>
      <c r="I31" s="5">
        <v>2</v>
      </c>
      <c r="J31" s="9">
        <v>5.47768751780192</v>
      </c>
      <c r="K31" s="13">
        <v>7.7778361588716498</v>
      </c>
      <c r="L31" s="9">
        <v>1.15009468793869</v>
      </c>
      <c r="M31" s="13">
        <v>4.8372164765993801</v>
      </c>
      <c r="N31" s="9">
        <v>6.2810441652933804</v>
      </c>
      <c r="O31" s="9">
        <v>8.8510522842407209</v>
      </c>
      <c r="P31" s="27">
        <f t="shared" si="9"/>
        <v>-2.5700081189473405</v>
      </c>
      <c r="Q31" s="9">
        <v>25.792727788289401</v>
      </c>
      <c r="R31" s="9">
        <v>27.645236333211301</v>
      </c>
      <c r="S31" s="27">
        <f t="shared" si="10"/>
        <v>-1.8525085449218999</v>
      </c>
      <c r="T31" s="9">
        <v>67.086321512858106</v>
      </c>
      <c r="U31" s="9">
        <v>65.103510538736998</v>
      </c>
      <c r="V31" s="9">
        <v>22.465873718261701</v>
      </c>
      <c r="W31" s="9">
        <v>15.216147422790501</v>
      </c>
      <c r="X31" s="27">
        <f t="shared" si="11"/>
        <v>7.2497262954712003</v>
      </c>
      <c r="Y31" s="9">
        <v>-10.4833431243896</v>
      </c>
      <c r="Z31" s="9">
        <v>-14.5418710708618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"/>
  <sheetViews>
    <sheetView workbookViewId="0">
      <pane xSplit="10" ySplit="9" topLeftCell="K10" activePane="bottomRight" state="frozen"/>
      <selection pane="topRight" activeCell="K1" sqref="K1"/>
      <selection pane="bottomLeft" activeCell="A14" sqref="A14"/>
      <selection pane="bottomRight" activeCell="H35" sqref="H35"/>
    </sheetView>
  </sheetViews>
  <sheetFormatPr defaultRowHeight="17"/>
  <cols>
    <col min="1" max="1" width="9" style="1"/>
    <col min="2" max="2" width="9" style="3"/>
    <col min="3" max="3" width="11.08203125" style="7" bestFit="1" customWidth="1"/>
    <col min="4" max="4" width="10.58203125" style="7" customWidth="1"/>
    <col min="5" max="7" width="9" style="11"/>
    <col min="8" max="8" width="9" style="15"/>
    <col min="9" max="9" width="9" style="5"/>
    <col min="10" max="15" width="9" style="12"/>
  </cols>
  <sheetData>
    <row r="1" spans="1:18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14" t="s">
        <v>67</v>
      </c>
      <c r="I1" s="5" t="s">
        <v>54</v>
      </c>
      <c r="J1" s="9" t="s">
        <v>68</v>
      </c>
      <c r="K1" s="9" t="s">
        <v>69</v>
      </c>
      <c r="L1" s="9" t="s">
        <v>70</v>
      </c>
      <c r="M1" s="9" t="s">
        <v>71</v>
      </c>
      <c r="N1" s="9" t="s">
        <v>72</v>
      </c>
      <c r="O1" s="9" t="s">
        <v>73</v>
      </c>
      <c r="P1" s="2"/>
      <c r="Q1" s="2" t="s">
        <v>96</v>
      </c>
    </row>
    <row r="2" spans="1:18" s="64" customFormat="1">
      <c r="A2" s="43" t="s">
        <v>30</v>
      </c>
      <c r="B2" s="44">
        <v>2004294</v>
      </c>
      <c r="C2" s="45">
        <v>36605</v>
      </c>
      <c r="D2" s="45">
        <v>42730</v>
      </c>
      <c r="E2" s="47">
        <f t="shared" ref="E2:E21" ca="1" si="0">YEAR(TODAY())-YEAR(C2)-1</f>
        <v>21</v>
      </c>
      <c r="F2" s="47">
        <v>891.26</v>
      </c>
      <c r="G2" s="47">
        <v>867.15</v>
      </c>
      <c r="H2" s="46">
        <f t="shared" ref="H2:H9" si="1">ABS(F2-G2)</f>
        <v>24.110000000000014</v>
      </c>
      <c r="I2" s="44">
        <v>1</v>
      </c>
      <c r="J2" s="63">
        <v>0.100721662243207</v>
      </c>
      <c r="K2" s="63">
        <v>4.8421514220535799E-3</v>
      </c>
      <c r="L2" s="63">
        <v>0.49228931466738401</v>
      </c>
      <c r="M2" s="63">
        <v>0.65541942914327</v>
      </c>
      <c r="N2" s="63">
        <v>0.993988037109375</v>
      </c>
      <c r="O2" s="63">
        <v>0.65427021185556999</v>
      </c>
      <c r="Q2" s="65">
        <f>N2-O2</f>
        <v>0.33971782525380501</v>
      </c>
      <c r="R2" s="63">
        <v>1</v>
      </c>
    </row>
    <row r="3" spans="1:18" s="49" customFormat="1">
      <c r="A3" s="43" t="s">
        <v>32</v>
      </c>
      <c r="B3" s="44">
        <v>1976594</v>
      </c>
      <c r="C3" s="45">
        <v>35356</v>
      </c>
      <c r="D3" s="45">
        <v>42357</v>
      </c>
      <c r="E3" s="58">
        <f t="shared" ca="1" si="0"/>
        <v>25</v>
      </c>
      <c r="F3" s="58">
        <v>879.31</v>
      </c>
      <c r="G3" s="58">
        <v>899.7</v>
      </c>
      <c r="H3" s="59">
        <v>24.2</v>
      </c>
      <c r="I3" s="43">
        <v>1</v>
      </c>
      <c r="J3" s="48">
        <v>0.417323067784309</v>
      </c>
      <c r="K3" s="48">
        <v>7.0627957582473797E-2</v>
      </c>
      <c r="L3" s="48">
        <v>0.34369170665741</v>
      </c>
      <c r="M3" s="48">
        <v>0.41423469781875599</v>
      </c>
      <c r="N3" s="48">
        <v>0.823874771595001</v>
      </c>
      <c r="O3" s="48">
        <v>0.934531390666962</v>
      </c>
      <c r="Q3" s="61">
        <f t="shared" ref="Q3:Q25" si="2">N3-O3</f>
        <v>-0.110656619071961</v>
      </c>
      <c r="R3" s="48">
        <v>0</v>
      </c>
    </row>
    <row r="4" spans="1:18" s="49" customFormat="1">
      <c r="A4" s="43" t="s">
        <v>33</v>
      </c>
      <c r="B4" s="44">
        <v>1462211</v>
      </c>
      <c r="C4" s="45">
        <v>35356</v>
      </c>
      <c r="D4" s="45">
        <v>42674</v>
      </c>
      <c r="E4" s="58">
        <f t="shared" ca="1" si="0"/>
        <v>25</v>
      </c>
      <c r="F4" s="58">
        <v>879.31</v>
      </c>
      <c r="G4" s="58">
        <v>899.7</v>
      </c>
      <c r="H4" s="59">
        <v>40.270000000000003</v>
      </c>
      <c r="I4" s="43">
        <v>2</v>
      </c>
      <c r="J4" s="48">
        <v>0.13002039740483001</v>
      </c>
      <c r="K4" s="48">
        <v>5.9013586491346401E-2</v>
      </c>
      <c r="L4" s="48">
        <v>0.325010369221369</v>
      </c>
      <c r="M4" s="48">
        <v>2.5581162112454599E-2</v>
      </c>
      <c r="N4" s="48">
        <v>0.83647668361663796</v>
      </c>
      <c r="O4" s="48">
        <v>0.78321443001429203</v>
      </c>
      <c r="Q4" s="61">
        <f t="shared" si="2"/>
        <v>5.3262253602345933E-2</v>
      </c>
      <c r="R4" s="48">
        <v>1</v>
      </c>
    </row>
    <row r="5" spans="1:18" s="49" customFormat="1">
      <c r="A5" s="43" t="s">
        <v>35</v>
      </c>
      <c r="B5" s="44">
        <v>2077910</v>
      </c>
      <c r="C5" s="45">
        <v>36173</v>
      </c>
      <c r="D5" s="45">
        <v>42772</v>
      </c>
      <c r="E5" s="58">
        <f t="shared" ca="1" si="0"/>
        <v>22</v>
      </c>
      <c r="F5" s="58">
        <v>808.4</v>
      </c>
      <c r="G5" s="58">
        <v>850.64</v>
      </c>
      <c r="H5" s="59">
        <v>50</v>
      </c>
      <c r="I5" s="43">
        <v>2</v>
      </c>
      <c r="J5" s="48">
        <v>2.79474561102688E-2</v>
      </c>
      <c r="K5" s="48">
        <v>0.18844013288617101</v>
      </c>
      <c r="L5" s="48">
        <v>0.40279394388198902</v>
      </c>
      <c r="M5" s="48">
        <v>0.28242598846554801</v>
      </c>
      <c r="N5" s="48">
        <v>0.83677037060260795</v>
      </c>
      <c r="O5" s="48">
        <v>0.57650649547576904</v>
      </c>
      <c r="Q5" s="61">
        <f t="shared" si="2"/>
        <v>0.26026387512683891</v>
      </c>
      <c r="R5" s="48">
        <v>1</v>
      </c>
    </row>
    <row r="6" spans="1:18" s="49" customFormat="1">
      <c r="A6" s="43" t="s">
        <v>36</v>
      </c>
      <c r="B6" s="44">
        <v>2075649</v>
      </c>
      <c r="C6" s="45">
        <v>31268</v>
      </c>
      <c r="D6" s="45">
        <v>42849</v>
      </c>
      <c r="E6" s="58">
        <f t="shared" ca="1" si="0"/>
        <v>36</v>
      </c>
      <c r="F6" s="58">
        <v>840.34</v>
      </c>
      <c r="G6" s="58">
        <v>870.62</v>
      </c>
      <c r="H6" s="59">
        <f t="shared" si="1"/>
        <v>30.279999999999973</v>
      </c>
      <c r="I6" s="43">
        <v>2</v>
      </c>
      <c r="J6" s="48">
        <v>0.140071739256382</v>
      </c>
      <c r="K6" s="48">
        <v>0.187784951925278</v>
      </c>
      <c r="L6" s="48">
        <v>0.27813331484794601</v>
      </c>
      <c r="M6" s="48">
        <v>0.151032286882401</v>
      </c>
      <c r="N6" s="48">
        <v>0.82934056520461996</v>
      </c>
      <c r="O6" s="48">
        <v>0.85914671421051003</v>
      </c>
      <c r="Q6" s="61">
        <f t="shared" si="2"/>
        <v>-2.980614900589007E-2</v>
      </c>
      <c r="R6" s="48">
        <v>0</v>
      </c>
    </row>
    <row r="7" spans="1:18" s="49" customFormat="1">
      <c r="A7" s="43" t="s">
        <v>37</v>
      </c>
      <c r="B7" s="44">
        <v>915574</v>
      </c>
      <c r="C7" s="45">
        <v>35429</v>
      </c>
      <c r="D7" s="45">
        <v>43229</v>
      </c>
      <c r="E7" s="58">
        <f t="shared" ca="1" si="0"/>
        <v>25</v>
      </c>
      <c r="F7" s="58">
        <v>955.45</v>
      </c>
      <c r="G7" s="58">
        <v>932.25</v>
      </c>
      <c r="H7" s="59">
        <f t="shared" si="1"/>
        <v>23.200000000000045</v>
      </c>
      <c r="I7" s="43">
        <v>1</v>
      </c>
      <c r="J7" s="48">
        <v>0.35468895236651099</v>
      </c>
      <c r="K7" s="48">
        <v>0.13000535468260399</v>
      </c>
      <c r="L7" s="48">
        <v>0.27495098610718999</v>
      </c>
      <c r="M7" s="48">
        <v>0.33797965447108003</v>
      </c>
      <c r="N7" s="48">
        <v>0.90976510445276904</v>
      </c>
      <c r="O7" s="48">
        <v>0.85463054974873898</v>
      </c>
      <c r="Q7" s="61">
        <f t="shared" si="2"/>
        <v>5.5134554704030059E-2</v>
      </c>
      <c r="R7" s="48">
        <v>1</v>
      </c>
    </row>
    <row r="8" spans="1:18" s="49" customFormat="1">
      <c r="A8" s="43" t="s">
        <v>39</v>
      </c>
      <c r="B8" s="44">
        <v>2085741</v>
      </c>
      <c r="C8" s="45">
        <v>35012</v>
      </c>
      <c r="D8" s="45">
        <v>42814</v>
      </c>
      <c r="E8" s="58">
        <f t="shared" ca="1" si="0"/>
        <v>26</v>
      </c>
      <c r="F8" s="58">
        <v>981.18</v>
      </c>
      <c r="G8" s="58">
        <v>1008.63</v>
      </c>
      <c r="H8" s="59">
        <f t="shared" si="1"/>
        <v>27.450000000000045</v>
      </c>
      <c r="I8" s="43">
        <v>2</v>
      </c>
      <c r="J8" s="48">
        <v>5.1914358511567102E-2</v>
      </c>
      <c r="K8" s="48">
        <v>0.21631633490324001</v>
      </c>
      <c r="L8" s="48">
        <v>0.37004175782203702</v>
      </c>
      <c r="M8" s="48">
        <v>0.45758673548698398</v>
      </c>
      <c r="N8" s="48">
        <v>0.90733808279037498</v>
      </c>
      <c r="O8" s="48">
        <v>1.0492910146713299</v>
      </c>
      <c r="Q8" s="61">
        <f t="shared" si="2"/>
        <v>-0.14195293188095492</v>
      </c>
      <c r="R8" s="48">
        <v>0</v>
      </c>
    </row>
    <row r="9" spans="1:18" s="49" customFormat="1">
      <c r="A9" s="43" t="s">
        <v>40</v>
      </c>
      <c r="B9" s="44">
        <v>2040165</v>
      </c>
      <c r="C9" s="45">
        <v>34798</v>
      </c>
      <c r="D9" s="45">
        <v>42534</v>
      </c>
      <c r="E9" s="58">
        <f t="shared" ca="1" si="0"/>
        <v>26</v>
      </c>
      <c r="F9" s="58">
        <v>832.2</v>
      </c>
      <c r="G9" s="58">
        <v>887.11</v>
      </c>
      <c r="H9" s="59">
        <f t="shared" si="1"/>
        <v>54.909999999999968</v>
      </c>
      <c r="I9" s="43">
        <v>2</v>
      </c>
      <c r="J9" s="48">
        <v>2.1857530809938901E-2</v>
      </c>
      <c r="K9" s="48">
        <v>0.13465279464920399</v>
      </c>
      <c r="L9" s="48">
        <v>0.546963810920715</v>
      </c>
      <c r="M9" s="48">
        <v>0.44550970196723899</v>
      </c>
      <c r="N9" s="48">
        <v>0.92975779374440504</v>
      </c>
      <c r="O9" s="48">
        <v>0.45808248718579597</v>
      </c>
      <c r="Q9" s="61">
        <f t="shared" si="2"/>
        <v>0.47167530655860906</v>
      </c>
      <c r="R9" s="48">
        <v>1</v>
      </c>
    </row>
    <row r="10" spans="1:18" s="51" customFormat="1">
      <c r="A10" s="43" t="s">
        <v>42</v>
      </c>
      <c r="B10" s="44">
        <v>2215198</v>
      </c>
      <c r="C10" s="50">
        <v>39059</v>
      </c>
      <c r="D10" s="50">
        <v>43395</v>
      </c>
      <c r="E10" s="58">
        <f t="shared" ca="1" si="0"/>
        <v>15</v>
      </c>
      <c r="F10" s="47">
        <v>683.48</v>
      </c>
      <c r="G10" s="47">
        <v>711.75</v>
      </c>
      <c r="H10" s="46">
        <v>25</v>
      </c>
      <c r="I10" s="43">
        <v>2</v>
      </c>
      <c r="J10" s="48">
        <v>0.13993980735540401</v>
      </c>
      <c r="K10" s="48">
        <v>0.16068544238805799</v>
      </c>
      <c r="L10" s="48">
        <v>0.19844873249530801</v>
      </c>
      <c r="M10" s="48">
        <v>0.22713782265782401</v>
      </c>
      <c r="N10" s="48">
        <v>0.83358815312385603</v>
      </c>
      <c r="O10" s="48">
        <v>0.90425476431846596</v>
      </c>
      <c r="Q10" s="61">
        <f t="shared" si="2"/>
        <v>-7.066661119460993E-2</v>
      </c>
      <c r="R10" s="51">
        <v>0</v>
      </c>
    </row>
    <row r="11" spans="1:18" s="49" customFormat="1">
      <c r="A11" s="43" t="s">
        <v>43</v>
      </c>
      <c r="B11" s="44">
        <v>2086493</v>
      </c>
      <c r="C11" s="45">
        <v>29255</v>
      </c>
      <c r="D11" s="45">
        <v>42849</v>
      </c>
      <c r="E11" s="58">
        <f t="shared" ca="1" si="0"/>
        <v>41</v>
      </c>
      <c r="F11" s="58">
        <v>1013.64</v>
      </c>
      <c r="G11" s="58">
        <v>980.57</v>
      </c>
      <c r="H11" s="59">
        <f t="shared" ref="H11:H21" si="3">ABS(F11-G11)</f>
        <v>33.069999999999936</v>
      </c>
      <c r="I11" s="43">
        <v>1</v>
      </c>
      <c r="J11" s="48">
        <v>5.9640377759933499E-2</v>
      </c>
      <c r="K11" s="48">
        <v>0.232424120108287</v>
      </c>
      <c r="L11" s="48">
        <v>0.37604842583338399</v>
      </c>
      <c r="M11" s="48">
        <v>0.42563801010449698</v>
      </c>
      <c r="N11" s="48">
        <v>0.97709578275680498</v>
      </c>
      <c r="O11" s="48">
        <v>0.92788831392923998</v>
      </c>
      <c r="Q11" s="61">
        <f t="shared" si="2"/>
        <v>4.9207468827564993E-2</v>
      </c>
      <c r="R11" s="48">
        <v>1</v>
      </c>
    </row>
    <row r="12" spans="1:18" s="49" customFormat="1">
      <c r="A12" s="43" t="s">
        <v>44</v>
      </c>
      <c r="B12" s="44">
        <v>1943046</v>
      </c>
      <c r="C12" s="45">
        <v>36188</v>
      </c>
      <c r="D12" s="45">
        <v>42704</v>
      </c>
      <c r="E12" s="58">
        <f t="shared" ca="1" si="0"/>
        <v>22</v>
      </c>
      <c r="F12" s="58">
        <v>886.59</v>
      </c>
      <c r="G12" s="58">
        <v>912.49</v>
      </c>
      <c r="H12" s="59">
        <f t="shared" si="3"/>
        <v>25.899999999999977</v>
      </c>
      <c r="I12" s="43">
        <v>2</v>
      </c>
      <c r="J12" s="48">
        <v>0.18157676458358801</v>
      </c>
      <c r="K12" s="48">
        <v>0.25086782276630398</v>
      </c>
      <c r="L12" s="48">
        <v>0.342814612388611</v>
      </c>
      <c r="M12" s="48">
        <v>0.43448466062545799</v>
      </c>
      <c r="N12" s="48">
        <v>1.07408781051636</v>
      </c>
      <c r="O12" s="48">
        <v>0.93713634014129599</v>
      </c>
      <c r="Q12" s="61">
        <f t="shared" si="2"/>
        <v>0.13695147037506405</v>
      </c>
      <c r="R12" s="48">
        <v>1</v>
      </c>
    </row>
    <row r="13" spans="1:18" s="49" customFormat="1">
      <c r="A13" s="43" t="s">
        <v>45</v>
      </c>
      <c r="B13" s="44">
        <v>2021469</v>
      </c>
      <c r="C13" s="45">
        <v>24321</v>
      </c>
      <c r="D13" s="45">
        <v>42471</v>
      </c>
      <c r="E13" s="58">
        <f t="shared" ca="1" si="0"/>
        <v>55</v>
      </c>
      <c r="F13" s="58">
        <v>794.88</v>
      </c>
      <c r="G13" s="58">
        <v>860.82</v>
      </c>
      <c r="H13" s="59">
        <f t="shared" si="3"/>
        <v>65.940000000000055</v>
      </c>
      <c r="I13" s="43">
        <v>2</v>
      </c>
      <c r="J13" s="48">
        <v>0.257857255637646</v>
      </c>
      <c r="K13" s="48">
        <v>0.35988534986972798</v>
      </c>
      <c r="L13" s="48">
        <v>0.38868166506290402</v>
      </c>
      <c r="M13" s="48">
        <v>1.06888210773468</v>
      </c>
      <c r="N13" s="48">
        <v>1.0494690388441099</v>
      </c>
      <c r="O13" s="48">
        <v>0.54053401947021495</v>
      </c>
      <c r="Q13" s="61">
        <f t="shared" si="2"/>
        <v>0.50893501937389496</v>
      </c>
      <c r="R13" s="48">
        <v>1</v>
      </c>
    </row>
    <row r="14" spans="1:18" s="49" customFormat="1">
      <c r="A14" s="43" t="s">
        <v>46</v>
      </c>
      <c r="B14" s="44">
        <v>2117513</v>
      </c>
      <c r="C14" s="45">
        <v>35107</v>
      </c>
      <c r="D14" s="45">
        <v>42898</v>
      </c>
      <c r="E14" s="58">
        <f t="shared" ca="1" si="0"/>
        <v>25</v>
      </c>
      <c r="F14" s="58">
        <v>844.95</v>
      </c>
      <c r="G14" s="58">
        <v>886</v>
      </c>
      <c r="H14" s="59">
        <f t="shared" si="3"/>
        <v>41.049999999999955</v>
      </c>
      <c r="I14" s="43">
        <v>2</v>
      </c>
      <c r="J14" s="48">
        <v>0.15383585294087701</v>
      </c>
      <c r="K14" s="48">
        <v>7.3324701438347503E-2</v>
      </c>
      <c r="L14" s="48">
        <v>0.57228428125381503</v>
      </c>
      <c r="M14" s="48">
        <v>0.27835530042648299</v>
      </c>
      <c r="N14" s="48">
        <v>1.07908594608307</v>
      </c>
      <c r="O14" s="48">
        <v>0.708090086778005</v>
      </c>
      <c r="Q14" s="61">
        <f t="shared" si="2"/>
        <v>0.37099585930506496</v>
      </c>
      <c r="R14" s="48">
        <v>1</v>
      </c>
    </row>
    <row r="15" spans="1:18" s="49" customFormat="1">
      <c r="A15" s="43" t="s">
        <v>47</v>
      </c>
      <c r="B15" s="44">
        <v>1260058</v>
      </c>
      <c r="C15" s="45">
        <v>38274</v>
      </c>
      <c r="D15" s="45">
        <v>42760</v>
      </c>
      <c r="E15" s="58">
        <f t="shared" ca="1" si="0"/>
        <v>17</v>
      </c>
      <c r="F15" s="58">
        <v>808.35</v>
      </c>
      <c r="G15" s="58">
        <v>835.12</v>
      </c>
      <c r="H15" s="59">
        <f t="shared" si="3"/>
        <v>26.769999999999982</v>
      </c>
      <c r="I15" s="43">
        <v>2</v>
      </c>
      <c r="J15" s="48">
        <v>-2.3408303968608401E-4</v>
      </c>
      <c r="K15" s="48">
        <v>4.3060674642523097E-2</v>
      </c>
      <c r="L15" s="48">
        <v>0.38775178790092502</v>
      </c>
      <c r="M15" s="48">
        <v>0.417736689249675</v>
      </c>
      <c r="N15" s="48">
        <v>0.99248244365056404</v>
      </c>
      <c r="O15" s="48">
        <v>0.968980312347412</v>
      </c>
      <c r="Q15" s="61">
        <f t="shared" si="2"/>
        <v>2.3502131303152041E-2</v>
      </c>
      <c r="R15" s="48">
        <v>1</v>
      </c>
    </row>
    <row r="16" spans="1:18" s="49" customFormat="1">
      <c r="A16" s="43" t="s">
        <v>48</v>
      </c>
      <c r="B16" s="44">
        <v>2075375</v>
      </c>
      <c r="C16" s="45">
        <v>38832</v>
      </c>
      <c r="D16" s="45">
        <v>42744</v>
      </c>
      <c r="E16" s="58">
        <f t="shared" ca="1" si="0"/>
        <v>15</v>
      </c>
      <c r="F16" s="58">
        <v>857.15</v>
      </c>
      <c r="G16" s="58">
        <v>823.77</v>
      </c>
      <c r="H16" s="59">
        <f t="shared" si="3"/>
        <v>33.379999999999995</v>
      </c>
      <c r="I16" s="43">
        <v>1</v>
      </c>
      <c r="J16" s="48">
        <v>2.9366822913289101E-2</v>
      </c>
      <c r="K16" s="48">
        <v>0.11886326670646701</v>
      </c>
      <c r="L16" s="48">
        <v>0.20535184741020199</v>
      </c>
      <c r="M16" s="48">
        <v>0.174099645018578</v>
      </c>
      <c r="N16" s="48">
        <v>0.76248450279235802</v>
      </c>
      <c r="O16" s="48">
        <v>0.71539101600647004</v>
      </c>
      <c r="Q16" s="61">
        <f t="shared" si="2"/>
        <v>4.7093486785887984E-2</v>
      </c>
      <c r="R16" s="48">
        <v>1</v>
      </c>
    </row>
    <row r="17" spans="1:18" s="49" customFormat="1">
      <c r="A17" s="43" t="s">
        <v>49</v>
      </c>
      <c r="B17" s="44">
        <v>2055001</v>
      </c>
      <c r="C17" s="45">
        <v>37290</v>
      </c>
      <c r="D17" s="45">
        <v>42660</v>
      </c>
      <c r="E17" s="58">
        <f t="shared" ca="1" si="0"/>
        <v>19</v>
      </c>
      <c r="F17" s="58">
        <v>877.45</v>
      </c>
      <c r="G17" s="58">
        <v>935.57</v>
      </c>
      <c r="H17" s="59">
        <f t="shared" si="3"/>
        <v>58.120000000000005</v>
      </c>
      <c r="I17" s="43">
        <v>2</v>
      </c>
      <c r="J17" s="48">
        <v>5.8834847062826198E-2</v>
      </c>
      <c r="K17" s="48">
        <v>0.28121450543403598</v>
      </c>
      <c r="L17" s="48">
        <v>0.45644953846931502</v>
      </c>
      <c r="M17" s="48">
        <v>0.56411200761795</v>
      </c>
      <c r="N17" s="48">
        <v>0.79650086164474498</v>
      </c>
      <c r="O17" s="48">
        <v>0.82620489597320601</v>
      </c>
      <c r="Q17" s="61">
        <f t="shared" si="2"/>
        <v>-2.9704034328461026E-2</v>
      </c>
      <c r="R17" s="48">
        <v>0</v>
      </c>
    </row>
    <row r="18" spans="1:18" s="49" customFormat="1">
      <c r="A18" s="43" t="s">
        <v>51</v>
      </c>
      <c r="B18" s="44">
        <v>2023635</v>
      </c>
      <c r="C18" s="45">
        <v>37578</v>
      </c>
      <c r="D18" s="45">
        <v>42585</v>
      </c>
      <c r="E18" s="58">
        <f t="shared" ca="1" si="0"/>
        <v>19</v>
      </c>
      <c r="F18" s="58">
        <v>938.53</v>
      </c>
      <c r="G18" s="58">
        <v>914.12</v>
      </c>
      <c r="H18" s="59">
        <f t="shared" si="3"/>
        <v>24.409999999999968</v>
      </c>
      <c r="I18" s="43">
        <v>1</v>
      </c>
      <c r="J18" s="48">
        <v>0.184264816343784</v>
      </c>
      <c r="K18" s="48">
        <v>0.20055666193366101</v>
      </c>
      <c r="L18" s="48">
        <v>0.27767950296402</v>
      </c>
      <c r="M18" s="48">
        <v>3.1784337712451802E-2</v>
      </c>
      <c r="N18" s="48">
        <v>1.07506583631039</v>
      </c>
      <c r="O18" s="48">
        <v>0.62117673456668898</v>
      </c>
      <c r="Q18" s="61">
        <f t="shared" si="2"/>
        <v>0.45388910174370101</v>
      </c>
      <c r="R18" s="48">
        <v>1</v>
      </c>
    </row>
    <row r="19" spans="1:18" s="49" customFormat="1">
      <c r="A19" s="43" t="s">
        <v>53</v>
      </c>
      <c r="B19" s="44">
        <v>2009755</v>
      </c>
      <c r="C19" s="45">
        <v>38748</v>
      </c>
      <c r="D19" s="45">
        <v>42457</v>
      </c>
      <c r="E19" s="58">
        <f t="shared" ca="1" si="0"/>
        <v>15</v>
      </c>
      <c r="F19" s="58">
        <v>754.35</v>
      </c>
      <c r="G19" s="58">
        <v>703.86</v>
      </c>
      <c r="H19" s="59">
        <f t="shared" si="3"/>
        <v>50.490000000000009</v>
      </c>
      <c r="I19" s="43">
        <v>1</v>
      </c>
      <c r="J19" s="48">
        <v>6.3164779295523998E-2</v>
      </c>
      <c r="K19" s="48">
        <v>7.7330949405829102E-2</v>
      </c>
      <c r="L19" s="48">
        <v>0.339333385229111</v>
      </c>
      <c r="M19" s="48">
        <v>0.33408028880755097</v>
      </c>
      <c r="N19" s="48">
        <v>0.74399916330973304</v>
      </c>
      <c r="O19" s="48">
        <v>0.62866861621538805</v>
      </c>
      <c r="Q19" s="61">
        <f t="shared" si="2"/>
        <v>0.11533054709434498</v>
      </c>
      <c r="R19" s="48">
        <v>1</v>
      </c>
    </row>
    <row r="20" spans="1:18" s="49" customFormat="1">
      <c r="A20" s="43" t="s">
        <v>55</v>
      </c>
      <c r="B20" s="44">
        <v>2219408</v>
      </c>
      <c r="C20" s="50">
        <v>24871</v>
      </c>
      <c r="D20" s="50">
        <v>43416</v>
      </c>
      <c r="E20" s="58">
        <f t="shared" ca="1" si="0"/>
        <v>53</v>
      </c>
      <c r="F20" s="47">
        <v>797.3</v>
      </c>
      <c r="G20" s="47">
        <v>750.5</v>
      </c>
      <c r="H20" s="59">
        <f t="shared" si="3"/>
        <v>46.799999999999955</v>
      </c>
      <c r="I20" s="43">
        <v>2</v>
      </c>
      <c r="J20" s="48">
        <v>0.28176423900000003</v>
      </c>
      <c r="K20" s="48">
        <v>0.21011629000000001</v>
      </c>
      <c r="L20" s="48">
        <v>0.393325955</v>
      </c>
      <c r="M20" s="48">
        <v>0.36932058600000001</v>
      </c>
      <c r="N20" s="48">
        <v>1.050110281</v>
      </c>
      <c r="O20" s="48">
        <v>0.44966362399999998</v>
      </c>
      <c r="Q20" s="61">
        <f t="shared" si="2"/>
        <v>0.60044665699999999</v>
      </c>
      <c r="R20" s="48">
        <v>1</v>
      </c>
    </row>
    <row r="21" spans="1:18">
      <c r="A21" s="1" t="s">
        <v>58</v>
      </c>
      <c r="B21" s="3">
        <v>1465280</v>
      </c>
      <c r="C21" s="6">
        <v>38565</v>
      </c>
      <c r="D21" s="6">
        <v>43445</v>
      </c>
      <c r="E21" s="11">
        <f t="shared" ca="1" si="0"/>
        <v>16</v>
      </c>
      <c r="F21" s="11">
        <v>817.5</v>
      </c>
      <c r="G21" s="11">
        <v>801.88</v>
      </c>
      <c r="H21" s="15">
        <f t="shared" si="3"/>
        <v>15.620000000000005</v>
      </c>
      <c r="I21" s="5">
        <v>1</v>
      </c>
      <c r="J21" s="9">
        <v>9.3258154999999995E-2</v>
      </c>
      <c r="K21" s="9">
        <v>7.8013482999999995E-2</v>
      </c>
      <c r="L21" s="9">
        <v>0.31422758099999998</v>
      </c>
      <c r="M21" s="9">
        <v>0.391062299</v>
      </c>
      <c r="N21" s="9">
        <v>0.93231197200000004</v>
      </c>
      <c r="O21" s="9">
        <v>1.0451129669999999</v>
      </c>
      <c r="Q21" s="27">
        <f t="shared" si="2"/>
        <v>-0.11280099499999985</v>
      </c>
      <c r="R21" s="9">
        <v>0</v>
      </c>
    </row>
    <row r="22" spans="1:18">
      <c r="A22" s="1" t="s">
        <v>56</v>
      </c>
      <c r="B22" s="3">
        <v>1657452</v>
      </c>
      <c r="C22" s="6">
        <v>40324</v>
      </c>
      <c r="D22" s="6">
        <v>43458</v>
      </c>
      <c r="E22" s="10">
        <f ca="1">YEAR(TODAY())-YEAR(C22)-1</f>
        <v>11</v>
      </c>
      <c r="F22" s="11">
        <v>627.96</v>
      </c>
      <c r="G22" s="11">
        <v>639.38</v>
      </c>
      <c r="H22" s="14">
        <f>ABS(F22-G22)</f>
        <v>11.419999999999959</v>
      </c>
      <c r="I22" s="5">
        <v>2</v>
      </c>
      <c r="J22" s="9">
        <v>0.259221384</v>
      </c>
      <c r="K22" s="9">
        <v>0.28482596599999999</v>
      </c>
      <c r="L22" s="9">
        <v>0.40213981999999998</v>
      </c>
      <c r="M22" s="9">
        <v>0.32329240399999998</v>
      </c>
      <c r="N22" s="9">
        <v>0.93875904399999999</v>
      </c>
      <c r="O22" s="9">
        <v>0.79396709799999998</v>
      </c>
      <c r="Q22" s="27">
        <f t="shared" si="2"/>
        <v>0.144791946</v>
      </c>
      <c r="R22" s="9">
        <v>1</v>
      </c>
    </row>
    <row r="23" spans="1:18">
      <c r="A23" s="1" t="s">
        <v>57</v>
      </c>
      <c r="B23" s="3">
        <v>1836705</v>
      </c>
      <c r="C23" s="6">
        <v>40581</v>
      </c>
      <c r="D23" s="6">
        <v>43410</v>
      </c>
      <c r="E23" s="10">
        <f ca="1">YEAR(TODAY())-YEAR(C23)-1</f>
        <v>10</v>
      </c>
      <c r="F23" s="11">
        <v>649.64</v>
      </c>
      <c r="G23" s="11">
        <v>636.25</v>
      </c>
      <c r="H23" s="15">
        <f>ABS(F23-G23)</f>
        <v>13.389999999999986</v>
      </c>
      <c r="I23" s="5">
        <v>1</v>
      </c>
      <c r="J23" s="9">
        <v>0.21628515100000001</v>
      </c>
      <c r="K23" s="9">
        <v>0.13697669800000001</v>
      </c>
      <c r="L23" s="9">
        <v>0.18094458299999999</v>
      </c>
      <c r="M23" s="9">
        <v>0.39754212500000002</v>
      </c>
      <c r="N23" s="9">
        <v>0.61225600199999997</v>
      </c>
      <c r="O23" s="9">
        <v>0.90888456100000004</v>
      </c>
      <c r="Q23" s="27">
        <f t="shared" si="2"/>
        <v>-0.29662855900000007</v>
      </c>
      <c r="R23" s="9">
        <v>0</v>
      </c>
    </row>
    <row r="24" spans="1:18">
      <c r="A24" s="16" t="s">
        <v>94</v>
      </c>
      <c r="B24" s="17">
        <v>1788740</v>
      </c>
      <c r="C24" s="22">
        <v>27929</v>
      </c>
      <c r="D24" s="22">
        <v>42509</v>
      </c>
      <c r="E24" s="25">
        <f t="shared" ref="E24:E25" si="4">(YEAR(D24)-YEAR(C24))-1</f>
        <v>39</v>
      </c>
      <c r="F24" s="18">
        <v>901.43</v>
      </c>
      <c r="G24" s="18">
        <v>884.45</v>
      </c>
      <c r="H24" s="18">
        <v>20.399999999999999</v>
      </c>
      <c r="I24" s="17">
        <v>1</v>
      </c>
      <c r="J24" s="19">
        <v>0.12870254367590001</v>
      </c>
      <c r="K24" s="19">
        <v>9.9073283374309498E-2</v>
      </c>
      <c r="L24" s="19">
        <v>0.32553700606028202</v>
      </c>
      <c r="M24" s="19">
        <v>0.29788530866305002</v>
      </c>
      <c r="N24" s="19">
        <v>0.84640407562255904</v>
      </c>
      <c r="O24" s="19">
        <v>0.68385994434356701</v>
      </c>
      <c r="Q24" s="27">
        <f t="shared" si="2"/>
        <v>0.16254413127899203</v>
      </c>
      <c r="R24" s="9">
        <v>1</v>
      </c>
    </row>
    <row r="25" spans="1:18">
      <c r="A25" s="16" t="s">
        <v>95</v>
      </c>
      <c r="B25" s="23">
        <v>1491740</v>
      </c>
      <c r="C25" s="24">
        <v>34690</v>
      </c>
      <c r="D25" s="24">
        <v>43444</v>
      </c>
      <c r="E25" s="25">
        <f t="shared" si="4"/>
        <v>23</v>
      </c>
      <c r="F25" s="26">
        <v>585</v>
      </c>
      <c r="G25" s="26">
        <v>575</v>
      </c>
      <c r="H25" s="26">
        <v>10</v>
      </c>
      <c r="I25" s="17">
        <v>1</v>
      </c>
      <c r="J25" s="21">
        <v>0.20744522300000001</v>
      </c>
      <c r="K25" s="21">
        <v>0.191379722</v>
      </c>
      <c r="L25" s="21">
        <v>0.41787218999999998</v>
      </c>
      <c r="M25" s="21">
        <v>0.44305902699999999</v>
      </c>
      <c r="N25" s="21">
        <v>0.705672666</v>
      </c>
      <c r="O25" s="21">
        <v>0.64335919900000005</v>
      </c>
      <c r="Q25" s="27">
        <f t="shared" si="2"/>
        <v>6.2313466999999956E-2</v>
      </c>
      <c r="R25" s="9">
        <v>1</v>
      </c>
    </row>
    <row r="26" spans="1:18">
      <c r="A26" s="1" t="s">
        <v>31</v>
      </c>
      <c r="B26" s="3">
        <v>998095</v>
      </c>
      <c r="C26" s="4">
        <v>35356</v>
      </c>
      <c r="D26" s="4">
        <v>42716</v>
      </c>
      <c r="E26" s="10">
        <f t="shared" ref="E26:E31" ca="1" si="5">YEAR(TODAY())-YEAR(C26)-1</f>
        <v>25</v>
      </c>
      <c r="F26" s="10">
        <v>879.31</v>
      </c>
      <c r="G26" s="10">
        <v>899.7</v>
      </c>
      <c r="H26" s="14">
        <f t="shared" ref="H26:H31" si="6">ABS(F26-G26)</f>
        <v>20.3900000000001</v>
      </c>
      <c r="I26" s="5">
        <v>2</v>
      </c>
      <c r="J26" s="9">
        <v>0.16509880498051599</v>
      </c>
      <c r="K26" s="9">
        <v>0.15393477492034399</v>
      </c>
      <c r="L26" s="9">
        <v>0.415003933012486</v>
      </c>
      <c r="M26" s="9">
        <v>0.20882482454180701</v>
      </c>
      <c r="N26" s="9">
        <v>1.0281411409378101</v>
      </c>
      <c r="O26" s="9">
        <v>0.69738507270812999</v>
      </c>
      <c r="Q26" s="27">
        <f t="shared" ref="Q26:Q31" si="7">N26-O26</f>
        <v>0.33075606822968007</v>
      </c>
      <c r="R26" s="9">
        <v>1</v>
      </c>
    </row>
    <row r="27" spans="1:18">
      <c r="A27" s="1" t="s">
        <v>34</v>
      </c>
      <c r="B27" s="3">
        <v>1711037</v>
      </c>
      <c r="C27" s="4">
        <v>37148</v>
      </c>
      <c r="D27" s="4">
        <v>42765</v>
      </c>
      <c r="E27" s="10">
        <f t="shared" ca="1" si="5"/>
        <v>20</v>
      </c>
      <c r="F27" s="10">
        <v>907.97</v>
      </c>
      <c r="G27" s="10">
        <v>893.39</v>
      </c>
      <c r="H27" s="14">
        <f t="shared" si="6"/>
        <v>14.580000000000041</v>
      </c>
      <c r="I27" s="5">
        <v>1</v>
      </c>
      <c r="J27" s="9">
        <v>5.9736620634794201E-2</v>
      </c>
      <c r="K27" s="9">
        <v>0.13309518061578299</v>
      </c>
      <c r="L27" s="9">
        <v>6.9184601306915301E-3</v>
      </c>
      <c r="M27" s="9">
        <v>0.25374102964997303</v>
      </c>
      <c r="N27" s="9">
        <v>1.08527916669846</v>
      </c>
      <c r="O27" s="9">
        <v>0.93920409679412797</v>
      </c>
      <c r="Q27" s="27">
        <f t="shared" si="7"/>
        <v>0.14607506990433206</v>
      </c>
      <c r="R27" s="9">
        <v>1</v>
      </c>
    </row>
    <row r="28" spans="1:18">
      <c r="A28" s="1" t="s">
        <v>38</v>
      </c>
      <c r="B28" s="3">
        <v>2039563</v>
      </c>
      <c r="C28" s="4">
        <v>32317</v>
      </c>
      <c r="D28" s="4">
        <v>42583</v>
      </c>
      <c r="E28" s="10">
        <f t="shared" ca="1" si="5"/>
        <v>33</v>
      </c>
      <c r="F28" s="10">
        <v>874.98</v>
      </c>
      <c r="G28" s="10">
        <v>853.42</v>
      </c>
      <c r="H28" s="14">
        <f t="shared" si="6"/>
        <v>21.560000000000059</v>
      </c>
      <c r="I28" s="5">
        <v>1</v>
      </c>
      <c r="J28" s="9">
        <v>7.9391833394765896E-2</v>
      </c>
      <c r="K28" s="9">
        <v>1.6148346010595602E-2</v>
      </c>
      <c r="L28" s="9">
        <v>0.29197688400745397</v>
      </c>
      <c r="M28" s="9">
        <v>0.12143794447183601</v>
      </c>
      <c r="N28" s="9">
        <v>0.88317802548408497</v>
      </c>
      <c r="O28" s="9">
        <v>0.87884581089019798</v>
      </c>
      <c r="Q28" s="27">
        <f t="shared" si="7"/>
        <v>4.332214593886996E-3</v>
      </c>
      <c r="R28" s="9">
        <v>0</v>
      </c>
    </row>
    <row r="29" spans="1:18">
      <c r="A29" s="1" t="s">
        <v>41</v>
      </c>
      <c r="B29" s="3">
        <v>1899902</v>
      </c>
      <c r="C29" s="4">
        <v>32198</v>
      </c>
      <c r="D29" s="4">
        <v>42558</v>
      </c>
      <c r="E29" s="10">
        <f t="shared" ca="1" si="5"/>
        <v>33</v>
      </c>
      <c r="F29" s="10">
        <v>826.47</v>
      </c>
      <c r="G29" s="10">
        <v>848.8</v>
      </c>
      <c r="H29" s="14">
        <f t="shared" si="6"/>
        <v>22.329999999999927</v>
      </c>
      <c r="I29" s="5">
        <v>2</v>
      </c>
      <c r="J29" s="9">
        <v>4.7613946720957798E-2</v>
      </c>
      <c r="K29" s="9">
        <v>0.169696874916554</v>
      </c>
      <c r="L29" s="9">
        <v>0.49882259964942899</v>
      </c>
      <c r="M29" s="9">
        <v>0.452616557478905</v>
      </c>
      <c r="N29" s="9">
        <v>1.0879306197166401</v>
      </c>
      <c r="O29" s="9">
        <v>0.66793796420097395</v>
      </c>
      <c r="Q29" s="27">
        <f t="shared" si="7"/>
        <v>0.41999265551566611</v>
      </c>
      <c r="R29" s="9">
        <v>1</v>
      </c>
    </row>
    <row r="30" spans="1:18">
      <c r="A30" s="1" t="s">
        <v>50</v>
      </c>
      <c r="B30" s="3">
        <v>1388172</v>
      </c>
      <c r="C30" s="4">
        <v>38781</v>
      </c>
      <c r="D30" s="4">
        <v>42434</v>
      </c>
      <c r="E30" s="10">
        <f t="shared" ca="1" si="5"/>
        <v>15</v>
      </c>
      <c r="F30" s="10">
        <v>736.45</v>
      </c>
      <c r="G30" s="10">
        <v>722.05</v>
      </c>
      <c r="H30" s="14">
        <f t="shared" si="6"/>
        <v>14.400000000000091</v>
      </c>
      <c r="I30" s="5">
        <v>1</v>
      </c>
      <c r="J30" s="9">
        <v>0.28121450543403598</v>
      </c>
      <c r="K30" s="9">
        <v>5.8834847062826198E-2</v>
      </c>
      <c r="L30" s="9">
        <v>0.56411200761795</v>
      </c>
      <c r="M30" s="9">
        <v>0.45644953846931502</v>
      </c>
      <c r="N30" s="9">
        <v>0.82620489597320601</v>
      </c>
      <c r="O30" s="9">
        <v>0.79650086164474498</v>
      </c>
      <c r="Q30" s="27">
        <f t="shared" si="7"/>
        <v>2.9704034328461026E-2</v>
      </c>
      <c r="R30" s="9">
        <v>1</v>
      </c>
    </row>
    <row r="31" spans="1:18">
      <c r="A31" s="1" t="s">
        <v>52</v>
      </c>
      <c r="B31" s="3">
        <v>1707945</v>
      </c>
      <c r="C31" s="6">
        <v>40666</v>
      </c>
      <c r="D31" s="6">
        <v>43395</v>
      </c>
      <c r="E31" s="10">
        <f t="shared" ca="1" si="5"/>
        <v>10</v>
      </c>
      <c r="F31" s="11">
        <v>584.74</v>
      </c>
      <c r="G31" s="11">
        <v>598.78</v>
      </c>
      <c r="H31" s="15">
        <f t="shared" si="6"/>
        <v>14.039999999999964</v>
      </c>
      <c r="I31" s="5">
        <v>2</v>
      </c>
      <c r="J31" s="9">
        <v>0.218425552050273</v>
      </c>
      <c r="K31" s="9">
        <v>0.34278542300065401</v>
      </c>
      <c r="L31" s="9">
        <v>0.288108433286349</v>
      </c>
      <c r="M31" s="9">
        <v>0.28122986356417301</v>
      </c>
      <c r="N31" s="9">
        <v>0.71263962984085105</v>
      </c>
      <c r="O31" s="9">
        <v>0.74428494771321596</v>
      </c>
      <c r="Q31" s="27">
        <f t="shared" si="7"/>
        <v>-3.1645317872364909E-2</v>
      </c>
      <c r="R31" s="9">
        <v>0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selection activeCell="E14" sqref="E14"/>
    </sheetView>
  </sheetViews>
  <sheetFormatPr defaultRowHeight="17"/>
  <sheetData>
    <row r="1" spans="1:4" ht="17.5" customHeight="1">
      <c r="A1" s="137" t="s">
        <v>100</v>
      </c>
      <c r="B1" s="138"/>
      <c r="C1" s="138"/>
    </row>
    <row r="2" spans="1:4" ht="17.5" thickBot="1">
      <c r="A2" s="139" t="s">
        <v>101</v>
      </c>
      <c r="B2" s="138"/>
      <c r="C2" s="138"/>
    </row>
    <row r="3" spans="1:4" ht="24.5" thickBot="1">
      <c r="A3" s="28" t="s">
        <v>102</v>
      </c>
      <c r="B3" s="29" t="s">
        <v>104</v>
      </c>
      <c r="C3" s="30" t="s">
        <v>105</v>
      </c>
      <c r="D3" s="41" t="s">
        <v>103</v>
      </c>
    </row>
    <row r="4" spans="1:4">
      <c r="A4" s="31">
        <v>9</v>
      </c>
      <c r="B4" s="32">
        <v>1</v>
      </c>
      <c r="C4" s="33">
        <v>1</v>
      </c>
      <c r="D4" s="42">
        <f>-(C4-1)</f>
        <v>0</v>
      </c>
    </row>
    <row r="5" spans="1:4">
      <c r="A5" s="34">
        <v>10.7</v>
      </c>
      <c r="B5" s="35">
        <v>1</v>
      </c>
      <c r="C5" s="36">
        <v>0.85714285714285721</v>
      </c>
      <c r="D5" s="42">
        <f t="shared" ref="D5:D33" si="0">-(C5-1)</f>
        <v>0.14285714285714279</v>
      </c>
    </row>
    <row r="6" spans="1:4">
      <c r="A6" s="34">
        <v>12.4</v>
      </c>
      <c r="B6" s="35">
        <v>0.95652173913043481</v>
      </c>
      <c r="C6" s="36">
        <v>0.85714285714285721</v>
      </c>
      <c r="D6" s="42">
        <f t="shared" si="0"/>
        <v>0.14285714285714279</v>
      </c>
    </row>
    <row r="7" spans="1:4">
      <c r="A7" s="34">
        <v>13.7</v>
      </c>
      <c r="B7" s="35">
        <v>0.95652173913043481</v>
      </c>
      <c r="C7" s="36">
        <v>0.7142857142857143</v>
      </c>
      <c r="D7" s="42">
        <f t="shared" si="0"/>
        <v>0.2857142857142857</v>
      </c>
    </row>
    <row r="8" spans="1:4">
      <c r="A8" s="34">
        <v>14.2</v>
      </c>
      <c r="B8" s="35">
        <v>0.91304347826086951</v>
      </c>
      <c r="C8" s="36">
        <v>0.7142857142857143</v>
      </c>
      <c r="D8" s="42">
        <f t="shared" si="0"/>
        <v>0.2857142857142857</v>
      </c>
    </row>
    <row r="9" spans="1:4">
      <c r="A9" s="34">
        <v>14.5</v>
      </c>
      <c r="B9" s="35">
        <v>0.91304347826086951</v>
      </c>
      <c r="C9" s="36">
        <v>0.5714285714285714</v>
      </c>
      <c r="D9" s="42">
        <f t="shared" si="0"/>
        <v>0.4285714285714286</v>
      </c>
    </row>
    <row r="10" spans="1:4">
      <c r="A10" s="34">
        <v>15.1</v>
      </c>
      <c r="B10" s="35">
        <v>0.86956521739130432</v>
      </c>
      <c r="C10" s="36">
        <v>0.5714285714285714</v>
      </c>
      <c r="D10" s="42">
        <f t="shared" si="0"/>
        <v>0.4285714285714286</v>
      </c>
    </row>
    <row r="11" spans="1:4">
      <c r="A11" s="34">
        <v>18</v>
      </c>
      <c r="B11" s="35">
        <v>0.82608695652173914</v>
      </c>
      <c r="C11" s="36">
        <v>0.5714285714285714</v>
      </c>
      <c r="D11" s="42">
        <f t="shared" si="0"/>
        <v>0.4285714285714286</v>
      </c>
    </row>
    <row r="12" spans="1:4">
      <c r="A12" s="34">
        <v>21</v>
      </c>
      <c r="B12" s="35">
        <v>0.78260869565217395</v>
      </c>
      <c r="C12" s="36">
        <v>0.4285714285714286</v>
      </c>
      <c r="D12" s="42">
        <f t="shared" si="0"/>
        <v>0.5714285714285714</v>
      </c>
    </row>
    <row r="13" spans="1:4">
      <c r="A13" s="34">
        <v>21.950000000000003</v>
      </c>
      <c r="B13" s="35">
        <v>0.73913043478260865</v>
      </c>
      <c r="C13" s="36">
        <v>0.4285714285714286</v>
      </c>
      <c r="D13" s="42">
        <f t="shared" si="0"/>
        <v>0.5714285714285714</v>
      </c>
    </row>
    <row r="14" spans="1:4">
      <c r="A14" s="34">
        <v>22.75</v>
      </c>
      <c r="B14" s="35">
        <v>0.73913043478260865</v>
      </c>
      <c r="C14" s="36">
        <v>0.2857142857142857</v>
      </c>
      <c r="D14" s="42">
        <f t="shared" si="0"/>
        <v>0.7142857142857143</v>
      </c>
    </row>
    <row r="15" spans="1:4">
      <c r="A15" s="34">
        <v>23.65</v>
      </c>
      <c r="B15" s="35">
        <v>0.69565217391304346</v>
      </c>
      <c r="C15" s="36">
        <v>0.2857142857142857</v>
      </c>
      <c r="D15" s="42">
        <f t="shared" si="0"/>
        <v>0.7142857142857143</v>
      </c>
    </row>
    <row r="16" spans="1:4">
      <c r="A16" s="34">
        <v>24.15</v>
      </c>
      <c r="B16" s="35">
        <v>0.65217391304347827</v>
      </c>
      <c r="C16" s="36">
        <v>0.2857142857142857</v>
      </c>
      <c r="D16" s="42">
        <f t="shared" si="0"/>
        <v>0.7142857142857143</v>
      </c>
    </row>
    <row r="17" spans="1:4">
      <c r="A17" s="34">
        <v>24.299999999999997</v>
      </c>
      <c r="B17" s="35">
        <v>0.60869565217391308</v>
      </c>
      <c r="C17" s="36">
        <v>0.2857142857142857</v>
      </c>
      <c r="D17" s="42">
        <f t="shared" si="0"/>
        <v>0.7142857142857143</v>
      </c>
    </row>
    <row r="18" spans="1:4">
      <c r="A18" s="34">
        <v>24.7</v>
      </c>
      <c r="B18" s="35">
        <v>0.56521739130434778</v>
      </c>
      <c r="C18" s="36">
        <v>0.2857142857142857</v>
      </c>
      <c r="D18" s="42">
        <f t="shared" si="0"/>
        <v>0.7142857142857143</v>
      </c>
    </row>
    <row r="19" spans="1:4">
      <c r="A19" s="34">
        <v>25.45</v>
      </c>
      <c r="B19" s="35">
        <v>0.52173913043478259</v>
      </c>
      <c r="C19" s="36">
        <v>0.2857142857142857</v>
      </c>
      <c r="D19" s="42">
        <f t="shared" si="0"/>
        <v>0.7142857142857143</v>
      </c>
    </row>
    <row r="20" spans="1:4">
      <c r="A20" s="34">
        <v>26.35</v>
      </c>
      <c r="B20" s="35">
        <v>0.52173913043478259</v>
      </c>
      <c r="C20" s="36">
        <v>0.1428571428571429</v>
      </c>
      <c r="D20" s="42">
        <f t="shared" si="0"/>
        <v>0.8571428571428571</v>
      </c>
    </row>
    <row r="21" spans="1:4">
      <c r="A21" s="34">
        <v>27.15</v>
      </c>
      <c r="B21" s="35">
        <v>0.52173913043478259</v>
      </c>
      <c r="C21" s="36">
        <v>0</v>
      </c>
      <c r="D21" s="42">
        <f t="shared" si="0"/>
        <v>1</v>
      </c>
    </row>
    <row r="22" spans="1:4">
      <c r="A22" s="34">
        <v>28.9</v>
      </c>
      <c r="B22" s="35">
        <v>0.47826086956521741</v>
      </c>
      <c r="C22" s="36">
        <v>0</v>
      </c>
      <c r="D22" s="42">
        <f t="shared" si="0"/>
        <v>1</v>
      </c>
    </row>
    <row r="23" spans="1:4">
      <c r="A23" s="34">
        <v>31.700000000000003</v>
      </c>
      <c r="B23" s="35">
        <v>0.43478260869565216</v>
      </c>
      <c r="C23" s="36">
        <v>0</v>
      </c>
      <c r="D23" s="42">
        <f t="shared" si="0"/>
        <v>1</v>
      </c>
    </row>
    <row r="24" spans="1:4">
      <c r="A24" s="34">
        <v>33.25</v>
      </c>
      <c r="B24" s="35">
        <v>0.39130434782608697</v>
      </c>
      <c r="C24" s="36">
        <v>0</v>
      </c>
      <c r="D24" s="42">
        <f t="shared" si="0"/>
        <v>1</v>
      </c>
    </row>
    <row r="25" spans="1:4">
      <c r="A25" s="34">
        <v>36.849999999999994</v>
      </c>
      <c r="B25" s="35">
        <v>0.34782608695652173</v>
      </c>
      <c r="C25" s="36">
        <v>0</v>
      </c>
      <c r="D25" s="42">
        <f t="shared" si="0"/>
        <v>1</v>
      </c>
    </row>
    <row r="26" spans="1:4">
      <c r="A26" s="34">
        <v>40.700000000000003</v>
      </c>
      <c r="B26" s="35">
        <v>0.30434782608695654</v>
      </c>
      <c r="C26" s="36">
        <v>0</v>
      </c>
      <c r="D26" s="42">
        <f t="shared" si="0"/>
        <v>1</v>
      </c>
    </row>
    <row r="27" spans="1:4">
      <c r="A27" s="34">
        <v>43.95</v>
      </c>
      <c r="B27" s="35">
        <v>0.2608695652173913</v>
      </c>
      <c r="C27" s="36">
        <v>0</v>
      </c>
      <c r="D27" s="42">
        <f t="shared" si="0"/>
        <v>1</v>
      </c>
    </row>
    <row r="28" spans="1:4">
      <c r="A28" s="34">
        <v>48.4</v>
      </c>
      <c r="B28" s="35">
        <v>0.21739130434782608</v>
      </c>
      <c r="C28" s="36">
        <v>0</v>
      </c>
      <c r="D28" s="42">
        <f t="shared" si="0"/>
        <v>1</v>
      </c>
    </row>
    <row r="29" spans="1:4">
      <c r="A29" s="34">
        <v>50.25</v>
      </c>
      <c r="B29" s="35">
        <v>0.17391304347826086</v>
      </c>
      <c r="C29" s="36">
        <v>0</v>
      </c>
      <c r="D29" s="42">
        <f t="shared" si="0"/>
        <v>1</v>
      </c>
    </row>
    <row r="30" spans="1:4">
      <c r="A30" s="34">
        <v>52.7</v>
      </c>
      <c r="B30" s="35">
        <v>0.13043478260869565</v>
      </c>
      <c r="C30" s="36">
        <v>0</v>
      </c>
      <c r="D30" s="42">
        <f t="shared" si="0"/>
        <v>1</v>
      </c>
    </row>
    <row r="31" spans="1:4">
      <c r="A31" s="34">
        <v>56.5</v>
      </c>
      <c r="B31" s="35">
        <v>8.6956521739130432E-2</v>
      </c>
      <c r="C31" s="36">
        <v>0</v>
      </c>
      <c r="D31" s="42">
        <f t="shared" si="0"/>
        <v>1</v>
      </c>
    </row>
    <row r="32" spans="1:4">
      <c r="A32" s="34">
        <v>62</v>
      </c>
      <c r="B32" s="35">
        <v>4.3478260869565216E-2</v>
      </c>
      <c r="C32" s="36">
        <v>0</v>
      </c>
      <c r="D32" s="42">
        <f t="shared" si="0"/>
        <v>1</v>
      </c>
    </row>
    <row r="33" spans="1:4" ht="17.5" thickBot="1">
      <c r="A33" s="37">
        <v>66.900000000000006</v>
      </c>
      <c r="B33" s="38">
        <v>0</v>
      </c>
      <c r="C33" s="39">
        <v>0</v>
      </c>
      <c r="D33" s="42">
        <f t="shared" si="0"/>
        <v>1</v>
      </c>
    </row>
    <row r="34" spans="1:4">
      <c r="A34" s="40"/>
      <c r="B34" s="40"/>
      <c r="C34" s="40"/>
    </row>
    <row r="35" spans="1:4">
      <c r="A35" s="40"/>
      <c r="B35" s="40"/>
      <c r="C35" s="40"/>
    </row>
  </sheetData>
  <mergeCells count="2">
    <mergeCell ref="A1:C1"/>
    <mergeCell ref="A2:C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ACD1-FB07-4043-AC4E-527DFBA24E4C}">
  <dimension ref="A1:F56"/>
  <sheetViews>
    <sheetView topLeftCell="A16" zoomScale="55" zoomScaleNormal="55" workbookViewId="0">
      <selection activeCell="R64" sqref="R64"/>
    </sheetView>
  </sheetViews>
  <sheetFormatPr defaultRowHeight="17"/>
  <sheetData>
    <row r="1" spans="1:6" ht="16.5" customHeight="1">
      <c r="A1" s="140" t="s">
        <v>100</v>
      </c>
      <c r="B1" s="140"/>
      <c r="C1" s="140"/>
      <c r="D1" s="140"/>
      <c r="E1" s="82"/>
    </row>
    <row r="2" spans="1:6" ht="28">
      <c r="A2" s="96" t="s">
        <v>143</v>
      </c>
      <c r="B2" s="83" t="s">
        <v>141</v>
      </c>
      <c r="C2" s="84" t="s">
        <v>138</v>
      </c>
      <c r="D2" s="85" t="s">
        <v>139</v>
      </c>
      <c r="E2" s="101" t="s">
        <v>142</v>
      </c>
    </row>
    <row r="3" spans="1:6">
      <c r="A3" s="97" t="s">
        <v>137</v>
      </c>
      <c r="B3" s="86">
        <v>3.3</v>
      </c>
      <c r="C3" s="87">
        <v>1</v>
      </c>
      <c r="D3" s="88">
        <v>1</v>
      </c>
      <c r="E3" s="100">
        <f>1-D3</f>
        <v>0</v>
      </c>
      <c r="F3">
        <v>1</v>
      </c>
    </row>
    <row r="4" spans="1:6" ht="16.5" customHeight="1">
      <c r="A4" s="98"/>
      <c r="B4" s="89">
        <v>4.75</v>
      </c>
      <c r="C4" s="90">
        <v>1</v>
      </c>
      <c r="D4" s="91">
        <v>0.875</v>
      </c>
      <c r="E4" s="100">
        <f t="shared" ref="E4:E52" si="0">1-D4</f>
        <v>0.125</v>
      </c>
      <c r="F4">
        <v>2</v>
      </c>
    </row>
    <row r="5" spans="1:6">
      <c r="A5" s="98"/>
      <c r="B5" s="89">
        <v>5.85</v>
      </c>
      <c r="C5" s="90">
        <v>1</v>
      </c>
      <c r="D5" s="91">
        <v>0.75</v>
      </c>
      <c r="E5" s="100">
        <f t="shared" si="0"/>
        <v>0.25</v>
      </c>
      <c r="F5">
        <v>3</v>
      </c>
    </row>
    <row r="6" spans="1:6">
      <c r="A6" s="98"/>
      <c r="B6" s="89">
        <v>6.8</v>
      </c>
      <c r="C6" s="90">
        <v>0.94444444444444442</v>
      </c>
      <c r="D6" s="91">
        <v>0.75</v>
      </c>
      <c r="E6" s="100">
        <f t="shared" si="0"/>
        <v>0.25</v>
      </c>
      <c r="F6">
        <v>4</v>
      </c>
    </row>
    <row r="7" spans="1:6">
      <c r="A7" s="98"/>
      <c r="B7" s="89">
        <v>7.8999999999999995</v>
      </c>
      <c r="C7" s="90">
        <v>0.94444444444444442</v>
      </c>
      <c r="D7" s="91">
        <v>0.625</v>
      </c>
      <c r="E7" s="100">
        <f t="shared" si="0"/>
        <v>0.375</v>
      </c>
      <c r="F7">
        <v>5</v>
      </c>
    </row>
    <row r="8" spans="1:6">
      <c r="A8" s="98"/>
      <c r="B8" s="89">
        <v>9</v>
      </c>
      <c r="C8" s="90">
        <v>0.88888888888888884</v>
      </c>
      <c r="D8" s="91">
        <v>0.625</v>
      </c>
      <c r="E8" s="100">
        <f t="shared" si="0"/>
        <v>0.375</v>
      </c>
      <c r="F8">
        <v>6</v>
      </c>
    </row>
    <row r="9" spans="1:6">
      <c r="A9" s="98"/>
      <c r="B9" s="89">
        <v>9.8000000000000007</v>
      </c>
      <c r="C9" s="90">
        <v>0.88888888888888884</v>
      </c>
      <c r="D9" s="91">
        <v>0.5</v>
      </c>
      <c r="E9" s="100">
        <f t="shared" si="0"/>
        <v>0.5</v>
      </c>
      <c r="F9">
        <v>7</v>
      </c>
    </row>
    <row r="10" spans="1:6">
      <c r="A10" s="98"/>
      <c r="B10" s="89">
        <v>11.4</v>
      </c>
      <c r="C10" s="90">
        <v>0.83333333333333337</v>
      </c>
      <c r="D10" s="91">
        <v>0.5</v>
      </c>
      <c r="E10" s="100">
        <f t="shared" si="0"/>
        <v>0.5</v>
      </c>
      <c r="F10">
        <v>8</v>
      </c>
    </row>
    <row r="11" spans="1:6">
      <c r="A11" s="98"/>
      <c r="B11" s="89">
        <v>14.05</v>
      </c>
      <c r="C11" s="90">
        <v>0.77777777777777779</v>
      </c>
      <c r="D11" s="91">
        <v>0.5</v>
      </c>
      <c r="E11" s="100">
        <f t="shared" si="0"/>
        <v>0.5</v>
      </c>
      <c r="F11">
        <v>9</v>
      </c>
    </row>
    <row r="12" spans="1:6">
      <c r="A12" s="98"/>
      <c r="B12" s="89">
        <v>15.75</v>
      </c>
      <c r="C12" s="90">
        <v>0.72222222222222221</v>
      </c>
      <c r="D12" s="91">
        <v>0.5</v>
      </c>
      <c r="E12" s="100">
        <f t="shared" si="0"/>
        <v>0.5</v>
      </c>
      <c r="F12">
        <v>10</v>
      </c>
    </row>
    <row r="13" spans="1:6">
      <c r="A13" s="98"/>
      <c r="B13" s="89">
        <v>17.25</v>
      </c>
      <c r="C13" s="90">
        <v>0.72222222222222221</v>
      </c>
      <c r="D13" s="91">
        <v>0.375</v>
      </c>
      <c r="E13" s="100">
        <f t="shared" si="0"/>
        <v>0.625</v>
      </c>
      <c r="F13">
        <v>11</v>
      </c>
    </row>
    <row r="14" spans="1:6">
      <c r="A14" s="98"/>
      <c r="B14" s="89">
        <v>18.700000000000003</v>
      </c>
      <c r="C14" s="90">
        <v>0.72222222222222221</v>
      </c>
      <c r="D14" s="91">
        <v>0.25</v>
      </c>
      <c r="E14" s="100">
        <f t="shared" si="0"/>
        <v>0.75</v>
      </c>
      <c r="F14">
        <v>12</v>
      </c>
    </row>
    <row r="15" spans="1:6">
      <c r="A15" s="98"/>
      <c r="B15" s="89">
        <v>19</v>
      </c>
      <c r="C15" s="90">
        <v>0.66666666666666663</v>
      </c>
      <c r="D15" s="91">
        <v>0.25</v>
      </c>
      <c r="E15" s="100">
        <f t="shared" si="0"/>
        <v>0.75</v>
      </c>
      <c r="F15">
        <v>13</v>
      </c>
    </row>
    <row r="16" spans="1:6">
      <c r="A16" s="98"/>
      <c r="B16" s="89">
        <v>19.399999999999999</v>
      </c>
      <c r="C16" s="90">
        <v>0.66666666666666663</v>
      </c>
      <c r="D16" s="91">
        <v>0.125</v>
      </c>
      <c r="E16" s="100">
        <f t="shared" si="0"/>
        <v>0.875</v>
      </c>
      <c r="F16">
        <v>14</v>
      </c>
    </row>
    <row r="17" spans="1:6">
      <c r="A17" s="98"/>
      <c r="B17" s="89">
        <v>20.950000000000003</v>
      </c>
      <c r="C17" s="90">
        <v>0.61111111111111116</v>
      </c>
      <c r="D17" s="91">
        <v>0.125</v>
      </c>
      <c r="E17" s="100">
        <f t="shared" si="0"/>
        <v>0.875</v>
      </c>
      <c r="F17">
        <v>15</v>
      </c>
    </row>
    <row r="18" spans="1:6">
      <c r="A18" s="98"/>
      <c r="B18" s="89">
        <v>23.950000000000003</v>
      </c>
      <c r="C18" s="90">
        <v>0.55555555555555558</v>
      </c>
      <c r="D18" s="91">
        <v>0.125</v>
      </c>
      <c r="E18" s="100">
        <f t="shared" si="0"/>
        <v>0.875</v>
      </c>
      <c r="F18">
        <v>16</v>
      </c>
    </row>
    <row r="19" spans="1:6">
      <c r="A19" s="98"/>
      <c r="B19" s="89">
        <v>25.65</v>
      </c>
      <c r="C19" s="90">
        <v>0.55555555555555558</v>
      </c>
      <c r="D19" s="91">
        <v>0</v>
      </c>
      <c r="E19" s="100">
        <f t="shared" si="0"/>
        <v>1</v>
      </c>
      <c r="F19">
        <v>17</v>
      </c>
    </row>
    <row r="20" spans="1:6">
      <c r="A20" s="98"/>
      <c r="B20" s="89">
        <v>26.85</v>
      </c>
      <c r="C20" s="90">
        <v>0.5</v>
      </c>
      <c r="D20" s="91">
        <v>0</v>
      </c>
      <c r="E20" s="100">
        <f t="shared" si="0"/>
        <v>1</v>
      </c>
      <c r="F20">
        <v>18</v>
      </c>
    </row>
    <row r="21" spans="1:6">
      <c r="A21" s="98"/>
      <c r="B21" s="89">
        <v>28.1</v>
      </c>
      <c r="C21" s="90">
        <v>0.44444444444444442</v>
      </c>
      <c r="D21" s="91">
        <v>0</v>
      </c>
      <c r="E21" s="100">
        <f t="shared" si="0"/>
        <v>1</v>
      </c>
      <c r="F21">
        <v>19</v>
      </c>
    </row>
    <row r="22" spans="1:6">
      <c r="A22" s="98"/>
      <c r="B22" s="89">
        <v>28.75</v>
      </c>
      <c r="C22" s="90">
        <v>0.3888888888888889</v>
      </c>
      <c r="D22" s="91">
        <v>0</v>
      </c>
      <c r="E22" s="100">
        <f t="shared" si="0"/>
        <v>1</v>
      </c>
      <c r="F22">
        <v>20</v>
      </c>
    </row>
    <row r="23" spans="1:6">
      <c r="A23" s="98"/>
      <c r="B23" s="89">
        <v>30</v>
      </c>
      <c r="C23" s="90">
        <v>0.33333333333333331</v>
      </c>
      <c r="D23" s="91">
        <v>0</v>
      </c>
      <c r="E23" s="100">
        <f t="shared" si="0"/>
        <v>1</v>
      </c>
      <c r="F23">
        <v>21</v>
      </c>
    </row>
    <row r="24" spans="1:6">
      <c r="A24" s="98"/>
      <c r="B24" s="89">
        <v>31.15</v>
      </c>
      <c r="C24" s="90">
        <v>0.27777777777777779</v>
      </c>
      <c r="D24" s="91">
        <v>0</v>
      </c>
      <c r="E24" s="100">
        <f t="shared" si="0"/>
        <v>1</v>
      </c>
      <c r="F24">
        <v>22</v>
      </c>
    </row>
    <row r="25" spans="1:6">
      <c r="A25" s="98"/>
      <c r="B25" s="89">
        <v>31.700000000000003</v>
      </c>
      <c r="C25" s="90">
        <v>0.22222222222222221</v>
      </c>
      <c r="D25" s="91">
        <v>0</v>
      </c>
      <c r="E25" s="100">
        <f t="shared" si="0"/>
        <v>1</v>
      </c>
      <c r="F25">
        <v>23</v>
      </c>
    </row>
    <row r="26" spans="1:6">
      <c r="A26" s="98"/>
      <c r="B26" s="89">
        <v>36.799999999999997</v>
      </c>
      <c r="C26" s="90">
        <v>0.16666666666666666</v>
      </c>
      <c r="D26" s="91">
        <v>0</v>
      </c>
      <c r="E26" s="100">
        <f t="shared" si="0"/>
        <v>1</v>
      </c>
      <c r="F26">
        <v>24</v>
      </c>
    </row>
    <row r="27" spans="1:6">
      <c r="A27" s="98"/>
      <c r="B27" s="89">
        <v>46.5</v>
      </c>
      <c r="C27" s="90">
        <v>0.1111111111111111</v>
      </c>
      <c r="D27" s="91">
        <v>0</v>
      </c>
      <c r="E27" s="100">
        <f t="shared" si="0"/>
        <v>1</v>
      </c>
      <c r="F27">
        <v>25</v>
      </c>
    </row>
    <row r="28" spans="1:6">
      <c r="A28" s="98"/>
      <c r="B28" s="89">
        <v>52.400000000000006</v>
      </c>
      <c r="C28" s="90">
        <v>5.5555555555555552E-2</v>
      </c>
      <c r="D28" s="91">
        <v>0</v>
      </c>
      <c r="E28" s="100">
        <f t="shared" si="0"/>
        <v>1</v>
      </c>
      <c r="F28">
        <v>26</v>
      </c>
    </row>
    <row r="29" spans="1:6">
      <c r="A29" s="98"/>
      <c r="B29" s="89">
        <v>54.6</v>
      </c>
      <c r="C29" s="90">
        <v>0</v>
      </c>
      <c r="D29" s="91">
        <v>0</v>
      </c>
      <c r="E29" s="100">
        <f t="shared" si="0"/>
        <v>1</v>
      </c>
      <c r="F29">
        <v>27</v>
      </c>
    </row>
    <row r="30" spans="1:6">
      <c r="A30" s="98" t="s">
        <v>144</v>
      </c>
      <c r="B30" s="89">
        <v>-0.30000000000000004</v>
      </c>
      <c r="C30" s="90">
        <v>1</v>
      </c>
      <c r="D30" s="91">
        <v>1</v>
      </c>
      <c r="E30" s="100">
        <f t="shared" si="0"/>
        <v>0</v>
      </c>
      <c r="F30">
        <v>1</v>
      </c>
    </row>
    <row r="31" spans="1:6">
      <c r="A31" s="98"/>
      <c r="B31" s="89">
        <v>0.75</v>
      </c>
      <c r="C31" s="90">
        <v>1</v>
      </c>
      <c r="D31" s="91">
        <v>0.75</v>
      </c>
      <c r="E31" s="100">
        <f t="shared" si="0"/>
        <v>0.25</v>
      </c>
      <c r="F31">
        <v>2</v>
      </c>
    </row>
    <row r="32" spans="1:6">
      <c r="A32" s="98"/>
      <c r="B32" s="89">
        <v>0.85000000000000009</v>
      </c>
      <c r="C32" s="90">
        <v>0.94444444444444442</v>
      </c>
      <c r="D32" s="91">
        <v>0.75</v>
      </c>
      <c r="E32" s="100">
        <f t="shared" si="0"/>
        <v>0.25</v>
      </c>
      <c r="F32">
        <v>3</v>
      </c>
    </row>
    <row r="33" spans="1:6">
      <c r="A33" s="98"/>
      <c r="B33" s="89">
        <v>1</v>
      </c>
      <c r="C33" s="90">
        <v>0.94444444444444442</v>
      </c>
      <c r="D33" s="91">
        <v>0.625</v>
      </c>
      <c r="E33" s="100">
        <f t="shared" si="0"/>
        <v>0.375</v>
      </c>
      <c r="F33">
        <v>4</v>
      </c>
    </row>
    <row r="34" spans="1:6">
      <c r="A34" s="98"/>
      <c r="B34" s="89">
        <v>1.25</v>
      </c>
      <c r="C34" s="90">
        <v>0.88888888888888884</v>
      </c>
      <c r="D34" s="91">
        <v>0.625</v>
      </c>
      <c r="E34" s="100">
        <f t="shared" si="0"/>
        <v>0.375</v>
      </c>
      <c r="F34">
        <v>5</v>
      </c>
    </row>
    <row r="35" spans="1:6">
      <c r="A35" s="98"/>
      <c r="B35" s="89">
        <v>1.5</v>
      </c>
      <c r="C35" s="90">
        <v>0.88888888888888884</v>
      </c>
      <c r="D35" s="91">
        <v>0.5</v>
      </c>
      <c r="E35" s="100">
        <f t="shared" si="0"/>
        <v>0.5</v>
      </c>
      <c r="F35">
        <v>6</v>
      </c>
    </row>
    <row r="36" spans="1:6">
      <c r="A36" s="98"/>
      <c r="B36" s="89">
        <v>1.65</v>
      </c>
      <c r="C36" s="90">
        <v>0.83333333333333337</v>
      </c>
      <c r="D36" s="91">
        <v>0.5</v>
      </c>
      <c r="E36" s="100">
        <f t="shared" si="0"/>
        <v>0.5</v>
      </c>
      <c r="F36">
        <v>7</v>
      </c>
    </row>
    <row r="37" spans="1:6">
      <c r="A37" s="98"/>
      <c r="B37" s="89">
        <v>1.85</v>
      </c>
      <c r="C37" s="90">
        <v>0.77777777777777779</v>
      </c>
      <c r="D37" s="91">
        <v>0.5</v>
      </c>
      <c r="E37" s="100">
        <f t="shared" si="0"/>
        <v>0.5</v>
      </c>
      <c r="F37">
        <v>8</v>
      </c>
    </row>
    <row r="38" spans="1:6">
      <c r="A38" s="98"/>
      <c r="B38" s="89">
        <v>2.1</v>
      </c>
      <c r="C38" s="90">
        <v>0.77777777777777779</v>
      </c>
      <c r="D38" s="91">
        <v>0.375</v>
      </c>
      <c r="E38" s="100">
        <f t="shared" si="0"/>
        <v>0.625</v>
      </c>
      <c r="F38">
        <v>9</v>
      </c>
    </row>
    <row r="39" spans="1:6">
      <c r="A39" s="98"/>
      <c r="B39" s="89">
        <v>2.2999999999999998</v>
      </c>
      <c r="C39" s="90">
        <v>0.72222222222222221</v>
      </c>
      <c r="D39" s="91">
        <v>0.375</v>
      </c>
      <c r="E39" s="100">
        <f t="shared" si="0"/>
        <v>0.625</v>
      </c>
      <c r="F39">
        <v>10</v>
      </c>
    </row>
    <row r="40" spans="1:6">
      <c r="A40" s="98"/>
      <c r="B40" s="89">
        <v>2.4500000000000002</v>
      </c>
      <c r="C40" s="90">
        <v>0.66666666666666663</v>
      </c>
      <c r="D40" s="91">
        <v>0.375</v>
      </c>
      <c r="E40" s="100">
        <f t="shared" si="0"/>
        <v>0.625</v>
      </c>
      <c r="F40">
        <v>11</v>
      </c>
    </row>
    <row r="41" spans="1:6">
      <c r="A41" s="98"/>
      <c r="B41" s="89">
        <v>2.6</v>
      </c>
      <c r="C41" s="90">
        <v>0.66666666666666663</v>
      </c>
      <c r="D41" s="91">
        <v>0.25</v>
      </c>
      <c r="E41" s="100">
        <f t="shared" si="0"/>
        <v>0.75</v>
      </c>
      <c r="F41">
        <v>12</v>
      </c>
    </row>
    <row r="42" spans="1:6">
      <c r="A42" s="98"/>
      <c r="B42" s="89">
        <v>2.8</v>
      </c>
      <c r="C42" s="90">
        <v>0.55555555555555558</v>
      </c>
      <c r="D42" s="91">
        <v>0.25</v>
      </c>
      <c r="E42" s="100">
        <f t="shared" si="0"/>
        <v>0.75</v>
      </c>
      <c r="F42">
        <v>13</v>
      </c>
    </row>
    <row r="43" spans="1:6">
      <c r="A43" s="98"/>
      <c r="B43" s="89">
        <v>3</v>
      </c>
      <c r="C43" s="90">
        <v>0.55555555555555558</v>
      </c>
      <c r="D43" s="91">
        <v>0.125</v>
      </c>
      <c r="E43" s="100">
        <f t="shared" si="0"/>
        <v>0.875</v>
      </c>
      <c r="F43">
        <v>14</v>
      </c>
    </row>
    <row r="44" spans="1:6">
      <c r="A44" s="98"/>
      <c r="B44" s="89">
        <v>3.1500000000000004</v>
      </c>
      <c r="C44" s="90">
        <v>0.5</v>
      </c>
      <c r="D44" s="91">
        <v>0.125</v>
      </c>
      <c r="E44" s="100">
        <f t="shared" si="0"/>
        <v>0.875</v>
      </c>
      <c r="F44">
        <v>15</v>
      </c>
    </row>
    <row r="45" spans="1:6">
      <c r="A45" s="98"/>
      <c r="B45" s="89">
        <v>3.4000000000000004</v>
      </c>
      <c r="C45" s="90">
        <v>0.44444444444444442</v>
      </c>
      <c r="D45" s="91">
        <v>0</v>
      </c>
      <c r="E45" s="100">
        <f t="shared" si="0"/>
        <v>1</v>
      </c>
      <c r="F45">
        <v>16</v>
      </c>
    </row>
    <row r="46" spans="1:6">
      <c r="A46" s="98"/>
      <c r="B46" s="89">
        <v>3.75</v>
      </c>
      <c r="C46" s="90">
        <v>0.3888888888888889</v>
      </c>
      <c r="D46" s="91">
        <v>0</v>
      </c>
      <c r="E46" s="100">
        <f t="shared" si="0"/>
        <v>1</v>
      </c>
      <c r="F46">
        <v>17</v>
      </c>
    </row>
    <row r="47" spans="1:6">
      <c r="A47" s="98"/>
      <c r="B47" s="89">
        <v>4</v>
      </c>
      <c r="C47" s="90">
        <v>0.33333333333333331</v>
      </c>
      <c r="D47" s="91">
        <v>0</v>
      </c>
      <c r="E47" s="100">
        <f t="shared" si="0"/>
        <v>1</v>
      </c>
      <c r="F47">
        <v>18</v>
      </c>
    </row>
    <row r="48" spans="1:6">
      <c r="A48" s="98"/>
      <c r="B48" s="89">
        <v>4.1500000000000004</v>
      </c>
      <c r="C48" s="90">
        <v>0.27777777777777779</v>
      </c>
      <c r="D48" s="91">
        <v>0</v>
      </c>
      <c r="E48" s="100">
        <f t="shared" si="0"/>
        <v>1</v>
      </c>
      <c r="F48">
        <v>19</v>
      </c>
    </row>
    <row r="49" spans="1:6">
      <c r="A49" s="98"/>
      <c r="B49" s="89">
        <v>4.8499999999999996</v>
      </c>
      <c r="C49" s="90">
        <v>0.16666666666666666</v>
      </c>
      <c r="D49" s="91">
        <v>0</v>
      </c>
      <c r="E49" s="100">
        <f t="shared" si="0"/>
        <v>1</v>
      </c>
      <c r="F49">
        <v>20</v>
      </c>
    </row>
    <row r="50" spans="1:6">
      <c r="A50" s="98"/>
      <c r="B50" s="89">
        <v>5.9</v>
      </c>
      <c r="C50" s="90">
        <v>0.1111111111111111</v>
      </c>
      <c r="D50" s="91">
        <v>0</v>
      </c>
      <c r="E50" s="100">
        <f t="shared" si="0"/>
        <v>1</v>
      </c>
      <c r="F50">
        <v>21</v>
      </c>
    </row>
    <row r="51" spans="1:6">
      <c r="A51" s="98"/>
      <c r="B51" s="89">
        <v>7.1999999999999993</v>
      </c>
      <c r="C51" s="90">
        <v>5.5555555555555552E-2</v>
      </c>
      <c r="D51" s="91">
        <v>0</v>
      </c>
      <c r="E51" s="100">
        <f t="shared" si="0"/>
        <v>1</v>
      </c>
      <c r="F51">
        <v>22</v>
      </c>
    </row>
    <row r="52" spans="1:6">
      <c r="A52" s="99"/>
      <c r="B52" s="92">
        <v>9.1</v>
      </c>
      <c r="C52" s="93">
        <v>0</v>
      </c>
      <c r="D52" s="94">
        <v>0</v>
      </c>
      <c r="E52" s="100">
        <f t="shared" si="0"/>
        <v>1</v>
      </c>
      <c r="F52">
        <v>23</v>
      </c>
    </row>
    <row r="53" spans="1:6" ht="132">
      <c r="A53" s="95" t="s">
        <v>145</v>
      </c>
      <c r="B53" s="95"/>
      <c r="C53" s="95"/>
      <c r="D53" s="95"/>
      <c r="E53" s="82"/>
    </row>
    <row r="54" spans="1:6" ht="168">
      <c r="A54" s="95" t="s">
        <v>140</v>
      </c>
      <c r="B54" s="95"/>
      <c r="C54" s="95"/>
      <c r="D54" s="95"/>
      <c r="E54" s="82"/>
    </row>
    <row r="55" spans="1:6">
      <c r="A55" s="95"/>
      <c r="B55" s="95"/>
      <c r="C55" s="95"/>
      <c r="D55" s="95"/>
      <c r="E55" s="82"/>
    </row>
    <row r="56" spans="1:6">
      <c r="A56" s="95"/>
      <c r="B56" s="95"/>
      <c r="C56" s="95"/>
      <c r="D56" s="95"/>
      <c r="E56" s="8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AC2-AA0F-4B02-8AFD-E9745E7480CD}">
  <dimension ref="A1:E53"/>
  <sheetViews>
    <sheetView zoomScale="55" zoomScaleNormal="55" workbookViewId="0">
      <selection activeCell="X27" sqref="X27"/>
    </sheetView>
  </sheetViews>
  <sheetFormatPr defaultRowHeight="17"/>
  <sheetData>
    <row r="1" spans="1:5">
      <c r="A1" s="141" t="s">
        <v>100</v>
      </c>
      <c r="B1" s="141"/>
      <c r="C1" s="141"/>
      <c r="D1" s="141"/>
      <c r="E1" s="102"/>
    </row>
    <row r="2" spans="1:5" ht="26">
      <c r="A2" s="103" t="s">
        <v>143</v>
      </c>
      <c r="B2" s="104" t="s">
        <v>141</v>
      </c>
      <c r="C2" s="105" t="s">
        <v>138</v>
      </c>
      <c r="D2" s="106" t="s">
        <v>139</v>
      </c>
      <c r="E2" s="102" t="s">
        <v>142</v>
      </c>
    </row>
    <row r="3" spans="1:5">
      <c r="A3" s="107" t="s">
        <v>137</v>
      </c>
      <c r="B3" s="108">
        <v>3.3</v>
      </c>
      <c r="C3" s="109">
        <v>1</v>
      </c>
      <c r="D3" s="110">
        <v>1</v>
      </c>
      <c r="E3" s="120">
        <f>1-D3</f>
        <v>0</v>
      </c>
    </row>
    <row r="4" spans="1:5">
      <c r="A4" s="111"/>
      <c r="B4" s="112">
        <v>4.75</v>
      </c>
      <c r="C4" s="113">
        <v>1</v>
      </c>
      <c r="D4" s="114">
        <v>0.83333333333333337</v>
      </c>
      <c r="E4" s="120">
        <f t="shared" ref="E4:E52" si="0">1-D4</f>
        <v>0.16666666666666663</v>
      </c>
    </row>
    <row r="5" spans="1:5">
      <c r="A5" s="111"/>
      <c r="B5" s="112">
        <v>5.85</v>
      </c>
      <c r="C5" s="113">
        <v>1</v>
      </c>
      <c r="D5" s="114">
        <v>0.66666666666666674</v>
      </c>
      <c r="E5" s="120">
        <f t="shared" si="0"/>
        <v>0.33333333333333326</v>
      </c>
    </row>
    <row r="6" spans="1:5">
      <c r="A6" s="111"/>
      <c r="B6" s="112">
        <v>6.8</v>
      </c>
      <c r="C6" s="113">
        <v>0.95</v>
      </c>
      <c r="D6" s="114">
        <v>0.66666666666666674</v>
      </c>
      <c r="E6" s="120">
        <f t="shared" si="0"/>
        <v>0.33333333333333326</v>
      </c>
    </row>
    <row r="7" spans="1:5">
      <c r="A7" s="111"/>
      <c r="B7" s="112">
        <v>7.8999999999999995</v>
      </c>
      <c r="C7" s="113">
        <v>0.9</v>
      </c>
      <c r="D7" s="114">
        <v>0.66666666666666674</v>
      </c>
      <c r="E7" s="120">
        <f t="shared" si="0"/>
        <v>0.33333333333333326</v>
      </c>
    </row>
    <row r="8" spans="1:5">
      <c r="A8" s="111"/>
      <c r="B8" s="112">
        <v>9</v>
      </c>
      <c r="C8" s="113">
        <v>0.85</v>
      </c>
      <c r="D8" s="114">
        <v>0.66666666666666674</v>
      </c>
      <c r="E8" s="120">
        <f t="shared" si="0"/>
        <v>0.33333333333333326</v>
      </c>
    </row>
    <row r="9" spans="1:5">
      <c r="A9" s="111"/>
      <c r="B9" s="112">
        <v>9.8000000000000007</v>
      </c>
      <c r="C9" s="113">
        <v>0.85</v>
      </c>
      <c r="D9" s="114">
        <v>0.5</v>
      </c>
      <c r="E9" s="120">
        <f t="shared" si="0"/>
        <v>0.5</v>
      </c>
    </row>
    <row r="10" spans="1:5">
      <c r="A10" s="111"/>
      <c r="B10" s="112">
        <v>11.4</v>
      </c>
      <c r="C10" s="113">
        <v>0.85</v>
      </c>
      <c r="D10" s="114">
        <v>0.33333333333333337</v>
      </c>
      <c r="E10" s="120">
        <f t="shared" si="0"/>
        <v>0.66666666666666663</v>
      </c>
    </row>
    <row r="11" spans="1:5">
      <c r="A11" s="111"/>
      <c r="B11" s="112">
        <v>14.05</v>
      </c>
      <c r="C11" s="113">
        <v>0.85</v>
      </c>
      <c r="D11" s="114">
        <v>0.16666666666666663</v>
      </c>
      <c r="E11" s="120">
        <f t="shared" si="0"/>
        <v>0.83333333333333337</v>
      </c>
    </row>
    <row r="12" spans="1:5">
      <c r="A12" s="111"/>
      <c r="B12" s="112">
        <v>15.75</v>
      </c>
      <c r="C12" s="113">
        <v>0.8</v>
      </c>
      <c r="D12" s="114">
        <v>0.16666666666666663</v>
      </c>
      <c r="E12" s="120">
        <f t="shared" si="0"/>
        <v>0.83333333333333337</v>
      </c>
    </row>
    <row r="13" spans="1:5">
      <c r="A13" s="111"/>
      <c r="B13" s="112">
        <v>17.25</v>
      </c>
      <c r="C13" s="113">
        <v>0.75</v>
      </c>
      <c r="D13" s="114">
        <v>0.16666666666666663</v>
      </c>
      <c r="E13" s="120">
        <f t="shared" si="0"/>
        <v>0.83333333333333337</v>
      </c>
    </row>
    <row r="14" spans="1:5">
      <c r="A14" s="111"/>
      <c r="B14" s="112">
        <v>18.700000000000003</v>
      </c>
      <c r="C14" s="113">
        <v>0.7</v>
      </c>
      <c r="D14" s="114">
        <v>0.16666666666666663</v>
      </c>
      <c r="E14" s="120">
        <f t="shared" si="0"/>
        <v>0.83333333333333337</v>
      </c>
    </row>
    <row r="15" spans="1:5">
      <c r="A15" s="111"/>
      <c r="B15" s="112">
        <v>19</v>
      </c>
      <c r="C15" s="113">
        <v>0.65</v>
      </c>
      <c r="D15" s="114">
        <v>0.16666666666666663</v>
      </c>
      <c r="E15" s="120">
        <f t="shared" si="0"/>
        <v>0.83333333333333337</v>
      </c>
    </row>
    <row r="16" spans="1:5">
      <c r="A16" s="111"/>
      <c r="B16" s="112">
        <v>19.399999999999999</v>
      </c>
      <c r="C16" s="113">
        <v>0.6</v>
      </c>
      <c r="D16" s="114">
        <v>0.16666666666666663</v>
      </c>
      <c r="E16" s="120">
        <f t="shared" si="0"/>
        <v>0.83333333333333337</v>
      </c>
    </row>
    <row r="17" spans="1:5">
      <c r="A17" s="111"/>
      <c r="B17" s="112">
        <v>20.950000000000003</v>
      </c>
      <c r="C17" s="113">
        <v>0.55000000000000004</v>
      </c>
      <c r="D17" s="114">
        <v>0.16666666666666663</v>
      </c>
      <c r="E17" s="120">
        <f t="shared" si="0"/>
        <v>0.83333333333333337</v>
      </c>
    </row>
    <row r="18" spans="1:5">
      <c r="A18" s="111"/>
      <c r="B18" s="112">
        <v>23.950000000000003</v>
      </c>
      <c r="C18" s="113">
        <v>0.5</v>
      </c>
      <c r="D18" s="114">
        <v>0.16666666666666663</v>
      </c>
      <c r="E18" s="120">
        <f t="shared" si="0"/>
        <v>0.83333333333333337</v>
      </c>
    </row>
    <row r="19" spans="1:5">
      <c r="A19" s="111"/>
      <c r="B19" s="112">
        <v>25.65</v>
      </c>
      <c r="C19" s="113">
        <v>0.45</v>
      </c>
      <c r="D19" s="114">
        <v>0.16666666666666663</v>
      </c>
      <c r="E19" s="120">
        <f t="shared" si="0"/>
        <v>0.83333333333333337</v>
      </c>
    </row>
    <row r="20" spans="1:5">
      <c r="A20" s="111"/>
      <c r="B20" s="112">
        <v>26.85</v>
      </c>
      <c r="C20" s="113">
        <v>0.4</v>
      </c>
      <c r="D20" s="114">
        <v>0.16666666666666663</v>
      </c>
      <c r="E20" s="120">
        <f t="shared" si="0"/>
        <v>0.83333333333333337</v>
      </c>
    </row>
    <row r="21" spans="1:5">
      <c r="A21" s="111"/>
      <c r="B21" s="112">
        <v>28.1</v>
      </c>
      <c r="C21" s="113">
        <v>0.35</v>
      </c>
      <c r="D21" s="114">
        <v>0.16666666666666663</v>
      </c>
      <c r="E21" s="120">
        <f t="shared" si="0"/>
        <v>0.83333333333333337</v>
      </c>
    </row>
    <row r="22" spans="1:5">
      <c r="A22" s="111"/>
      <c r="B22" s="112">
        <v>28.75</v>
      </c>
      <c r="C22" s="113">
        <v>0.3</v>
      </c>
      <c r="D22" s="114">
        <v>0.16666666666666663</v>
      </c>
      <c r="E22" s="120">
        <f t="shared" si="0"/>
        <v>0.83333333333333337</v>
      </c>
    </row>
    <row r="23" spans="1:5">
      <c r="A23" s="111"/>
      <c r="B23" s="112">
        <v>30</v>
      </c>
      <c r="C23" s="113">
        <v>0.3</v>
      </c>
      <c r="D23" s="114">
        <v>0</v>
      </c>
      <c r="E23" s="120">
        <f t="shared" si="0"/>
        <v>1</v>
      </c>
    </row>
    <row r="24" spans="1:5">
      <c r="A24" s="111"/>
      <c r="B24" s="112">
        <v>31.15</v>
      </c>
      <c r="C24" s="113">
        <v>0.25</v>
      </c>
      <c r="D24" s="114">
        <v>0</v>
      </c>
      <c r="E24" s="120">
        <f t="shared" si="0"/>
        <v>1</v>
      </c>
    </row>
    <row r="25" spans="1:5">
      <c r="A25" s="111"/>
      <c r="B25" s="112">
        <v>31.700000000000003</v>
      </c>
      <c r="C25" s="113">
        <v>0.2</v>
      </c>
      <c r="D25" s="114">
        <v>0</v>
      </c>
      <c r="E25" s="120">
        <f t="shared" si="0"/>
        <v>1</v>
      </c>
    </row>
    <row r="26" spans="1:5">
      <c r="A26" s="111"/>
      <c r="B26" s="112">
        <v>36.799999999999997</v>
      </c>
      <c r="C26" s="113">
        <v>0.15</v>
      </c>
      <c r="D26" s="114">
        <v>0</v>
      </c>
      <c r="E26" s="120">
        <f t="shared" si="0"/>
        <v>1</v>
      </c>
    </row>
    <row r="27" spans="1:5">
      <c r="A27" s="111"/>
      <c r="B27" s="112">
        <v>46.5</v>
      </c>
      <c r="C27" s="113">
        <v>0.1</v>
      </c>
      <c r="D27" s="114">
        <v>0</v>
      </c>
      <c r="E27" s="120">
        <f t="shared" si="0"/>
        <v>1</v>
      </c>
    </row>
    <row r="28" spans="1:5">
      <c r="A28" s="111"/>
      <c r="B28" s="112">
        <v>52.400000000000006</v>
      </c>
      <c r="C28" s="113">
        <v>0.05</v>
      </c>
      <c r="D28" s="114">
        <v>0</v>
      </c>
      <c r="E28" s="120">
        <f t="shared" si="0"/>
        <v>1</v>
      </c>
    </row>
    <row r="29" spans="1:5">
      <c r="A29" s="111"/>
      <c r="B29" s="112">
        <v>54.6</v>
      </c>
      <c r="C29" s="113">
        <v>0</v>
      </c>
      <c r="D29" s="114">
        <v>0</v>
      </c>
      <c r="E29" s="120">
        <f t="shared" si="0"/>
        <v>1</v>
      </c>
    </row>
    <row r="30" spans="1:5">
      <c r="A30" s="111" t="s">
        <v>144</v>
      </c>
      <c r="B30" s="112">
        <v>-0.30000000000000004</v>
      </c>
      <c r="C30" s="113">
        <v>1</v>
      </c>
      <c r="D30" s="114">
        <v>1</v>
      </c>
      <c r="E30" s="120">
        <f t="shared" si="0"/>
        <v>0</v>
      </c>
    </row>
    <row r="31" spans="1:5">
      <c r="A31" s="111"/>
      <c r="B31" s="112">
        <v>0.75</v>
      </c>
      <c r="C31" s="113">
        <v>1</v>
      </c>
      <c r="D31" s="114">
        <v>0.66666666666666674</v>
      </c>
      <c r="E31" s="120">
        <f t="shared" si="0"/>
        <v>0.33333333333333326</v>
      </c>
    </row>
    <row r="32" spans="1:5">
      <c r="A32" s="111"/>
      <c r="B32" s="112">
        <v>0.85000000000000009</v>
      </c>
      <c r="C32" s="113">
        <v>0.95</v>
      </c>
      <c r="D32" s="114">
        <v>0.66666666666666674</v>
      </c>
      <c r="E32" s="120">
        <f t="shared" si="0"/>
        <v>0.33333333333333326</v>
      </c>
    </row>
    <row r="33" spans="1:5">
      <c r="A33" s="111"/>
      <c r="B33" s="112">
        <v>1</v>
      </c>
      <c r="C33" s="113">
        <v>0.9</v>
      </c>
      <c r="D33" s="114">
        <v>0.66666666666666674</v>
      </c>
      <c r="E33" s="120">
        <f t="shared" si="0"/>
        <v>0.33333333333333326</v>
      </c>
    </row>
    <row r="34" spans="1:5">
      <c r="A34" s="111"/>
      <c r="B34" s="112">
        <v>1.25</v>
      </c>
      <c r="C34" s="113">
        <v>0.85</v>
      </c>
      <c r="D34" s="114">
        <v>0.66666666666666674</v>
      </c>
      <c r="E34" s="120">
        <f t="shared" si="0"/>
        <v>0.33333333333333326</v>
      </c>
    </row>
    <row r="35" spans="1:5">
      <c r="A35" s="111"/>
      <c r="B35" s="112">
        <v>1.5</v>
      </c>
      <c r="C35" s="113">
        <v>0.85</v>
      </c>
      <c r="D35" s="114">
        <v>0.5</v>
      </c>
      <c r="E35" s="120">
        <f t="shared" si="0"/>
        <v>0.5</v>
      </c>
    </row>
    <row r="36" spans="1:5">
      <c r="A36" s="111"/>
      <c r="B36" s="112">
        <v>1.65</v>
      </c>
      <c r="C36" s="113">
        <v>0.85</v>
      </c>
      <c r="D36" s="114">
        <v>0.33333333333333337</v>
      </c>
      <c r="E36" s="120">
        <f t="shared" si="0"/>
        <v>0.66666666666666663</v>
      </c>
    </row>
    <row r="37" spans="1:5">
      <c r="A37" s="111"/>
      <c r="B37" s="112">
        <v>1.85</v>
      </c>
      <c r="C37" s="113">
        <v>0.85</v>
      </c>
      <c r="D37" s="114">
        <v>0.16666666666666663</v>
      </c>
      <c r="E37" s="120">
        <f t="shared" si="0"/>
        <v>0.83333333333333337</v>
      </c>
    </row>
    <row r="38" spans="1:5">
      <c r="A38" s="111"/>
      <c r="B38" s="112">
        <v>2.1</v>
      </c>
      <c r="C38" s="113">
        <v>0.8</v>
      </c>
      <c r="D38" s="114">
        <v>0.16666666666666663</v>
      </c>
      <c r="E38" s="120">
        <f t="shared" si="0"/>
        <v>0.83333333333333337</v>
      </c>
    </row>
    <row r="39" spans="1:5">
      <c r="A39" s="111"/>
      <c r="B39" s="112">
        <v>2.2999999999999998</v>
      </c>
      <c r="C39" s="113">
        <v>0.75</v>
      </c>
      <c r="D39" s="114">
        <v>0.16666666666666663</v>
      </c>
      <c r="E39" s="120">
        <f t="shared" si="0"/>
        <v>0.83333333333333337</v>
      </c>
    </row>
    <row r="40" spans="1:5">
      <c r="A40" s="111"/>
      <c r="B40" s="112">
        <v>2.4500000000000002</v>
      </c>
      <c r="C40" s="113">
        <v>0.7</v>
      </c>
      <c r="D40" s="114">
        <v>0.16666666666666663</v>
      </c>
      <c r="E40" s="120">
        <f t="shared" si="0"/>
        <v>0.83333333333333337</v>
      </c>
    </row>
    <row r="41" spans="1:5">
      <c r="A41" s="111"/>
      <c r="B41" s="112">
        <v>2.6</v>
      </c>
      <c r="C41" s="113">
        <v>0.65</v>
      </c>
      <c r="D41" s="114">
        <v>0.16666666666666663</v>
      </c>
      <c r="E41" s="120">
        <f t="shared" si="0"/>
        <v>0.83333333333333337</v>
      </c>
    </row>
    <row r="42" spans="1:5">
      <c r="A42" s="111"/>
      <c r="B42" s="112">
        <v>2.8</v>
      </c>
      <c r="C42" s="113">
        <v>0.55000000000000004</v>
      </c>
      <c r="D42" s="114">
        <v>0.16666666666666663</v>
      </c>
      <c r="E42" s="120">
        <f t="shared" si="0"/>
        <v>0.83333333333333337</v>
      </c>
    </row>
    <row r="43" spans="1:5">
      <c r="A43" s="111"/>
      <c r="B43" s="112">
        <v>3</v>
      </c>
      <c r="C43" s="113">
        <v>0.5</v>
      </c>
      <c r="D43" s="114">
        <v>0.16666666666666663</v>
      </c>
      <c r="E43" s="120">
        <f t="shared" si="0"/>
        <v>0.83333333333333337</v>
      </c>
    </row>
    <row r="44" spans="1:5">
      <c r="A44" s="111"/>
      <c r="B44" s="112">
        <v>3.1500000000000004</v>
      </c>
      <c r="C44" s="113">
        <v>0.45</v>
      </c>
      <c r="D44" s="114">
        <v>0.16666666666666663</v>
      </c>
      <c r="E44" s="120">
        <f t="shared" si="0"/>
        <v>0.83333333333333337</v>
      </c>
    </row>
    <row r="45" spans="1:5">
      <c r="A45" s="111"/>
      <c r="B45" s="112">
        <v>3.4000000000000004</v>
      </c>
      <c r="C45" s="113">
        <v>0.35</v>
      </c>
      <c r="D45" s="114">
        <v>0.16666666666666663</v>
      </c>
      <c r="E45" s="120">
        <f t="shared" si="0"/>
        <v>0.83333333333333337</v>
      </c>
    </row>
    <row r="46" spans="1:5">
      <c r="A46" s="111"/>
      <c r="B46" s="112">
        <v>3.75</v>
      </c>
      <c r="C46" s="113">
        <v>0.3</v>
      </c>
      <c r="D46" s="114">
        <v>0.16666666666666663</v>
      </c>
      <c r="E46" s="120">
        <f t="shared" si="0"/>
        <v>0.83333333333333337</v>
      </c>
    </row>
    <row r="47" spans="1:5">
      <c r="A47" s="111"/>
      <c r="B47" s="112">
        <v>4</v>
      </c>
      <c r="C47" s="113">
        <v>0.3</v>
      </c>
      <c r="D47" s="114">
        <v>0</v>
      </c>
      <c r="E47" s="120">
        <f t="shared" si="0"/>
        <v>1</v>
      </c>
    </row>
    <row r="48" spans="1:5">
      <c r="A48" s="111"/>
      <c r="B48" s="112">
        <v>4.1500000000000004</v>
      </c>
      <c r="C48" s="113">
        <v>0.25</v>
      </c>
      <c r="D48" s="114">
        <v>0</v>
      </c>
      <c r="E48" s="120">
        <f t="shared" si="0"/>
        <v>1</v>
      </c>
    </row>
    <row r="49" spans="1:5">
      <c r="A49" s="111"/>
      <c r="B49" s="112">
        <v>4.8499999999999996</v>
      </c>
      <c r="C49" s="113">
        <v>0.15</v>
      </c>
      <c r="D49" s="114">
        <v>0</v>
      </c>
      <c r="E49" s="120">
        <f t="shared" si="0"/>
        <v>1</v>
      </c>
    </row>
    <row r="50" spans="1:5">
      <c r="A50" s="111"/>
      <c r="B50" s="112">
        <v>5.9</v>
      </c>
      <c r="C50" s="113">
        <v>0.1</v>
      </c>
      <c r="D50" s="114">
        <v>0</v>
      </c>
      <c r="E50" s="120">
        <f t="shared" si="0"/>
        <v>1</v>
      </c>
    </row>
    <row r="51" spans="1:5">
      <c r="A51" s="111"/>
      <c r="B51" s="112">
        <v>7.1999999999999993</v>
      </c>
      <c r="C51" s="113">
        <v>0.05</v>
      </c>
      <c r="D51" s="114">
        <v>0</v>
      </c>
      <c r="E51" s="120">
        <f t="shared" si="0"/>
        <v>1</v>
      </c>
    </row>
    <row r="52" spans="1:5">
      <c r="A52" s="115"/>
      <c r="B52" s="116">
        <v>9.1</v>
      </c>
      <c r="C52" s="117">
        <v>0</v>
      </c>
      <c r="D52" s="118">
        <v>0</v>
      </c>
      <c r="E52" s="120">
        <f t="shared" si="0"/>
        <v>1</v>
      </c>
    </row>
    <row r="53" spans="1:5" ht="168">
      <c r="A53" s="119" t="s">
        <v>140</v>
      </c>
      <c r="B53" s="119"/>
      <c r="C53" s="119"/>
      <c r="D53" s="119"/>
      <c r="E53" s="120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Total</vt:lpstr>
      <vt:lpstr>Basic</vt:lpstr>
      <vt:lpstr>Kinematics (2)</vt:lpstr>
      <vt:lpstr>Kinematics</vt:lpstr>
      <vt:lpstr>Moment</vt:lpstr>
      <vt:lpstr>Sheet1</vt:lpstr>
      <vt:lpstr>stanceduration_ROC</vt:lpstr>
      <vt:lpstr>Steplength_ROC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장안성</cp:lastModifiedBy>
  <dcterms:created xsi:type="dcterms:W3CDTF">2018-12-27T13:13:44Z</dcterms:created>
  <dcterms:modified xsi:type="dcterms:W3CDTF">2022-06-01T23:32:59Z</dcterms:modified>
</cp:coreProperties>
</file>