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en\Desktop\Unity\プロジェクト\project_RPG1st\etc\"/>
    </mc:Choice>
  </mc:AlternateContent>
  <xr:revisionPtr revIDLastSave="0" documentId="13_ncr:1_{B2502EE7-C415-4AF3-BECC-C70EADF066B0}" xr6:coauthVersionLast="47" xr6:coauthVersionMax="47" xr10:uidLastSave="{00000000-0000-0000-0000-000000000000}"/>
  <bookViews>
    <workbookView xWindow="-108" yWindow="-108" windowWidth="23256" windowHeight="12576" firstSheet="1" activeTab="6" xr2:uid="{5F2CB1C0-275E-41A8-8DB9-61B0C18B38B9}"/>
  </bookViews>
  <sheets>
    <sheet name="Enemy_Output" sheetId="4" r:id="rId1"/>
    <sheet name="Enemy" sheetId="5" r:id="rId2"/>
    <sheet name="Enemy_Status" sheetId="6" r:id="rId3"/>
    <sheet name="Player_Output" sheetId="1" r:id="rId4"/>
    <sheet name="Player_Status" sheetId="3" r:id="rId5"/>
    <sheet name="Player" sheetId="2" r:id="rId6"/>
    <sheet name="Skill_Output" sheetId="7" r:id="rId7"/>
    <sheet name="Skil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2" i="7"/>
  <c r="T2" i="4"/>
  <c r="U3" i="4"/>
  <c r="V4" i="4"/>
  <c r="W5" i="4"/>
  <c r="X6" i="4"/>
  <c r="Y7" i="4"/>
  <c r="W4" i="4"/>
  <c r="W2" i="4"/>
  <c r="U2" i="4"/>
  <c r="V2" i="4"/>
  <c r="T3" i="4"/>
  <c r="Y6" i="4"/>
  <c r="X7" i="4"/>
  <c r="T6" i="4"/>
  <c r="U6" i="4"/>
  <c r="V6" i="4"/>
  <c r="W6" i="4"/>
  <c r="T7" i="4"/>
  <c r="U7" i="4"/>
  <c r="V7" i="4"/>
  <c r="W7" i="4"/>
  <c r="F10" i="6"/>
  <c r="E10" i="6"/>
  <c r="D10" i="6"/>
  <c r="C10" i="6"/>
  <c r="B10" i="6"/>
  <c r="A10" i="6"/>
  <c r="H16" i="3"/>
  <c r="J16" i="3"/>
  <c r="I16" i="3"/>
  <c r="G16" i="3"/>
  <c r="F16" i="3"/>
  <c r="E16" i="3"/>
  <c r="D16" i="3"/>
  <c r="C16" i="3"/>
  <c r="B16" i="3"/>
  <c r="A16" i="3"/>
  <c r="J15" i="3"/>
  <c r="I15" i="3"/>
  <c r="H15" i="3"/>
  <c r="G15" i="3"/>
  <c r="F15" i="3"/>
  <c r="E15" i="3"/>
  <c r="D15" i="3"/>
  <c r="C15" i="3"/>
  <c r="B15" i="3"/>
  <c r="A15" i="3"/>
  <c r="C12" i="3"/>
  <c r="E12" i="3"/>
  <c r="F12" i="3"/>
  <c r="G12" i="3"/>
  <c r="H12" i="3"/>
  <c r="I12" i="3"/>
  <c r="B12" i="3"/>
  <c r="AC3" i="1"/>
  <c r="AC4" i="1"/>
  <c r="AC5" i="1"/>
  <c r="AC6" i="1"/>
  <c r="AC7" i="1"/>
  <c r="AC8" i="1"/>
  <c r="AC9" i="1"/>
  <c r="AC10" i="1"/>
  <c r="AC11" i="1"/>
  <c r="AC2" i="1"/>
  <c r="AB3" i="1"/>
  <c r="AB4" i="1"/>
  <c r="AB5" i="1"/>
  <c r="AB6" i="1"/>
  <c r="AB7" i="1"/>
  <c r="AB8" i="1"/>
  <c r="AB9" i="1"/>
  <c r="AB10" i="1"/>
  <c r="AB11" i="1"/>
  <c r="AB2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1" i="1"/>
  <c r="AA5" i="1"/>
  <c r="AA3" i="1"/>
  <c r="AA4" i="1"/>
  <c r="AA2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M2" i="1"/>
  <c r="N2" i="1"/>
  <c r="O2" i="1"/>
  <c r="P2" i="1"/>
  <c r="Q2" i="1"/>
  <c r="R2" i="1"/>
  <c r="S2" i="1"/>
  <c r="T2" i="1"/>
  <c r="U2" i="1"/>
  <c r="V2" i="1"/>
  <c r="W2" i="1"/>
  <c r="X2" i="1"/>
  <c r="Y2" i="1"/>
  <c r="M3" i="1"/>
  <c r="N3" i="1"/>
  <c r="O3" i="1"/>
  <c r="P3" i="1"/>
  <c r="Q3" i="1"/>
  <c r="R3" i="1"/>
  <c r="S3" i="1"/>
  <c r="T3" i="1"/>
  <c r="U3" i="1"/>
  <c r="V3" i="1"/>
  <c r="W3" i="1"/>
  <c r="X3" i="1"/>
  <c r="Y3" i="1"/>
  <c r="M4" i="1"/>
  <c r="N4" i="1"/>
  <c r="O4" i="1"/>
  <c r="P4" i="1"/>
  <c r="Q4" i="1"/>
  <c r="R4" i="1"/>
  <c r="S4" i="1"/>
  <c r="T4" i="1"/>
  <c r="U4" i="1"/>
  <c r="V4" i="1"/>
  <c r="W4" i="1"/>
  <c r="X4" i="1"/>
  <c r="Y4" i="1"/>
  <c r="D2" i="1"/>
  <c r="E2" i="1"/>
  <c r="F2" i="1"/>
  <c r="G2" i="1"/>
  <c r="H2" i="1"/>
  <c r="I2" i="1"/>
  <c r="J2" i="1"/>
  <c r="K2" i="1"/>
  <c r="L2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A3" i="1"/>
  <c r="B3" i="1"/>
  <c r="C3" i="1"/>
  <c r="A4" i="1"/>
  <c r="B4" i="1"/>
  <c r="C4" i="1"/>
  <c r="B2" i="1"/>
  <c r="C2" i="1"/>
  <c r="A2" i="1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X5" i="4"/>
  <c r="Y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D3" i="4"/>
  <c r="A3" i="4"/>
  <c r="B3" i="4"/>
  <c r="C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V3" i="4"/>
  <c r="W3" i="4"/>
  <c r="X3" i="4"/>
  <c r="Y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X4" i="4"/>
  <c r="Y4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X2" i="4"/>
  <c r="Y2" i="4"/>
  <c r="A2" i="4"/>
  <c r="AA5" i="4"/>
  <c r="AB5" i="4"/>
  <c r="AC5" i="4"/>
  <c r="AD5" i="4"/>
  <c r="AE5" i="4"/>
  <c r="AF5" i="4"/>
  <c r="AG5" i="4"/>
  <c r="AH5" i="4"/>
  <c r="AI5" i="4"/>
  <c r="AJ5" i="4"/>
  <c r="AK5" i="4"/>
  <c r="AL5" i="4"/>
  <c r="AA6" i="4"/>
  <c r="AB6" i="4"/>
  <c r="AC6" i="4"/>
  <c r="AD6" i="4"/>
  <c r="AE6" i="4"/>
  <c r="AF6" i="4"/>
  <c r="AG6" i="4"/>
  <c r="AH6" i="4"/>
  <c r="AI6" i="4"/>
  <c r="AJ6" i="4"/>
  <c r="AK6" i="4"/>
  <c r="AL6" i="4"/>
  <c r="AA7" i="4"/>
  <c r="AB7" i="4"/>
  <c r="AC7" i="4"/>
  <c r="AD7" i="4"/>
  <c r="AE7" i="4"/>
  <c r="AF7" i="4"/>
  <c r="AG7" i="4"/>
  <c r="AH7" i="4"/>
  <c r="AI7" i="4"/>
  <c r="AJ7" i="4"/>
  <c r="AK7" i="4"/>
  <c r="AL7" i="4"/>
  <c r="AK2" i="4"/>
  <c r="AL2" i="4"/>
  <c r="AK3" i="4"/>
  <c r="AL3" i="4"/>
  <c r="AK4" i="4"/>
  <c r="AL4" i="4"/>
  <c r="AB2" i="4"/>
  <c r="AC2" i="4"/>
  <c r="AD2" i="4"/>
  <c r="AE2" i="4"/>
  <c r="AF2" i="4"/>
  <c r="AG2" i="4"/>
  <c r="AH2" i="4"/>
  <c r="AI2" i="4"/>
  <c r="AJ2" i="4"/>
  <c r="AB3" i="4"/>
  <c r="AC3" i="4"/>
  <c r="AD3" i="4"/>
  <c r="AE3" i="4"/>
  <c r="AF3" i="4"/>
  <c r="AG3" i="4"/>
  <c r="AH3" i="4"/>
  <c r="AI3" i="4"/>
  <c r="AJ3" i="4"/>
  <c r="AB4" i="4"/>
  <c r="AC4" i="4"/>
  <c r="AD4" i="4"/>
  <c r="AE4" i="4"/>
  <c r="AF4" i="4"/>
  <c r="AG4" i="4"/>
  <c r="AH4" i="4"/>
  <c r="AI4" i="4"/>
  <c r="AJ4" i="4"/>
  <c r="AA2" i="4"/>
  <c r="AA3" i="4"/>
  <c r="AA4" i="4"/>
</calcChain>
</file>

<file path=xl/sharedStrings.xml><?xml version="1.0" encoding="utf-8"?>
<sst xmlns="http://schemas.openxmlformats.org/spreadsheetml/2006/main" count="925" uniqueCount="244">
  <si>
    <t>id</t>
    <phoneticPr fontId="1"/>
  </si>
  <si>
    <t>name</t>
    <phoneticPr fontId="1"/>
  </si>
  <si>
    <t>sprite</t>
    <phoneticPr fontId="1"/>
  </si>
  <si>
    <t>HP</t>
    <phoneticPr fontId="1"/>
  </si>
  <si>
    <t>MP</t>
    <phoneticPr fontId="1"/>
  </si>
  <si>
    <t>SP</t>
    <phoneticPr fontId="1"/>
  </si>
  <si>
    <t>STR</t>
    <phoneticPr fontId="1"/>
  </si>
  <si>
    <t>DEF</t>
    <phoneticPr fontId="1"/>
  </si>
  <si>
    <t>INT</t>
    <phoneticPr fontId="1"/>
  </si>
  <si>
    <t>MND</t>
    <phoneticPr fontId="1"/>
  </si>
  <si>
    <t>AGI</t>
    <phoneticPr fontId="1"/>
  </si>
  <si>
    <t>LUK</t>
    <phoneticPr fontId="1"/>
  </si>
  <si>
    <t>HIT</t>
    <phoneticPr fontId="1"/>
  </si>
  <si>
    <t>DEX</t>
    <phoneticPr fontId="1"/>
  </si>
  <si>
    <t>CRI</t>
    <phoneticPr fontId="1"/>
  </si>
  <si>
    <t>CRI_mul</t>
    <phoneticPr fontId="1"/>
  </si>
  <si>
    <t>Aptitude_Fire</t>
  </si>
  <si>
    <t>Aptitude_Aqua</t>
  </si>
  <si>
    <t>Aptitude_Wind</t>
  </si>
  <si>
    <t>Aptitude_Earth</t>
  </si>
  <si>
    <t>Aptitude_Light</t>
  </si>
  <si>
    <t>Aptitude_Dark</t>
  </si>
  <si>
    <t>Resist_Fire</t>
  </si>
  <si>
    <t>Resist_Aqua</t>
  </si>
  <si>
    <t>Resist_Wind</t>
  </si>
  <si>
    <t>Resist_Earth</t>
  </si>
  <si>
    <t>Resist_Light</t>
  </si>
  <si>
    <t>Resist_Dark</t>
    <phoneticPr fontId="1"/>
  </si>
  <si>
    <t>ID</t>
    <phoneticPr fontId="1"/>
  </si>
  <si>
    <t>名前</t>
    <rPh sb="0" eb="2">
      <t>ナマエ</t>
    </rPh>
    <phoneticPr fontId="1"/>
  </si>
  <si>
    <t>筋力</t>
    <rPh sb="0" eb="2">
      <t>キンリョク</t>
    </rPh>
    <phoneticPr fontId="1"/>
  </si>
  <si>
    <t>耐久</t>
    <rPh sb="0" eb="2">
      <t>タイキュウ</t>
    </rPh>
    <phoneticPr fontId="1"/>
  </si>
  <si>
    <t>知力</t>
    <rPh sb="0" eb="2">
      <t>チリョク</t>
    </rPh>
    <phoneticPr fontId="1"/>
  </si>
  <si>
    <t>精神</t>
    <rPh sb="0" eb="2">
      <t>セイシン</t>
    </rPh>
    <phoneticPr fontId="1"/>
  </si>
  <si>
    <t>敏捷</t>
    <rPh sb="0" eb="2">
      <t>ビンショウ</t>
    </rPh>
    <phoneticPr fontId="1"/>
  </si>
  <si>
    <t>幸運</t>
    <rPh sb="0" eb="2">
      <t>コウウン</t>
    </rPh>
    <phoneticPr fontId="1"/>
  </si>
  <si>
    <t>命中率</t>
    <rPh sb="0" eb="3">
      <t>メイチュウリツ</t>
    </rPh>
    <phoneticPr fontId="1"/>
  </si>
  <si>
    <t>回避率</t>
    <rPh sb="0" eb="3">
      <t>カイヒリツ</t>
    </rPh>
    <phoneticPr fontId="1"/>
  </si>
  <si>
    <t>会心率</t>
    <rPh sb="0" eb="3">
      <t>カイシンリツ</t>
    </rPh>
    <phoneticPr fontId="1"/>
  </si>
  <si>
    <t>会心倍率</t>
    <rPh sb="0" eb="4">
      <t>カイシンバイリツ</t>
    </rPh>
    <phoneticPr fontId="1"/>
  </si>
  <si>
    <t>火適性</t>
    <rPh sb="0" eb="3">
      <t>ヒテキセイ</t>
    </rPh>
    <phoneticPr fontId="1"/>
  </si>
  <si>
    <t>水適性</t>
    <rPh sb="0" eb="3">
      <t>ミズテキセイ</t>
    </rPh>
    <phoneticPr fontId="1"/>
  </si>
  <si>
    <t>風適性</t>
    <rPh sb="0" eb="3">
      <t>カゼテキセイ</t>
    </rPh>
    <phoneticPr fontId="1"/>
  </si>
  <si>
    <t>地適性</t>
    <rPh sb="0" eb="3">
      <t>チテキセイ</t>
    </rPh>
    <phoneticPr fontId="1"/>
  </si>
  <si>
    <t>光適性</t>
    <rPh sb="0" eb="3">
      <t>ヒカリテキセイ</t>
    </rPh>
    <phoneticPr fontId="1"/>
  </si>
  <si>
    <t>闇適性</t>
    <rPh sb="0" eb="3">
      <t>ヤミテキセイ</t>
    </rPh>
    <phoneticPr fontId="1"/>
  </si>
  <si>
    <t>火耐性</t>
    <rPh sb="0" eb="3">
      <t>ヒタイセイ</t>
    </rPh>
    <phoneticPr fontId="1"/>
  </si>
  <si>
    <t>水耐性</t>
    <rPh sb="0" eb="3">
      <t>ミズタイセイ</t>
    </rPh>
    <phoneticPr fontId="1"/>
  </si>
  <si>
    <t>風耐性</t>
    <rPh sb="0" eb="3">
      <t>カゼタイセイ</t>
    </rPh>
    <phoneticPr fontId="1"/>
  </si>
  <si>
    <t>地耐性</t>
    <rPh sb="0" eb="1">
      <t>チ</t>
    </rPh>
    <rPh sb="1" eb="3">
      <t>タイセイ</t>
    </rPh>
    <phoneticPr fontId="1"/>
  </si>
  <si>
    <t>光耐性</t>
    <rPh sb="0" eb="3">
      <t>ヒカリタイセイ</t>
    </rPh>
    <phoneticPr fontId="1"/>
  </si>
  <si>
    <t>闇耐性</t>
    <rPh sb="0" eb="3">
      <t>ヤミタイセイ</t>
    </rPh>
    <phoneticPr fontId="1"/>
  </si>
  <si>
    <t>画像のリンク</t>
    <rPh sb="0" eb="2">
      <t>ガゾウ</t>
    </rPh>
    <phoneticPr fontId="1"/>
  </si>
  <si>
    <t>イリス</t>
    <phoneticPr fontId="1"/>
  </si>
  <si>
    <t>ロミア</t>
    <phoneticPr fontId="1"/>
  </si>
  <si>
    <t>カーリア</t>
    <phoneticPr fontId="1"/>
  </si>
  <si>
    <t>aaaaa/aa.png</t>
    <phoneticPr fontId="1"/>
  </si>
  <si>
    <t>獲得EXP</t>
    <rPh sb="0" eb="2">
      <t>カクトク</t>
    </rPh>
    <phoneticPr fontId="1"/>
  </si>
  <si>
    <t>獲得G</t>
    <rPh sb="0" eb="2">
      <t>カクトク</t>
    </rPh>
    <phoneticPr fontId="1"/>
  </si>
  <si>
    <t>判断力</t>
    <rPh sb="0" eb="3">
      <t>ハンダンリョク</t>
    </rPh>
    <phoneticPr fontId="1"/>
  </si>
  <si>
    <t>フレーバーテキスト</t>
    <phoneticPr fontId="1"/>
  </si>
  <si>
    <t>ああああああああああ</t>
    <phoneticPr fontId="1"/>
  </si>
  <si>
    <t>獲得アイテム1</t>
    <rPh sb="0" eb="2">
      <t>カクトク</t>
    </rPh>
    <phoneticPr fontId="1"/>
  </si>
  <si>
    <t>獲得アイテム1_確率</t>
    <rPh sb="0" eb="2">
      <t>カクトク2</t>
    </rPh>
    <rPh sb="8" eb="10">
      <t>カクリツ</t>
    </rPh>
    <phoneticPr fontId="1"/>
  </si>
  <si>
    <t>獲得アイテム2_確率</t>
    <rPh sb="0" eb="2">
      <t>カクトク2カクリツ2</t>
    </rPh>
    <phoneticPr fontId="1"/>
  </si>
  <si>
    <t>獲得アイテム2</t>
    <rPh sb="0" eb="2">
      <t>カクトク22</t>
    </rPh>
    <phoneticPr fontId="1"/>
  </si>
  <si>
    <t>行動パターン</t>
    <rPh sb="0" eb="2">
      <t>コウドウ</t>
    </rPh>
    <phoneticPr fontId="1"/>
  </si>
  <si>
    <t>スキル</t>
    <phoneticPr fontId="1"/>
  </si>
  <si>
    <t>///</t>
    <phoneticPr fontId="1"/>
  </si>
  <si>
    <t>dropEXP</t>
    <phoneticPr fontId="1"/>
  </si>
  <si>
    <t>dropG</t>
  </si>
  <si>
    <t>dropItemID_1</t>
  </si>
  <si>
    <t>dropItemChance_1</t>
  </si>
  <si>
    <t>dropItemID_2</t>
    <phoneticPr fontId="1"/>
  </si>
  <si>
    <t>dropItemChance_2</t>
    <phoneticPr fontId="1"/>
  </si>
  <si>
    <t>judge</t>
  </si>
  <si>
    <t>flavorText</t>
  </si>
  <si>
    <t>sprite</t>
  </si>
  <si>
    <t>pattern</t>
  </si>
  <si>
    <t>useSkill</t>
    <phoneticPr fontId="1"/>
  </si>
  <si>
    <t>炎獄魔神イフリート</t>
    <rPh sb="0" eb="1">
      <t>エン</t>
    </rPh>
    <rPh sb="1" eb="2">
      <t>ゴク</t>
    </rPh>
    <rPh sb="2" eb="4">
      <t>マジン</t>
    </rPh>
    <phoneticPr fontId="1"/>
  </si>
  <si>
    <t>鉄塊巨人ダイダロス</t>
    <rPh sb="0" eb="2">
      <t>テッカイ</t>
    </rPh>
    <rPh sb="2" eb="4">
      <t>キョジン</t>
    </rPh>
    <phoneticPr fontId="1"/>
  </si>
  <si>
    <t>光戴天馬アリコーン</t>
    <rPh sb="0" eb="1">
      <t>コウ</t>
    </rPh>
    <rPh sb="1" eb="2">
      <t>イタダ</t>
    </rPh>
    <rPh sb="2" eb="4">
      <t>テンマ</t>
    </rPh>
    <phoneticPr fontId="1"/>
  </si>
  <si>
    <t>悪童風霊シルフィード</t>
    <rPh sb="0" eb="2">
      <t>アクドウ</t>
    </rPh>
    <rPh sb="2" eb="3">
      <t>カゼ</t>
    </rPh>
    <rPh sb="3" eb="4">
      <t>レイ</t>
    </rPh>
    <phoneticPr fontId="1"/>
  </si>
  <si>
    <t>暴君海魔クラーケン</t>
    <rPh sb="0" eb="2">
      <t>ボウクン</t>
    </rPh>
    <rPh sb="2" eb="3">
      <t>カイ</t>
    </rPh>
    <rPh sb="3" eb="4">
      <t>マ</t>
    </rPh>
    <phoneticPr fontId="1"/>
  </si>
  <si>
    <t>災厄邪竜ハイドラ</t>
    <rPh sb="0" eb="2">
      <t>サイヤク</t>
    </rPh>
    <rPh sb="2" eb="4">
      <t>ジャリュウ</t>
    </rPh>
    <phoneticPr fontId="1"/>
  </si>
  <si>
    <t>ジャック</t>
    <phoneticPr fontId="1"/>
  </si>
  <si>
    <t>アリス</t>
    <phoneticPr fontId="1"/>
  </si>
  <si>
    <t>クロード</t>
    <phoneticPr fontId="1"/>
  </si>
  <si>
    <t>ヴァン</t>
    <phoneticPr fontId="1"/>
  </si>
  <si>
    <t>パウロ</t>
    <phoneticPr fontId="1"/>
  </si>
  <si>
    <t>ロール</t>
    <phoneticPr fontId="1"/>
  </si>
  <si>
    <t>priest</t>
  </si>
  <si>
    <t>mage</t>
  </si>
  <si>
    <t>warrior</t>
  </si>
  <si>
    <t>roll</t>
    <phoneticPr fontId="1"/>
  </si>
  <si>
    <t>フランク</t>
    <phoneticPr fontId="1"/>
  </si>
  <si>
    <t>チャールズ</t>
    <phoneticPr fontId="1"/>
  </si>
  <si>
    <t>id</t>
  </si>
  <si>
    <t>name</t>
  </si>
  <si>
    <t>costStatus</t>
  </si>
  <si>
    <t>costNum</t>
  </si>
  <si>
    <t>effectFormula_AttackStatus</t>
  </si>
  <si>
    <t>effectFormula_AttackStatus_mul</t>
  </si>
  <si>
    <t>effectFormula_DefenceStatus</t>
  </si>
  <si>
    <t>effectFormula_DefenceStatus_mul</t>
  </si>
  <si>
    <t>element</t>
  </si>
  <si>
    <t>type</t>
  </si>
  <si>
    <t>target</t>
  </si>
  <si>
    <t>HIT</t>
  </si>
  <si>
    <t>CRI</t>
  </si>
  <si>
    <t>CRI_mul</t>
  </si>
  <si>
    <t>additionalEffect</t>
  </si>
  <si>
    <t>description</t>
  </si>
  <si>
    <t>useText</t>
  </si>
  <si>
    <t>消費ステータス</t>
    <rPh sb="0" eb="2">
      <t>ショウヒ</t>
    </rPh>
    <phoneticPr fontId="1"/>
  </si>
  <si>
    <t>消費量</t>
    <rPh sb="0" eb="3">
      <t>ショウヒリョウ</t>
    </rPh>
    <phoneticPr fontId="1"/>
  </si>
  <si>
    <t>攻撃側ステータス</t>
    <rPh sb="0" eb="3">
      <t>コウゲキガワ</t>
    </rPh>
    <phoneticPr fontId="1"/>
  </si>
  <si>
    <t>攻撃側倍率</t>
    <rPh sb="0" eb="3">
      <t>コウゲキガワ</t>
    </rPh>
    <rPh sb="3" eb="5">
      <t>バイリツ</t>
    </rPh>
    <phoneticPr fontId="1"/>
  </si>
  <si>
    <t>防御側ステータス</t>
    <rPh sb="0" eb="3">
      <t>ボウギョガワ</t>
    </rPh>
    <phoneticPr fontId="1"/>
  </si>
  <si>
    <t>防御側倍率</t>
    <rPh sb="0" eb="3">
      <t>ボウギョガワ</t>
    </rPh>
    <rPh sb="3" eb="5">
      <t>バイリツ</t>
    </rPh>
    <phoneticPr fontId="1"/>
  </si>
  <si>
    <t>属性</t>
    <rPh sb="0" eb="2">
      <t>ゾクセイ</t>
    </rPh>
    <phoneticPr fontId="1"/>
  </si>
  <si>
    <t>分類</t>
    <rPh sb="0" eb="2">
      <t>ブンルイ</t>
    </rPh>
    <phoneticPr fontId="1"/>
  </si>
  <si>
    <t>使用対象</t>
    <rPh sb="0" eb="4">
      <t>シヨウタイショウ</t>
    </rPh>
    <phoneticPr fontId="1"/>
  </si>
  <si>
    <t>会心確率</t>
    <rPh sb="0" eb="4">
      <t>カイシンカクリツ</t>
    </rPh>
    <phoneticPr fontId="1"/>
  </si>
  <si>
    <t>追加効果</t>
    <rPh sb="0" eb="4">
      <t>ツイカコウカ</t>
    </rPh>
    <phoneticPr fontId="1"/>
  </si>
  <si>
    <t>説明文</t>
    <rPh sb="0" eb="3">
      <t>セツメイブン</t>
    </rPh>
    <phoneticPr fontId="1"/>
  </si>
  <si>
    <t>使用時テキスト</t>
    <rPh sb="0" eb="3">
      <t>シヨウジ</t>
    </rPh>
    <phoneticPr fontId="1"/>
  </si>
  <si>
    <t>画像リンク</t>
    <rPh sb="0" eb="2">
      <t>ガゾウ</t>
    </rPh>
    <phoneticPr fontId="1"/>
  </si>
  <si>
    <t>エフェクトリンク</t>
    <phoneticPr fontId="1"/>
  </si>
  <si>
    <t>あああああああああ</t>
    <phoneticPr fontId="1"/>
  </si>
  <si>
    <t>あああああああ</t>
    <phoneticPr fontId="1"/>
  </si>
  <si>
    <t>プレイヤーは敵を攻撃した。</t>
    <rPh sb="6" eb="7">
      <t>テキ</t>
    </rPh>
    <rPh sb="8" eb="10">
      <t>コウゲキ</t>
    </rPh>
    <phoneticPr fontId="1"/>
  </si>
  <si>
    <t>Attack</t>
  </si>
  <si>
    <t>Heal</t>
  </si>
  <si>
    <t>Buff</t>
  </si>
  <si>
    <t>None</t>
  </si>
  <si>
    <t>Fire</t>
  </si>
  <si>
    <t>Aqua</t>
  </si>
  <si>
    <t>Wind</t>
  </si>
  <si>
    <t>Earth</t>
  </si>
  <si>
    <t>Dark</t>
  </si>
  <si>
    <t>Light</t>
  </si>
  <si>
    <t>enemy_Once</t>
  </si>
  <si>
    <t>MND</t>
  </si>
  <si>
    <t>STR</t>
  </si>
  <si>
    <t>INT</t>
  </si>
  <si>
    <t>DEF</t>
  </si>
  <si>
    <t>effect</t>
    <phoneticPr fontId="1"/>
  </si>
  <si>
    <t>boss1</t>
    <phoneticPr fontId="1"/>
  </si>
  <si>
    <t>boss2</t>
  </si>
  <si>
    <t>boss3</t>
  </si>
  <si>
    <t>boss4</t>
  </si>
  <si>
    <t>bossSp1</t>
    <phoneticPr fontId="1"/>
  </si>
  <si>
    <t>bossSp2</t>
  </si>
  <si>
    <t>ファイアボルト</t>
    <phoneticPr fontId="1"/>
  </si>
  <si>
    <t>none</t>
  </si>
  <si>
    <t>oneself</t>
  </si>
  <si>
    <t>ally_All</t>
  </si>
  <si>
    <t>ally_Once</t>
  </si>
  <si>
    <t>優しい光がを包み込む。</t>
    <rPh sb="0" eb="1">
      <t>ヤサ</t>
    </rPh>
    <rPh sb="3" eb="4">
      <t>ヒカリ</t>
    </rPh>
    <rPh sb="6" eb="7">
      <t>ツツ</t>
    </rPh>
    <rPh sb="8" eb="9">
      <t>コ</t>
    </rPh>
    <phoneticPr fontId="1"/>
  </si>
  <si>
    <t>バーンフレア</t>
    <phoneticPr fontId="1"/>
  </si>
  <si>
    <t>雷鳴撃</t>
    <rPh sb="0" eb="3">
      <t>ライメイゲキ</t>
    </rPh>
    <phoneticPr fontId="1"/>
  </si>
  <si>
    <t>ライトニングレイン</t>
    <phoneticPr fontId="1"/>
  </si>
  <si>
    <t>ブレイジングストーム</t>
    <phoneticPr fontId="1"/>
  </si>
  <si>
    <t>MP</t>
  </si>
  <si>
    <t>ライトヒール</t>
    <phoneticPr fontId="1"/>
  </si>
  <si>
    <t>ヒール</t>
    <phoneticPr fontId="1"/>
  </si>
  <si>
    <t>癒しの風</t>
    <rPh sb="0" eb="1">
      <t>イヤ</t>
    </rPh>
    <rPh sb="3" eb="4">
      <t>カゼ</t>
    </rPh>
    <phoneticPr fontId="1"/>
  </si>
  <si>
    <t>自己再生</t>
    <rPh sb="0" eb="4">
      <t>ジコサイセイ</t>
    </rPh>
    <phoneticPr fontId="1"/>
  </si>
  <si>
    <t>癒しの雫</t>
    <rPh sb="0" eb="1">
      <t>イヤ</t>
    </rPh>
    <rPh sb="3" eb="4">
      <t>シズク</t>
    </rPh>
    <phoneticPr fontId="1"/>
  </si>
  <si>
    <t>キュア</t>
    <phoneticPr fontId="1"/>
  </si>
  <si>
    <t>白い霧</t>
    <rPh sb="0" eb="1">
      <t>シロ</t>
    </rPh>
    <rPh sb="2" eb="3">
      <t>キリ</t>
    </rPh>
    <phoneticPr fontId="1"/>
  </si>
  <si>
    <t>死者蘇生</t>
    <rPh sb="0" eb="4">
      <t>シシャソセイ</t>
    </rPh>
    <phoneticPr fontId="1"/>
  </si>
  <si>
    <t>リフレッシュ</t>
    <phoneticPr fontId="1"/>
  </si>
  <si>
    <t>ウォークライ</t>
    <phoneticPr fontId="1"/>
  </si>
  <si>
    <t>剣の舞</t>
    <rPh sb="0" eb="1">
      <t>ツルギ</t>
    </rPh>
    <rPh sb="2" eb="3">
      <t>マイ</t>
    </rPh>
    <phoneticPr fontId="1"/>
  </si>
  <si>
    <t>鉄壁</t>
    <rPh sb="0" eb="2">
      <t>テッペキ</t>
    </rPh>
    <phoneticPr fontId="1"/>
  </si>
  <si>
    <t>悪だくみ</t>
    <rPh sb="0" eb="1">
      <t>ワル</t>
    </rPh>
    <phoneticPr fontId="1"/>
  </si>
  <si>
    <t>ど忘れ</t>
    <rPh sb="1" eb="2">
      <t>ワス</t>
    </rPh>
    <phoneticPr fontId="1"/>
  </si>
  <si>
    <t>高速移動</t>
    <rPh sb="0" eb="4">
      <t>コウソクイドウ</t>
    </rPh>
    <phoneticPr fontId="1"/>
  </si>
  <si>
    <t>オーロラベール</t>
    <phoneticPr fontId="1"/>
  </si>
  <si>
    <t>アクアリング</t>
    <phoneticPr fontId="1"/>
  </si>
  <si>
    <t>stunned</t>
  </si>
  <si>
    <t>burn</t>
  </si>
  <si>
    <t>multistrike</t>
  </si>
  <si>
    <t>cancellation</t>
  </si>
  <si>
    <t>blind</t>
  </si>
  <si>
    <t>ミストバースト</t>
    <phoneticPr fontId="1"/>
  </si>
  <si>
    <t>quick</t>
  </si>
  <si>
    <t>silenced</t>
  </si>
  <si>
    <t>エアハンマー</t>
    <phoneticPr fontId="1"/>
  </si>
  <si>
    <t>down_AGI</t>
  </si>
  <si>
    <t>drain</t>
  </si>
  <si>
    <t>dazzle</t>
  </si>
  <si>
    <t>down_INT</t>
  </si>
  <si>
    <t>down_MND</t>
  </si>
  <si>
    <t>regenerate</t>
  </si>
  <si>
    <t>attention</t>
  </si>
  <si>
    <t>defence</t>
  </si>
  <si>
    <t>up_STR</t>
  </si>
  <si>
    <t>up_DEF</t>
  </si>
  <si>
    <t>up_INT</t>
  </si>
  <si>
    <t>up_MND</t>
  </si>
  <si>
    <t>up_AGI</t>
  </si>
  <si>
    <t>cure</t>
  </si>
  <si>
    <t>statusReset</t>
  </si>
  <si>
    <t>allCure</t>
    <phoneticPr fontId="1"/>
  </si>
  <si>
    <t>resurrection</t>
  </si>
  <si>
    <t>フレイムバッシュ</t>
    <phoneticPr fontId="1"/>
  </si>
  <si>
    <t>浄化の雨</t>
    <rPh sb="0" eb="2">
      <t>ジョウカ</t>
    </rPh>
    <rPh sb="3" eb="4">
      <t>アメ</t>
    </rPh>
    <phoneticPr fontId="1"/>
  </si>
  <si>
    <t>バブルボム</t>
    <phoneticPr fontId="1"/>
  </si>
  <si>
    <t>ハイドロウェーブ</t>
    <phoneticPr fontId="1"/>
  </si>
  <si>
    <t>ウィンドカッター</t>
    <phoneticPr fontId="1"/>
  </si>
  <si>
    <t>ボルテックスアロー</t>
    <phoneticPr fontId="1"/>
  </si>
  <si>
    <t>ぼうふう</t>
    <phoneticPr fontId="1"/>
  </si>
  <si>
    <t>ブラックホール</t>
    <phoneticPr fontId="1"/>
  </si>
  <si>
    <t>ギガドレイン</t>
    <phoneticPr fontId="1"/>
  </si>
  <si>
    <t>ライトボール</t>
    <phoneticPr fontId="1"/>
  </si>
  <si>
    <t>セイクリッドレイン</t>
    <phoneticPr fontId="1"/>
  </si>
  <si>
    <t>フラッシュ</t>
    <phoneticPr fontId="1"/>
  </si>
  <si>
    <t>カースニードル</t>
    <phoneticPr fontId="1"/>
  </si>
  <si>
    <t>無量空処</t>
    <rPh sb="0" eb="2">
      <t>ムリョウ</t>
    </rPh>
    <rPh sb="2" eb="3">
      <t>ソラ</t>
    </rPh>
    <rPh sb="3" eb="4">
      <t>ドコロ</t>
    </rPh>
    <phoneticPr fontId="1"/>
  </si>
  <si>
    <t>バークアウト</t>
    <phoneticPr fontId="1"/>
  </si>
  <si>
    <t>ナイトバースト</t>
    <phoneticPr fontId="1"/>
  </si>
  <si>
    <t>バッシュ</t>
    <phoneticPr fontId="1"/>
  </si>
  <si>
    <t>Fire</t>
    <phoneticPr fontId="1"/>
  </si>
  <si>
    <t>Aqua</t>
    <phoneticPr fontId="1"/>
  </si>
  <si>
    <t>Wind</t>
    <phoneticPr fontId="1"/>
  </si>
  <si>
    <t>Earth</t>
    <phoneticPr fontId="1"/>
  </si>
  <si>
    <t>Light</t>
    <phoneticPr fontId="1"/>
  </si>
  <si>
    <t>Dark</t>
    <phoneticPr fontId="1"/>
  </si>
  <si>
    <t>霧氷撃</t>
    <rPh sb="0" eb="3">
      <t>ムヒョウゲキ</t>
    </rPh>
    <phoneticPr fontId="1"/>
  </si>
  <si>
    <t>疾風撃</t>
    <rPh sb="0" eb="3">
      <t>シップウゲキ</t>
    </rPh>
    <phoneticPr fontId="1"/>
  </si>
  <si>
    <t>マジックエッジ</t>
    <phoneticPr fontId="1"/>
  </si>
  <si>
    <t>ラッシュ</t>
    <phoneticPr fontId="1"/>
  </si>
  <si>
    <t>捨て身</t>
    <rPh sb="0" eb="1">
      <t>ス</t>
    </rPh>
    <rPh sb="2" eb="3">
      <t>ミ</t>
    </rPh>
    <phoneticPr fontId="1"/>
  </si>
  <si>
    <t>黒蛇撃</t>
    <rPh sb="0" eb="3">
      <t>コクジャゲキ</t>
    </rPh>
    <phoneticPr fontId="1"/>
  </si>
  <si>
    <t>聖光撃</t>
    <rPh sb="0" eb="3">
      <t>セイコウゲキ</t>
    </rPh>
    <phoneticPr fontId="1"/>
  </si>
  <si>
    <t>地壊撃</t>
    <rPh sb="0" eb="1">
      <t>チ</t>
    </rPh>
    <rPh sb="1" eb="2">
      <t>カイ</t>
    </rPh>
    <rPh sb="2" eb="3">
      <t>ゲキ</t>
    </rPh>
    <phoneticPr fontId="1"/>
  </si>
  <si>
    <t>ストーンバレット</t>
    <phoneticPr fontId="1"/>
  </si>
  <si>
    <t>ロックキャノン</t>
    <phoneticPr fontId="1"/>
  </si>
  <si>
    <t>ラピッドレーザー</t>
    <phoneticPr fontId="1"/>
  </si>
  <si>
    <t>メテオインパクト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</si>
</sst>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9" borderId="1" xfId="0" applyFont="1" applyFill="1" applyBorder="1">
      <alignment vertical="center"/>
    </xf>
    <xf numFmtId="0" fontId="2" fillId="0" borderId="1" xfId="0" applyFon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28"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0C0"/>
      <color rgb="FFFF8989"/>
      <color rgb="FFFFFF99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61C90-D55B-4159-B5B0-33C41C3B8C90}" name="テーブル14" displayName="テーブル14" ref="A1:M7" totalsRowShown="0">
  <autoFilter ref="A1:M7" xr:uid="{4F061C90-D55B-4159-B5B0-33C41C3B8C90}"/>
  <tableColumns count="13">
    <tableColumn id="1" xr3:uid="{CEB0972B-FADB-4B19-A417-7FF3B9D8BF49}" name="ID"/>
    <tableColumn id="2" xr3:uid="{996BCFC1-F3A7-4DF6-9123-B1083FC65AD1}" name="名前"/>
    <tableColumn id="7" xr3:uid="{8A228529-9DAB-4020-B36B-DA85A30ADA92}" name="獲得EXP"/>
    <tableColumn id="8" xr3:uid="{BCF49245-CF0F-4D18-B380-167D882424C5}" name="獲得G"/>
    <tableColumn id="9" xr3:uid="{C26C4860-6FD9-4FE0-89BB-CB58480AC32B}" name="獲得アイテム1"/>
    <tableColumn id="10" xr3:uid="{DC28F3A4-80D2-4BA9-BABB-CC14346EBC50}" name="獲得アイテム1_確率"/>
    <tableColumn id="5" xr3:uid="{B112E716-2ACA-4888-BA71-F07006218B46}" name="獲得アイテム2"/>
    <tableColumn id="6" xr3:uid="{8BEDF309-421A-45E8-BA61-C6B234F144E3}" name="獲得アイテム2_確率"/>
    <tableColumn id="13" xr3:uid="{8A2EACEE-7CF8-49D2-9269-104F3B144D30}" name="行動パターン"/>
    <tableColumn id="12" xr3:uid="{E90D8C2D-52A7-4835-AEC5-ABB5F4C87F0D}" name="スキル"/>
    <tableColumn id="11" xr3:uid="{C9D4CC9B-8F14-42FA-BFF7-B32FB4A7F302}" name="判断力"/>
    <tableColumn id="4" xr3:uid="{9A2642B8-8214-41A3-AB09-7131962AA8B1}" name="フレーバーテキスト"/>
    <tableColumn id="3" xr3:uid="{B56C9D66-6540-4415-8805-00FE7968565D}" name="画像のリンク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E342C4-BB37-4741-8DC5-E7A36ACA2660}" name="テーブル25" displayName="テーブル25" ref="A1:Z7" totalsRowShown="0">
  <autoFilter ref="A1:Z7" xr:uid="{85E342C4-BB37-4741-8DC5-E7A36ACA2660}"/>
  <tableColumns count="26">
    <tableColumn id="1" xr3:uid="{BE7DA8D4-3900-465F-B9BD-5ABD19AA77DD}" name="ID"/>
    <tableColumn id="2" xr3:uid="{8333D263-4981-4979-841D-8FD97AD7E6A5}" name="HP"/>
    <tableColumn id="3" xr3:uid="{C01C4700-DF4B-4BC8-8824-E8B683D68302}" name="MP"/>
    <tableColumn id="4" xr3:uid="{00660BB9-2703-4903-8F99-CFB115862582}" name="SP"/>
    <tableColumn id="5" xr3:uid="{620408BD-7C60-46FB-A0C3-457ACC25E6AD}" name="筋力"/>
    <tableColumn id="6" xr3:uid="{17487168-D263-4193-A135-F0A28680E3DF}" name="耐久"/>
    <tableColumn id="7" xr3:uid="{F698B817-3FF1-4F39-B906-36E72FBC4802}" name="知力"/>
    <tableColumn id="8" xr3:uid="{C7A9252E-E4DB-41D2-AADF-DB74EA7F93F1}" name="精神"/>
    <tableColumn id="9" xr3:uid="{4D8E40F8-B186-4B94-AD0B-1A1FEEC78A40}" name="敏捷"/>
    <tableColumn id="10" xr3:uid="{98C57A18-821F-479E-B542-ED33609C0EE0}" name="幸運"/>
    <tableColumn id="11" xr3:uid="{E8A18931-68D9-420D-8022-C7DEC54BF3C7}" name="命中率"/>
    <tableColumn id="12" xr3:uid="{538B0DD5-AB32-485F-93AE-331763DEF426}" name="回避率"/>
    <tableColumn id="13" xr3:uid="{3329317E-0740-4B4A-A8A8-34724DC3A874}" name="会心率"/>
    <tableColumn id="14" xr3:uid="{6E61337B-9AE7-4FED-88C8-EA615761D259}" name="会心倍率"/>
    <tableColumn id="15" xr3:uid="{2C06DBDA-242A-4C1C-988B-19DBD8F61D0A}" name="火適性"/>
    <tableColumn id="16" xr3:uid="{F4758226-CA55-4E6F-B7DF-ED4080619653}" name="水適性"/>
    <tableColumn id="17" xr3:uid="{71DF643D-1C1F-42C2-99FE-7CC2A1CE7B33}" name="風適性"/>
    <tableColumn id="18" xr3:uid="{96BBCCAF-C328-4C13-862D-1B1DBFAEC1B3}" name="地適性"/>
    <tableColumn id="19" xr3:uid="{3628D068-FB2B-4143-AFDB-A8EFE9A982F5}" name="光適性"/>
    <tableColumn id="20" xr3:uid="{4071B5AE-6C6F-47FD-8E64-9C96C6A5972E}" name="闇適性"/>
    <tableColumn id="21" xr3:uid="{98B71F24-2C9B-47A2-A9FE-C6DC54F557EF}" name="火耐性"/>
    <tableColumn id="22" xr3:uid="{17B1553A-D1D3-4F43-82B7-03C3F5881D3A}" name="水耐性"/>
    <tableColumn id="23" xr3:uid="{D87A9365-E29B-4C08-BE1E-FD6636115965}" name="風耐性"/>
    <tableColumn id="24" xr3:uid="{51A0B93D-9D4F-4703-A9A9-7E8B2F7A9393}" name="地耐性"/>
    <tableColumn id="25" xr3:uid="{659C1D24-100C-4BD4-B0D4-A3A79CA91578}" name="光耐性"/>
    <tableColumn id="26" xr3:uid="{C35146D2-BA70-4E1F-92C4-15CBC1F5E092}" name="闇耐性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C269F2-92D3-4B16-9890-71C0CD924644}" name="テーブル2" displayName="テーブル2" ref="A1:Z12" totalsRowCount="1">
  <autoFilter ref="A1:Z11" xr:uid="{0DC269F2-92D3-4B16-9890-71C0CD924644}"/>
  <sortState xmlns:xlrd2="http://schemas.microsoft.com/office/spreadsheetml/2017/richdata2" ref="A2:Z11">
    <sortCondition ref="A1:A11"/>
  </sortState>
  <tableColumns count="26">
    <tableColumn id="1" xr3:uid="{9208A7DC-5607-455A-8070-C80C076C943C}" name="ID"/>
    <tableColumn id="2" xr3:uid="{72F570E0-1FB3-49D8-BEC5-57258C80DCF2}" name="HP" totalsRowFunction="custom" totalsRowDxfId="7">
      <totalsRowFormula>AVERAGE(B2:B11)</totalsRowFormula>
    </tableColumn>
    <tableColumn id="3" xr3:uid="{6E930038-1C4D-4769-86E6-B078D63FCA49}" name="MP" totalsRowFunction="custom" totalsRowDxfId="6">
      <totalsRowFormula>AVERAGE(C2:C11)</totalsRowFormula>
    </tableColumn>
    <tableColumn id="4" xr3:uid="{A80460F1-FB7B-4616-A978-EBD1562950F3}" name="SP" totalsRowDxfId="5"/>
    <tableColumn id="5" xr3:uid="{A6CD8D02-032C-4C38-98E2-FF4F43A46633}" name="筋力" totalsRowFunction="custom" totalsRowDxfId="4">
      <totalsRowFormula>AVERAGE(E2:E11)</totalsRowFormula>
    </tableColumn>
    <tableColumn id="6" xr3:uid="{5BFDC6DC-CA37-4D73-BC6B-954CDB61102C}" name="耐久" totalsRowFunction="custom" totalsRowDxfId="3">
      <totalsRowFormula>AVERAGE(F2:F11)</totalsRowFormula>
    </tableColumn>
    <tableColumn id="7" xr3:uid="{40D7BA08-4077-480E-96D3-9CB28F33260A}" name="知力" totalsRowFunction="custom" totalsRowDxfId="2">
      <totalsRowFormula>AVERAGE(G2:G11)</totalsRowFormula>
    </tableColumn>
    <tableColumn id="8" xr3:uid="{BCAAACC7-1E42-40BE-883C-F890B9BABAF3}" name="精神" totalsRowFunction="custom" totalsRowDxfId="1">
      <totalsRowFormula>AVERAGE(H2:H11)</totalsRowFormula>
    </tableColumn>
    <tableColumn id="9" xr3:uid="{4CD3D9D3-B4AF-4BB5-A3DD-E248979AFF85}" name="敏捷" totalsRowFunction="custom" totalsRowDxfId="0">
      <totalsRowFormula>AVERAGE(I2:I11)</totalsRowFormula>
    </tableColumn>
    <tableColumn id="10" xr3:uid="{2271103C-7DB8-45EB-BE68-BACD1BA41C2D}" name="幸運"/>
    <tableColumn id="11" xr3:uid="{478F6FB5-07D0-4040-AE98-D555EE53747A}" name="命中率"/>
    <tableColumn id="12" xr3:uid="{263B8CCD-4C3D-481B-AAC9-9CACDDE90426}" name="回避率"/>
    <tableColumn id="13" xr3:uid="{6B2442F4-32CD-43F5-99F6-4FB97A371B23}" name="会心率"/>
    <tableColumn id="14" xr3:uid="{A240B980-2650-4746-A703-1076CF5A1E27}" name="会心倍率"/>
    <tableColumn id="15" xr3:uid="{F11E0932-6D9D-46B7-A5CD-A798B6AA0DAA}" name="火適性"/>
    <tableColumn id="16" xr3:uid="{D49CF81D-8925-43DC-8770-6224DD51D222}" name="水適性"/>
    <tableColumn id="17" xr3:uid="{A555FC58-8DF4-4B76-B462-F9065ABCC2EC}" name="風適性"/>
    <tableColumn id="18" xr3:uid="{69B8257E-3555-4490-8AFA-9D3029A05477}" name="地適性"/>
    <tableColumn id="19" xr3:uid="{CA86AECE-44E0-48D7-8B8F-BCAFFE64A1F3}" name="光適性"/>
    <tableColumn id="20" xr3:uid="{6FC92B43-A51E-4BDE-84EE-35A5EE5AA1ED}" name="闇適性"/>
    <tableColumn id="21" xr3:uid="{27173FDE-3D29-4D90-BA0A-1C6D289F8A49}" name="火耐性"/>
    <tableColumn id="22" xr3:uid="{D9482FBE-F69D-4856-B73F-63464D9AED3E}" name="水耐性"/>
    <tableColumn id="23" xr3:uid="{12C74B80-690E-476A-A3CF-6D25AB451934}" name="風耐性"/>
    <tableColumn id="24" xr3:uid="{B7851558-F0F8-4205-B5BE-D73048FC6256}" name="地耐性"/>
    <tableColumn id="25" xr3:uid="{35A8C84A-AC84-4F3F-877F-1FDF08B27766}" name="光耐性"/>
    <tableColumn id="26" xr3:uid="{97918D38-EFFE-4067-A679-734D8664BEE7}" name="闇耐性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8B798-40C6-4735-BBC8-AA3ACF5C8B89}" name="テーブル1" displayName="テーブル1" ref="A1:D11" totalsRowShown="0">
  <autoFilter ref="A1:D11" xr:uid="{85E8B798-40C6-4735-BBC8-AA3ACF5C8B89}"/>
  <sortState xmlns:xlrd2="http://schemas.microsoft.com/office/spreadsheetml/2017/richdata2" ref="A2:D11">
    <sortCondition ref="A1:A11"/>
  </sortState>
  <tableColumns count="4">
    <tableColumn id="1" xr3:uid="{9225012F-2422-4FCB-A7BA-19F3744BE9AE}" name="ID"/>
    <tableColumn id="2" xr3:uid="{EF31F421-9636-496B-8157-45DAC869553B}" name="名前"/>
    <tableColumn id="4" xr3:uid="{C0353AC2-B0EF-44DE-8518-2B91E30B51BF}" name="ロール"/>
    <tableColumn id="3" xr3:uid="{BEAF6280-DB81-4BE8-9ABF-0A33E6D48218}" name="画像のリンク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5919F-F344-483D-A5CE-76827DC625E2}" name="テーブル5" displayName="テーブル5" ref="A1:T54" totalsRowShown="0">
  <autoFilter ref="A1:T54" xr:uid="{2375919F-F344-483D-A5CE-76827DC625E2}"/>
  <tableColumns count="20">
    <tableColumn id="1" xr3:uid="{8A3B36B6-E19F-408E-9E1A-6AF96BB3825C}" name="ID" dataDxfId="27"/>
    <tableColumn id="2" xr3:uid="{93DEBBF0-5B85-4504-AAE9-A087BACAD46F}" name="名前" dataDxfId="26"/>
    <tableColumn id="3" xr3:uid="{F80D6E0A-55F5-47BA-9D7F-6D9DEC03816B}" name="消費ステータス" dataDxfId="25"/>
    <tableColumn id="4" xr3:uid="{65F327EE-16F7-4043-BF11-792E6F803F22}" name="消費量" dataDxfId="24"/>
    <tableColumn id="5" xr3:uid="{468C3454-DBAB-4036-9C8B-E7F7B6B29255}" name="攻撃側ステータス" dataDxfId="23"/>
    <tableColumn id="6" xr3:uid="{CE744A2A-3551-4EA1-8E7E-79695E84F5FC}" name="攻撃側倍率" dataDxfId="22"/>
    <tableColumn id="7" xr3:uid="{AC7E7525-B83E-4E4F-8884-642838E3987E}" name="防御側ステータス" dataDxfId="21"/>
    <tableColumn id="8" xr3:uid="{10867379-86D5-4F19-849F-2E29FC4BD89D}" name="防御側倍率" dataDxfId="20"/>
    <tableColumn id="9" xr3:uid="{4B1DBEC2-D9AC-444D-8DE6-3F22B6F020E4}" name="属性" dataDxfId="19"/>
    <tableColumn id="10" xr3:uid="{EC7E15CD-3E1D-4EFB-BB56-699F5076534E}" name="分類" dataDxfId="18"/>
    <tableColumn id="11" xr3:uid="{5EAACCC9-87CE-4705-8045-9234A10105A4}" name="使用対象" dataDxfId="17"/>
    <tableColumn id="12" xr3:uid="{B2D41BD3-D622-4B5A-94D3-13491A158CC2}" name="命中率" dataDxfId="16"/>
    <tableColumn id="13" xr3:uid="{7C0FB7B4-CCD3-4665-B640-4DE31E52C534}" name="会心確率" dataDxfId="15"/>
    <tableColumn id="14" xr3:uid="{D3E669DC-8135-438B-A9B6-FCCFA3A985D5}" name="会心倍率" dataDxfId="14"/>
    <tableColumn id="15" xr3:uid="{76158C2E-52B5-493A-96D4-9739E24088F7}" name="追加効果" dataDxfId="13"/>
    <tableColumn id="16" xr3:uid="{E1623B23-7061-48CD-9DA7-A46BAC64755D}" name="説明文" dataDxfId="12"/>
    <tableColumn id="17" xr3:uid="{481648C6-F72E-4633-B8DB-E463325F3893}" name="フレーバーテキスト" dataDxfId="11"/>
    <tableColumn id="18" xr3:uid="{03F28426-D33F-4022-849D-00B939F36E9D}" name="使用時テキスト" dataDxfId="10"/>
    <tableColumn id="19" xr3:uid="{6A4FBD81-8B77-47E0-AAAA-FE71B16A2476}" name="画像リンク" dataDxfId="9"/>
    <tableColumn id="20" xr3:uid="{C392038A-8430-4B62-922F-5CA7EAEA6478}" name="エフェクトリンク" dataDxfId="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B060-CF3F-44A2-86D2-886E450B6393}">
  <dimension ref="A1:AL7"/>
  <sheetViews>
    <sheetView workbookViewId="0"/>
  </sheetViews>
  <sheetFormatPr defaultRowHeight="18"/>
  <cols>
    <col min="30" max="30" width="12.69921875" bestFit="1" customWidth="1"/>
    <col min="31" max="31" width="17.3984375" bestFit="1" customWidth="1"/>
    <col min="32" max="32" width="12.69921875" bestFit="1" customWidth="1"/>
    <col min="33" max="33" width="17.3984375" bestFit="1" customWidth="1"/>
    <col min="35" max="35" width="9.69921875" bestFit="1" customWidth="1"/>
    <col min="37" max="37" width="20.19921875" bestFit="1" customWidth="1"/>
    <col min="38" max="38" width="13" bestFit="1" customWidth="1"/>
  </cols>
  <sheetData>
    <row r="1" spans="1:3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0</v>
      </c>
      <c r="AA1" t="s">
        <v>1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78</v>
      </c>
      <c r="AI1" t="s">
        <v>79</v>
      </c>
      <c r="AJ1" t="s">
        <v>75</v>
      </c>
      <c r="AK1" t="s">
        <v>76</v>
      </c>
      <c r="AL1" t="s">
        <v>77</v>
      </c>
    </row>
    <row r="2" spans="1:38">
      <c r="A2">
        <f>VLOOKUP($Z2,Enemy_Status!$A$1:$Z$7,COLUMN()+1,FALSE)</f>
        <v>100</v>
      </c>
      <c r="B2">
        <f>VLOOKUP($Z2,Enemy_Status!$A$1:$Z$7,COLUMN()+1,FALSE)</f>
        <v>100</v>
      </c>
      <c r="C2">
        <f>VLOOKUP($Z2,Enemy_Status!$A$1:$Z$7,COLUMN()+1,FALSE)</f>
        <v>100</v>
      </c>
      <c r="D2">
        <f>VLOOKUP($Z2,Enemy_Status!$A$1:$Z$7,COLUMN()+1,FALSE)</f>
        <v>160</v>
      </c>
      <c r="E2">
        <f>VLOOKUP($Z2,Enemy_Status!$A$1:$Z$7,COLUMN()+1,FALSE)</f>
        <v>95</v>
      </c>
      <c r="F2">
        <f>VLOOKUP($Z2,Enemy_Status!$A$1:$Z$7,COLUMN()+1,FALSE)</f>
        <v>160</v>
      </c>
      <c r="G2">
        <f>VLOOKUP($Z2,Enemy_Status!$A$1:$Z$7,COLUMN()+1,FALSE)</f>
        <v>95</v>
      </c>
      <c r="H2">
        <f>VLOOKUP($Z2,Enemy_Status!$A$1:$Z$7,COLUMN()+1,FALSE)</f>
        <v>90</v>
      </c>
      <c r="I2">
        <f>VLOOKUP($Z2,Enemy_Status!$A$1:$Z$7,COLUMN()+1,FALSE)</f>
        <v>100</v>
      </c>
      <c r="J2">
        <f>VLOOKUP($Z2,Enemy_Status!$A$1:$Z$7,COLUMN()+1,FALSE)</f>
        <v>100</v>
      </c>
      <c r="K2">
        <f>VLOOKUP($Z2,Enemy_Status!$A$1:$Z$7,COLUMN()+1,FALSE)</f>
        <v>5</v>
      </c>
      <c r="L2">
        <f>VLOOKUP($Z2,Enemy_Status!$A$1:$Z$7,COLUMN()+1,FALSE)</f>
        <v>10</v>
      </c>
      <c r="M2">
        <f>VLOOKUP($Z2,Enemy_Status!$A$1:$Z$7,COLUMN()+1,FALSE)</f>
        <v>150</v>
      </c>
      <c r="N2">
        <f>VLOOKUP($Z2,Enemy_Status!$A$1:$Z$7,COLUMN()+1,FALSE)</f>
        <v>100</v>
      </c>
      <c r="O2">
        <f>VLOOKUP($Z2,Enemy_Status!$A$1:$Z$7,COLUMN()+1,FALSE)</f>
        <v>100</v>
      </c>
      <c r="P2">
        <f>VLOOKUP($Z2,Enemy_Status!$A$1:$Z$7,COLUMN()+1,FALSE)</f>
        <v>100</v>
      </c>
      <c r="Q2">
        <f>VLOOKUP($Z2,Enemy_Status!$A$1:$Z$7,COLUMN()+1,FALSE)</f>
        <v>100</v>
      </c>
      <c r="R2">
        <f>VLOOKUP($Z2,Enemy_Status!$A$1:$Z$7,COLUMN()+1,FALSE)</f>
        <v>100</v>
      </c>
      <c r="S2">
        <f>VLOOKUP($Z2,Enemy_Status!$A$1:$Z$7,COLUMN()+1,FALSE)</f>
        <v>100</v>
      </c>
      <c r="T2">
        <f>VLOOKUP($Z2,Enemy_Status!$A$1:$Z$7,COLUMN()+1,FALSE)</f>
        <v>150</v>
      </c>
      <c r="U2">
        <f>VLOOKUP($Z2,Enemy_Status!$A$1:$Z$7,COLUMN()+1,FALSE)</f>
        <v>50</v>
      </c>
      <c r="V2">
        <f>VLOOKUP($Z2,Enemy_Status!$A$1:$Z$7,COLUMN()+1,FALSE)</f>
        <v>100</v>
      </c>
      <c r="W2">
        <f>VLOOKUP($Z2,Enemy_Status!$A$1:$Z$7,COLUMN()+1,FALSE)</f>
        <v>50</v>
      </c>
      <c r="X2">
        <f>VLOOKUP($Z2,Enemy_Status!$A$1:$Z$7,COLUMN()+1,FALSE)</f>
        <v>100</v>
      </c>
      <c r="Y2">
        <f>VLOOKUP($Z2,Enemy_Status!$A$1:$Z$7,COLUMN()+1,FALSE)</f>
        <v>100</v>
      </c>
      <c r="Z2">
        <v>0</v>
      </c>
      <c r="AA2" t="str">
        <f>VLOOKUP($Z2,Enemy!$A$1:$M$7,COLUMN(AA2)-COLUMN($Z2)+1,FALSE)</f>
        <v>炎獄魔神イフリート</v>
      </c>
      <c r="AB2">
        <f>VLOOKUP($Z2,Enemy!$A$1:$M$7,COLUMN(AB2)-COLUMN($Z2)+1,FALSE)</f>
        <v>10</v>
      </c>
      <c r="AC2">
        <f>VLOOKUP($Z2,Enemy!$A$1:$M$7,COLUMN(AC2)-COLUMN($Z2)+1,FALSE)</f>
        <v>10</v>
      </c>
      <c r="AD2">
        <f>VLOOKUP($Z2,Enemy!$A$1:$M$7,COLUMN(AD2)-COLUMN($Z2)+1,FALSE)</f>
        <v>0</v>
      </c>
      <c r="AE2">
        <f>VLOOKUP($Z2,Enemy!$A$1:$M$7,COLUMN(AE2)-COLUMN($Z2)+1,FALSE)</f>
        <v>2</v>
      </c>
      <c r="AF2">
        <f>VLOOKUP($Z2,Enemy!$A$1:$M$7,COLUMN(AF2)-COLUMN($Z2)+1,FALSE)</f>
        <v>1</v>
      </c>
      <c r="AG2">
        <f>VLOOKUP($Z2,Enemy!$A$1:$M$7,COLUMN(AG2)-COLUMN($Z2)+1,FALSE)</f>
        <v>16</v>
      </c>
      <c r="AH2" t="str">
        <f>VLOOKUP($Z2,Enemy!$A$1:$M$7,COLUMN(AH2)-COLUMN($Z2)+1,FALSE)</f>
        <v>boss1</v>
      </c>
      <c r="AI2" t="str">
        <f>VLOOKUP($Z2,Enemy!$A$1:$M$7,COLUMN(AI2)-COLUMN($Z2)+1,FALSE)</f>
        <v>///</v>
      </c>
      <c r="AJ2">
        <f>VLOOKUP($Z2,Enemy!$A$1:$M$7,COLUMN(AJ2)-COLUMN($Z2)+1,FALSE)</f>
        <v>0</v>
      </c>
      <c r="AK2" t="str">
        <f>VLOOKUP($Z2,Enemy!$A$1:$M$7,COLUMN(AK2)-COLUMN($Z2)+1,FALSE)</f>
        <v>ああああああああああ</v>
      </c>
      <c r="AL2" t="str">
        <f>VLOOKUP($Z2,Enemy!$A$1:$M$7,COLUMN(AL2)-COLUMN($Z2)+1,FALSE)</f>
        <v>aaaaa/aa.png</v>
      </c>
    </row>
    <row r="3" spans="1:38">
      <c r="A3">
        <f>VLOOKUP($Z3,Enemy_Status!$A$1:$Z$7,COLUMN()+1,FALSE)</f>
        <v>120</v>
      </c>
      <c r="B3">
        <f>VLOOKUP($Z3,Enemy_Status!$A$1:$Z$7,COLUMN()+1,FALSE)</f>
        <v>100</v>
      </c>
      <c r="C3">
        <f>VLOOKUP($Z3,Enemy_Status!$A$1:$Z$7,COLUMN()+1,FALSE)</f>
        <v>100</v>
      </c>
      <c r="D3">
        <f>VLOOKUP($Z3,Enemy_Status!$A$1:$Z$7,COLUMN()+1,FALSE)</f>
        <v>110</v>
      </c>
      <c r="E3">
        <f>VLOOKUP($Z3,Enemy_Status!$A$1:$Z$7,COLUMN()+1,FALSE)</f>
        <v>140</v>
      </c>
      <c r="F3">
        <f>VLOOKUP($Z3,Enemy_Status!$A$1:$Z$7,COLUMN()+1,FALSE)</f>
        <v>120</v>
      </c>
      <c r="G3">
        <f>VLOOKUP($Z3,Enemy_Status!$A$1:$Z$7,COLUMN()+1,FALSE)</f>
        <v>140</v>
      </c>
      <c r="H3">
        <f>VLOOKUP($Z3,Enemy_Status!$A$1:$Z$7,COLUMN()+1,FALSE)</f>
        <v>70</v>
      </c>
      <c r="I3">
        <f>VLOOKUP($Z3,Enemy_Status!$A$1:$Z$7,COLUMN()+1,FALSE)</f>
        <v>100</v>
      </c>
      <c r="J3">
        <f>VLOOKUP($Z3,Enemy_Status!$A$1:$Z$7,COLUMN()+1,FALSE)</f>
        <v>100</v>
      </c>
      <c r="K3">
        <f>VLOOKUP($Z3,Enemy_Status!$A$1:$Z$7,COLUMN()+1,FALSE)</f>
        <v>5</v>
      </c>
      <c r="L3">
        <f>VLOOKUP($Z3,Enemy_Status!$A$1:$Z$7,COLUMN()+1,FALSE)</f>
        <v>10</v>
      </c>
      <c r="M3">
        <f>VLOOKUP($Z3,Enemy_Status!$A$1:$Z$7,COLUMN()+1,FALSE)</f>
        <v>150</v>
      </c>
      <c r="N3">
        <f>VLOOKUP($Z3,Enemy_Status!$A$1:$Z$7,COLUMN()+1,FALSE)</f>
        <v>100</v>
      </c>
      <c r="O3">
        <f>VLOOKUP($Z3,Enemy_Status!$A$1:$Z$7,COLUMN()+1,FALSE)</f>
        <v>100</v>
      </c>
      <c r="P3">
        <f>VLOOKUP($Z3,Enemy_Status!$A$1:$Z$7,COLUMN()+1,FALSE)</f>
        <v>100</v>
      </c>
      <c r="Q3">
        <f>VLOOKUP($Z3,Enemy_Status!$A$1:$Z$7,COLUMN()+1,FALSE)</f>
        <v>100</v>
      </c>
      <c r="R3">
        <f>VLOOKUP($Z3,Enemy_Status!$A$1:$Z$7,COLUMN()+1,FALSE)</f>
        <v>100</v>
      </c>
      <c r="S3">
        <f>VLOOKUP($Z3,Enemy_Status!$A$1:$Z$7,COLUMN()+1,FALSE)</f>
        <v>100</v>
      </c>
      <c r="T3">
        <f>VLOOKUP($Z3,Enemy_Status!$A$1:$Z$7,COLUMN()+1,FALSE)</f>
        <v>50</v>
      </c>
      <c r="U3">
        <f>VLOOKUP($Z3,Enemy_Status!$A$1:$Z$7,COLUMN()+1,FALSE)</f>
        <v>150</v>
      </c>
      <c r="V3">
        <f>VLOOKUP($Z3,Enemy_Status!$A$1:$Z$7,COLUMN()+1,FALSE)</f>
        <v>50</v>
      </c>
      <c r="W3">
        <f>VLOOKUP($Z3,Enemy_Status!$A$1:$Z$7,COLUMN()+1,FALSE)</f>
        <v>100</v>
      </c>
      <c r="X3">
        <f>VLOOKUP($Z3,Enemy_Status!$A$1:$Z$7,COLUMN()+1,FALSE)</f>
        <v>100</v>
      </c>
      <c r="Y3">
        <f>VLOOKUP($Z3,Enemy_Status!$A$1:$Z$7,COLUMN()+1,FALSE)</f>
        <v>100</v>
      </c>
      <c r="Z3">
        <v>1</v>
      </c>
      <c r="AA3" t="str">
        <f>VLOOKUP($Z3,Enemy!$A$1:$M$7,COLUMN(AA3)-COLUMN($Z3)+1,FALSE)</f>
        <v>暴君海魔クラーケン</v>
      </c>
      <c r="AB3">
        <f>VLOOKUP($Z3,Enemy!$A$1:$M$7,COLUMN(AB3)-COLUMN($Z3)+1,FALSE)</f>
        <v>20</v>
      </c>
      <c r="AC3">
        <f>VLOOKUP($Z3,Enemy!$A$1:$M$7,COLUMN(AC3)-COLUMN($Z3)+1,FALSE)</f>
        <v>20</v>
      </c>
      <c r="AD3">
        <f>VLOOKUP($Z3,Enemy!$A$1:$M$7,COLUMN(AD3)-COLUMN($Z3)+1,FALSE)</f>
        <v>0</v>
      </c>
      <c r="AE3">
        <f>VLOOKUP($Z3,Enemy!$A$1:$M$7,COLUMN(AE3)-COLUMN($Z3)+1,FALSE)</f>
        <v>2</v>
      </c>
      <c r="AF3">
        <f>VLOOKUP($Z3,Enemy!$A$1:$M$7,COLUMN(AF3)-COLUMN($Z3)+1,FALSE)</f>
        <v>1</v>
      </c>
      <c r="AG3">
        <f>VLOOKUP($Z3,Enemy!$A$1:$M$7,COLUMN(AG3)-COLUMN($Z3)+1,FALSE)</f>
        <v>16</v>
      </c>
      <c r="AH3" t="str">
        <f>VLOOKUP($Z3,Enemy!$A$1:$M$7,COLUMN(AH3)-COLUMN($Z3)+1,FALSE)</f>
        <v>boss2</v>
      </c>
      <c r="AI3" t="str">
        <f>VLOOKUP($Z3,Enemy!$A$1:$M$7,COLUMN(AI3)-COLUMN($Z3)+1,FALSE)</f>
        <v>///</v>
      </c>
      <c r="AJ3">
        <f>VLOOKUP($Z3,Enemy!$A$1:$M$7,COLUMN(AJ3)-COLUMN($Z3)+1,FALSE)</f>
        <v>0</v>
      </c>
      <c r="AK3" t="str">
        <f>VLOOKUP($Z3,Enemy!$A$1:$M$7,COLUMN(AK3)-COLUMN($Z3)+1,FALSE)</f>
        <v>ああああああああああ</v>
      </c>
      <c r="AL3" t="str">
        <f>VLOOKUP($Z3,Enemy!$A$1:$M$7,COLUMN(AL3)-COLUMN($Z3)+1,FALSE)</f>
        <v>aaaaa/aa.png</v>
      </c>
    </row>
    <row r="4" spans="1:38">
      <c r="A4">
        <f>VLOOKUP($Z4,Enemy_Status!$A$1:$Z$7,COLUMN()+1,FALSE)</f>
        <v>90</v>
      </c>
      <c r="B4">
        <f>VLOOKUP($Z4,Enemy_Status!$A$1:$Z$7,COLUMN()+1,FALSE)</f>
        <v>100</v>
      </c>
      <c r="C4">
        <f>VLOOKUP($Z4,Enemy_Status!$A$1:$Z$7,COLUMN()+1,FALSE)</f>
        <v>100</v>
      </c>
      <c r="D4">
        <f>VLOOKUP($Z4,Enemy_Status!$A$1:$Z$7,COLUMN()+1,FALSE)</f>
        <v>100</v>
      </c>
      <c r="E4">
        <f>VLOOKUP($Z4,Enemy_Status!$A$1:$Z$7,COLUMN()+1,FALSE)</f>
        <v>50</v>
      </c>
      <c r="F4">
        <f>VLOOKUP($Z4,Enemy_Status!$A$1:$Z$7,COLUMN()+1,FALSE)</f>
        <v>150</v>
      </c>
      <c r="G4">
        <f>VLOOKUP($Z4,Enemy_Status!$A$1:$Z$7,COLUMN()+1,FALSE)</f>
        <v>160</v>
      </c>
      <c r="H4">
        <f>VLOOKUP($Z4,Enemy_Status!$A$1:$Z$7,COLUMN()+1,FALSE)</f>
        <v>150</v>
      </c>
      <c r="I4">
        <f>VLOOKUP($Z4,Enemy_Status!$A$1:$Z$7,COLUMN()+1,FALSE)</f>
        <v>100</v>
      </c>
      <c r="J4">
        <f>VLOOKUP($Z4,Enemy_Status!$A$1:$Z$7,COLUMN()+1,FALSE)</f>
        <v>100</v>
      </c>
      <c r="K4">
        <f>VLOOKUP($Z4,Enemy_Status!$A$1:$Z$7,COLUMN()+1,FALSE)</f>
        <v>5</v>
      </c>
      <c r="L4">
        <f>VLOOKUP($Z4,Enemy_Status!$A$1:$Z$7,COLUMN()+1,FALSE)</f>
        <v>10</v>
      </c>
      <c r="M4">
        <f>VLOOKUP($Z4,Enemy_Status!$A$1:$Z$7,COLUMN()+1,FALSE)</f>
        <v>150</v>
      </c>
      <c r="N4">
        <f>VLOOKUP($Z4,Enemy_Status!$A$1:$Z$7,COLUMN()+1,FALSE)</f>
        <v>100</v>
      </c>
      <c r="O4">
        <f>VLOOKUP($Z4,Enemy_Status!$A$1:$Z$7,COLUMN()+1,FALSE)</f>
        <v>100</v>
      </c>
      <c r="P4">
        <f>VLOOKUP($Z4,Enemy_Status!$A$1:$Z$7,COLUMN()+1,FALSE)</f>
        <v>100</v>
      </c>
      <c r="Q4">
        <f>VLOOKUP($Z4,Enemy_Status!$A$1:$Z$7,COLUMN()+1,FALSE)</f>
        <v>100</v>
      </c>
      <c r="R4">
        <f>VLOOKUP($Z4,Enemy_Status!$A$1:$Z$7,COLUMN()+1,FALSE)</f>
        <v>100</v>
      </c>
      <c r="S4">
        <f>VLOOKUP($Z4,Enemy_Status!$A$1:$Z$7,COLUMN()+1,FALSE)</f>
        <v>100</v>
      </c>
      <c r="T4">
        <f>VLOOKUP($Z4,Enemy_Status!$A$1:$Z$7,COLUMN()+1,FALSE)</f>
        <v>50</v>
      </c>
      <c r="U4">
        <f>VLOOKUP($Z4,Enemy_Status!$A$1:$Z$7,COLUMN()+1,FALSE)</f>
        <v>100</v>
      </c>
      <c r="V4">
        <f>VLOOKUP($Z4,Enemy_Status!$A$1:$Z$7,COLUMN()+1,FALSE)</f>
        <v>150</v>
      </c>
      <c r="W4">
        <f>VLOOKUP($Z4,Enemy_Status!$A$1:$Z$7,COLUMN()+1,FALSE)</f>
        <v>50</v>
      </c>
      <c r="X4">
        <f>VLOOKUP($Z4,Enemy_Status!$A$1:$Z$7,COLUMN()+1,FALSE)</f>
        <v>100</v>
      </c>
      <c r="Y4">
        <f>VLOOKUP($Z4,Enemy_Status!$A$1:$Z$7,COLUMN()+1,FALSE)</f>
        <v>100</v>
      </c>
      <c r="Z4">
        <v>2</v>
      </c>
      <c r="AA4" t="str">
        <f>VLOOKUP($Z4,Enemy!$A$1:$M$7,COLUMN(AA4)-COLUMN($Z4)+1,FALSE)</f>
        <v>悪童風霊シルフィード</v>
      </c>
      <c r="AB4">
        <f>VLOOKUP($Z4,Enemy!$A$1:$M$7,COLUMN(AB4)-COLUMN($Z4)+1,FALSE)</f>
        <v>30</v>
      </c>
      <c r="AC4">
        <f>VLOOKUP($Z4,Enemy!$A$1:$M$7,COLUMN(AC4)-COLUMN($Z4)+1,FALSE)</f>
        <v>30</v>
      </c>
      <c r="AD4">
        <f>VLOOKUP($Z4,Enemy!$A$1:$M$7,COLUMN(AD4)-COLUMN($Z4)+1,FALSE)</f>
        <v>0</v>
      </c>
      <c r="AE4">
        <f>VLOOKUP($Z4,Enemy!$A$1:$M$7,COLUMN(AE4)-COLUMN($Z4)+1,FALSE)</f>
        <v>2</v>
      </c>
      <c r="AF4">
        <f>VLOOKUP($Z4,Enemy!$A$1:$M$7,COLUMN(AF4)-COLUMN($Z4)+1,FALSE)</f>
        <v>1</v>
      </c>
      <c r="AG4">
        <f>VLOOKUP($Z4,Enemy!$A$1:$M$7,COLUMN(AG4)-COLUMN($Z4)+1,FALSE)</f>
        <v>16</v>
      </c>
      <c r="AH4" t="str">
        <f>VLOOKUP($Z4,Enemy!$A$1:$M$7,COLUMN(AH4)-COLUMN($Z4)+1,FALSE)</f>
        <v>boss3</v>
      </c>
      <c r="AI4" t="str">
        <f>VLOOKUP($Z4,Enemy!$A$1:$M$7,COLUMN(AI4)-COLUMN($Z4)+1,FALSE)</f>
        <v>///</v>
      </c>
      <c r="AJ4">
        <f>VLOOKUP($Z4,Enemy!$A$1:$M$7,COLUMN(AJ4)-COLUMN($Z4)+1,FALSE)</f>
        <v>0</v>
      </c>
      <c r="AK4" t="str">
        <f>VLOOKUP($Z4,Enemy!$A$1:$M$7,COLUMN(AK4)-COLUMN($Z4)+1,FALSE)</f>
        <v>ああああああああああ</v>
      </c>
      <c r="AL4" t="str">
        <f>VLOOKUP($Z4,Enemy!$A$1:$M$7,COLUMN(AL4)-COLUMN($Z4)+1,FALSE)</f>
        <v>aaaaa/aa.png</v>
      </c>
    </row>
    <row r="5" spans="1:38">
      <c r="A5">
        <f>VLOOKUP($Z5,Enemy_Status!$A$1:$Z$7,COLUMN()+1,FALSE)</f>
        <v>200</v>
      </c>
      <c r="B5">
        <f>VLOOKUP($Z5,Enemy_Status!$A$1:$Z$7,COLUMN()+1,FALSE)</f>
        <v>100</v>
      </c>
      <c r="C5">
        <f>VLOOKUP($Z5,Enemy_Status!$A$1:$Z$7,COLUMN()+1,FALSE)</f>
        <v>100</v>
      </c>
      <c r="D5">
        <f>VLOOKUP($Z5,Enemy_Status!$A$1:$Z$7,COLUMN()+1,FALSE)</f>
        <v>150</v>
      </c>
      <c r="E5">
        <f>VLOOKUP($Z5,Enemy_Status!$A$1:$Z$7,COLUMN()+1,FALSE)</f>
        <v>160</v>
      </c>
      <c r="F5">
        <f>VLOOKUP($Z5,Enemy_Status!$A$1:$Z$7,COLUMN()+1,FALSE)</f>
        <v>100</v>
      </c>
      <c r="G5">
        <f>VLOOKUP($Z5,Enemy_Status!$A$1:$Z$7,COLUMN()+1,FALSE)</f>
        <v>50</v>
      </c>
      <c r="H5">
        <f>VLOOKUP($Z5,Enemy_Status!$A$1:$Z$7,COLUMN()+1,FALSE)</f>
        <v>40</v>
      </c>
      <c r="I5">
        <f>VLOOKUP($Z5,Enemy_Status!$A$1:$Z$7,COLUMN()+1,FALSE)</f>
        <v>100</v>
      </c>
      <c r="J5">
        <f>VLOOKUP($Z5,Enemy_Status!$A$1:$Z$7,COLUMN()+1,FALSE)</f>
        <v>100</v>
      </c>
      <c r="K5">
        <f>VLOOKUP($Z5,Enemy_Status!$A$1:$Z$7,COLUMN()+1,FALSE)</f>
        <v>5</v>
      </c>
      <c r="L5">
        <f>VLOOKUP($Z5,Enemy_Status!$A$1:$Z$7,COLUMN()+1,FALSE)</f>
        <v>10</v>
      </c>
      <c r="M5">
        <f>VLOOKUP($Z5,Enemy_Status!$A$1:$Z$7,COLUMN()+1,FALSE)</f>
        <v>150</v>
      </c>
      <c r="N5">
        <f>VLOOKUP($Z5,Enemy_Status!$A$1:$Z$7,COLUMN()+1,FALSE)</f>
        <v>100</v>
      </c>
      <c r="O5">
        <f>VLOOKUP($Z5,Enemy_Status!$A$1:$Z$7,COLUMN()+1,FALSE)</f>
        <v>100</v>
      </c>
      <c r="P5">
        <f>VLOOKUP($Z5,Enemy_Status!$A$1:$Z$7,COLUMN()+1,FALSE)</f>
        <v>100</v>
      </c>
      <c r="Q5">
        <f>VLOOKUP($Z5,Enemy_Status!$A$1:$Z$7,COLUMN()+1,FALSE)</f>
        <v>100</v>
      </c>
      <c r="R5">
        <f>VLOOKUP($Z5,Enemy_Status!$A$1:$Z$7,COLUMN()+1,FALSE)</f>
        <v>100</v>
      </c>
      <c r="S5">
        <f>VLOOKUP($Z5,Enemy_Status!$A$1:$Z$7,COLUMN()+1,FALSE)</f>
        <v>100</v>
      </c>
      <c r="T5">
        <f>VLOOKUP($Z5,Enemy_Status!$A$1:$Z$7,COLUMN()+1,FALSE)</f>
        <v>100</v>
      </c>
      <c r="U5">
        <f>VLOOKUP($Z5,Enemy_Status!$A$1:$Z$7,COLUMN()+1,FALSE)</f>
        <v>50</v>
      </c>
      <c r="V5">
        <f>VLOOKUP($Z5,Enemy_Status!$A$1:$Z$7,COLUMN()+1,FALSE)</f>
        <v>50</v>
      </c>
      <c r="W5">
        <f>VLOOKUP($Z5,Enemy_Status!$A$1:$Z$7,COLUMN()+1,FALSE)</f>
        <v>150</v>
      </c>
      <c r="X5">
        <f>VLOOKUP($Z5,Enemy_Status!$A$1:$Z$7,COLUMN()+1,FALSE)</f>
        <v>100</v>
      </c>
      <c r="Y5">
        <f>VLOOKUP($Z5,Enemy_Status!$A$1:$Z$7,COLUMN()+1,FALSE)</f>
        <v>100</v>
      </c>
      <c r="Z5">
        <v>3</v>
      </c>
      <c r="AA5" t="str">
        <f>VLOOKUP($Z5,Enemy!$A$1:$M$7,COLUMN(AA5)-COLUMN($Z5)+1,FALSE)</f>
        <v>鉄塊巨人ダイダロス</v>
      </c>
      <c r="AB5">
        <f>VLOOKUP($Z5,Enemy!$A$1:$M$7,COLUMN(AB5)-COLUMN($Z5)+1,FALSE)</f>
        <v>30</v>
      </c>
      <c r="AC5">
        <f>VLOOKUP($Z5,Enemy!$A$1:$M$7,COLUMN(AC5)-COLUMN($Z5)+1,FALSE)</f>
        <v>30</v>
      </c>
      <c r="AD5">
        <f>VLOOKUP($Z5,Enemy!$A$1:$M$7,COLUMN(AD5)-COLUMN($Z5)+1,FALSE)</f>
        <v>0</v>
      </c>
      <c r="AE5">
        <f>VLOOKUP($Z5,Enemy!$A$1:$M$7,COLUMN(AE5)-COLUMN($Z5)+1,FALSE)</f>
        <v>2</v>
      </c>
      <c r="AF5">
        <f>VLOOKUP($Z5,Enemy!$A$1:$M$7,COLUMN(AF5)-COLUMN($Z5)+1,FALSE)</f>
        <v>1</v>
      </c>
      <c r="AG5">
        <f>VLOOKUP($Z5,Enemy!$A$1:$M$7,COLUMN(AG5)-COLUMN($Z5)+1,FALSE)</f>
        <v>16</v>
      </c>
      <c r="AH5" t="str">
        <f>VLOOKUP($Z5,Enemy!$A$1:$M$7,COLUMN(AH5)-COLUMN($Z5)+1,FALSE)</f>
        <v>boss4</v>
      </c>
      <c r="AI5" t="str">
        <f>VLOOKUP($Z5,Enemy!$A$1:$M$7,COLUMN(AI5)-COLUMN($Z5)+1,FALSE)</f>
        <v>///</v>
      </c>
      <c r="AJ5">
        <f>VLOOKUP($Z5,Enemy!$A$1:$M$7,COLUMN(AJ5)-COLUMN($Z5)+1,FALSE)</f>
        <v>0</v>
      </c>
      <c r="AK5" t="str">
        <f>VLOOKUP($Z5,Enemy!$A$1:$M$7,COLUMN(AK5)-COLUMN($Z5)+1,FALSE)</f>
        <v>ああああああああああ</v>
      </c>
      <c r="AL5" t="str">
        <f>VLOOKUP($Z5,Enemy!$A$1:$M$7,COLUMN(AL5)-COLUMN($Z5)+1,FALSE)</f>
        <v>aaaaa/aa.png</v>
      </c>
    </row>
    <row r="6" spans="1:38">
      <c r="A6">
        <f>VLOOKUP($Z6,Enemy_Status!$A$1:$Z$7,COLUMN()+1,FALSE)</f>
        <v>140</v>
      </c>
      <c r="B6">
        <f>VLOOKUP($Z6,Enemy_Status!$A$1:$Z$7,COLUMN()+1,FALSE)</f>
        <v>0</v>
      </c>
      <c r="C6">
        <f>VLOOKUP($Z6,Enemy_Status!$A$1:$Z$7,COLUMN()+1,FALSE)</f>
        <v>100</v>
      </c>
      <c r="D6">
        <f>VLOOKUP($Z6,Enemy_Status!$A$1:$Z$7,COLUMN()+1,FALSE)</f>
        <v>120</v>
      </c>
      <c r="E6">
        <f>VLOOKUP($Z6,Enemy_Status!$A$1:$Z$7,COLUMN()+1,FALSE)</f>
        <v>130</v>
      </c>
      <c r="F6">
        <f>VLOOKUP($Z6,Enemy_Status!$A$1:$Z$7,COLUMN()+1,FALSE)</f>
        <v>140</v>
      </c>
      <c r="G6">
        <f>VLOOKUP($Z6,Enemy_Status!$A$1:$Z$7,COLUMN()+1,FALSE)</f>
        <v>150</v>
      </c>
      <c r="H6">
        <f>VLOOKUP($Z6,Enemy_Status!$A$1:$Z$7,COLUMN()+1,FALSE)</f>
        <v>120</v>
      </c>
      <c r="I6">
        <f>VLOOKUP($Z6,Enemy_Status!$A$1:$Z$7,COLUMN()+1,FALSE)</f>
        <v>100</v>
      </c>
      <c r="J6">
        <f>VLOOKUP($Z6,Enemy_Status!$A$1:$Z$7,COLUMN()+1,FALSE)</f>
        <v>100</v>
      </c>
      <c r="K6">
        <f>VLOOKUP($Z6,Enemy_Status!$A$1:$Z$7,COLUMN()+1,FALSE)</f>
        <v>5</v>
      </c>
      <c r="L6">
        <f>VLOOKUP($Z6,Enemy_Status!$A$1:$Z$7,COLUMN()+1,FALSE)</f>
        <v>10</v>
      </c>
      <c r="M6">
        <f>VLOOKUP($Z6,Enemy_Status!$A$1:$Z$7,COLUMN()+1,FALSE)</f>
        <v>150</v>
      </c>
      <c r="N6">
        <f>VLOOKUP($Z6,Enemy_Status!$A$1:$Z$7,COLUMN()+1,FALSE)</f>
        <v>100</v>
      </c>
      <c r="O6">
        <f>VLOOKUP($Z6,Enemy_Status!$A$1:$Z$7,COLUMN()+1,FALSE)</f>
        <v>100</v>
      </c>
      <c r="P6">
        <f>VLOOKUP($Z6,Enemy_Status!$A$1:$Z$7,COLUMN()+1,FALSE)</f>
        <v>100</v>
      </c>
      <c r="Q6">
        <f>VLOOKUP($Z6,Enemy_Status!$A$1:$Z$7,COLUMN()+1,FALSE)</f>
        <v>100</v>
      </c>
      <c r="R6">
        <f>VLOOKUP($Z6,Enemy_Status!$A$1:$Z$7,COLUMN()+1,FALSE)</f>
        <v>100</v>
      </c>
      <c r="S6">
        <f>VLOOKUP($Z6,Enemy_Status!$A$1:$Z$7,COLUMN()+1,FALSE)</f>
        <v>100</v>
      </c>
      <c r="T6">
        <f>VLOOKUP($Z6,Enemy_Status!$A$1:$Z$7,COLUMN()+1,FALSE)</f>
        <v>100</v>
      </c>
      <c r="U6">
        <f>VLOOKUP($Z6,Enemy_Status!$A$1:$Z$7,COLUMN()+1,FALSE)</f>
        <v>100</v>
      </c>
      <c r="V6">
        <f>VLOOKUP($Z6,Enemy_Status!$A$1:$Z$7,COLUMN()+1,FALSE)</f>
        <v>100</v>
      </c>
      <c r="W6">
        <f>VLOOKUP($Z6,Enemy_Status!$A$1:$Z$7,COLUMN()+1,FALSE)</f>
        <v>100</v>
      </c>
      <c r="X6">
        <f>VLOOKUP($Z6,Enemy_Status!$A$1:$Z$7,COLUMN()+1,FALSE)</f>
        <v>150</v>
      </c>
      <c r="Y6">
        <f>VLOOKUP($Z6,Enemy_Status!$A$1:$Z$7,COLUMN()+1,FALSE)</f>
        <v>50</v>
      </c>
      <c r="Z6">
        <v>4</v>
      </c>
      <c r="AA6" t="str">
        <f>VLOOKUP($Z6,Enemy!$A$1:$M$7,COLUMN(AA6)-COLUMN($Z6)+1,FALSE)</f>
        <v>光戴天馬アリコーン</v>
      </c>
      <c r="AB6">
        <f>VLOOKUP($Z6,Enemy!$A$1:$M$7,COLUMN(AB6)-COLUMN($Z6)+1,FALSE)</f>
        <v>30</v>
      </c>
      <c r="AC6">
        <f>VLOOKUP($Z6,Enemy!$A$1:$M$7,COLUMN(AC6)-COLUMN($Z6)+1,FALSE)</f>
        <v>30</v>
      </c>
      <c r="AD6">
        <f>VLOOKUP($Z6,Enemy!$A$1:$M$7,COLUMN(AD6)-COLUMN($Z6)+1,FALSE)</f>
        <v>0</v>
      </c>
      <c r="AE6">
        <f>VLOOKUP($Z6,Enemy!$A$1:$M$7,COLUMN(AE6)-COLUMN($Z6)+1,FALSE)</f>
        <v>2</v>
      </c>
      <c r="AF6">
        <f>VLOOKUP($Z6,Enemy!$A$1:$M$7,COLUMN(AF6)-COLUMN($Z6)+1,FALSE)</f>
        <v>1</v>
      </c>
      <c r="AG6">
        <f>VLOOKUP($Z6,Enemy!$A$1:$M$7,COLUMN(AG6)-COLUMN($Z6)+1,FALSE)</f>
        <v>16</v>
      </c>
      <c r="AH6" t="str">
        <f>VLOOKUP($Z6,Enemy!$A$1:$M$7,COLUMN(AH6)-COLUMN($Z6)+1,FALSE)</f>
        <v>bossSp1</v>
      </c>
      <c r="AI6" t="str">
        <f>VLOOKUP($Z6,Enemy!$A$1:$M$7,COLUMN(AI6)-COLUMN($Z6)+1,FALSE)</f>
        <v>///</v>
      </c>
      <c r="AJ6">
        <f>VLOOKUP($Z6,Enemy!$A$1:$M$7,COLUMN(AJ6)-COLUMN($Z6)+1,FALSE)</f>
        <v>0</v>
      </c>
      <c r="AK6" t="str">
        <f>VLOOKUP($Z6,Enemy!$A$1:$M$7,COLUMN(AK6)-COLUMN($Z6)+1,FALSE)</f>
        <v>ああああああああああ</v>
      </c>
      <c r="AL6" t="str">
        <f>VLOOKUP($Z6,Enemy!$A$1:$M$7,COLUMN(AL6)-COLUMN($Z6)+1,FALSE)</f>
        <v>aaaaa/aa.png</v>
      </c>
    </row>
    <row r="7" spans="1:38">
      <c r="A7">
        <f>VLOOKUP($Z7,Enemy_Status!$A$1:$Z$7,COLUMN()+1,FALSE)</f>
        <v>160</v>
      </c>
      <c r="B7">
        <f>VLOOKUP($Z7,Enemy_Status!$A$1:$Z$7,COLUMN()+1,FALSE)</f>
        <v>0</v>
      </c>
      <c r="C7">
        <f>VLOOKUP($Z7,Enemy_Status!$A$1:$Z$7,COLUMN()+1,FALSE)</f>
        <v>100</v>
      </c>
      <c r="D7">
        <f>VLOOKUP($Z7,Enemy_Status!$A$1:$Z$7,COLUMN()+1,FALSE)</f>
        <v>140</v>
      </c>
      <c r="E7">
        <f>VLOOKUP($Z7,Enemy_Status!$A$1:$Z$7,COLUMN()+1,FALSE)</f>
        <v>150</v>
      </c>
      <c r="F7">
        <f>VLOOKUP($Z7,Enemy_Status!$A$1:$Z$7,COLUMN()+1,FALSE)</f>
        <v>120</v>
      </c>
      <c r="G7">
        <f>VLOOKUP($Z7,Enemy_Status!$A$1:$Z$7,COLUMN()+1,FALSE)</f>
        <v>130</v>
      </c>
      <c r="H7">
        <f>VLOOKUP($Z7,Enemy_Status!$A$1:$Z$7,COLUMN()+1,FALSE)</f>
        <v>100</v>
      </c>
      <c r="I7">
        <f>VLOOKUP($Z7,Enemy_Status!$A$1:$Z$7,COLUMN()+1,FALSE)</f>
        <v>100</v>
      </c>
      <c r="J7">
        <f>VLOOKUP($Z7,Enemy_Status!$A$1:$Z$7,COLUMN()+1,FALSE)</f>
        <v>100</v>
      </c>
      <c r="K7">
        <f>VLOOKUP($Z7,Enemy_Status!$A$1:$Z$7,COLUMN()+1,FALSE)</f>
        <v>5</v>
      </c>
      <c r="L7">
        <f>VLOOKUP($Z7,Enemy_Status!$A$1:$Z$7,COLUMN()+1,FALSE)</f>
        <v>10</v>
      </c>
      <c r="M7">
        <f>VLOOKUP($Z7,Enemy_Status!$A$1:$Z$7,COLUMN()+1,FALSE)</f>
        <v>150</v>
      </c>
      <c r="N7">
        <f>VLOOKUP($Z7,Enemy_Status!$A$1:$Z$7,COLUMN()+1,FALSE)</f>
        <v>100</v>
      </c>
      <c r="O7">
        <f>VLOOKUP($Z7,Enemy_Status!$A$1:$Z$7,COLUMN()+1,FALSE)</f>
        <v>100</v>
      </c>
      <c r="P7">
        <f>VLOOKUP($Z7,Enemy_Status!$A$1:$Z$7,COLUMN()+1,FALSE)</f>
        <v>100</v>
      </c>
      <c r="Q7">
        <f>VLOOKUP($Z7,Enemy_Status!$A$1:$Z$7,COLUMN()+1,FALSE)</f>
        <v>100</v>
      </c>
      <c r="R7">
        <f>VLOOKUP($Z7,Enemy_Status!$A$1:$Z$7,COLUMN()+1,FALSE)</f>
        <v>100</v>
      </c>
      <c r="S7">
        <f>VLOOKUP($Z7,Enemy_Status!$A$1:$Z$7,COLUMN()+1,FALSE)</f>
        <v>100</v>
      </c>
      <c r="T7">
        <f>VLOOKUP($Z7,Enemy_Status!$A$1:$Z$7,COLUMN()+1,FALSE)</f>
        <v>100</v>
      </c>
      <c r="U7">
        <f>VLOOKUP($Z7,Enemy_Status!$A$1:$Z$7,COLUMN()+1,FALSE)</f>
        <v>100</v>
      </c>
      <c r="V7">
        <f>VLOOKUP($Z7,Enemy_Status!$A$1:$Z$7,COLUMN()+1,FALSE)</f>
        <v>100</v>
      </c>
      <c r="W7">
        <f>VLOOKUP($Z7,Enemy_Status!$A$1:$Z$7,COLUMN()+1,FALSE)</f>
        <v>100</v>
      </c>
      <c r="X7">
        <f>VLOOKUP($Z7,Enemy_Status!$A$1:$Z$7,COLUMN()+1,FALSE)</f>
        <v>50</v>
      </c>
      <c r="Y7">
        <f>VLOOKUP($Z7,Enemy_Status!$A$1:$Z$7,COLUMN()+1,FALSE)</f>
        <v>150</v>
      </c>
      <c r="Z7">
        <v>5</v>
      </c>
      <c r="AA7" t="str">
        <f>VLOOKUP($Z7,Enemy!$A$1:$M$7,COLUMN(AA7)-COLUMN($Z7)+1,FALSE)</f>
        <v>災厄邪竜ハイドラ</v>
      </c>
      <c r="AB7">
        <f>VLOOKUP($Z7,Enemy!$A$1:$M$7,COLUMN(AB7)-COLUMN($Z7)+1,FALSE)</f>
        <v>30</v>
      </c>
      <c r="AC7">
        <f>VLOOKUP($Z7,Enemy!$A$1:$M$7,COLUMN(AC7)-COLUMN($Z7)+1,FALSE)</f>
        <v>30</v>
      </c>
      <c r="AD7">
        <f>VLOOKUP($Z7,Enemy!$A$1:$M$7,COLUMN(AD7)-COLUMN($Z7)+1,FALSE)</f>
        <v>0</v>
      </c>
      <c r="AE7">
        <f>VLOOKUP($Z7,Enemy!$A$1:$M$7,COLUMN(AE7)-COLUMN($Z7)+1,FALSE)</f>
        <v>2</v>
      </c>
      <c r="AF7">
        <f>VLOOKUP($Z7,Enemy!$A$1:$M$7,COLUMN(AF7)-COLUMN($Z7)+1,FALSE)</f>
        <v>1</v>
      </c>
      <c r="AG7">
        <f>VLOOKUP($Z7,Enemy!$A$1:$M$7,COLUMN(AG7)-COLUMN($Z7)+1,FALSE)</f>
        <v>16</v>
      </c>
      <c r="AH7" t="str">
        <f>VLOOKUP($Z7,Enemy!$A$1:$M$7,COLUMN(AH7)-COLUMN($Z7)+1,FALSE)</f>
        <v>bossSp2</v>
      </c>
      <c r="AI7" t="str">
        <f>VLOOKUP($Z7,Enemy!$A$1:$M$7,COLUMN(AI7)-COLUMN($Z7)+1,FALSE)</f>
        <v>///</v>
      </c>
      <c r="AJ7">
        <f>VLOOKUP($Z7,Enemy!$A$1:$M$7,COLUMN(AJ7)-COLUMN($Z7)+1,FALSE)</f>
        <v>0</v>
      </c>
      <c r="AK7" t="str">
        <f>VLOOKUP($Z7,Enemy!$A$1:$M$7,COLUMN(AK7)-COLUMN($Z7)+1,FALSE)</f>
        <v>ああああああああああ</v>
      </c>
      <c r="AL7" t="str">
        <f>VLOOKUP($Z7,Enemy!$A$1:$M$7,COLUMN(AL7)-COLUMN($Z7)+1,FALSE)</f>
        <v>aaaaa/aa.png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0163-3CC3-4FA5-9BF7-F9634FE5098B}">
  <dimension ref="A1:M7"/>
  <sheetViews>
    <sheetView workbookViewId="0">
      <selection activeCell="I10" sqref="I10"/>
    </sheetView>
  </sheetViews>
  <sheetFormatPr defaultRowHeight="18"/>
  <cols>
    <col min="3" max="3" width="10.59765625" bestFit="1" customWidth="1"/>
    <col min="4" max="4" width="8.3984375" bestFit="1" customWidth="1"/>
    <col min="5" max="5" width="14.3984375" bestFit="1" customWidth="1"/>
    <col min="6" max="6" width="20.3984375" bestFit="1" customWidth="1"/>
    <col min="7" max="7" width="15.5" bestFit="1" customWidth="1"/>
    <col min="8" max="8" width="20.3984375" bestFit="1" customWidth="1"/>
    <col min="9" max="9" width="14.3984375" bestFit="1" customWidth="1"/>
    <col min="10" max="10" width="8.796875" bestFit="1" customWidth="1"/>
    <col min="12" max="12" width="20.296875" bestFit="1" customWidth="1"/>
    <col min="13" max="13" width="14.3984375" bestFit="1" customWidth="1"/>
  </cols>
  <sheetData>
    <row r="1" spans="1:13">
      <c r="A1" t="s">
        <v>28</v>
      </c>
      <c r="B1" t="s">
        <v>29</v>
      </c>
      <c r="C1" t="s">
        <v>57</v>
      </c>
      <c r="D1" t="s">
        <v>58</v>
      </c>
      <c r="E1" t="s">
        <v>62</v>
      </c>
      <c r="F1" t="s">
        <v>63</v>
      </c>
      <c r="G1" t="s">
        <v>65</v>
      </c>
      <c r="H1" t="s">
        <v>64</v>
      </c>
      <c r="I1" t="s">
        <v>66</v>
      </c>
      <c r="J1" t="s">
        <v>67</v>
      </c>
      <c r="K1" t="s">
        <v>59</v>
      </c>
      <c r="L1" t="s">
        <v>60</v>
      </c>
      <c r="M1" t="s">
        <v>52</v>
      </c>
    </row>
    <row r="2" spans="1:13">
      <c r="A2">
        <v>0</v>
      </c>
      <c r="B2" t="s">
        <v>80</v>
      </c>
      <c r="C2">
        <v>10</v>
      </c>
      <c r="D2">
        <v>10</v>
      </c>
      <c r="E2">
        <v>0</v>
      </c>
      <c r="F2">
        <v>2</v>
      </c>
      <c r="G2">
        <v>1</v>
      </c>
      <c r="H2">
        <v>16</v>
      </c>
      <c r="I2" t="s">
        <v>149</v>
      </c>
      <c r="J2" t="s">
        <v>68</v>
      </c>
      <c r="K2">
        <v>0</v>
      </c>
      <c r="L2" t="s">
        <v>61</v>
      </c>
      <c r="M2" t="s">
        <v>56</v>
      </c>
    </row>
    <row r="3" spans="1:13">
      <c r="A3">
        <v>1</v>
      </c>
      <c r="B3" t="s">
        <v>84</v>
      </c>
      <c r="C3">
        <v>20</v>
      </c>
      <c r="D3">
        <v>20</v>
      </c>
      <c r="E3">
        <v>0</v>
      </c>
      <c r="F3">
        <v>2</v>
      </c>
      <c r="G3">
        <v>1</v>
      </c>
      <c r="H3">
        <v>16</v>
      </c>
      <c r="I3" t="s">
        <v>150</v>
      </c>
      <c r="J3" t="s">
        <v>68</v>
      </c>
      <c r="K3">
        <v>0</v>
      </c>
      <c r="L3" t="s">
        <v>61</v>
      </c>
      <c r="M3" t="s">
        <v>56</v>
      </c>
    </row>
    <row r="4" spans="1:13">
      <c r="A4">
        <v>2</v>
      </c>
      <c r="B4" t="s">
        <v>83</v>
      </c>
      <c r="C4">
        <v>30</v>
      </c>
      <c r="D4">
        <v>30</v>
      </c>
      <c r="E4">
        <v>0</v>
      </c>
      <c r="F4">
        <v>2</v>
      </c>
      <c r="G4">
        <v>1</v>
      </c>
      <c r="H4">
        <v>16</v>
      </c>
      <c r="I4" t="s">
        <v>151</v>
      </c>
      <c r="J4" t="s">
        <v>68</v>
      </c>
      <c r="K4">
        <v>0</v>
      </c>
      <c r="L4" t="s">
        <v>61</v>
      </c>
      <c r="M4" t="s">
        <v>56</v>
      </c>
    </row>
    <row r="5" spans="1:13">
      <c r="A5">
        <v>3</v>
      </c>
      <c r="B5" t="s">
        <v>81</v>
      </c>
      <c r="C5">
        <v>30</v>
      </c>
      <c r="D5">
        <v>30</v>
      </c>
      <c r="E5">
        <v>0</v>
      </c>
      <c r="F5">
        <v>2</v>
      </c>
      <c r="G5">
        <v>1</v>
      </c>
      <c r="H5">
        <v>16</v>
      </c>
      <c r="I5" t="s">
        <v>152</v>
      </c>
      <c r="J5" t="s">
        <v>68</v>
      </c>
      <c r="K5">
        <v>0</v>
      </c>
      <c r="L5" t="s">
        <v>61</v>
      </c>
      <c r="M5" t="s">
        <v>56</v>
      </c>
    </row>
    <row r="6" spans="1:13">
      <c r="A6">
        <v>4</v>
      </c>
      <c r="B6" t="s">
        <v>82</v>
      </c>
      <c r="C6">
        <v>30</v>
      </c>
      <c r="D6">
        <v>30</v>
      </c>
      <c r="E6">
        <v>0</v>
      </c>
      <c r="F6">
        <v>2</v>
      </c>
      <c r="G6">
        <v>1</v>
      </c>
      <c r="H6">
        <v>16</v>
      </c>
      <c r="I6" t="s">
        <v>153</v>
      </c>
      <c r="J6" t="s">
        <v>68</v>
      </c>
      <c r="K6">
        <v>0</v>
      </c>
      <c r="L6" t="s">
        <v>61</v>
      </c>
      <c r="M6" t="s">
        <v>56</v>
      </c>
    </row>
    <row r="7" spans="1:13">
      <c r="A7">
        <v>5</v>
      </c>
      <c r="B7" t="s">
        <v>85</v>
      </c>
      <c r="C7">
        <v>30</v>
      </c>
      <c r="D7">
        <v>30</v>
      </c>
      <c r="E7">
        <v>0</v>
      </c>
      <c r="F7">
        <v>2</v>
      </c>
      <c r="G7">
        <v>1</v>
      </c>
      <c r="H7">
        <v>16</v>
      </c>
      <c r="I7" t="s">
        <v>154</v>
      </c>
      <c r="J7" t="s">
        <v>68</v>
      </c>
      <c r="K7">
        <v>0</v>
      </c>
      <c r="L7" t="s">
        <v>61</v>
      </c>
      <c r="M7" t="s">
        <v>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B271-C240-4E49-B043-AFE19BBACD39}">
  <dimension ref="A1:Z10"/>
  <sheetViews>
    <sheetView workbookViewId="0">
      <selection activeCell="G8" sqref="G8"/>
    </sheetView>
  </sheetViews>
  <sheetFormatPr defaultRowHeight="18"/>
  <sheetData>
    <row r="1" spans="1:26">
      <c r="A1" t="s">
        <v>28</v>
      </c>
      <c r="B1" t="s">
        <v>3</v>
      </c>
      <c r="C1" t="s">
        <v>4</v>
      </c>
      <c r="D1" t="s">
        <v>5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</row>
    <row r="2" spans="1:26">
      <c r="A2">
        <v>0</v>
      </c>
      <c r="B2">
        <v>100</v>
      </c>
      <c r="C2">
        <v>100</v>
      </c>
      <c r="D2">
        <v>100</v>
      </c>
      <c r="E2">
        <v>160</v>
      </c>
      <c r="F2">
        <v>95</v>
      </c>
      <c r="G2">
        <v>160</v>
      </c>
      <c r="H2">
        <v>95</v>
      </c>
      <c r="I2">
        <v>90</v>
      </c>
      <c r="J2">
        <v>100</v>
      </c>
      <c r="K2">
        <v>100</v>
      </c>
      <c r="L2">
        <v>5</v>
      </c>
      <c r="M2">
        <v>10</v>
      </c>
      <c r="N2">
        <v>150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150</v>
      </c>
      <c r="V2">
        <v>50</v>
      </c>
      <c r="W2">
        <v>100</v>
      </c>
      <c r="X2">
        <v>50</v>
      </c>
      <c r="Y2">
        <v>100</v>
      </c>
      <c r="Z2">
        <v>100</v>
      </c>
    </row>
    <row r="3" spans="1:26">
      <c r="A3">
        <v>1</v>
      </c>
      <c r="B3">
        <v>120</v>
      </c>
      <c r="C3">
        <v>100</v>
      </c>
      <c r="D3">
        <v>100</v>
      </c>
      <c r="E3">
        <v>110</v>
      </c>
      <c r="F3">
        <v>140</v>
      </c>
      <c r="G3">
        <v>120</v>
      </c>
      <c r="H3">
        <v>140</v>
      </c>
      <c r="I3">
        <v>70</v>
      </c>
      <c r="J3">
        <v>100</v>
      </c>
      <c r="K3">
        <v>100</v>
      </c>
      <c r="L3">
        <v>5</v>
      </c>
      <c r="M3">
        <v>10</v>
      </c>
      <c r="N3">
        <v>150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50</v>
      </c>
      <c r="V3">
        <v>150</v>
      </c>
      <c r="W3">
        <v>50</v>
      </c>
      <c r="X3">
        <v>100</v>
      </c>
      <c r="Y3">
        <v>100</v>
      </c>
      <c r="Z3">
        <v>100</v>
      </c>
    </row>
    <row r="4" spans="1:26">
      <c r="A4">
        <v>2</v>
      </c>
      <c r="B4">
        <v>90</v>
      </c>
      <c r="C4">
        <v>100</v>
      </c>
      <c r="D4">
        <v>100</v>
      </c>
      <c r="E4">
        <v>100</v>
      </c>
      <c r="F4">
        <v>50</v>
      </c>
      <c r="G4">
        <v>150</v>
      </c>
      <c r="H4">
        <v>160</v>
      </c>
      <c r="I4">
        <v>150</v>
      </c>
      <c r="J4">
        <v>100</v>
      </c>
      <c r="K4">
        <v>100</v>
      </c>
      <c r="L4">
        <v>5</v>
      </c>
      <c r="M4">
        <v>10</v>
      </c>
      <c r="N4">
        <v>150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50</v>
      </c>
      <c r="V4">
        <v>100</v>
      </c>
      <c r="W4">
        <v>150</v>
      </c>
      <c r="X4">
        <v>50</v>
      </c>
      <c r="Y4">
        <v>100</v>
      </c>
      <c r="Z4">
        <v>100</v>
      </c>
    </row>
    <row r="5" spans="1:26">
      <c r="A5">
        <v>3</v>
      </c>
      <c r="B5">
        <v>200</v>
      </c>
      <c r="C5">
        <v>100</v>
      </c>
      <c r="D5">
        <v>100</v>
      </c>
      <c r="E5">
        <v>150</v>
      </c>
      <c r="F5">
        <v>160</v>
      </c>
      <c r="G5">
        <v>100</v>
      </c>
      <c r="H5">
        <v>50</v>
      </c>
      <c r="I5">
        <v>40</v>
      </c>
      <c r="J5">
        <v>100</v>
      </c>
      <c r="K5">
        <v>100</v>
      </c>
      <c r="L5">
        <v>5</v>
      </c>
      <c r="M5">
        <v>10</v>
      </c>
      <c r="N5">
        <v>150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50</v>
      </c>
      <c r="W5">
        <v>50</v>
      </c>
      <c r="X5">
        <v>150</v>
      </c>
      <c r="Y5">
        <v>100</v>
      </c>
      <c r="Z5">
        <v>100</v>
      </c>
    </row>
    <row r="6" spans="1:26">
      <c r="A6">
        <v>4</v>
      </c>
      <c r="B6">
        <v>140</v>
      </c>
      <c r="D6">
        <v>100</v>
      </c>
      <c r="E6">
        <v>120</v>
      </c>
      <c r="F6">
        <v>130</v>
      </c>
      <c r="G6">
        <v>140</v>
      </c>
      <c r="H6">
        <v>150</v>
      </c>
      <c r="I6">
        <v>120</v>
      </c>
      <c r="J6">
        <v>100</v>
      </c>
      <c r="K6">
        <v>100</v>
      </c>
      <c r="L6">
        <v>5</v>
      </c>
      <c r="M6">
        <v>10</v>
      </c>
      <c r="N6">
        <v>150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150</v>
      </c>
      <c r="Z6">
        <v>50</v>
      </c>
    </row>
    <row r="7" spans="1:26">
      <c r="A7">
        <v>5</v>
      </c>
      <c r="B7">
        <v>160</v>
      </c>
      <c r="D7">
        <v>100</v>
      </c>
      <c r="E7">
        <v>140</v>
      </c>
      <c r="F7">
        <v>150</v>
      </c>
      <c r="G7">
        <v>120</v>
      </c>
      <c r="H7">
        <v>130</v>
      </c>
      <c r="I7">
        <v>100</v>
      </c>
      <c r="J7">
        <v>100</v>
      </c>
      <c r="K7">
        <v>100</v>
      </c>
      <c r="L7">
        <v>5</v>
      </c>
      <c r="M7">
        <v>10</v>
      </c>
      <c r="N7">
        <v>150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50</v>
      </c>
      <c r="Z7">
        <v>150</v>
      </c>
    </row>
    <row r="9" spans="1:26">
      <c r="A9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26">
      <c r="A10">
        <f>SUM($B$2:$I$2)-100</f>
        <v>800</v>
      </c>
      <c r="B10">
        <f>SUM($B$3:$I$3)-100</f>
        <v>800</v>
      </c>
      <c r="C10">
        <f>SUM($B$4:$I$4)-100</f>
        <v>800</v>
      </c>
      <c r="D10">
        <f>SUM($B$5:$I$5)-100</f>
        <v>800</v>
      </c>
      <c r="E10">
        <f>SUM($B$6:$I$6)-100</f>
        <v>800</v>
      </c>
      <c r="F10">
        <f>SUM($B$7:$I$7)-100</f>
        <v>800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0361-EEFB-4412-93C2-8D749FC7346C}">
  <dimension ref="A1:AC11"/>
  <sheetViews>
    <sheetView workbookViewId="0">
      <selection activeCell="A13" sqref="A13"/>
    </sheetView>
  </sheetViews>
  <sheetFormatPr defaultRowHeight="18"/>
  <sheetData>
    <row r="1" spans="1:2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0</v>
      </c>
      <c r="AA1" t="s">
        <v>1</v>
      </c>
      <c r="AB1" t="s">
        <v>95</v>
      </c>
      <c r="AC1" t="s">
        <v>2</v>
      </c>
    </row>
    <row r="2" spans="1:29">
      <c r="A2">
        <f>VLOOKUP($Z2,Player_Status!$A$1:$Z$11,COLUMN()+1,FALSE)</f>
        <v>140</v>
      </c>
      <c r="B2">
        <f>VLOOKUP($Z2,Player_Status!$A$1:$Z$11,COLUMN()+1,FALSE)</f>
        <v>80</v>
      </c>
      <c r="C2">
        <f>VLOOKUP($Z2,Player_Status!$A$1:$Z$11,COLUMN()+1,FALSE)</f>
        <v>100</v>
      </c>
      <c r="D2">
        <f>VLOOKUP($Z2,Player_Status!$A$1:$Z$11,COLUMN()+1,FALSE)</f>
        <v>100</v>
      </c>
      <c r="E2">
        <f>VLOOKUP($Z2,Player_Status!$A$1:$Z$11,COLUMN()+1,FALSE)</f>
        <v>135</v>
      </c>
      <c r="F2">
        <f>VLOOKUP($Z2,Player_Status!$A$1:$Z$11,COLUMN()+1,FALSE)</f>
        <v>60</v>
      </c>
      <c r="G2">
        <f>VLOOKUP($Z2,Player_Status!$A$1:$Z$11,COLUMN()+1,FALSE)</f>
        <v>135</v>
      </c>
      <c r="H2">
        <f>VLOOKUP($Z2,Player_Status!$A$1:$Z$11,COLUMN()+1,FALSE)</f>
        <v>50</v>
      </c>
      <c r="I2">
        <f>VLOOKUP($Z2,Player_Status!$A$1:$Z$11,COLUMN()+1,FALSE)</f>
        <v>100</v>
      </c>
      <c r="J2">
        <f>VLOOKUP($Z2,Player_Status!$A$1:$Z$11,COLUMN()+1,FALSE)</f>
        <v>100</v>
      </c>
      <c r="K2">
        <f>VLOOKUP($Z2,Player_Status!$A$1:$Z$11,COLUMN()+1,FALSE)</f>
        <v>5</v>
      </c>
      <c r="L2">
        <f>VLOOKUP($Z2,Player_Status!$A$1:$Z$11,COLUMN()+1,FALSE)</f>
        <v>10</v>
      </c>
      <c r="M2">
        <f>VLOOKUP($Z2,Player_Status!$A$1:$Z$11,COLUMN()+1,FALSE)</f>
        <v>150</v>
      </c>
      <c r="N2">
        <f>VLOOKUP($Z2,Player_Status!$A$1:$Z$11,COLUMN()+1,FALSE)</f>
        <v>110</v>
      </c>
      <c r="O2">
        <f>VLOOKUP($Z2,Player_Status!$A$1:$Z$11,COLUMN()+1,FALSE)</f>
        <v>110</v>
      </c>
      <c r="P2">
        <f>VLOOKUP($Z2,Player_Status!$A$1:$Z$11,COLUMN()+1,FALSE)</f>
        <v>110</v>
      </c>
      <c r="Q2">
        <f>VLOOKUP($Z2,Player_Status!$A$1:$Z$11,COLUMN()+1,FALSE)</f>
        <v>110</v>
      </c>
      <c r="R2">
        <f>VLOOKUP($Z2,Player_Status!$A$1:$Z$11,COLUMN()+1,FALSE)</f>
        <v>110</v>
      </c>
      <c r="S2">
        <f>VLOOKUP($Z2,Player_Status!$A$1:$Z$11,COLUMN()+1,FALSE)</f>
        <v>110</v>
      </c>
      <c r="T2">
        <f>VLOOKUP($Z2,Player_Status!$A$1:$Z$11,COLUMN()+1,FALSE)</f>
        <v>100</v>
      </c>
      <c r="U2">
        <f>VLOOKUP($Z2,Player_Status!$A$1:$Z$11,COLUMN()+1,FALSE)</f>
        <v>100</v>
      </c>
      <c r="V2">
        <f>VLOOKUP($Z2,Player_Status!$A$1:$Z$11,COLUMN()+1,FALSE)</f>
        <v>100</v>
      </c>
      <c r="W2">
        <f>VLOOKUP($Z2,Player_Status!$A$1:$Z$11,COLUMN()+1,FALSE)</f>
        <v>100</v>
      </c>
      <c r="X2">
        <f>VLOOKUP($Z2,Player_Status!$A$1:$Z$11,COLUMN()+1,FALSE)</f>
        <v>100</v>
      </c>
      <c r="Y2">
        <f>VLOOKUP($Z2,Player_Status!$A$1:$Z$11,COLUMN()+1,FALSE)</f>
        <v>100</v>
      </c>
      <c r="Z2">
        <v>0</v>
      </c>
      <c r="AA2" t="str">
        <f>VLOOKUP(Z2,Player!$A$1:$D$11,2,FALSE)</f>
        <v>イリス</v>
      </c>
      <c r="AB2" t="str">
        <f>VLOOKUP($Z2,Player!$A$1:$D$11,3,FALSE)</f>
        <v>warrior</v>
      </c>
      <c r="AC2" t="str">
        <f>VLOOKUP($Z2,Player!$A$1:$D$11,4,FALSE)</f>
        <v>aaaaa/aa.png</v>
      </c>
    </row>
    <row r="3" spans="1:29">
      <c r="A3">
        <f>VLOOKUP($Z3,Player_Status!$A$1:$Z$11,COLUMN()+1,FALSE)</f>
        <v>100</v>
      </c>
      <c r="B3">
        <f>VLOOKUP($Z3,Player_Status!$A$1:$Z$11,COLUMN()+1,FALSE)</f>
        <v>60</v>
      </c>
      <c r="C3">
        <f>VLOOKUP($Z3,Player_Status!$A$1:$Z$11,COLUMN()+1,FALSE)</f>
        <v>100</v>
      </c>
      <c r="D3">
        <f>VLOOKUP($Z3,Player_Status!$A$1:$Z$11,COLUMN()+1,FALSE)</f>
        <v>150</v>
      </c>
      <c r="E3">
        <f>VLOOKUP($Z3,Player_Status!$A$1:$Z$11,COLUMN()+1,FALSE)</f>
        <v>150</v>
      </c>
      <c r="F3">
        <f>VLOOKUP($Z3,Player_Status!$A$1:$Z$11,COLUMN()+1,FALSE)</f>
        <v>70</v>
      </c>
      <c r="G3">
        <f>VLOOKUP($Z3,Player_Status!$A$1:$Z$11,COLUMN()+1,FALSE)</f>
        <v>70</v>
      </c>
      <c r="H3">
        <f>VLOOKUP($Z3,Player_Status!$A$1:$Z$11,COLUMN()+1,FALSE)</f>
        <v>100</v>
      </c>
      <c r="I3">
        <f>VLOOKUP($Z3,Player_Status!$A$1:$Z$11,COLUMN()+1,FALSE)</f>
        <v>100</v>
      </c>
      <c r="J3">
        <f>VLOOKUP($Z3,Player_Status!$A$1:$Z$11,COLUMN()+1,FALSE)</f>
        <v>100</v>
      </c>
      <c r="K3">
        <f>VLOOKUP($Z3,Player_Status!$A$1:$Z$11,COLUMN()+1,FALSE)</f>
        <v>5</v>
      </c>
      <c r="L3">
        <f>VLOOKUP($Z3,Player_Status!$A$1:$Z$11,COLUMN()+1,FALSE)</f>
        <v>10</v>
      </c>
      <c r="M3">
        <f>VLOOKUP($Z3,Player_Status!$A$1:$Z$11,COLUMN()+1,FALSE)</f>
        <v>150</v>
      </c>
      <c r="N3">
        <f>VLOOKUP($Z3,Player_Status!$A$1:$Z$11,COLUMN()+1,FALSE)</f>
        <v>110</v>
      </c>
      <c r="O3">
        <f>VLOOKUP($Z3,Player_Status!$A$1:$Z$11,COLUMN()+1,FALSE)</f>
        <v>110</v>
      </c>
      <c r="P3">
        <f>VLOOKUP($Z3,Player_Status!$A$1:$Z$11,COLUMN()+1,FALSE)</f>
        <v>110</v>
      </c>
      <c r="Q3">
        <f>VLOOKUP($Z3,Player_Status!$A$1:$Z$11,COLUMN()+1,FALSE)</f>
        <v>110</v>
      </c>
      <c r="R3">
        <f>VLOOKUP($Z3,Player_Status!$A$1:$Z$11,COLUMN()+1,FALSE)</f>
        <v>110</v>
      </c>
      <c r="S3">
        <f>VLOOKUP($Z3,Player_Status!$A$1:$Z$11,COLUMN()+1,FALSE)</f>
        <v>110</v>
      </c>
      <c r="T3">
        <f>VLOOKUP($Z3,Player_Status!$A$1:$Z$11,COLUMN()+1,FALSE)</f>
        <v>100</v>
      </c>
      <c r="U3">
        <f>VLOOKUP($Z3,Player_Status!$A$1:$Z$11,COLUMN()+1,FALSE)</f>
        <v>100</v>
      </c>
      <c r="V3">
        <f>VLOOKUP($Z3,Player_Status!$A$1:$Z$11,COLUMN()+1,FALSE)</f>
        <v>100</v>
      </c>
      <c r="W3">
        <f>VLOOKUP($Z3,Player_Status!$A$1:$Z$11,COLUMN()+1,FALSE)</f>
        <v>100</v>
      </c>
      <c r="X3">
        <f>VLOOKUP($Z3,Player_Status!$A$1:$Z$11,COLUMN()+1,FALSE)</f>
        <v>100</v>
      </c>
      <c r="Y3">
        <f>VLOOKUP($Z3,Player_Status!$A$1:$Z$11,COLUMN()+1,FALSE)</f>
        <v>100</v>
      </c>
      <c r="Z3">
        <v>1</v>
      </c>
      <c r="AA3" t="str">
        <f>VLOOKUP(Z3,Player!$A$1:$D$11,2,FALSE)</f>
        <v>フランク</v>
      </c>
      <c r="AB3" t="str">
        <f>VLOOKUP($Z3,Player!$A$1:$D$11,3,FALSE)</f>
        <v>warrior</v>
      </c>
      <c r="AC3" t="str">
        <f>VLOOKUP($Z3,Player!$A$1:$D$11,4,FALSE)</f>
        <v>aaaaa/aa.png</v>
      </c>
    </row>
    <row r="4" spans="1:29">
      <c r="A4">
        <f>VLOOKUP($Z4,Player_Status!$A$1:$Z$11,COLUMN()+1,FALSE)</f>
        <v>100</v>
      </c>
      <c r="B4">
        <f>VLOOKUP($Z4,Player_Status!$A$1:$Z$11,COLUMN()+1,FALSE)</f>
        <v>90</v>
      </c>
      <c r="C4">
        <f>VLOOKUP($Z4,Player_Status!$A$1:$Z$11,COLUMN()+1,FALSE)</f>
        <v>100</v>
      </c>
      <c r="D4">
        <f>VLOOKUP($Z4,Player_Status!$A$1:$Z$11,COLUMN()+1,FALSE)</f>
        <v>130</v>
      </c>
      <c r="E4">
        <f>VLOOKUP($Z4,Player_Status!$A$1:$Z$11,COLUMN()+1,FALSE)</f>
        <v>90</v>
      </c>
      <c r="F4">
        <f>VLOOKUP($Z4,Player_Status!$A$1:$Z$11,COLUMN()+1,FALSE)</f>
        <v>80</v>
      </c>
      <c r="G4">
        <f>VLOOKUP($Z4,Player_Status!$A$1:$Z$11,COLUMN()+1,FALSE)</f>
        <v>80</v>
      </c>
      <c r="H4">
        <f>VLOOKUP($Z4,Player_Status!$A$1:$Z$11,COLUMN()+1,FALSE)</f>
        <v>130</v>
      </c>
      <c r="I4">
        <f>VLOOKUP($Z4,Player_Status!$A$1:$Z$11,COLUMN()+1,FALSE)</f>
        <v>100</v>
      </c>
      <c r="J4">
        <f>VLOOKUP($Z4,Player_Status!$A$1:$Z$11,COLUMN()+1,FALSE)</f>
        <v>100</v>
      </c>
      <c r="K4">
        <f>VLOOKUP($Z4,Player_Status!$A$1:$Z$11,COLUMN()+1,FALSE)</f>
        <v>5</v>
      </c>
      <c r="L4">
        <f>VLOOKUP($Z4,Player_Status!$A$1:$Z$11,COLUMN()+1,FALSE)</f>
        <v>10</v>
      </c>
      <c r="M4">
        <f>VLOOKUP($Z4,Player_Status!$A$1:$Z$11,COLUMN()+1,FALSE)</f>
        <v>150</v>
      </c>
      <c r="N4">
        <f>VLOOKUP($Z4,Player_Status!$A$1:$Z$11,COLUMN()+1,FALSE)</f>
        <v>110</v>
      </c>
      <c r="O4">
        <f>VLOOKUP($Z4,Player_Status!$A$1:$Z$11,COLUMN()+1,FALSE)</f>
        <v>110</v>
      </c>
      <c r="P4">
        <f>VLOOKUP($Z4,Player_Status!$A$1:$Z$11,COLUMN()+1,FALSE)</f>
        <v>110</v>
      </c>
      <c r="Q4">
        <f>VLOOKUP($Z4,Player_Status!$A$1:$Z$11,COLUMN()+1,FALSE)</f>
        <v>110</v>
      </c>
      <c r="R4">
        <f>VLOOKUP($Z4,Player_Status!$A$1:$Z$11,COLUMN()+1,FALSE)</f>
        <v>110</v>
      </c>
      <c r="S4">
        <f>VLOOKUP($Z4,Player_Status!$A$1:$Z$11,COLUMN()+1,FALSE)</f>
        <v>110</v>
      </c>
      <c r="T4">
        <f>VLOOKUP($Z4,Player_Status!$A$1:$Z$11,COLUMN()+1,FALSE)</f>
        <v>100</v>
      </c>
      <c r="U4">
        <f>VLOOKUP($Z4,Player_Status!$A$1:$Z$11,COLUMN()+1,FALSE)</f>
        <v>100</v>
      </c>
      <c r="V4">
        <f>VLOOKUP($Z4,Player_Status!$A$1:$Z$11,COLUMN()+1,FALSE)</f>
        <v>100</v>
      </c>
      <c r="W4">
        <f>VLOOKUP($Z4,Player_Status!$A$1:$Z$11,COLUMN()+1,FALSE)</f>
        <v>100</v>
      </c>
      <c r="X4">
        <f>VLOOKUP($Z4,Player_Status!$A$1:$Z$11,COLUMN()+1,FALSE)</f>
        <v>100</v>
      </c>
      <c r="Y4">
        <f>VLOOKUP($Z4,Player_Status!$A$1:$Z$11,COLUMN()+1,FALSE)</f>
        <v>100</v>
      </c>
      <c r="Z4">
        <v>2</v>
      </c>
      <c r="AA4" t="str">
        <f>VLOOKUP(Z4,Player!$A$1:$D$11,2,FALSE)</f>
        <v>ヴァン</v>
      </c>
      <c r="AB4" t="str">
        <f>VLOOKUP($Z4,Player!$A$1:$D$11,3,FALSE)</f>
        <v>warrior</v>
      </c>
      <c r="AC4" t="str">
        <f>VLOOKUP($Z4,Player!$A$1:$D$11,4,FALSE)</f>
        <v>aaaaa/aa.png</v>
      </c>
    </row>
    <row r="5" spans="1:29">
      <c r="A5">
        <f>VLOOKUP($Z5,Player_Status!$A$1:$Z$11,COLUMN()+1,FALSE)</f>
        <v>90</v>
      </c>
      <c r="B5">
        <f>VLOOKUP($Z5,Player_Status!$A$1:$Z$11,COLUMN()+1,FALSE)</f>
        <v>130</v>
      </c>
      <c r="C5">
        <f>VLOOKUP($Z5,Player_Status!$A$1:$Z$11,COLUMN()+1,FALSE)</f>
        <v>100</v>
      </c>
      <c r="D5">
        <f>VLOOKUP($Z5,Player_Status!$A$1:$Z$11,COLUMN()+1,FALSE)</f>
        <v>125</v>
      </c>
      <c r="E5">
        <f>VLOOKUP($Z5,Player_Status!$A$1:$Z$11,COLUMN()+1,FALSE)</f>
        <v>60</v>
      </c>
      <c r="F5">
        <f>VLOOKUP($Z5,Player_Status!$A$1:$Z$11,COLUMN()+1,FALSE)</f>
        <v>125</v>
      </c>
      <c r="G5">
        <f>VLOOKUP($Z5,Player_Status!$A$1:$Z$11,COLUMN()+1,FALSE)</f>
        <v>60</v>
      </c>
      <c r="H5">
        <f>VLOOKUP($Z5,Player_Status!$A$1:$Z$11,COLUMN()+1,FALSE)</f>
        <v>110</v>
      </c>
      <c r="I5">
        <f>VLOOKUP($Z5,Player_Status!$A$1:$Z$11,COLUMN()+1,FALSE)</f>
        <v>100</v>
      </c>
      <c r="J5">
        <f>VLOOKUP($Z5,Player_Status!$A$1:$Z$11,COLUMN()+1,FALSE)</f>
        <v>100</v>
      </c>
      <c r="K5">
        <f>VLOOKUP($Z5,Player_Status!$A$1:$Z$11,COLUMN()+1,FALSE)</f>
        <v>5</v>
      </c>
      <c r="L5">
        <f>VLOOKUP($Z5,Player_Status!$A$1:$Z$11,COLUMN()+1,FALSE)</f>
        <v>10</v>
      </c>
      <c r="M5">
        <f>VLOOKUP($Z5,Player_Status!$A$1:$Z$11,COLUMN()+1,FALSE)</f>
        <v>150</v>
      </c>
      <c r="N5">
        <f>VLOOKUP($Z5,Player_Status!$A$1:$Z$11,COLUMN()+1,FALSE)</f>
        <v>110</v>
      </c>
      <c r="O5">
        <f>VLOOKUP($Z5,Player_Status!$A$1:$Z$11,COLUMN()+1,FALSE)</f>
        <v>110</v>
      </c>
      <c r="P5">
        <f>VLOOKUP($Z5,Player_Status!$A$1:$Z$11,COLUMN()+1,FALSE)</f>
        <v>110</v>
      </c>
      <c r="Q5">
        <f>VLOOKUP($Z5,Player_Status!$A$1:$Z$11,COLUMN()+1,FALSE)</f>
        <v>110</v>
      </c>
      <c r="R5">
        <f>VLOOKUP($Z5,Player_Status!$A$1:$Z$11,COLUMN()+1,FALSE)</f>
        <v>110</v>
      </c>
      <c r="S5">
        <f>VLOOKUP($Z5,Player_Status!$A$1:$Z$11,COLUMN()+1,FALSE)</f>
        <v>110</v>
      </c>
      <c r="T5">
        <f>VLOOKUP($Z5,Player_Status!$A$1:$Z$11,COLUMN()+1,FALSE)</f>
        <v>100</v>
      </c>
      <c r="U5">
        <f>VLOOKUP($Z5,Player_Status!$A$1:$Z$11,COLUMN()+1,FALSE)</f>
        <v>100</v>
      </c>
      <c r="V5">
        <f>VLOOKUP($Z5,Player_Status!$A$1:$Z$11,COLUMN()+1,FALSE)</f>
        <v>100</v>
      </c>
      <c r="W5">
        <f>VLOOKUP($Z5,Player_Status!$A$1:$Z$11,COLUMN()+1,FALSE)</f>
        <v>100</v>
      </c>
      <c r="X5">
        <f>VLOOKUP($Z5,Player_Status!$A$1:$Z$11,COLUMN()+1,FALSE)</f>
        <v>100</v>
      </c>
      <c r="Y5">
        <f>VLOOKUP($Z5,Player_Status!$A$1:$Z$11,COLUMN()+1,FALSE)</f>
        <v>100</v>
      </c>
      <c r="Z5">
        <v>3</v>
      </c>
      <c r="AA5" t="str">
        <f>VLOOKUP(Z5,Player!$A$1:$D$11,2,FALSE)</f>
        <v>ロミア</v>
      </c>
      <c r="AB5" t="str">
        <f>VLOOKUP($Z5,Player!$A$1:$D$11,3,FALSE)</f>
        <v>warrior</v>
      </c>
      <c r="AC5" t="str">
        <f>VLOOKUP($Z5,Player!$A$1:$D$11,4,FALSE)</f>
        <v>aaaaa/aa.png</v>
      </c>
    </row>
    <row r="6" spans="1:29">
      <c r="A6">
        <f>VLOOKUP($Z6,Player_Status!$A$1:$Z$11,COLUMN()+1,FALSE)</f>
        <v>80</v>
      </c>
      <c r="B6">
        <f>VLOOKUP($Z6,Player_Status!$A$1:$Z$11,COLUMN()+1,FALSE)</f>
        <v>140</v>
      </c>
      <c r="C6">
        <f>VLOOKUP($Z6,Player_Status!$A$1:$Z$11,COLUMN()+1,FALSE)</f>
        <v>100</v>
      </c>
      <c r="D6">
        <f>VLOOKUP($Z6,Player_Status!$A$1:$Z$11,COLUMN()+1,FALSE)</f>
        <v>75</v>
      </c>
      <c r="E6">
        <f>VLOOKUP($Z6,Player_Status!$A$1:$Z$11,COLUMN()+1,FALSE)</f>
        <v>90</v>
      </c>
      <c r="F6">
        <f>VLOOKUP($Z6,Player_Status!$A$1:$Z$11,COLUMN()+1,FALSE)</f>
        <v>100</v>
      </c>
      <c r="G6">
        <f>VLOOKUP($Z6,Player_Status!$A$1:$Z$11,COLUMN()+1,FALSE)</f>
        <v>90</v>
      </c>
      <c r="H6">
        <f>VLOOKUP($Z6,Player_Status!$A$1:$Z$11,COLUMN()+1,FALSE)</f>
        <v>125</v>
      </c>
      <c r="I6">
        <f>VLOOKUP($Z6,Player_Status!$A$1:$Z$11,COLUMN()+1,FALSE)</f>
        <v>100</v>
      </c>
      <c r="J6">
        <f>VLOOKUP($Z6,Player_Status!$A$1:$Z$11,COLUMN()+1,FALSE)</f>
        <v>100</v>
      </c>
      <c r="K6">
        <f>VLOOKUP($Z6,Player_Status!$A$1:$Z$11,COLUMN()+1,FALSE)</f>
        <v>5</v>
      </c>
      <c r="L6">
        <f>VLOOKUP($Z6,Player_Status!$A$1:$Z$11,COLUMN()+1,FALSE)</f>
        <v>10</v>
      </c>
      <c r="M6">
        <f>VLOOKUP($Z6,Player_Status!$A$1:$Z$11,COLUMN()+1,FALSE)</f>
        <v>150</v>
      </c>
      <c r="N6">
        <f>VLOOKUP($Z6,Player_Status!$A$1:$Z$11,COLUMN()+1,FALSE)</f>
        <v>110</v>
      </c>
      <c r="O6">
        <f>VLOOKUP($Z6,Player_Status!$A$1:$Z$11,COLUMN()+1,FALSE)</f>
        <v>110</v>
      </c>
      <c r="P6">
        <f>VLOOKUP($Z6,Player_Status!$A$1:$Z$11,COLUMN()+1,FALSE)</f>
        <v>110</v>
      </c>
      <c r="Q6">
        <f>VLOOKUP($Z6,Player_Status!$A$1:$Z$11,COLUMN()+1,FALSE)</f>
        <v>110</v>
      </c>
      <c r="R6">
        <f>VLOOKUP($Z6,Player_Status!$A$1:$Z$11,COLUMN()+1,FALSE)</f>
        <v>110</v>
      </c>
      <c r="S6">
        <f>VLOOKUP($Z6,Player_Status!$A$1:$Z$11,COLUMN()+1,FALSE)</f>
        <v>110</v>
      </c>
      <c r="T6">
        <f>VLOOKUP($Z6,Player_Status!$A$1:$Z$11,COLUMN()+1,FALSE)</f>
        <v>100</v>
      </c>
      <c r="U6">
        <f>VLOOKUP($Z6,Player_Status!$A$1:$Z$11,COLUMN()+1,FALSE)</f>
        <v>100</v>
      </c>
      <c r="V6">
        <f>VLOOKUP($Z6,Player_Status!$A$1:$Z$11,COLUMN()+1,FALSE)</f>
        <v>100</v>
      </c>
      <c r="W6">
        <f>VLOOKUP($Z6,Player_Status!$A$1:$Z$11,COLUMN()+1,FALSE)</f>
        <v>100</v>
      </c>
      <c r="X6">
        <f>VLOOKUP($Z6,Player_Status!$A$1:$Z$11,COLUMN()+1,FALSE)</f>
        <v>100</v>
      </c>
      <c r="Y6">
        <f>VLOOKUP($Z6,Player_Status!$A$1:$Z$11,COLUMN()+1,FALSE)</f>
        <v>100</v>
      </c>
      <c r="Z6">
        <v>4</v>
      </c>
      <c r="AA6" t="str">
        <f>VLOOKUP(Z6,Player!$A$1:$D$11,2,FALSE)</f>
        <v>ジャック</v>
      </c>
      <c r="AB6" t="str">
        <f>VLOOKUP($Z6,Player!$A$1:$D$11,3,FALSE)</f>
        <v>mage</v>
      </c>
      <c r="AC6" t="str">
        <f>VLOOKUP($Z6,Player!$A$1:$D$11,4,FALSE)</f>
        <v>aaaaa/aa.png</v>
      </c>
    </row>
    <row r="7" spans="1:29">
      <c r="A7">
        <f>VLOOKUP($Z7,Player_Status!$A$1:$Z$11,COLUMN()+1,FALSE)</f>
        <v>80</v>
      </c>
      <c r="B7">
        <f>VLOOKUP($Z7,Player_Status!$A$1:$Z$11,COLUMN()+1,FALSE)</f>
        <v>150</v>
      </c>
      <c r="C7">
        <f>VLOOKUP($Z7,Player_Status!$A$1:$Z$11,COLUMN()+1,FALSE)</f>
        <v>100</v>
      </c>
      <c r="D7">
        <f>VLOOKUP($Z7,Player_Status!$A$1:$Z$11,COLUMN()+1,FALSE)</f>
        <v>50</v>
      </c>
      <c r="E7">
        <f>VLOOKUP($Z7,Player_Status!$A$1:$Z$11,COLUMN()+1,FALSE)</f>
        <v>80</v>
      </c>
      <c r="F7">
        <f>VLOOKUP($Z7,Player_Status!$A$1:$Z$11,COLUMN()+1,FALSE)</f>
        <v>150</v>
      </c>
      <c r="G7">
        <f>VLOOKUP($Z7,Player_Status!$A$1:$Z$11,COLUMN()+1,FALSE)</f>
        <v>95</v>
      </c>
      <c r="H7">
        <f>VLOOKUP($Z7,Player_Status!$A$1:$Z$11,COLUMN()+1,FALSE)</f>
        <v>95</v>
      </c>
      <c r="I7">
        <f>VLOOKUP($Z7,Player_Status!$A$1:$Z$11,COLUMN()+1,FALSE)</f>
        <v>100</v>
      </c>
      <c r="J7">
        <f>VLOOKUP($Z7,Player_Status!$A$1:$Z$11,COLUMN()+1,FALSE)</f>
        <v>100</v>
      </c>
      <c r="K7">
        <f>VLOOKUP($Z7,Player_Status!$A$1:$Z$11,COLUMN()+1,FALSE)</f>
        <v>5</v>
      </c>
      <c r="L7">
        <f>VLOOKUP($Z7,Player_Status!$A$1:$Z$11,COLUMN()+1,FALSE)</f>
        <v>10</v>
      </c>
      <c r="M7">
        <f>VLOOKUP($Z7,Player_Status!$A$1:$Z$11,COLUMN()+1,FALSE)</f>
        <v>150</v>
      </c>
      <c r="N7">
        <f>VLOOKUP($Z7,Player_Status!$A$1:$Z$11,COLUMN()+1,FALSE)</f>
        <v>110</v>
      </c>
      <c r="O7">
        <f>VLOOKUP($Z7,Player_Status!$A$1:$Z$11,COLUMN()+1,FALSE)</f>
        <v>110</v>
      </c>
      <c r="P7">
        <f>VLOOKUP($Z7,Player_Status!$A$1:$Z$11,COLUMN()+1,FALSE)</f>
        <v>110</v>
      </c>
      <c r="Q7">
        <f>VLOOKUP($Z7,Player_Status!$A$1:$Z$11,COLUMN()+1,FALSE)</f>
        <v>110</v>
      </c>
      <c r="R7">
        <f>VLOOKUP($Z7,Player_Status!$A$1:$Z$11,COLUMN()+1,FALSE)</f>
        <v>110</v>
      </c>
      <c r="S7">
        <f>VLOOKUP($Z7,Player_Status!$A$1:$Z$11,COLUMN()+1,FALSE)</f>
        <v>110</v>
      </c>
      <c r="T7">
        <f>VLOOKUP($Z7,Player_Status!$A$1:$Z$11,COLUMN()+1,FALSE)</f>
        <v>100</v>
      </c>
      <c r="U7">
        <f>VLOOKUP($Z7,Player_Status!$A$1:$Z$11,COLUMN()+1,FALSE)</f>
        <v>100</v>
      </c>
      <c r="V7">
        <f>VLOOKUP($Z7,Player_Status!$A$1:$Z$11,COLUMN()+1,FALSE)</f>
        <v>100</v>
      </c>
      <c r="W7">
        <f>VLOOKUP($Z7,Player_Status!$A$1:$Z$11,COLUMN()+1,FALSE)</f>
        <v>100</v>
      </c>
      <c r="X7">
        <f>VLOOKUP($Z7,Player_Status!$A$1:$Z$11,COLUMN()+1,FALSE)</f>
        <v>100</v>
      </c>
      <c r="Y7">
        <f>VLOOKUP($Z7,Player_Status!$A$1:$Z$11,COLUMN()+1,FALSE)</f>
        <v>100</v>
      </c>
      <c r="Z7">
        <v>5</v>
      </c>
      <c r="AA7" t="str">
        <f>VLOOKUP(Z7,Player!$A$1:$D$11,2,FALSE)</f>
        <v>チャールズ</v>
      </c>
      <c r="AB7" t="str">
        <f>VLOOKUP($Z7,Player!$A$1:$D$11,3,FALSE)</f>
        <v>mage</v>
      </c>
      <c r="AC7" t="str">
        <f>VLOOKUP($Z7,Player!$A$1:$D$11,4,FALSE)</f>
        <v>aaaaa/aa.png</v>
      </c>
    </row>
    <row r="8" spans="1:29">
      <c r="A8">
        <f>VLOOKUP($Z8,Player_Status!$A$1:$Z$11,COLUMN()+1,FALSE)</f>
        <v>90</v>
      </c>
      <c r="B8">
        <f>VLOOKUP($Z8,Player_Status!$A$1:$Z$11,COLUMN()+1,FALSE)</f>
        <v>120</v>
      </c>
      <c r="C8">
        <f>VLOOKUP($Z8,Player_Status!$A$1:$Z$11,COLUMN()+1,FALSE)</f>
        <v>100</v>
      </c>
      <c r="D8">
        <f>VLOOKUP($Z8,Player_Status!$A$1:$Z$11,COLUMN()+1,FALSE)</f>
        <v>90</v>
      </c>
      <c r="E8">
        <f>VLOOKUP($Z8,Player_Status!$A$1:$Z$11,COLUMN()+1,FALSE)</f>
        <v>90</v>
      </c>
      <c r="F8">
        <f>VLOOKUP($Z8,Player_Status!$A$1:$Z$11,COLUMN()+1,FALSE)</f>
        <v>130</v>
      </c>
      <c r="G8">
        <f>VLOOKUP($Z8,Player_Status!$A$1:$Z$11,COLUMN()+1,FALSE)</f>
        <v>80</v>
      </c>
      <c r="H8">
        <f>VLOOKUP($Z8,Player_Status!$A$1:$Z$11,COLUMN()+1,FALSE)</f>
        <v>100</v>
      </c>
      <c r="I8">
        <f>VLOOKUP($Z8,Player_Status!$A$1:$Z$11,COLUMN()+1,FALSE)</f>
        <v>100</v>
      </c>
      <c r="J8">
        <f>VLOOKUP($Z8,Player_Status!$A$1:$Z$11,COLUMN()+1,FALSE)</f>
        <v>100</v>
      </c>
      <c r="K8">
        <f>VLOOKUP($Z8,Player_Status!$A$1:$Z$11,COLUMN()+1,FALSE)</f>
        <v>5</v>
      </c>
      <c r="L8">
        <f>VLOOKUP($Z8,Player_Status!$A$1:$Z$11,COLUMN()+1,FALSE)</f>
        <v>10</v>
      </c>
      <c r="M8">
        <f>VLOOKUP($Z8,Player_Status!$A$1:$Z$11,COLUMN()+1,FALSE)</f>
        <v>150</v>
      </c>
      <c r="N8">
        <f>VLOOKUP($Z8,Player_Status!$A$1:$Z$11,COLUMN()+1,FALSE)</f>
        <v>110</v>
      </c>
      <c r="O8">
        <f>VLOOKUP($Z8,Player_Status!$A$1:$Z$11,COLUMN()+1,FALSE)</f>
        <v>110</v>
      </c>
      <c r="P8">
        <f>VLOOKUP($Z8,Player_Status!$A$1:$Z$11,COLUMN()+1,FALSE)</f>
        <v>110</v>
      </c>
      <c r="Q8">
        <f>VLOOKUP($Z8,Player_Status!$A$1:$Z$11,COLUMN()+1,FALSE)</f>
        <v>110</v>
      </c>
      <c r="R8">
        <f>VLOOKUP($Z8,Player_Status!$A$1:$Z$11,COLUMN()+1,FALSE)</f>
        <v>110</v>
      </c>
      <c r="S8">
        <f>VLOOKUP($Z8,Player_Status!$A$1:$Z$11,COLUMN()+1,FALSE)</f>
        <v>110</v>
      </c>
      <c r="T8">
        <f>VLOOKUP($Z8,Player_Status!$A$1:$Z$11,COLUMN()+1,FALSE)</f>
        <v>100</v>
      </c>
      <c r="U8">
        <f>VLOOKUP($Z8,Player_Status!$A$1:$Z$11,COLUMN()+1,FALSE)</f>
        <v>100</v>
      </c>
      <c r="V8">
        <f>VLOOKUP($Z8,Player_Status!$A$1:$Z$11,COLUMN()+1,FALSE)</f>
        <v>100</v>
      </c>
      <c r="W8">
        <f>VLOOKUP($Z8,Player_Status!$A$1:$Z$11,COLUMN()+1,FALSE)</f>
        <v>100</v>
      </c>
      <c r="X8">
        <f>VLOOKUP($Z8,Player_Status!$A$1:$Z$11,COLUMN()+1,FALSE)</f>
        <v>100</v>
      </c>
      <c r="Y8">
        <f>VLOOKUP($Z8,Player_Status!$A$1:$Z$11,COLUMN()+1,FALSE)</f>
        <v>100</v>
      </c>
      <c r="Z8">
        <v>6</v>
      </c>
      <c r="AA8" t="str">
        <f>VLOOKUP(Z8,Player!$A$1:$D$11,2,FALSE)</f>
        <v>アリス</v>
      </c>
      <c r="AB8" t="str">
        <f>VLOOKUP($Z8,Player!$A$1:$D$11,3,FALSE)</f>
        <v>mage</v>
      </c>
      <c r="AC8" t="str">
        <f>VLOOKUP($Z8,Player!$A$1:$D$11,4,FALSE)</f>
        <v>aaaaa/aa.png</v>
      </c>
    </row>
    <row r="9" spans="1:29">
      <c r="A9">
        <f>VLOOKUP($Z9,Player_Status!$A$1:$Z$11,COLUMN()+1,FALSE)</f>
        <v>100</v>
      </c>
      <c r="B9">
        <f>VLOOKUP($Z9,Player_Status!$A$1:$Z$11,COLUMN()+1,FALSE)</f>
        <v>90</v>
      </c>
      <c r="C9">
        <f>VLOOKUP($Z9,Player_Status!$A$1:$Z$11,COLUMN()+1,FALSE)</f>
        <v>100</v>
      </c>
      <c r="D9">
        <f>VLOOKUP($Z9,Player_Status!$A$1:$Z$11,COLUMN()+1,FALSE)</f>
        <v>90</v>
      </c>
      <c r="E9">
        <f>VLOOKUP($Z9,Player_Status!$A$1:$Z$11,COLUMN()+1,FALSE)</f>
        <v>100</v>
      </c>
      <c r="F9">
        <f>VLOOKUP($Z9,Player_Status!$A$1:$Z$11,COLUMN()+1,FALSE)</f>
        <v>70</v>
      </c>
      <c r="G9">
        <f>VLOOKUP($Z9,Player_Status!$A$1:$Z$11,COLUMN()+1,FALSE)</f>
        <v>120</v>
      </c>
      <c r="H9">
        <f>VLOOKUP($Z9,Player_Status!$A$1:$Z$11,COLUMN()+1,FALSE)</f>
        <v>130</v>
      </c>
      <c r="I9">
        <f>VLOOKUP($Z9,Player_Status!$A$1:$Z$11,COLUMN()+1,FALSE)</f>
        <v>100</v>
      </c>
      <c r="J9">
        <f>VLOOKUP($Z9,Player_Status!$A$1:$Z$11,COLUMN()+1,FALSE)</f>
        <v>100</v>
      </c>
      <c r="K9">
        <f>VLOOKUP($Z9,Player_Status!$A$1:$Z$11,COLUMN()+1,FALSE)</f>
        <v>5</v>
      </c>
      <c r="L9">
        <f>VLOOKUP($Z9,Player_Status!$A$1:$Z$11,COLUMN()+1,FALSE)</f>
        <v>10</v>
      </c>
      <c r="M9">
        <f>VLOOKUP($Z9,Player_Status!$A$1:$Z$11,COLUMN()+1,FALSE)</f>
        <v>150</v>
      </c>
      <c r="N9">
        <f>VLOOKUP($Z9,Player_Status!$A$1:$Z$11,COLUMN()+1,FALSE)</f>
        <v>110</v>
      </c>
      <c r="O9">
        <f>VLOOKUP($Z9,Player_Status!$A$1:$Z$11,COLUMN()+1,FALSE)</f>
        <v>110</v>
      </c>
      <c r="P9">
        <f>VLOOKUP($Z9,Player_Status!$A$1:$Z$11,COLUMN()+1,FALSE)</f>
        <v>110</v>
      </c>
      <c r="Q9">
        <f>VLOOKUP($Z9,Player_Status!$A$1:$Z$11,COLUMN()+1,FALSE)</f>
        <v>110</v>
      </c>
      <c r="R9">
        <f>VLOOKUP($Z9,Player_Status!$A$1:$Z$11,COLUMN()+1,FALSE)</f>
        <v>110</v>
      </c>
      <c r="S9">
        <f>VLOOKUP($Z9,Player_Status!$A$1:$Z$11,COLUMN()+1,FALSE)</f>
        <v>110</v>
      </c>
      <c r="T9">
        <f>VLOOKUP($Z9,Player_Status!$A$1:$Z$11,COLUMN()+1,FALSE)</f>
        <v>100</v>
      </c>
      <c r="U9">
        <f>VLOOKUP($Z9,Player_Status!$A$1:$Z$11,COLUMN()+1,FALSE)</f>
        <v>100</v>
      </c>
      <c r="V9">
        <f>VLOOKUP($Z9,Player_Status!$A$1:$Z$11,COLUMN()+1,FALSE)</f>
        <v>100</v>
      </c>
      <c r="W9">
        <f>VLOOKUP($Z9,Player_Status!$A$1:$Z$11,COLUMN()+1,FALSE)</f>
        <v>100</v>
      </c>
      <c r="X9">
        <f>VLOOKUP($Z9,Player_Status!$A$1:$Z$11,COLUMN()+1,FALSE)</f>
        <v>100</v>
      </c>
      <c r="Y9">
        <f>VLOOKUP($Z9,Player_Status!$A$1:$Z$11,COLUMN()+1,FALSE)</f>
        <v>100</v>
      </c>
      <c r="Z9">
        <v>7</v>
      </c>
      <c r="AA9" t="str">
        <f>VLOOKUP(Z9,Player!$A$1:$D$11,2,FALSE)</f>
        <v>クロード</v>
      </c>
      <c r="AB9" t="str">
        <f>VLOOKUP($Z9,Player!$A$1:$D$11,3,FALSE)</f>
        <v>priest</v>
      </c>
      <c r="AC9" t="str">
        <f>VLOOKUP($Z9,Player!$A$1:$D$11,4,FALSE)</f>
        <v>aaaaa/aa.png</v>
      </c>
    </row>
    <row r="10" spans="1:29">
      <c r="A10">
        <f>VLOOKUP($Z10,Player_Status!$A$1:$Z$11,COLUMN()+1,FALSE)</f>
        <v>90</v>
      </c>
      <c r="B10">
        <f>VLOOKUP($Z10,Player_Status!$A$1:$Z$11,COLUMN()+1,FALSE)</f>
        <v>110</v>
      </c>
      <c r="C10">
        <f>VLOOKUP($Z10,Player_Status!$A$1:$Z$11,COLUMN()+1,FALSE)</f>
        <v>100</v>
      </c>
      <c r="D10">
        <f>VLOOKUP($Z10,Player_Status!$A$1:$Z$11,COLUMN()+1,FALSE)</f>
        <v>90</v>
      </c>
      <c r="E10">
        <f>VLOOKUP($Z10,Player_Status!$A$1:$Z$11,COLUMN()+1,FALSE)</f>
        <v>80</v>
      </c>
      <c r="F10">
        <f>VLOOKUP($Z10,Player_Status!$A$1:$Z$11,COLUMN()+1,FALSE)</f>
        <v>125</v>
      </c>
      <c r="G10">
        <f>VLOOKUP($Z10,Player_Status!$A$1:$Z$11,COLUMN()+1,FALSE)</f>
        <v>130</v>
      </c>
      <c r="H10">
        <f>VLOOKUP($Z10,Player_Status!$A$1:$Z$11,COLUMN()+1,FALSE)</f>
        <v>75</v>
      </c>
      <c r="I10">
        <f>VLOOKUP($Z10,Player_Status!$A$1:$Z$11,COLUMN()+1,FALSE)</f>
        <v>100</v>
      </c>
      <c r="J10">
        <f>VLOOKUP($Z10,Player_Status!$A$1:$Z$11,COLUMN()+1,FALSE)</f>
        <v>100</v>
      </c>
      <c r="K10">
        <f>VLOOKUP($Z10,Player_Status!$A$1:$Z$11,COLUMN()+1,FALSE)</f>
        <v>5</v>
      </c>
      <c r="L10">
        <f>VLOOKUP($Z10,Player_Status!$A$1:$Z$11,COLUMN()+1,FALSE)</f>
        <v>10</v>
      </c>
      <c r="M10">
        <f>VLOOKUP($Z10,Player_Status!$A$1:$Z$11,COLUMN()+1,FALSE)</f>
        <v>150</v>
      </c>
      <c r="N10">
        <f>VLOOKUP($Z10,Player_Status!$A$1:$Z$11,COLUMN()+1,FALSE)</f>
        <v>110</v>
      </c>
      <c r="O10">
        <f>VLOOKUP($Z10,Player_Status!$A$1:$Z$11,COLUMN()+1,FALSE)</f>
        <v>110</v>
      </c>
      <c r="P10">
        <f>VLOOKUP($Z10,Player_Status!$A$1:$Z$11,COLUMN()+1,FALSE)</f>
        <v>110</v>
      </c>
      <c r="Q10">
        <f>VLOOKUP($Z10,Player_Status!$A$1:$Z$11,COLUMN()+1,FALSE)</f>
        <v>110</v>
      </c>
      <c r="R10">
        <f>VLOOKUP($Z10,Player_Status!$A$1:$Z$11,COLUMN()+1,FALSE)</f>
        <v>110</v>
      </c>
      <c r="S10">
        <f>VLOOKUP($Z10,Player_Status!$A$1:$Z$11,COLUMN()+1,FALSE)</f>
        <v>110</v>
      </c>
      <c r="T10">
        <f>VLOOKUP($Z10,Player_Status!$A$1:$Z$11,COLUMN()+1,FALSE)</f>
        <v>100</v>
      </c>
      <c r="U10">
        <f>VLOOKUP($Z10,Player_Status!$A$1:$Z$11,COLUMN()+1,FALSE)</f>
        <v>100</v>
      </c>
      <c r="V10">
        <f>VLOOKUP($Z10,Player_Status!$A$1:$Z$11,COLUMN()+1,FALSE)</f>
        <v>100</v>
      </c>
      <c r="W10">
        <f>VLOOKUP($Z10,Player_Status!$A$1:$Z$11,COLUMN()+1,FALSE)</f>
        <v>100</v>
      </c>
      <c r="X10">
        <f>VLOOKUP($Z10,Player_Status!$A$1:$Z$11,COLUMN()+1,FALSE)</f>
        <v>100</v>
      </c>
      <c r="Y10">
        <f>VLOOKUP($Z10,Player_Status!$A$1:$Z$11,COLUMN()+1,FALSE)</f>
        <v>100</v>
      </c>
      <c r="Z10">
        <v>8</v>
      </c>
      <c r="AA10" t="str">
        <f>VLOOKUP(Z10,Player!$A$1:$D$11,2,FALSE)</f>
        <v>パウロ</v>
      </c>
      <c r="AB10" t="str">
        <f>VLOOKUP($Z10,Player!$A$1:$D$11,3,FALSE)</f>
        <v>priest</v>
      </c>
      <c r="AC10" t="str">
        <f>VLOOKUP($Z10,Player!$A$1:$D$11,4,FALSE)</f>
        <v>aaaaa/aa.png</v>
      </c>
    </row>
    <row r="11" spans="1:29">
      <c r="A11">
        <f>VLOOKUP($Z11,Player_Status!$A$1:$Z$11,COLUMN()+1,FALSE)</f>
        <v>100</v>
      </c>
      <c r="B11">
        <f>VLOOKUP($Z11,Player_Status!$A$1:$Z$11,COLUMN()+1,FALSE)</f>
        <v>100</v>
      </c>
      <c r="C11">
        <f>VLOOKUP($Z11,Player_Status!$A$1:$Z$11,COLUMN()+1,FALSE)</f>
        <v>100</v>
      </c>
      <c r="D11">
        <f>VLOOKUP($Z11,Player_Status!$A$1:$Z$11,COLUMN()+1,FALSE)</f>
        <v>90</v>
      </c>
      <c r="E11">
        <f>VLOOKUP($Z11,Player_Status!$A$1:$Z$11,COLUMN()+1,FALSE)</f>
        <v>120</v>
      </c>
      <c r="F11">
        <f>VLOOKUP($Z11,Player_Status!$A$1:$Z$11,COLUMN()+1,FALSE)</f>
        <v>90</v>
      </c>
      <c r="G11">
        <f>VLOOKUP($Z11,Player_Status!$A$1:$Z$11,COLUMN()+1,FALSE)</f>
        <v>150</v>
      </c>
      <c r="H11">
        <f>VLOOKUP($Z11,Player_Status!$A$1:$Z$11,COLUMN()+1,FALSE)</f>
        <v>50</v>
      </c>
      <c r="I11">
        <f>VLOOKUP($Z11,Player_Status!$A$1:$Z$11,COLUMN()+1,FALSE)</f>
        <v>100</v>
      </c>
      <c r="J11">
        <f>VLOOKUP($Z11,Player_Status!$A$1:$Z$11,COLUMN()+1,FALSE)</f>
        <v>100</v>
      </c>
      <c r="K11">
        <f>VLOOKUP($Z11,Player_Status!$A$1:$Z$11,COLUMN()+1,FALSE)</f>
        <v>5</v>
      </c>
      <c r="L11">
        <f>VLOOKUP($Z11,Player_Status!$A$1:$Z$11,COLUMN()+1,FALSE)</f>
        <v>10</v>
      </c>
      <c r="M11">
        <f>VLOOKUP($Z11,Player_Status!$A$1:$Z$11,COLUMN()+1,FALSE)</f>
        <v>150</v>
      </c>
      <c r="N11">
        <f>VLOOKUP($Z11,Player_Status!$A$1:$Z$11,COLUMN()+1,FALSE)</f>
        <v>110</v>
      </c>
      <c r="O11">
        <f>VLOOKUP($Z11,Player_Status!$A$1:$Z$11,COLUMN()+1,FALSE)</f>
        <v>110</v>
      </c>
      <c r="P11">
        <f>VLOOKUP($Z11,Player_Status!$A$1:$Z$11,COLUMN()+1,FALSE)</f>
        <v>110</v>
      </c>
      <c r="Q11">
        <f>VLOOKUP($Z11,Player_Status!$A$1:$Z$11,COLUMN()+1,FALSE)</f>
        <v>110</v>
      </c>
      <c r="R11">
        <f>VLOOKUP($Z11,Player_Status!$A$1:$Z$11,COLUMN()+1,FALSE)</f>
        <v>110</v>
      </c>
      <c r="S11">
        <f>VLOOKUP($Z11,Player_Status!$A$1:$Z$11,COLUMN()+1,FALSE)</f>
        <v>110</v>
      </c>
      <c r="T11">
        <f>VLOOKUP($Z11,Player_Status!$A$1:$Z$11,COLUMN()+1,FALSE)</f>
        <v>100</v>
      </c>
      <c r="U11">
        <f>VLOOKUP($Z11,Player_Status!$A$1:$Z$11,COLUMN()+1,FALSE)</f>
        <v>100</v>
      </c>
      <c r="V11">
        <f>VLOOKUP($Z11,Player_Status!$A$1:$Z$11,COLUMN()+1,FALSE)</f>
        <v>100</v>
      </c>
      <c r="W11">
        <f>VLOOKUP($Z11,Player_Status!$A$1:$Z$11,COLUMN()+1,FALSE)</f>
        <v>100</v>
      </c>
      <c r="X11">
        <f>VLOOKUP($Z11,Player_Status!$A$1:$Z$11,COLUMN()+1,FALSE)</f>
        <v>100</v>
      </c>
      <c r="Y11">
        <f>VLOOKUP($Z11,Player_Status!$A$1:$Z$11,COLUMN()+1,FALSE)</f>
        <v>100</v>
      </c>
      <c r="Z11">
        <v>9</v>
      </c>
      <c r="AA11" t="str">
        <f>VLOOKUP(Z11,Player!$A$1:$D$11,2,FALSE)</f>
        <v>カーリア</v>
      </c>
      <c r="AB11" t="str">
        <f>VLOOKUP($Z11,Player!$A$1:$D$11,3,FALSE)</f>
        <v>priest</v>
      </c>
      <c r="AC11" t="str">
        <f>VLOOKUP($Z11,Player!$A$1:$D$11,4,FALSE)</f>
        <v>aaaaa/aa.png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A172-5F0A-43D0-A79E-4E43259244AF}">
  <dimension ref="A1:Z16"/>
  <sheetViews>
    <sheetView workbookViewId="0">
      <selection activeCell="G13" sqref="G13"/>
    </sheetView>
  </sheetViews>
  <sheetFormatPr defaultRowHeight="18"/>
  <cols>
    <col min="14" max="14" width="9.796875" customWidth="1"/>
  </cols>
  <sheetData>
    <row r="1" spans="1:26">
      <c r="A1" t="s">
        <v>28</v>
      </c>
      <c r="B1" t="s">
        <v>3</v>
      </c>
      <c r="C1" t="s">
        <v>4</v>
      </c>
      <c r="D1" t="s">
        <v>5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</row>
    <row r="2" spans="1:26">
      <c r="A2">
        <v>0</v>
      </c>
      <c r="B2">
        <v>140</v>
      </c>
      <c r="C2">
        <v>80</v>
      </c>
      <c r="D2">
        <v>100</v>
      </c>
      <c r="E2">
        <v>100</v>
      </c>
      <c r="F2">
        <v>135</v>
      </c>
      <c r="G2">
        <v>60</v>
      </c>
      <c r="H2">
        <v>135</v>
      </c>
      <c r="I2">
        <v>50</v>
      </c>
      <c r="J2">
        <v>100</v>
      </c>
      <c r="K2">
        <v>100</v>
      </c>
      <c r="L2">
        <v>5</v>
      </c>
      <c r="M2">
        <v>10</v>
      </c>
      <c r="N2">
        <v>150</v>
      </c>
      <c r="O2">
        <v>110</v>
      </c>
      <c r="P2">
        <v>110</v>
      </c>
      <c r="Q2">
        <v>110</v>
      </c>
      <c r="R2">
        <v>110</v>
      </c>
      <c r="S2">
        <v>110</v>
      </c>
      <c r="T2">
        <v>110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</row>
    <row r="3" spans="1:26">
      <c r="A3">
        <v>1</v>
      </c>
      <c r="B3">
        <v>100</v>
      </c>
      <c r="C3">
        <v>60</v>
      </c>
      <c r="D3">
        <v>100</v>
      </c>
      <c r="E3">
        <v>150</v>
      </c>
      <c r="F3">
        <v>150</v>
      </c>
      <c r="G3">
        <v>70</v>
      </c>
      <c r="H3">
        <v>70</v>
      </c>
      <c r="I3">
        <v>100</v>
      </c>
      <c r="J3">
        <v>100</v>
      </c>
      <c r="K3">
        <v>100</v>
      </c>
      <c r="L3">
        <v>5</v>
      </c>
      <c r="M3">
        <v>10</v>
      </c>
      <c r="N3">
        <v>150</v>
      </c>
      <c r="O3">
        <v>110</v>
      </c>
      <c r="P3">
        <v>110</v>
      </c>
      <c r="Q3">
        <v>110</v>
      </c>
      <c r="R3">
        <v>110</v>
      </c>
      <c r="S3">
        <v>110</v>
      </c>
      <c r="T3">
        <v>110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>
      <c r="A4">
        <v>2</v>
      </c>
      <c r="B4">
        <v>100</v>
      </c>
      <c r="C4">
        <v>90</v>
      </c>
      <c r="D4">
        <v>100</v>
      </c>
      <c r="E4">
        <v>130</v>
      </c>
      <c r="F4">
        <v>90</v>
      </c>
      <c r="G4">
        <v>80</v>
      </c>
      <c r="H4">
        <v>80</v>
      </c>
      <c r="I4">
        <v>130</v>
      </c>
      <c r="J4">
        <v>100</v>
      </c>
      <c r="K4">
        <v>100</v>
      </c>
      <c r="L4">
        <v>5</v>
      </c>
      <c r="M4">
        <v>10</v>
      </c>
      <c r="N4">
        <v>150</v>
      </c>
      <c r="O4">
        <v>110</v>
      </c>
      <c r="P4">
        <v>110</v>
      </c>
      <c r="Q4">
        <v>110</v>
      </c>
      <c r="R4">
        <v>110</v>
      </c>
      <c r="S4">
        <v>110</v>
      </c>
      <c r="T4">
        <v>110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</row>
    <row r="5" spans="1:26">
      <c r="A5">
        <v>3</v>
      </c>
      <c r="B5">
        <v>90</v>
      </c>
      <c r="C5">
        <v>130</v>
      </c>
      <c r="D5">
        <v>100</v>
      </c>
      <c r="E5">
        <v>125</v>
      </c>
      <c r="F5">
        <v>60</v>
      </c>
      <c r="G5">
        <v>125</v>
      </c>
      <c r="H5">
        <v>60</v>
      </c>
      <c r="I5">
        <v>110</v>
      </c>
      <c r="J5">
        <v>100</v>
      </c>
      <c r="K5">
        <v>100</v>
      </c>
      <c r="L5">
        <v>5</v>
      </c>
      <c r="M5">
        <v>10</v>
      </c>
      <c r="N5">
        <v>150</v>
      </c>
      <c r="O5">
        <v>110</v>
      </c>
      <c r="P5">
        <v>110</v>
      </c>
      <c r="Q5">
        <v>110</v>
      </c>
      <c r="R5">
        <v>110</v>
      </c>
      <c r="S5">
        <v>110</v>
      </c>
      <c r="T5">
        <v>110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</row>
    <row r="6" spans="1:26">
      <c r="A6">
        <v>4</v>
      </c>
      <c r="B6">
        <v>80</v>
      </c>
      <c r="C6">
        <v>140</v>
      </c>
      <c r="D6">
        <v>100</v>
      </c>
      <c r="E6">
        <v>75</v>
      </c>
      <c r="F6">
        <v>90</v>
      </c>
      <c r="G6">
        <v>100</v>
      </c>
      <c r="H6">
        <v>90</v>
      </c>
      <c r="I6">
        <v>125</v>
      </c>
      <c r="J6">
        <v>100</v>
      </c>
      <c r="K6">
        <v>100</v>
      </c>
      <c r="L6">
        <v>5</v>
      </c>
      <c r="M6">
        <v>10</v>
      </c>
      <c r="N6">
        <v>150</v>
      </c>
      <c r="O6">
        <v>110</v>
      </c>
      <c r="P6">
        <v>110</v>
      </c>
      <c r="Q6">
        <v>110</v>
      </c>
      <c r="R6">
        <v>110</v>
      </c>
      <c r="S6">
        <v>110</v>
      </c>
      <c r="T6">
        <v>110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</row>
    <row r="7" spans="1:26">
      <c r="A7">
        <v>5</v>
      </c>
      <c r="B7">
        <v>80</v>
      </c>
      <c r="C7">
        <v>150</v>
      </c>
      <c r="D7">
        <v>100</v>
      </c>
      <c r="E7">
        <v>50</v>
      </c>
      <c r="F7">
        <v>80</v>
      </c>
      <c r="G7">
        <v>150</v>
      </c>
      <c r="H7">
        <v>95</v>
      </c>
      <c r="I7">
        <v>95</v>
      </c>
      <c r="J7">
        <v>100</v>
      </c>
      <c r="K7">
        <v>100</v>
      </c>
      <c r="L7">
        <v>5</v>
      </c>
      <c r="M7">
        <v>10</v>
      </c>
      <c r="N7">
        <v>150</v>
      </c>
      <c r="O7">
        <v>110</v>
      </c>
      <c r="P7">
        <v>110</v>
      </c>
      <c r="Q7">
        <v>110</v>
      </c>
      <c r="R7">
        <v>110</v>
      </c>
      <c r="S7">
        <v>110</v>
      </c>
      <c r="T7">
        <v>110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</row>
    <row r="8" spans="1:26">
      <c r="A8">
        <v>6</v>
      </c>
      <c r="B8">
        <v>90</v>
      </c>
      <c r="C8">
        <v>120</v>
      </c>
      <c r="D8">
        <v>100</v>
      </c>
      <c r="E8">
        <v>90</v>
      </c>
      <c r="F8">
        <v>90</v>
      </c>
      <c r="G8">
        <v>130</v>
      </c>
      <c r="H8">
        <v>80</v>
      </c>
      <c r="I8">
        <v>100</v>
      </c>
      <c r="J8">
        <v>100</v>
      </c>
      <c r="K8">
        <v>100</v>
      </c>
      <c r="L8">
        <v>5</v>
      </c>
      <c r="M8">
        <v>10</v>
      </c>
      <c r="N8">
        <v>150</v>
      </c>
      <c r="O8">
        <v>110</v>
      </c>
      <c r="P8">
        <v>110</v>
      </c>
      <c r="Q8">
        <v>110</v>
      </c>
      <c r="R8">
        <v>110</v>
      </c>
      <c r="S8">
        <v>110</v>
      </c>
      <c r="T8">
        <v>110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>
      <c r="A9">
        <v>7</v>
      </c>
      <c r="B9">
        <v>100</v>
      </c>
      <c r="C9">
        <v>90</v>
      </c>
      <c r="D9">
        <v>100</v>
      </c>
      <c r="E9">
        <v>90</v>
      </c>
      <c r="F9">
        <v>100</v>
      </c>
      <c r="G9">
        <v>70</v>
      </c>
      <c r="H9">
        <v>120</v>
      </c>
      <c r="I9">
        <v>130</v>
      </c>
      <c r="J9">
        <v>100</v>
      </c>
      <c r="K9">
        <v>100</v>
      </c>
      <c r="L9">
        <v>5</v>
      </c>
      <c r="M9">
        <v>10</v>
      </c>
      <c r="N9">
        <v>150</v>
      </c>
      <c r="O9">
        <v>110</v>
      </c>
      <c r="P9">
        <v>110</v>
      </c>
      <c r="Q9">
        <v>110</v>
      </c>
      <c r="R9">
        <v>110</v>
      </c>
      <c r="S9">
        <v>110</v>
      </c>
      <c r="T9">
        <v>110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</row>
    <row r="10" spans="1:26">
      <c r="A10">
        <v>8</v>
      </c>
      <c r="B10">
        <v>90</v>
      </c>
      <c r="C10">
        <v>110</v>
      </c>
      <c r="D10">
        <v>100</v>
      </c>
      <c r="E10">
        <v>90</v>
      </c>
      <c r="F10">
        <v>80</v>
      </c>
      <c r="G10">
        <v>125</v>
      </c>
      <c r="H10">
        <v>130</v>
      </c>
      <c r="I10">
        <v>75</v>
      </c>
      <c r="J10">
        <v>100</v>
      </c>
      <c r="K10">
        <v>100</v>
      </c>
      <c r="L10">
        <v>5</v>
      </c>
      <c r="M10">
        <v>10</v>
      </c>
      <c r="N10">
        <v>150</v>
      </c>
      <c r="O10">
        <v>110</v>
      </c>
      <c r="P10">
        <v>110</v>
      </c>
      <c r="Q10">
        <v>110</v>
      </c>
      <c r="R10">
        <v>110</v>
      </c>
      <c r="S10">
        <v>110</v>
      </c>
      <c r="T10">
        <v>110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</row>
    <row r="11" spans="1:26">
      <c r="A11">
        <v>9</v>
      </c>
      <c r="B11">
        <v>100</v>
      </c>
      <c r="C11">
        <v>100</v>
      </c>
      <c r="D11">
        <v>100</v>
      </c>
      <c r="E11">
        <v>90</v>
      </c>
      <c r="F11">
        <v>120</v>
      </c>
      <c r="G11">
        <v>90</v>
      </c>
      <c r="H11">
        <v>150</v>
      </c>
      <c r="I11">
        <v>50</v>
      </c>
      <c r="J11">
        <v>100</v>
      </c>
      <c r="K11">
        <v>100</v>
      </c>
      <c r="L11">
        <v>5</v>
      </c>
      <c r="M11">
        <v>10</v>
      </c>
      <c r="N11">
        <v>150</v>
      </c>
      <c r="O11">
        <v>110</v>
      </c>
      <c r="P11">
        <v>110</v>
      </c>
      <c r="Q11">
        <v>110</v>
      </c>
      <c r="R11">
        <v>110</v>
      </c>
      <c r="S11">
        <v>110</v>
      </c>
      <c r="T11">
        <v>110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</row>
    <row r="12" spans="1:26">
      <c r="B12" s="10">
        <f>AVERAGE(B2:B11)</f>
        <v>97</v>
      </c>
      <c r="C12" s="10">
        <f t="shared" ref="C12:I12" si="0">AVERAGE(C2:C11)</f>
        <v>107</v>
      </c>
      <c r="D12" s="10"/>
      <c r="E12" s="10">
        <f t="shared" si="0"/>
        <v>99</v>
      </c>
      <c r="F12" s="10">
        <f t="shared" si="0"/>
        <v>99.5</v>
      </c>
      <c r="G12" s="10">
        <f t="shared" si="0"/>
        <v>100</v>
      </c>
      <c r="H12" s="10">
        <f t="shared" si="0"/>
        <v>101</v>
      </c>
      <c r="I12" s="10">
        <f t="shared" si="0"/>
        <v>96.5</v>
      </c>
    </row>
    <row r="14" spans="1:26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26">
      <c r="A15">
        <f>SUM($B$2:$I$2)-100</f>
        <v>700</v>
      </c>
      <c r="B15">
        <f>SUM($B$3:$I$3)-100</f>
        <v>700</v>
      </c>
      <c r="C15">
        <f>SUM($B$4:$I$4)-100</f>
        <v>700</v>
      </c>
      <c r="D15">
        <f>SUM($B$5:$I$5)-100</f>
        <v>700</v>
      </c>
      <c r="E15">
        <f>SUM($B$6:$I$6)-100</f>
        <v>700</v>
      </c>
      <c r="F15">
        <f>SUM($B$7:$I$7)-100</f>
        <v>700</v>
      </c>
      <c r="G15">
        <f>SUM($B$8:$I$8)-100</f>
        <v>700</v>
      </c>
      <c r="H15">
        <f>SUM($B$9:$I$9)-100</f>
        <v>700</v>
      </c>
      <c r="I15">
        <f>SUM($B$10:$I$10)-100</f>
        <v>700</v>
      </c>
      <c r="J15">
        <f>SUM($B$11:$I$11)-100</f>
        <v>700</v>
      </c>
    </row>
    <row r="16" spans="1:26">
      <c r="A16">
        <f>SUM($B$2:$I$2)-100-G2</f>
        <v>640</v>
      </c>
      <c r="B16">
        <f>SUM($B$3:$I$3)-100-G3</f>
        <v>630</v>
      </c>
      <c r="C16">
        <f>SUM($B$4:$I$4)-100-G4</f>
        <v>620</v>
      </c>
      <c r="D16">
        <f>SUM($B$5:$I$5)-100</f>
        <v>700</v>
      </c>
      <c r="E16">
        <f>SUM($B$6:$I$6)-100-E6</f>
        <v>625</v>
      </c>
      <c r="F16">
        <f>SUM($B$7:$I$7)-100-E7</f>
        <v>650</v>
      </c>
      <c r="G16">
        <f>SUM($B$8:$I$8)-100-E8</f>
        <v>610</v>
      </c>
      <c r="H16">
        <f>SUM($B$9:$I$9)-100-E9</f>
        <v>610</v>
      </c>
      <c r="I16">
        <f>SUM($B$10:$I$10)-100-E10</f>
        <v>610</v>
      </c>
      <c r="J16">
        <f>SUM($B$11:$I$11)-100-E11</f>
        <v>610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6669-C180-4F8D-A236-28EC1C9DD1B4}">
  <dimension ref="A1:D11"/>
  <sheetViews>
    <sheetView workbookViewId="0">
      <selection activeCell="D2" sqref="D2"/>
    </sheetView>
  </sheetViews>
  <sheetFormatPr defaultRowHeight="18"/>
  <cols>
    <col min="4" max="4" width="13.3984375" customWidth="1"/>
  </cols>
  <sheetData>
    <row r="1" spans="1:4">
      <c r="A1" t="s">
        <v>28</v>
      </c>
      <c r="B1" t="s">
        <v>29</v>
      </c>
      <c r="C1" t="s">
        <v>91</v>
      </c>
      <c r="D1" t="s">
        <v>52</v>
      </c>
    </row>
    <row r="2" spans="1:4">
      <c r="A2">
        <v>0</v>
      </c>
      <c r="B2" t="s">
        <v>53</v>
      </c>
      <c r="C2" t="s">
        <v>94</v>
      </c>
      <c r="D2" t="s">
        <v>56</v>
      </c>
    </row>
    <row r="3" spans="1:4">
      <c r="A3">
        <v>1</v>
      </c>
      <c r="B3" t="s">
        <v>96</v>
      </c>
      <c r="C3" t="s">
        <v>94</v>
      </c>
      <c r="D3" t="s">
        <v>56</v>
      </c>
    </row>
    <row r="4" spans="1:4">
      <c r="A4">
        <v>2</v>
      </c>
      <c r="B4" t="s">
        <v>89</v>
      </c>
      <c r="C4" t="s">
        <v>94</v>
      </c>
      <c r="D4" t="s">
        <v>56</v>
      </c>
    </row>
    <row r="5" spans="1:4">
      <c r="A5">
        <v>3</v>
      </c>
      <c r="B5" t="s">
        <v>54</v>
      </c>
      <c r="C5" t="s">
        <v>94</v>
      </c>
      <c r="D5" t="s">
        <v>56</v>
      </c>
    </row>
    <row r="6" spans="1:4">
      <c r="A6">
        <v>4</v>
      </c>
      <c r="B6" t="s">
        <v>86</v>
      </c>
      <c r="C6" t="s">
        <v>93</v>
      </c>
      <c r="D6" t="s">
        <v>56</v>
      </c>
    </row>
    <row r="7" spans="1:4">
      <c r="A7">
        <v>5</v>
      </c>
      <c r="B7" t="s">
        <v>97</v>
      </c>
      <c r="C7" t="s">
        <v>93</v>
      </c>
      <c r="D7" t="s">
        <v>56</v>
      </c>
    </row>
    <row r="8" spans="1:4">
      <c r="A8">
        <v>6</v>
      </c>
      <c r="B8" t="s">
        <v>87</v>
      </c>
      <c r="C8" t="s">
        <v>93</v>
      </c>
      <c r="D8" t="s">
        <v>56</v>
      </c>
    </row>
    <row r="9" spans="1:4">
      <c r="A9">
        <v>7</v>
      </c>
      <c r="B9" t="s">
        <v>88</v>
      </c>
      <c r="C9" t="s">
        <v>92</v>
      </c>
      <c r="D9" t="s">
        <v>56</v>
      </c>
    </row>
    <row r="10" spans="1:4">
      <c r="A10">
        <v>8</v>
      </c>
      <c r="B10" t="s">
        <v>90</v>
      </c>
      <c r="C10" t="s">
        <v>92</v>
      </c>
      <c r="D10" t="s">
        <v>56</v>
      </c>
    </row>
    <row r="11" spans="1:4">
      <c r="A11">
        <v>9</v>
      </c>
      <c r="B11" t="s">
        <v>55</v>
      </c>
      <c r="C11" t="s">
        <v>92</v>
      </c>
      <c r="D11" t="s">
        <v>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FFC7-CA74-4813-A4B0-2DF9B9CD033A}">
  <dimension ref="A1:T54"/>
  <sheetViews>
    <sheetView tabSelected="1" workbookViewId="0">
      <selection activeCell="J1" sqref="J1"/>
    </sheetView>
  </sheetViews>
  <sheetFormatPr defaultRowHeight="18"/>
  <sheetData>
    <row r="1" spans="1:20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76</v>
      </c>
      <c r="R1" t="s">
        <v>114</v>
      </c>
      <c r="S1" t="s">
        <v>77</v>
      </c>
      <c r="T1" t="s">
        <v>148</v>
      </c>
    </row>
    <row r="2" spans="1:20">
      <c r="A2">
        <v>0</v>
      </c>
      <c r="B2" t="str">
        <f>テーブル5[[#This Row],[名前]]</f>
        <v>バッシュ</v>
      </c>
      <c r="C2" t="str">
        <f>テーブル5[[#This Row],[消費ステータス]]</f>
        <v>SP</v>
      </c>
      <c r="D2">
        <f>テーブル5[[#This Row],[消費量]]</f>
        <v>10</v>
      </c>
      <c r="E2" t="str">
        <f>テーブル5[[#This Row],[攻撃側ステータス]]</f>
        <v>STR</v>
      </c>
      <c r="F2">
        <f>テーブル5[[#This Row],[攻撃側倍率]]</f>
        <v>3</v>
      </c>
      <c r="G2" t="str">
        <f>テーブル5[[#This Row],[防御側ステータス]]</f>
        <v>DEF</v>
      </c>
      <c r="H2">
        <f>テーブル5[[#This Row],[防御側倍率]]</f>
        <v>1</v>
      </c>
      <c r="I2" t="str">
        <f>テーブル5[[#This Row],[属性]]</f>
        <v>None</v>
      </c>
      <c r="J2" t="str">
        <f>テーブル5[[#This Row],[分類]]</f>
        <v>Attack</v>
      </c>
      <c r="K2" t="str">
        <f>テーブル5[[#This Row],[使用対象]]</f>
        <v>enemy_Once</v>
      </c>
      <c r="L2">
        <f>テーブル5[[#This Row],[命中率]]</f>
        <v>100</v>
      </c>
      <c r="M2">
        <f>テーブル5[[#This Row],[会心確率]]</f>
        <v>5</v>
      </c>
      <c r="N2">
        <f>テーブル5[[#This Row],[会心倍率]]</f>
        <v>150</v>
      </c>
      <c r="O2" t="str">
        <f>テーブル5[[#This Row],[追加効果]]</f>
        <v>none</v>
      </c>
      <c r="P2" t="str">
        <f>テーブル5[[#This Row],[説明文]]</f>
        <v>あああああああああ</v>
      </c>
      <c r="Q2" t="str">
        <f>テーブル5[[#This Row],[フレーバーテキスト]]</f>
        <v>あああああああ</v>
      </c>
      <c r="R2" t="str">
        <f>テーブル5[[#This Row],[使用時テキスト]]</f>
        <v>プレイヤーは敵を攻撃した。</v>
      </c>
      <c r="S2" t="str">
        <f>テーブル5[[#This Row],[画像リンク]]</f>
        <v>aaaaa/aa.png</v>
      </c>
      <c r="T2" t="str">
        <f>テーブル5[[#This Row],[エフェクトリンク]]</f>
        <v>aaaaa/aa.png</v>
      </c>
    </row>
    <row r="3" spans="1:20">
      <c r="A3">
        <v>1</v>
      </c>
      <c r="B3" t="str">
        <f>テーブル5[[#This Row],[名前]]</f>
        <v>メテオインパクト</v>
      </c>
      <c r="C3" t="str">
        <f>テーブル5[[#This Row],[消費ステータス]]</f>
        <v>SP</v>
      </c>
      <c r="D3">
        <f>テーブル5[[#This Row],[消費量]]</f>
        <v>10</v>
      </c>
      <c r="E3" t="str">
        <f>テーブル5[[#This Row],[攻撃側ステータス]]</f>
        <v>STR</v>
      </c>
      <c r="F3">
        <f>テーブル5[[#This Row],[攻撃側倍率]]</f>
        <v>3</v>
      </c>
      <c r="G3" t="str">
        <f>テーブル5[[#This Row],[防御側ステータス]]</f>
        <v>DEF</v>
      </c>
      <c r="H3">
        <f>テーブル5[[#This Row],[防御側倍率]]</f>
        <v>1</v>
      </c>
      <c r="I3" t="str">
        <f>テーブル5[[#This Row],[属性]]</f>
        <v>None</v>
      </c>
      <c r="J3" t="str">
        <f>テーブル5[[#This Row],[分類]]</f>
        <v>Attack</v>
      </c>
      <c r="K3" t="str">
        <f>テーブル5[[#This Row],[使用対象]]</f>
        <v>enemy_Once</v>
      </c>
      <c r="L3">
        <f>テーブル5[[#This Row],[命中率]]</f>
        <v>100</v>
      </c>
      <c r="M3">
        <f>テーブル5[[#This Row],[会心確率]]</f>
        <v>5</v>
      </c>
      <c r="N3">
        <f>テーブル5[[#This Row],[会心倍率]]</f>
        <v>150</v>
      </c>
      <c r="O3" t="str">
        <f>テーブル5[[#This Row],[追加効果]]</f>
        <v>none</v>
      </c>
      <c r="P3" t="str">
        <f>テーブル5[[#This Row],[説明文]]</f>
        <v>あああああああああ</v>
      </c>
      <c r="Q3" t="str">
        <f>テーブル5[[#This Row],[フレーバーテキスト]]</f>
        <v>あああああああ</v>
      </c>
      <c r="R3" t="str">
        <f>テーブル5[[#This Row],[使用時テキスト]]</f>
        <v>プレイヤーは敵を攻撃した。</v>
      </c>
      <c r="S3" t="str">
        <f>テーブル5[[#This Row],[画像リンク]]</f>
        <v>aaaaa/aa.png</v>
      </c>
      <c r="T3" t="str">
        <f>テーブル5[[#This Row],[エフェクトリンク]]</f>
        <v>aaaaa/aa.png</v>
      </c>
    </row>
    <row r="4" spans="1:20">
      <c r="A4">
        <v>2</v>
      </c>
      <c r="B4" t="str">
        <f>テーブル5[[#This Row],[名前]]</f>
        <v>マジックエッジ</v>
      </c>
      <c r="C4" t="str">
        <f>テーブル5[[#This Row],[消費ステータス]]</f>
        <v>MP</v>
      </c>
      <c r="D4">
        <f>テーブル5[[#This Row],[消費量]]</f>
        <v>10</v>
      </c>
      <c r="E4" t="str">
        <f>テーブル5[[#This Row],[攻撃側ステータス]]</f>
        <v>STR</v>
      </c>
      <c r="F4">
        <f>テーブル5[[#This Row],[攻撃側倍率]]</f>
        <v>3</v>
      </c>
      <c r="G4" t="str">
        <f>テーブル5[[#This Row],[防御側ステータス]]</f>
        <v>DEF</v>
      </c>
      <c r="H4">
        <f>テーブル5[[#This Row],[防御側倍率]]</f>
        <v>1</v>
      </c>
      <c r="I4" t="str">
        <f>テーブル5[[#This Row],[属性]]</f>
        <v>None</v>
      </c>
      <c r="J4" t="str">
        <f>テーブル5[[#This Row],[分類]]</f>
        <v>Attack</v>
      </c>
      <c r="K4" t="str">
        <f>テーブル5[[#This Row],[使用対象]]</f>
        <v>enemy_Once</v>
      </c>
      <c r="L4">
        <f>テーブル5[[#This Row],[命中率]]</f>
        <v>100</v>
      </c>
      <c r="M4">
        <f>テーブル5[[#This Row],[会心確率]]</f>
        <v>5</v>
      </c>
      <c r="N4">
        <f>テーブル5[[#This Row],[会心倍率]]</f>
        <v>150</v>
      </c>
      <c r="O4" t="str">
        <f>テーブル5[[#This Row],[追加効果]]</f>
        <v>none</v>
      </c>
      <c r="P4" t="str">
        <f>テーブル5[[#This Row],[説明文]]</f>
        <v>あああああああああ</v>
      </c>
      <c r="Q4" t="str">
        <f>テーブル5[[#This Row],[フレーバーテキスト]]</f>
        <v>あああああああ</v>
      </c>
      <c r="R4" t="str">
        <f>テーブル5[[#This Row],[使用時テキスト]]</f>
        <v>プレイヤーは敵を攻撃した。</v>
      </c>
      <c r="S4" t="str">
        <f>テーブル5[[#This Row],[画像リンク]]</f>
        <v>aaaaa/aa.png</v>
      </c>
      <c r="T4" t="str">
        <f>テーブル5[[#This Row],[エフェクトリンク]]</f>
        <v>aaaaa/aa.png</v>
      </c>
    </row>
    <row r="5" spans="1:20">
      <c r="A5">
        <v>3</v>
      </c>
      <c r="B5" t="str">
        <f>テーブル5[[#This Row],[名前]]</f>
        <v>ラッシュ</v>
      </c>
      <c r="C5" t="str">
        <f>テーブル5[[#This Row],[消費ステータス]]</f>
        <v>SP</v>
      </c>
      <c r="D5">
        <f>テーブル5[[#This Row],[消費量]]</f>
        <v>10</v>
      </c>
      <c r="E5" t="str">
        <f>テーブル5[[#This Row],[攻撃側ステータス]]</f>
        <v>STR</v>
      </c>
      <c r="F5">
        <f>テーブル5[[#This Row],[攻撃側倍率]]</f>
        <v>3</v>
      </c>
      <c r="G5" t="str">
        <f>テーブル5[[#This Row],[防御側ステータス]]</f>
        <v>DEF</v>
      </c>
      <c r="H5">
        <f>テーブル5[[#This Row],[防御側倍率]]</f>
        <v>1</v>
      </c>
      <c r="I5" t="str">
        <f>テーブル5[[#This Row],[属性]]</f>
        <v>None</v>
      </c>
      <c r="J5" t="str">
        <f>テーブル5[[#This Row],[分類]]</f>
        <v>Attack</v>
      </c>
      <c r="K5" t="str">
        <f>テーブル5[[#This Row],[使用対象]]</f>
        <v>enemy_Once</v>
      </c>
      <c r="L5">
        <f>テーブル5[[#This Row],[命中率]]</f>
        <v>100</v>
      </c>
      <c r="M5">
        <f>テーブル5[[#This Row],[会心確率]]</f>
        <v>5</v>
      </c>
      <c r="N5">
        <f>テーブル5[[#This Row],[会心倍率]]</f>
        <v>150</v>
      </c>
      <c r="O5" t="str">
        <f>テーブル5[[#This Row],[追加効果]]</f>
        <v>none</v>
      </c>
      <c r="P5" t="str">
        <f>テーブル5[[#This Row],[説明文]]</f>
        <v>あああああああああ</v>
      </c>
      <c r="Q5" t="str">
        <f>テーブル5[[#This Row],[フレーバーテキスト]]</f>
        <v>あああああああ</v>
      </c>
      <c r="R5" t="str">
        <f>テーブル5[[#This Row],[使用時テキスト]]</f>
        <v>プレイヤーは敵を攻撃した。</v>
      </c>
      <c r="S5" t="str">
        <f>テーブル5[[#This Row],[画像リンク]]</f>
        <v>aaaaa/aa.png</v>
      </c>
      <c r="T5" t="str">
        <f>テーブル5[[#This Row],[エフェクトリンク]]</f>
        <v>aaaaa/aa.png</v>
      </c>
    </row>
    <row r="6" spans="1:20">
      <c r="A6">
        <v>4</v>
      </c>
      <c r="B6" t="str">
        <f>テーブル5[[#This Row],[名前]]</f>
        <v>捨て身</v>
      </c>
      <c r="C6" t="str">
        <f>テーブル5[[#This Row],[消費ステータス]]</f>
        <v>SP</v>
      </c>
      <c r="D6">
        <f>テーブル5[[#This Row],[消費量]]</f>
        <v>10</v>
      </c>
      <c r="E6" t="str">
        <f>テーブル5[[#This Row],[攻撃側ステータス]]</f>
        <v>STR</v>
      </c>
      <c r="F6">
        <f>テーブル5[[#This Row],[攻撃側倍率]]</f>
        <v>3</v>
      </c>
      <c r="G6" t="str">
        <f>テーブル5[[#This Row],[防御側ステータス]]</f>
        <v>DEF</v>
      </c>
      <c r="H6">
        <f>テーブル5[[#This Row],[防御側倍率]]</f>
        <v>1</v>
      </c>
      <c r="I6" t="str">
        <f>テーブル5[[#This Row],[属性]]</f>
        <v>None</v>
      </c>
      <c r="J6" t="str">
        <f>テーブル5[[#This Row],[分類]]</f>
        <v>Attack</v>
      </c>
      <c r="K6" t="str">
        <f>テーブル5[[#This Row],[使用対象]]</f>
        <v>enemy_Once</v>
      </c>
      <c r="L6">
        <f>テーブル5[[#This Row],[命中率]]</f>
        <v>100</v>
      </c>
      <c r="M6">
        <f>テーブル5[[#This Row],[会心確率]]</f>
        <v>5</v>
      </c>
      <c r="N6">
        <f>テーブル5[[#This Row],[会心倍率]]</f>
        <v>150</v>
      </c>
      <c r="O6" t="str">
        <f>テーブル5[[#This Row],[追加効果]]</f>
        <v>none</v>
      </c>
      <c r="P6" t="str">
        <f>テーブル5[[#This Row],[説明文]]</f>
        <v>あああああああああ</v>
      </c>
      <c r="Q6" t="str">
        <f>テーブル5[[#This Row],[フレーバーテキスト]]</f>
        <v>あああああああ</v>
      </c>
      <c r="R6" t="str">
        <f>テーブル5[[#This Row],[使用時テキスト]]</f>
        <v>プレイヤーは敵を攻撃した。</v>
      </c>
      <c r="S6" t="str">
        <f>テーブル5[[#This Row],[画像リンク]]</f>
        <v>aaaaa/aa.png</v>
      </c>
      <c r="T6" t="str">
        <f>テーブル5[[#This Row],[エフェクトリンク]]</f>
        <v>aaaaa/aa.png</v>
      </c>
    </row>
    <row r="7" spans="1:20">
      <c r="A7">
        <v>5</v>
      </c>
      <c r="B7" t="str">
        <f>テーブル5[[#This Row],[名前]]</f>
        <v>フレイムバッシュ</v>
      </c>
      <c r="C7" t="str">
        <f>テーブル5[[#This Row],[消費ステータス]]</f>
        <v>SP</v>
      </c>
      <c r="D7">
        <f>テーブル5[[#This Row],[消費量]]</f>
        <v>10</v>
      </c>
      <c r="E7" t="str">
        <f>テーブル5[[#This Row],[攻撃側ステータス]]</f>
        <v>STR</v>
      </c>
      <c r="F7">
        <f>テーブル5[[#This Row],[攻撃側倍率]]</f>
        <v>3</v>
      </c>
      <c r="G7" t="str">
        <f>テーブル5[[#This Row],[防御側ステータス]]</f>
        <v>DEF</v>
      </c>
      <c r="H7">
        <f>テーブル5[[#This Row],[防御側倍率]]</f>
        <v>1</v>
      </c>
      <c r="I7" t="str">
        <f>テーブル5[[#This Row],[属性]]</f>
        <v>None</v>
      </c>
      <c r="J7" t="str">
        <f>テーブル5[[#This Row],[分類]]</f>
        <v>Attack</v>
      </c>
      <c r="K7" t="str">
        <f>テーブル5[[#This Row],[使用対象]]</f>
        <v>enemy_Once</v>
      </c>
      <c r="L7">
        <f>テーブル5[[#This Row],[命中率]]</f>
        <v>100</v>
      </c>
      <c r="M7">
        <f>テーブル5[[#This Row],[会心確率]]</f>
        <v>5</v>
      </c>
      <c r="N7">
        <f>テーブル5[[#This Row],[会心倍率]]</f>
        <v>150</v>
      </c>
      <c r="O7" t="str">
        <f>テーブル5[[#This Row],[追加効果]]</f>
        <v>none</v>
      </c>
      <c r="P7" t="str">
        <f>テーブル5[[#This Row],[説明文]]</f>
        <v>あああああああああ</v>
      </c>
      <c r="Q7" t="str">
        <f>テーブル5[[#This Row],[フレーバーテキスト]]</f>
        <v>あああああああ</v>
      </c>
      <c r="R7" t="str">
        <f>テーブル5[[#This Row],[使用時テキスト]]</f>
        <v>プレイヤーは敵を攻撃した。</v>
      </c>
      <c r="S7" t="str">
        <f>テーブル5[[#This Row],[画像リンク]]</f>
        <v>aaaaa/aa.png</v>
      </c>
      <c r="T7" t="str">
        <f>テーブル5[[#This Row],[エフェクトリンク]]</f>
        <v>aaaaa/aa.png</v>
      </c>
    </row>
    <row r="8" spans="1:20">
      <c r="A8">
        <v>6</v>
      </c>
      <c r="B8" t="str">
        <f>テーブル5[[#This Row],[名前]]</f>
        <v>雷鳴撃</v>
      </c>
      <c r="C8" t="str">
        <f>テーブル5[[#This Row],[消費ステータス]]</f>
        <v>SP</v>
      </c>
      <c r="D8">
        <f>テーブル5[[#This Row],[消費量]]</f>
        <v>10</v>
      </c>
      <c r="E8" t="str">
        <f>テーブル5[[#This Row],[攻撃側ステータス]]</f>
        <v>STR</v>
      </c>
      <c r="F8">
        <f>テーブル5[[#This Row],[攻撃側倍率]]</f>
        <v>3</v>
      </c>
      <c r="G8" t="str">
        <f>テーブル5[[#This Row],[防御側ステータス]]</f>
        <v>DEF</v>
      </c>
      <c r="H8">
        <f>テーブル5[[#This Row],[防御側倍率]]</f>
        <v>1</v>
      </c>
      <c r="I8" t="str">
        <f>テーブル5[[#This Row],[属性]]</f>
        <v>Fire</v>
      </c>
      <c r="J8" t="str">
        <f>テーブル5[[#This Row],[分類]]</f>
        <v>Attack</v>
      </c>
      <c r="K8" t="str">
        <f>テーブル5[[#This Row],[使用対象]]</f>
        <v>enemy_Once</v>
      </c>
      <c r="L8">
        <f>テーブル5[[#This Row],[命中率]]</f>
        <v>100</v>
      </c>
      <c r="M8">
        <f>テーブル5[[#This Row],[会心確率]]</f>
        <v>5</v>
      </c>
      <c r="N8">
        <f>テーブル5[[#This Row],[会心倍率]]</f>
        <v>150</v>
      </c>
      <c r="O8" t="str">
        <f>テーブル5[[#This Row],[追加効果]]</f>
        <v>none</v>
      </c>
      <c r="P8" t="str">
        <f>テーブル5[[#This Row],[説明文]]</f>
        <v>あああああああああ</v>
      </c>
      <c r="Q8" t="str">
        <f>テーブル5[[#This Row],[フレーバーテキスト]]</f>
        <v>あああああああ</v>
      </c>
      <c r="R8" t="str">
        <f>テーブル5[[#This Row],[使用時テキスト]]</f>
        <v>プレイヤーは敵を攻撃した。</v>
      </c>
      <c r="S8" t="str">
        <f>テーブル5[[#This Row],[画像リンク]]</f>
        <v>aaaaa/aa.png</v>
      </c>
      <c r="T8" t="str">
        <f>テーブル5[[#This Row],[エフェクトリンク]]</f>
        <v>aaaaa/aa.png</v>
      </c>
    </row>
    <row r="9" spans="1:20">
      <c r="A9">
        <v>7</v>
      </c>
      <c r="B9" t="str">
        <f>テーブル5[[#This Row],[名前]]</f>
        <v>霧氷撃</v>
      </c>
      <c r="C9" t="str">
        <f>テーブル5[[#This Row],[消費ステータス]]</f>
        <v>SP</v>
      </c>
      <c r="D9">
        <f>テーブル5[[#This Row],[消費量]]</f>
        <v>10</v>
      </c>
      <c r="E9" t="str">
        <f>テーブル5[[#This Row],[攻撃側ステータス]]</f>
        <v>STR</v>
      </c>
      <c r="F9">
        <f>テーブル5[[#This Row],[攻撃側倍率]]</f>
        <v>3</v>
      </c>
      <c r="G9" t="str">
        <f>テーブル5[[#This Row],[防御側ステータス]]</f>
        <v>DEF</v>
      </c>
      <c r="H9">
        <f>テーブル5[[#This Row],[防御側倍率]]</f>
        <v>1</v>
      </c>
      <c r="I9" t="str">
        <f>テーブル5[[#This Row],[属性]]</f>
        <v>Aqua</v>
      </c>
      <c r="J9" t="str">
        <f>テーブル5[[#This Row],[分類]]</f>
        <v>Attack</v>
      </c>
      <c r="K9" t="str">
        <f>テーブル5[[#This Row],[使用対象]]</f>
        <v>enemy_Once</v>
      </c>
      <c r="L9">
        <f>テーブル5[[#This Row],[命中率]]</f>
        <v>100</v>
      </c>
      <c r="M9">
        <f>テーブル5[[#This Row],[会心確率]]</f>
        <v>5</v>
      </c>
      <c r="N9">
        <f>テーブル5[[#This Row],[会心倍率]]</f>
        <v>150</v>
      </c>
      <c r="O9" t="str">
        <f>テーブル5[[#This Row],[追加効果]]</f>
        <v>none</v>
      </c>
      <c r="P9" t="str">
        <f>テーブル5[[#This Row],[説明文]]</f>
        <v>あああああああああ</v>
      </c>
      <c r="Q9" t="str">
        <f>テーブル5[[#This Row],[フレーバーテキスト]]</f>
        <v>あああああああ</v>
      </c>
      <c r="R9" t="str">
        <f>テーブル5[[#This Row],[使用時テキスト]]</f>
        <v>プレイヤーは敵を攻撃した。</v>
      </c>
      <c r="S9" t="str">
        <f>テーブル5[[#This Row],[画像リンク]]</f>
        <v>aaaaa/aa.png</v>
      </c>
      <c r="T9" t="str">
        <f>テーブル5[[#This Row],[エフェクトリンク]]</f>
        <v>aaaaa/aa.png</v>
      </c>
    </row>
    <row r="10" spans="1:20">
      <c r="A10">
        <v>8</v>
      </c>
      <c r="B10" t="str">
        <f>テーブル5[[#This Row],[名前]]</f>
        <v>疾風撃</v>
      </c>
      <c r="C10" t="str">
        <f>テーブル5[[#This Row],[消費ステータス]]</f>
        <v>SP</v>
      </c>
      <c r="D10">
        <f>テーブル5[[#This Row],[消費量]]</f>
        <v>10</v>
      </c>
      <c r="E10" t="str">
        <f>テーブル5[[#This Row],[攻撃側ステータス]]</f>
        <v>STR</v>
      </c>
      <c r="F10">
        <f>テーブル5[[#This Row],[攻撃側倍率]]</f>
        <v>3</v>
      </c>
      <c r="G10" t="str">
        <f>テーブル5[[#This Row],[防御側ステータス]]</f>
        <v>DEF</v>
      </c>
      <c r="H10">
        <f>テーブル5[[#This Row],[防御側倍率]]</f>
        <v>1</v>
      </c>
      <c r="I10" t="str">
        <f>テーブル5[[#This Row],[属性]]</f>
        <v>Wind</v>
      </c>
      <c r="J10" t="str">
        <f>テーブル5[[#This Row],[分類]]</f>
        <v>Attack</v>
      </c>
      <c r="K10" t="str">
        <f>テーブル5[[#This Row],[使用対象]]</f>
        <v>enemy_Once</v>
      </c>
      <c r="L10">
        <f>テーブル5[[#This Row],[命中率]]</f>
        <v>100</v>
      </c>
      <c r="M10">
        <f>テーブル5[[#This Row],[会心確率]]</f>
        <v>5</v>
      </c>
      <c r="N10">
        <f>テーブル5[[#This Row],[会心倍率]]</f>
        <v>150</v>
      </c>
      <c r="O10" t="str">
        <f>テーブル5[[#This Row],[追加効果]]</f>
        <v>none</v>
      </c>
      <c r="P10" t="str">
        <f>テーブル5[[#This Row],[説明文]]</f>
        <v>あああああああああ</v>
      </c>
      <c r="Q10" t="str">
        <f>テーブル5[[#This Row],[フレーバーテキスト]]</f>
        <v>あああああああ</v>
      </c>
      <c r="R10" t="str">
        <f>テーブル5[[#This Row],[使用時テキスト]]</f>
        <v>プレイヤーは敵を攻撃した。</v>
      </c>
      <c r="S10" t="str">
        <f>テーブル5[[#This Row],[画像リンク]]</f>
        <v>aaaaa/aa.png</v>
      </c>
      <c r="T10" t="str">
        <f>テーブル5[[#This Row],[エフェクトリンク]]</f>
        <v>aaaaa/aa.png</v>
      </c>
    </row>
    <row r="11" spans="1:20">
      <c r="A11">
        <v>9</v>
      </c>
      <c r="B11" t="str">
        <f>テーブル5[[#This Row],[名前]]</f>
        <v>地壊撃</v>
      </c>
      <c r="C11" t="str">
        <f>テーブル5[[#This Row],[消費ステータス]]</f>
        <v>SP</v>
      </c>
      <c r="D11">
        <f>テーブル5[[#This Row],[消費量]]</f>
        <v>10</v>
      </c>
      <c r="E11" t="str">
        <f>テーブル5[[#This Row],[攻撃側ステータス]]</f>
        <v>STR</v>
      </c>
      <c r="F11">
        <f>テーブル5[[#This Row],[攻撃側倍率]]</f>
        <v>3</v>
      </c>
      <c r="G11" t="str">
        <f>テーブル5[[#This Row],[防御側ステータス]]</f>
        <v>DEF</v>
      </c>
      <c r="H11">
        <f>テーブル5[[#This Row],[防御側倍率]]</f>
        <v>1</v>
      </c>
      <c r="I11" t="str">
        <f>テーブル5[[#This Row],[属性]]</f>
        <v>Earth</v>
      </c>
      <c r="J11" t="str">
        <f>テーブル5[[#This Row],[分類]]</f>
        <v>Attack</v>
      </c>
      <c r="K11" t="str">
        <f>テーブル5[[#This Row],[使用対象]]</f>
        <v>enemy_Once</v>
      </c>
      <c r="L11">
        <f>テーブル5[[#This Row],[命中率]]</f>
        <v>100</v>
      </c>
      <c r="M11">
        <f>テーブル5[[#This Row],[会心確率]]</f>
        <v>5</v>
      </c>
      <c r="N11">
        <f>テーブル5[[#This Row],[会心倍率]]</f>
        <v>150</v>
      </c>
      <c r="O11" t="str">
        <f>テーブル5[[#This Row],[追加効果]]</f>
        <v>none</v>
      </c>
      <c r="P11" t="str">
        <f>テーブル5[[#This Row],[説明文]]</f>
        <v>あああああああああ</v>
      </c>
      <c r="Q11" t="str">
        <f>テーブル5[[#This Row],[フレーバーテキスト]]</f>
        <v>あああああああ</v>
      </c>
      <c r="R11" t="str">
        <f>テーブル5[[#This Row],[使用時テキスト]]</f>
        <v>プレイヤーは敵を攻撃した。</v>
      </c>
      <c r="S11" t="str">
        <f>テーブル5[[#This Row],[画像リンク]]</f>
        <v>aaaaa/aa.png</v>
      </c>
      <c r="T11" t="str">
        <f>テーブル5[[#This Row],[エフェクトリンク]]</f>
        <v>aaaaa/aa.png</v>
      </c>
    </row>
    <row r="12" spans="1:20">
      <c r="A12">
        <v>10</v>
      </c>
      <c r="B12" t="str">
        <f>テーブル5[[#This Row],[名前]]</f>
        <v>聖光撃</v>
      </c>
      <c r="C12" t="str">
        <f>テーブル5[[#This Row],[消費ステータス]]</f>
        <v>SP</v>
      </c>
      <c r="D12">
        <f>テーブル5[[#This Row],[消費量]]</f>
        <v>10</v>
      </c>
      <c r="E12" t="str">
        <f>テーブル5[[#This Row],[攻撃側ステータス]]</f>
        <v>STR</v>
      </c>
      <c r="F12">
        <f>テーブル5[[#This Row],[攻撃側倍率]]</f>
        <v>3</v>
      </c>
      <c r="G12" t="str">
        <f>テーブル5[[#This Row],[防御側ステータス]]</f>
        <v>DEF</v>
      </c>
      <c r="H12">
        <f>テーブル5[[#This Row],[防御側倍率]]</f>
        <v>1</v>
      </c>
      <c r="I12" t="str">
        <f>テーブル5[[#This Row],[属性]]</f>
        <v>Light</v>
      </c>
      <c r="J12" t="str">
        <f>テーブル5[[#This Row],[分類]]</f>
        <v>Attack</v>
      </c>
      <c r="K12" t="str">
        <f>テーブル5[[#This Row],[使用対象]]</f>
        <v>enemy_Once</v>
      </c>
      <c r="L12">
        <f>テーブル5[[#This Row],[命中率]]</f>
        <v>100</v>
      </c>
      <c r="M12">
        <f>テーブル5[[#This Row],[会心確率]]</f>
        <v>5</v>
      </c>
      <c r="N12">
        <f>テーブル5[[#This Row],[会心倍率]]</f>
        <v>150</v>
      </c>
      <c r="O12" t="str">
        <f>テーブル5[[#This Row],[追加効果]]</f>
        <v>none</v>
      </c>
      <c r="P12" t="str">
        <f>テーブル5[[#This Row],[説明文]]</f>
        <v>あああああああああ</v>
      </c>
      <c r="Q12" t="str">
        <f>テーブル5[[#This Row],[フレーバーテキスト]]</f>
        <v>あああああああ</v>
      </c>
      <c r="R12" t="str">
        <f>テーブル5[[#This Row],[使用時テキスト]]</f>
        <v>プレイヤーは敵を攻撃した。</v>
      </c>
      <c r="S12" t="str">
        <f>テーブル5[[#This Row],[画像リンク]]</f>
        <v>aaaaa/aa.png</v>
      </c>
      <c r="T12" t="str">
        <f>テーブル5[[#This Row],[エフェクトリンク]]</f>
        <v>aaaaa/aa.png</v>
      </c>
    </row>
    <row r="13" spans="1:20">
      <c r="A13">
        <v>11</v>
      </c>
      <c r="B13" t="str">
        <f>テーブル5[[#This Row],[名前]]</f>
        <v>黒蛇撃</v>
      </c>
      <c r="C13" t="str">
        <f>テーブル5[[#This Row],[消費ステータス]]</f>
        <v>SP</v>
      </c>
      <c r="D13">
        <f>テーブル5[[#This Row],[消費量]]</f>
        <v>10</v>
      </c>
      <c r="E13" t="str">
        <f>テーブル5[[#This Row],[攻撃側ステータス]]</f>
        <v>STR</v>
      </c>
      <c r="F13">
        <f>テーブル5[[#This Row],[攻撃側倍率]]</f>
        <v>3</v>
      </c>
      <c r="G13" t="str">
        <f>テーブル5[[#This Row],[防御側ステータス]]</f>
        <v>DEF</v>
      </c>
      <c r="H13">
        <f>テーブル5[[#This Row],[防御側倍率]]</f>
        <v>1</v>
      </c>
      <c r="I13" t="str">
        <f>テーブル5[[#This Row],[属性]]</f>
        <v>Dark</v>
      </c>
      <c r="J13" t="str">
        <f>テーブル5[[#This Row],[分類]]</f>
        <v>Attack</v>
      </c>
      <c r="K13" t="str">
        <f>テーブル5[[#This Row],[使用対象]]</f>
        <v>enemy_Once</v>
      </c>
      <c r="L13">
        <f>テーブル5[[#This Row],[命中率]]</f>
        <v>100</v>
      </c>
      <c r="M13">
        <f>テーブル5[[#This Row],[会心確率]]</f>
        <v>5</v>
      </c>
      <c r="N13">
        <f>テーブル5[[#This Row],[会心倍率]]</f>
        <v>150</v>
      </c>
      <c r="O13" t="str">
        <f>テーブル5[[#This Row],[追加効果]]</f>
        <v>none</v>
      </c>
      <c r="P13" t="str">
        <f>テーブル5[[#This Row],[説明文]]</f>
        <v>あああああああああ</v>
      </c>
      <c r="Q13" t="str">
        <f>テーブル5[[#This Row],[フレーバーテキスト]]</f>
        <v>あああああああ</v>
      </c>
      <c r="R13" t="str">
        <f>テーブル5[[#This Row],[使用時テキスト]]</f>
        <v>プレイヤーは敵を攻撃した。</v>
      </c>
      <c r="S13" t="str">
        <f>テーブル5[[#This Row],[画像リンク]]</f>
        <v>aaaaa/aa.png</v>
      </c>
      <c r="T13" t="str">
        <f>テーブル5[[#This Row],[エフェクトリンク]]</f>
        <v>aaaaa/aa.png</v>
      </c>
    </row>
    <row r="14" spans="1:20">
      <c r="A14">
        <v>12</v>
      </c>
      <c r="B14" t="str">
        <f>テーブル5[[#This Row],[名前]]</f>
        <v>ファイアボルト</v>
      </c>
      <c r="C14" t="str">
        <f>テーブル5[[#This Row],[消費ステータス]]</f>
        <v>MP</v>
      </c>
      <c r="D14">
        <f>テーブル5[[#This Row],[消費量]]</f>
        <v>10</v>
      </c>
      <c r="E14" t="str">
        <f>テーブル5[[#This Row],[攻撃側ステータス]]</f>
        <v>INT</v>
      </c>
      <c r="F14">
        <f>テーブル5[[#This Row],[攻撃側倍率]]</f>
        <v>3</v>
      </c>
      <c r="G14" t="str">
        <f>テーブル5[[#This Row],[防御側ステータス]]</f>
        <v>MND</v>
      </c>
      <c r="H14">
        <f>テーブル5[[#This Row],[防御側倍率]]</f>
        <v>1</v>
      </c>
      <c r="I14" t="str">
        <f>テーブル5[[#This Row],[属性]]</f>
        <v>Fire</v>
      </c>
      <c r="J14" t="str">
        <f>テーブル5[[#This Row],[分類]]</f>
        <v>Attack</v>
      </c>
      <c r="K14" t="str">
        <f>テーブル5[[#This Row],[使用対象]]</f>
        <v>enemy_Once</v>
      </c>
      <c r="L14">
        <f>テーブル5[[#This Row],[命中率]]</f>
        <v>100</v>
      </c>
      <c r="M14">
        <f>テーブル5[[#This Row],[会心確率]]</f>
        <v>5</v>
      </c>
      <c r="N14">
        <f>テーブル5[[#This Row],[会心倍率]]</f>
        <v>150</v>
      </c>
      <c r="O14" t="str">
        <f>テーブル5[[#This Row],[追加効果]]</f>
        <v>none</v>
      </c>
      <c r="P14" t="str">
        <f>テーブル5[[#This Row],[説明文]]</f>
        <v>あああああああああ</v>
      </c>
      <c r="Q14" t="str">
        <f>テーブル5[[#This Row],[フレーバーテキスト]]</f>
        <v>あああああああ</v>
      </c>
      <c r="R14" t="str">
        <f>テーブル5[[#This Row],[使用時テキスト]]</f>
        <v>プレイヤーは敵を攻撃した。</v>
      </c>
      <c r="S14" t="str">
        <f>テーブル5[[#This Row],[画像リンク]]</f>
        <v>aaaaa/aa.png</v>
      </c>
      <c r="T14" t="str">
        <f>テーブル5[[#This Row],[エフェクトリンク]]</f>
        <v>aaaaa/aa.png</v>
      </c>
    </row>
    <row r="15" spans="1:20">
      <c r="A15">
        <v>13</v>
      </c>
      <c r="B15" t="str">
        <f>テーブル5[[#This Row],[名前]]</f>
        <v>ライトニングレイン</v>
      </c>
      <c r="C15" t="str">
        <f>テーブル5[[#This Row],[消費ステータス]]</f>
        <v>MP</v>
      </c>
      <c r="D15">
        <f>テーブル5[[#This Row],[消費量]]</f>
        <v>10</v>
      </c>
      <c r="E15" t="str">
        <f>テーブル5[[#This Row],[攻撃側ステータス]]</f>
        <v>INT</v>
      </c>
      <c r="F15">
        <f>テーブル5[[#This Row],[攻撃側倍率]]</f>
        <v>3</v>
      </c>
      <c r="G15" t="str">
        <f>テーブル5[[#This Row],[防御側ステータス]]</f>
        <v>MND</v>
      </c>
      <c r="H15">
        <f>テーブル5[[#This Row],[防御側倍率]]</f>
        <v>1</v>
      </c>
      <c r="I15" t="str">
        <f>テーブル5[[#This Row],[属性]]</f>
        <v>Fire</v>
      </c>
      <c r="J15" t="str">
        <f>テーブル5[[#This Row],[分類]]</f>
        <v>Attack</v>
      </c>
      <c r="K15" t="str">
        <f>テーブル5[[#This Row],[使用対象]]</f>
        <v>enemy_Once</v>
      </c>
      <c r="L15">
        <f>テーブル5[[#This Row],[命中率]]</f>
        <v>100</v>
      </c>
      <c r="M15">
        <f>テーブル5[[#This Row],[会心確率]]</f>
        <v>5</v>
      </c>
      <c r="N15">
        <f>テーブル5[[#This Row],[会心倍率]]</f>
        <v>150</v>
      </c>
      <c r="O15" t="str">
        <f>テーブル5[[#This Row],[追加効果]]</f>
        <v>none</v>
      </c>
      <c r="P15" t="str">
        <f>テーブル5[[#This Row],[説明文]]</f>
        <v>あああああああああ</v>
      </c>
      <c r="Q15" t="str">
        <f>テーブル5[[#This Row],[フレーバーテキスト]]</f>
        <v>あああああああ</v>
      </c>
      <c r="R15" t="str">
        <f>テーブル5[[#This Row],[使用時テキスト]]</f>
        <v>プレイヤーは敵を攻撃した。</v>
      </c>
      <c r="S15" t="str">
        <f>テーブル5[[#This Row],[画像リンク]]</f>
        <v>aaaaa/aa.png</v>
      </c>
      <c r="T15" t="str">
        <f>テーブル5[[#This Row],[エフェクトリンク]]</f>
        <v>aaaaa/aa.png</v>
      </c>
    </row>
    <row r="16" spans="1:20">
      <c r="A16">
        <v>14</v>
      </c>
      <c r="B16" t="str">
        <f>テーブル5[[#This Row],[名前]]</f>
        <v>バーンフレア</v>
      </c>
      <c r="C16" t="str">
        <f>テーブル5[[#This Row],[消費ステータス]]</f>
        <v>MP</v>
      </c>
      <c r="D16">
        <f>テーブル5[[#This Row],[消費量]]</f>
        <v>10</v>
      </c>
      <c r="E16" t="str">
        <f>テーブル5[[#This Row],[攻撃側ステータス]]</f>
        <v>INT</v>
      </c>
      <c r="F16">
        <f>テーブル5[[#This Row],[攻撃側倍率]]</f>
        <v>3</v>
      </c>
      <c r="G16" t="str">
        <f>テーブル5[[#This Row],[防御側ステータス]]</f>
        <v>MND</v>
      </c>
      <c r="H16">
        <f>テーブル5[[#This Row],[防御側倍率]]</f>
        <v>1</v>
      </c>
      <c r="I16" t="str">
        <f>テーブル5[[#This Row],[属性]]</f>
        <v>Fire</v>
      </c>
      <c r="J16" t="str">
        <f>テーブル5[[#This Row],[分類]]</f>
        <v>Attack</v>
      </c>
      <c r="K16" t="str">
        <f>テーブル5[[#This Row],[使用対象]]</f>
        <v>enemy_Once</v>
      </c>
      <c r="L16">
        <f>テーブル5[[#This Row],[命中率]]</f>
        <v>100</v>
      </c>
      <c r="M16">
        <f>テーブル5[[#This Row],[会心確率]]</f>
        <v>5</v>
      </c>
      <c r="N16">
        <f>テーブル5[[#This Row],[会心倍率]]</f>
        <v>150</v>
      </c>
      <c r="O16" t="str">
        <f>テーブル5[[#This Row],[追加効果]]</f>
        <v>burn</v>
      </c>
      <c r="P16" t="str">
        <f>テーブル5[[#This Row],[説明文]]</f>
        <v>あああああああああ</v>
      </c>
      <c r="Q16" t="str">
        <f>テーブル5[[#This Row],[フレーバーテキスト]]</f>
        <v>あああああああ</v>
      </c>
      <c r="R16" t="str">
        <f>テーブル5[[#This Row],[使用時テキスト]]</f>
        <v>プレイヤーは敵を攻撃した。</v>
      </c>
      <c r="S16" t="str">
        <f>テーブル5[[#This Row],[画像リンク]]</f>
        <v>aaaaa/aa.png</v>
      </c>
      <c r="T16" t="str">
        <f>テーブル5[[#This Row],[エフェクトリンク]]</f>
        <v>aaaaa/aa.png</v>
      </c>
    </row>
    <row r="17" spans="1:20">
      <c r="A17">
        <v>15</v>
      </c>
      <c r="B17" t="str">
        <f>テーブル5[[#This Row],[名前]]</f>
        <v>ブレイジングストーム</v>
      </c>
      <c r="C17" t="str">
        <f>テーブル5[[#This Row],[消費ステータス]]</f>
        <v>MP</v>
      </c>
      <c r="D17">
        <f>テーブル5[[#This Row],[消費量]]</f>
        <v>10</v>
      </c>
      <c r="E17" t="str">
        <f>テーブル5[[#This Row],[攻撃側ステータス]]</f>
        <v>INT</v>
      </c>
      <c r="F17">
        <f>テーブル5[[#This Row],[攻撃側倍率]]</f>
        <v>3</v>
      </c>
      <c r="G17" t="str">
        <f>テーブル5[[#This Row],[防御側ステータス]]</f>
        <v>MND</v>
      </c>
      <c r="H17">
        <f>テーブル5[[#This Row],[防御側倍率]]</f>
        <v>1</v>
      </c>
      <c r="I17" t="str">
        <f>テーブル5[[#This Row],[属性]]</f>
        <v>Fire</v>
      </c>
      <c r="J17" t="str">
        <f>テーブル5[[#This Row],[分類]]</f>
        <v>Attack</v>
      </c>
      <c r="K17" t="str">
        <f>テーブル5[[#This Row],[使用対象]]</f>
        <v>enemy_Once</v>
      </c>
      <c r="L17">
        <f>テーブル5[[#This Row],[命中率]]</f>
        <v>100</v>
      </c>
      <c r="M17">
        <f>テーブル5[[#This Row],[会心確率]]</f>
        <v>5</v>
      </c>
      <c r="N17">
        <f>テーブル5[[#This Row],[会心倍率]]</f>
        <v>150</v>
      </c>
      <c r="O17" t="str">
        <f>テーブル5[[#This Row],[追加効果]]</f>
        <v>multistrike</v>
      </c>
      <c r="P17" t="str">
        <f>テーブル5[[#This Row],[説明文]]</f>
        <v>あああああああああ</v>
      </c>
      <c r="Q17" t="str">
        <f>テーブル5[[#This Row],[フレーバーテキスト]]</f>
        <v>あああああああ</v>
      </c>
      <c r="R17" t="str">
        <f>テーブル5[[#This Row],[使用時テキスト]]</f>
        <v>プレイヤーは敵を攻撃した。</v>
      </c>
      <c r="S17" t="str">
        <f>テーブル5[[#This Row],[画像リンク]]</f>
        <v>aaaaa/aa.png</v>
      </c>
      <c r="T17" t="str">
        <f>テーブル5[[#This Row],[エフェクトリンク]]</f>
        <v>aaaaa/aa.png</v>
      </c>
    </row>
    <row r="18" spans="1:20">
      <c r="A18">
        <v>16</v>
      </c>
      <c r="B18" t="str">
        <f>テーブル5[[#This Row],[名前]]</f>
        <v>バブルボム</v>
      </c>
      <c r="C18" t="str">
        <f>テーブル5[[#This Row],[消費ステータス]]</f>
        <v>MP</v>
      </c>
      <c r="D18">
        <f>テーブル5[[#This Row],[消費量]]</f>
        <v>10</v>
      </c>
      <c r="E18" t="str">
        <f>テーブル5[[#This Row],[攻撃側ステータス]]</f>
        <v>INT</v>
      </c>
      <c r="F18">
        <f>テーブル5[[#This Row],[攻撃側倍率]]</f>
        <v>3</v>
      </c>
      <c r="G18" t="str">
        <f>テーブル5[[#This Row],[防御側ステータス]]</f>
        <v>MND</v>
      </c>
      <c r="H18">
        <f>テーブル5[[#This Row],[防御側倍率]]</f>
        <v>1</v>
      </c>
      <c r="I18" t="str">
        <f>テーブル5[[#This Row],[属性]]</f>
        <v>Aqua</v>
      </c>
      <c r="J18" t="str">
        <f>テーブル5[[#This Row],[分類]]</f>
        <v>Attack</v>
      </c>
      <c r="K18" t="str">
        <f>テーブル5[[#This Row],[使用対象]]</f>
        <v>enemy_Once</v>
      </c>
      <c r="L18">
        <f>テーブル5[[#This Row],[命中率]]</f>
        <v>100</v>
      </c>
      <c r="M18">
        <f>テーブル5[[#This Row],[会心確率]]</f>
        <v>5</v>
      </c>
      <c r="N18">
        <f>テーブル5[[#This Row],[会心倍率]]</f>
        <v>150</v>
      </c>
      <c r="O18" t="str">
        <f>テーブル5[[#This Row],[追加効果]]</f>
        <v>none</v>
      </c>
      <c r="P18" t="str">
        <f>テーブル5[[#This Row],[説明文]]</f>
        <v>あああああああああ</v>
      </c>
      <c r="Q18" t="str">
        <f>テーブル5[[#This Row],[フレーバーテキスト]]</f>
        <v>あああああああ</v>
      </c>
      <c r="R18" t="str">
        <f>テーブル5[[#This Row],[使用時テキスト]]</f>
        <v>プレイヤーは敵を攻撃した。</v>
      </c>
      <c r="S18" t="str">
        <f>テーブル5[[#This Row],[画像リンク]]</f>
        <v>aaaaa/aa.png</v>
      </c>
      <c r="T18" t="str">
        <f>テーブル5[[#This Row],[エフェクトリンク]]</f>
        <v>aaaaa/aa.png</v>
      </c>
    </row>
    <row r="19" spans="1:20">
      <c r="A19">
        <v>17</v>
      </c>
      <c r="B19" t="str">
        <f>テーブル5[[#This Row],[名前]]</f>
        <v>ハイドロウェーブ</v>
      </c>
      <c r="C19" t="str">
        <f>テーブル5[[#This Row],[消費ステータス]]</f>
        <v>MP</v>
      </c>
      <c r="D19">
        <f>テーブル5[[#This Row],[消費量]]</f>
        <v>10</v>
      </c>
      <c r="E19" t="str">
        <f>テーブル5[[#This Row],[攻撃側ステータス]]</f>
        <v>INT</v>
      </c>
      <c r="F19">
        <f>テーブル5[[#This Row],[攻撃側倍率]]</f>
        <v>3</v>
      </c>
      <c r="G19" t="str">
        <f>テーブル5[[#This Row],[防御側ステータス]]</f>
        <v>MND</v>
      </c>
      <c r="H19">
        <f>テーブル5[[#This Row],[防御側倍率]]</f>
        <v>1</v>
      </c>
      <c r="I19" t="str">
        <f>テーブル5[[#This Row],[属性]]</f>
        <v>Aqua</v>
      </c>
      <c r="J19" t="str">
        <f>テーブル5[[#This Row],[分類]]</f>
        <v>Attack</v>
      </c>
      <c r="K19" t="str">
        <f>テーブル5[[#This Row],[使用対象]]</f>
        <v>enemy_Once</v>
      </c>
      <c r="L19">
        <f>テーブル5[[#This Row],[命中率]]</f>
        <v>100</v>
      </c>
      <c r="M19">
        <f>テーブル5[[#This Row],[会心確率]]</f>
        <v>5</v>
      </c>
      <c r="N19">
        <f>テーブル5[[#This Row],[会心倍率]]</f>
        <v>150</v>
      </c>
      <c r="O19" t="str">
        <f>テーブル5[[#This Row],[追加効果]]</f>
        <v>none</v>
      </c>
      <c r="P19" t="str">
        <f>テーブル5[[#This Row],[説明文]]</f>
        <v>あああああああああ</v>
      </c>
      <c r="Q19" t="str">
        <f>テーブル5[[#This Row],[フレーバーテキスト]]</f>
        <v>あああああああ</v>
      </c>
      <c r="R19" t="str">
        <f>テーブル5[[#This Row],[使用時テキスト]]</f>
        <v>プレイヤーは敵を攻撃した。</v>
      </c>
      <c r="S19" t="str">
        <f>テーブル5[[#This Row],[画像リンク]]</f>
        <v>aaaaa/aa.png</v>
      </c>
      <c r="T19" t="str">
        <f>テーブル5[[#This Row],[エフェクトリンク]]</f>
        <v>aaaaa/aa.png</v>
      </c>
    </row>
    <row r="20" spans="1:20">
      <c r="A20">
        <v>18</v>
      </c>
      <c r="B20" t="str">
        <f>テーブル5[[#This Row],[名前]]</f>
        <v>浄化の雨</v>
      </c>
      <c r="C20" t="str">
        <f>テーブル5[[#This Row],[消費ステータス]]</f>
        <v>MP</v>
      </c>
      <c r="D20">
        <f>テーブル5[[#This Row],[消費量]]</f>
        <v>10</v>
      </c>
      <c r="E20" t="str">
        <f>テーブル5[[#This Row],[攻撃側ステータス]]</f>
        <v>INT</v>
      </c>
      <c r="F20">
        <f>テーブル5[[#This Row],[攻撃側倍率]]</f>
        <v>3</v>
      </c>
      <c r="G20" t="str">
        <f>テーブル5[[#This Row],[防御側ステータス]]</f>
        <v>MND</v>
      </c>
      <c r="H20">
        <f>テーブル5[[#This Row],[防御側倍率]]</f>
        <v>1</v>
      </c>
      <c r="I20" t="str">
        <f>テーブル5[[#This Row],[属性]]</f>
        <v>Aqua</v>
      </c>
      <c r="J20" t="str">
        <f>テーブル5[[#This Row],[分類]]</f>
        <v>Attack</v>
      </c>
      <c r="K20" t="str">
        <f>テーブル5[[#This Row],[使用対象]]</f>
        <v>enemy_Once</v>
      </c>
      <c r="L20">
        <f>テーブル5[[#This Row],[命中率]]</f>
        <v>100</v>
      </c>
      <c r="M20">
        <f>テーブル5[[#This Row],[会心確率]]</f>
        <v>5</v>
      </c>
      <c r="N20">
        <f>テーブル5[[#This Row],[会心倍率]]</f>
        <v>150</v>
      </c>
      <c r="O20" t="str">
        <f>テーブル5[[#This Row],[追加効果]]</f>
        <v>cancellation</v>
      </c>
      <c r="P20" t="str">
        <f>テーブル5[[#This Row],[説明文]]</f>
        <v>あああああああああ</v>
      </c>
      <c r="Q20" t="str">
        <f>テーブル5[[#This Row],[フレーバーテキスト]]</f>
        <v>あああああああ</v>
      </c>
      <c r="R20" t="str">
        <f>テーブル5[[#This Row],[使用時テキスト]]</f>
        <v>プレイヤーは敵を攻撃した。</v>
      </c>
      <c r="S20" t="str">
        <f>テーブル5[[#This Row],[画像リンク]]</f>
        <v>aaaaa/aa.png</v>
      </c>
      <c r="T20" t="str">
        <f>テーブル5[[#This Row],[エフェクトリンク]]</f>
        <v>aaaaa/aa.png</v>
      </c>
    </row>
    <row r="21" spans="1:20">
      <c r="A21">
        <v>19</v>
      </c>
      <c r="B21" t="str">
        <f>テーブル5[[#This Row],[名前]]</f>
        <v>ミストバースト</v>
      </c>
      <c r="C21" t="str">
        <f>テーブル5[[#This Row],[消費ステータス]]</f>
        <v>MP</v>
      </c>
      <c r="D21">
        <f>テーブル5[[#This Row],[消費量]]</f>
        <v>10</v>
      </c>
      <c r="E21" t="str">
        <f>テーブル5[[#This Row],[攻撃側ステータス]]</f>
        <v>INT</v>
      </c>
      <c r="F21">
        <f>テーブル5[[#This Row],[攻撃側倍率]]</f>
        <v>3</v>
      </c>
      <c r="G21" t="str">
        <f>テーブル5[[#This Row],[防御側ステータス]]</f>
        <v>MND</v>
      </c>
      <c r="H21">
        <f>テーブル5[[#This Row],[防御側倍率]]</f>
        <v>1</v>
      </c>
      <c r="I21" t="str">
        <f>テーブル5[[#This Row],[属性]]</f>
        <v>Aqua</v>
      </c>
      <c r="J21" t="str">
        <f>テーブル5[[#This Row],[分類]]</f>
        <v>Attack</v>
      </c>
      <c r="K21" t="str">
        <f>テーブル5[[#This Row],[使用対象]]</f>
        <v>enemy_Once</v>
      </c>
      <c r="L21">
        <f>テーブル5[[#This Row],[命中率]]</f>
        <v>100</v>
      </c>
      <c r="M21">
        <f>テーブル5[[#This Row],[会心確率]]</f>
        <v>5</v>
      </c>
      <c r="N21">
        <f>テーブル5[[#This Row],[会心倍率]]</f>
        <v>150</v>
      </c>
      <c r="O21" t="str">
        <f>テーブル5[[#This Row],[追加効果]]</f>
        <v>blind</v>
      </c>
      <c r="P21" t="str">
        <f>テーブル5[[#This Row],[説明文]]</f>
        <v>あああああああああ</v>
      </c>
      <c r="Q21" t="str">
        <f>テーブル5[[#This Row],[フレーバーテキスト]]</f>
        <v>あああああああ</v>
      </c>
      <c r="R21" t="str">
        <f>テーブル5[[#This Row],[使用時テキスト]]</f>
        <v>プレイヤーは敵を攻撃した。</v>
      </c>
      <c r="S21" t="str">
        <f>テーブル5[[#This Row],[画像リンク]]</f>
        <v>aaaaa/aa.png</v>
      </c>
      <c r="T21" t="str">
        <f>テーブル5[[#This Row],[エフェクトリンク]]</f>
        <v>aaaaa/aa.png</v>
      </c>
    </row>
    <row r="22" spans="1:20">
      <c r="A22">
        <v>20</v>
      </c>
      <c r="B22" t="str">
        <f>テーブル5[[#This Row],[名前]]</f>
        <v>ウィンドカッター</v>
      </c>
      <c r="C22" t="str">
        <f>テーブル5[[#This Row],[消費ステータス]]</f>
        <v>MP</v>
      </c>
      <c r="D22">
        <f>テーブル5[[#This Row],[消費量]]</f>
        <v>10</v>
      </c>
      <c r="E22" t="str">
        <f>テーブル5[[#This Row],[攻撃側ステータス]]</f>
        <v>INT</v>
      </c>
      <c r="F22">
        <f>テーブル5[[#This Row],[攻撃側倍率]]</f>
        <v>3</v>
      </c>
      <c r="G22" t="str">
        <f>テーブル5[[#This Row],[防御側ステータス]]</f>
        <v>MND</v>
      </c>
      <c r="H22">
        <f>テーブル5[[#This Row],[防御側倍率]]</f>
        <v>1</v>
      </c>
      <c r="I22" t="str">
        <f>テーブル5[[#This Row],[属性]]</f>
        <v>Wind</v>
      </c>
      <c r="J22" t="str">
        <f>テーブル5[[#This Row],[分類]]</f>
        <v>Attack</v>
      </c>
      <c r="K22" t="str">
        <f>テーブル5[[#This Row],[使用対象]]</f>
        <v>enemy_Once</v>
      </c>
      <c r="L22">
        <f>テーブル5[[#This Row],[命中率]]</f>
        <v>100</v>
      </c>
      <c r="M22">
        <f>テーブル5[[#This Row],[会心確率]]</f>
        <v>5</v>
      </c>
      <c r="N22">
        <f>テーブル5[[#This Row],[会心倍率]]</f>
        <v>150</v>
      </c>
      <c r="O22" t="str">
        <f>テーブル5[[#This Row],[追加効果]]</f>
        <v>none</v>
      </c>
      <c r="P22" t="str">
        <f>テーブル5[[#This Row],[説明文]]</f>
        <v>あああああああああ</v>
      </c>
      <c r="Q22" t="str">
        <f>テーブル5[[#This Row],[フレーバーテキスト]]</f>
        <v>あああああああ</v>
      </c>
      <c r="R22" t="str">
        <f>テーブル5[[#This Row],[使用時テキスト]]</f>
        <v>プレイヤーは敵を攻撃した。</v>
      </c>
      <c r="S22" t="str">
        <f>テーブル5[[#This Row],[画像リンク]]</f>
        <v>aaaaa/aa.png</v>
      </c>
      <c r="T22" t="str">
        <f>テーブル5[[#This Row],[エフェクトリンク]]</f>
        <v>aaaaa/aa.png</v>
      </c>
    </row>
    <row r="23" spans="1:20">
      <c r="A23">
        <v>21</v>
      </c>
      <c r="B23" t="str">
        <f>テーブル5[[#This Row],[名前]]</f>
        <v>ボルテックスアロー</v>
      </c>
      <c r="C23" t="str">
        <f>テーブル5[[#This Row],[消費ステータス]]</f>
        <v>MP</v>
      </c>
      <c r="D23">
        <f>テーブル5[[#This Row],[消費量]]</f>
        <v>10</v>
      </c>
      <c r="E23" t="str">
        <f>テーブル5[[#This Row],[攻撃側ステータス]]</f>
        <v>INT</v>
      </c>
      <c r="F23">
        <f>テーブル5[[#This Row],[攻撃側倍率]]</f>
        <v>3</v>
      </c>
      <c r="G23" t="str">
        <f>テーブル5[[#This Row],[防御側ステータス]]</f>
        <v>MND</v>
      </c>
      <c r="H23">
        <f>テーブル5[[#This Row],[防御側倍率]]</f>
        <v>1</v>
      </c>
      <c r="I23" t="str">
        <f>テーブル5[[#This Row],[属性]]</f>
        <v>Wind</v>
      </c>
      <c r="J23" t="str">
        <f>テーブル5[[#This Row],[分類]]</f>
        <v>Attack</v>
      </c>
      <c r="K23" t="str">
        <f>テーブル5[[#This Row],[使用対象]]</f>
        <v>enemy_Once</v>
      </c>
      <c r="L23">
        <f>テーブル5[[#This Row],[命中率]]</f>
        <v>100</v>
      </c>
      <c r="M23">
        <f>テーブル5[[#This Row],[会心確率]]</f>
        <v>5</v>
      </c>
      <c r="N23">
        <f>テーブル5[[#This Row],[会心倍率]]</f>
        <v>150</v>
      </c>
      <c r="O23" t="str">
        <f>テーブル5[[#This Row],[追加効果]]</f>
        <v>none</v>
      </c>
      <c r="P23" t="str">
        <f>テーブル5[[#This Row],[説明文]]</f>
        <v>あああああああああ</v>
      </c>
      <c r="Q23" t="str">
        <f>テーブル5[[#This Row],[フレーバーテキスト]]</f>
        <v>あああああああ</v>
      </c>
      <c r="R23" t="str">
        <f>テーブル5[[#This Row],[使用時テキスト]]</f>
        <v>プレイヤーは敵を攻撃した。</v>
      </c>
      <c r="S23" t="str">
        <f>テーブル5[[#This Row],[画像リンク]]</f>
        <v>aaaaa/aa.png</v>
      </c>
      <c r="T23" t="str">
        <f>テーブル5[[#This Row],[エフェクトリンク]]</f>
        <v>aaaaa/aa.png</v>
      </c>
    </row>
    <row r="24" spans="1:20">
      <c r="A24">
        <v>22</v>
      </c>
      <c r="B24" t="str">
        <f>テーブル5[[#This Row],[名前]]</f>
        <v>エアハンマー</v>
      </c>
      <c r="C24" t="str">
        <f>テーブル5[[#This Row],[消費ステータス]]</f>
        <v>MP</v>
      </c>
      <c r="D24">
        <f>テーブル5[[#This Row],[消費量]]</f>
        <v>10</v>
      </c>
      <c r="E24" t="str">
        <f>テーブル5[[#This Row],[攻撃側ステータス]]</f>
        <v>INT</v>
      </c>
      <c r="F24">
        <f>テーブル5[[#This Row],[攻撃側倍率]]</f>
        <v>3</v>
      </c>
      <c r="G24" t="str">
        <f>テーブル5[[#This Row],[防御側ステータス]]</f>
        <v>MND</v>
      </c>
      <c r="H24">
        <f>テーブル5[[#This Row],[防御側倍率]]</f>
        <v>1</v>
      </c>
      <c r="I24" t="str">
        <f>テーブル5[[#This Row],[属性]]</f>
        <v>Wind</v>
      </c>
      <c r="J24" t="str">
        <f>テーブル5[[#This Row],[分類]]</f>
        <v>Attack</v>
      </c>
      <c r="K24" t="str">
        <f>テーブル5[[#This Row],[使用対象]]</f>
        <v>enemy_Once</v>
      </c>
      <c r="L24">
        <f>テーブル5[[#This Row],[命中率]]</f>
        <v>100</v>
      </c>
      <c r="M24">
        <f>テーブル5[[#This Row],[会心確率]]</f>
        <v>5</v>
      </c>
      <c r="N24">
        <f>テーブル5[[#This Row],[会心倍率]]</f>
        <v>150</v>
      </c>
      <c r="O24" t="str">
        <f>テーブル5[[#This Row],[追加効果]]</f>
        <v>stunned</v>
      </c>
      <c r="P24" t="str">
        <f>テーブル5[[#This Row],[説明文]]</f>
        <v>あああああああああ</v>
      </c>
      <c r="Q24" t="str">
        <f>テーブル5[[#This Row],[フレーバーテキスト]]</f>
        <v>あああああああ</v>
      </c>
      <c r="R24" t="str">
        <f>テーブル5[[#This Row],[使用時テキスト]]</f>
        <v>プレイヤーは敵を攻撃した。</v>
      </c>
      <c r="S24" t="str">
        <f>テーブル5[[#This Row],[画像リンク]]</f>
        <v>aaaaa/aa.png</v>
      </c>
      <c r="T24" t="str">
        <f>テーブル5[[#This Row],[エフェクトリンク]]</f>
        <v>aaaaa/aa.png</v>
      </c>
    </row>
    <row r="25" spans="1:20">
      <c r="A25">
        <v>23</v>
      </c>
      <c r="B25" t="str">
        <f>テーブル5[[#This Row],[名前]]</f>
        <v>ぼうふう</v>
      </c>
      <c r="C25" t="str">
        <f>テーブル5[[#This Row],[消費ステータス]]</f>
        <v>MP</v>
      </c>
      <c r="D25">
        <f>テーブル5[[#This Row],[消費量]]</f>
        <v>10</v>
      </c>
      <c r="E25" t="str">
        <f>テーブル5[[#This Row],[攻撃側ステータス]]</f>
        <v>INT</v>
      </c>
      <c r="F25">
        <f>テーブル5[[#This Row],[攻撃側倍率]]</f>
        <v>3</v>
      </c>
      <c r="G25" t="str">
        <f>テーブル5[[#This Row],[防御側ステータス]]</f>
        <v>MND</v>
      </c>
      <c r="H25">
        <f>テーブル5[[#This Row],[防御側倍率]]</f>
        <v>1</v>
      </c>
      <c r="I25" t="str">
        <f>テーブル5[[#This Row],[属性]]</f>
        <v>Wind</v>
      </c>
      <c r="J25" t="str">
        <f>テーブル5[[#This Row],[分類]]</f>
        <v>Attack</v>
      </c>
      <c r="K25" t="str">
        <f>テーブル5[[#This Row],[使用対象]]</f>
        <v>enemy_Once</v>
      </c>
      <c r="L25">
        <f>テーブル5[[#This Row],[命中率]]</f>
        <v>100</v>
      </c>
      <c r="M25">
        <f>テーブル5[[#This Row],[会心確率]]</f>
        <v>5</v>
      </c>
      <c r="N25">
        <f>テーブル5[[#This Row],[会心倍率]]</f>
        <v>150</v>
      </c>
      <c r="O25" t="str">
        <f>テーブル5[[#This Row],[追加効果]]</f>
        <v>silenced</v>
      </c>
      <c r="P25" t="str">
        <f>テーブル5[[#This Row],[説明文]]</f>
        <v>あああああああああ</v>
      </c>
      <c r="Q25" t="str">
        <f>テーブル5[[#This Row],[フレーバーテキスト]]</f>
        <v>あああああああ</v>
      </c>
      <c r="R25" t="str">
        <f>テーブル5[[#This Row],[使用時テキスト]]</f>
        <v>プレイヤーは敵を攻撃した。</v>
      </c>
      <c r="S25" t="str">
        <f>テーブル5[[#This Row],[画像リンク]]</f>
        <v>aaaaa/aa.png</v>
      </c>
      <c r="T25" t="str">
        <f>テーブル5[[#This Row],[エフェクトリンク]]</f>
        <v>aaaaa/aa.png</v>
      </c>
    </row>
    <row r="26" spans="1:20">
      <c r="A26">
        <v>24</v>
      </c>
      <c r="B26" t="str">
        <f>テーブル5[[#This Row],[名前]]</f>
        <v>ストーンバレット</v>
      </c>
      <c r="C26" t="str">
        <f>テーブル5[[#This Row],[消費ステータス]]</f>
        <v>MP</v>
      </c>
      <c r="D26">
        <f>テーブル5[[#This Row],[消費量]]</f>
        <v>10</v>
      </c>
      <c r="E26" t="str">
        <f>テーブル5[[#This Row],[攻撃側ステータス]]</f>
        <v>INT</v>
      </c>
      <c r="F26">
        <f>テーブル5[[#This Row],[攻撃側倍率]]</f>
        <v>3</v>
      </c>
      <c r="G26" t="str">
        <f>テーブル5[[#This Row],[防御側ステータス]]</f>
        <v>MND</v>
      </c>
      <c r="H26">
        <f>テーブル5[[#This Row],[防御側倍率]]</f>
        <v>1</v>
      </c>
      <c r="I26" t="str">
        <f>テーブル5[[#This Row],[属性]]</f>
        <v>Earth</v>
      </c>
      <c r="J26" t="str">
        <f>テーブル5[[#This Row],[分類]]</f>
        <v>Attack</v>
      </c>
      <c r="K26" t="str">
        <f>テーブル5[[#This Row],[使用対象]]</f>
        <v>enemy_Once</v>
      </c>
      <c r="L26">
        <f>テーブル5[[#This Row],[命中率]]</f>
        <v>100</v>
      </c>
      <c r="M26">
        <f>テーブル5[[#This Row],[会心確率]]</f>
        <v>5</v>
      </c>
      <c r="N26">
        <f>テーブル5[[#This Row],[会心倍率]]</f>
        <v>150</v>
      </c>
      <c r="O26" t="str">
        <f>テーブル5[[#This Row],[追加効果]]</f>
        <v>none</v>
      </c>
      <c r="P26" t="str">
        <f>テーブル5[[#This Row],[説明文]]</f>
        <v>あああああああああ</v>
      </c>
      <c r="Q26" t="str">
        <f>テーブル5[[#This Row],[フレーバーテキスト]]</f>
        <v>あああああああ</v>
      </c>
      <c r="R26" t="str">
        <f>テーブル5[[#This Row],[使用時テキスト]]</f>
        <v>プレイヤーは敵を攻撃した。</v>
      </c>
      <c r="S26" t="str">
        <f>テーブル5[[#This Row],[画像リンク]]</f>
        <v>aaaaa/aa.png</v>
      </c>
      <c r="T26" t="str">
        <f>テーブル5[[#This Row],[エフェクトリンク]]</f>
        <v>aaaaa/aa.png</v>
      </c>
    </row>
    <row r="27" spans="1:20">
      <c r="A27">
        <v>25</v>
      </c>
      <c r="B27" t="str">
        <f>テーブル5[[#This Row],[名前]]</f>
        <v>ロックキャノン</v>
      </c>
      <c r="C27" t="str">
        <f>テーブル5[[#This Row],[消費ステータス]]</f>
        <v>MP</v>
      </c>
      <c r="D27">
        <f>テーブル5[[#This Row],[消費量]]</f>
        <v>10</v>
      </c>
      <c r="E27" t="str">
        <f>テーブル5[[#This Row],[攻撃側ステータス]]</f>
        <v>INT</v>
      </c>
      <c r="F27">
        <f>テーブル5[[#This Row],[攻撃側倍率]]</f>
        <v>3</v>
      </c>
      <c r="G27" t="str">
        <f>テーブル5[[#This Row],[防御側ステータス]]</f>
        <v>MND</v>
      </c>
      <c r="H27">
        <f>テーブル5[[#This Row],[防御側倍率]]</f>
        <v>1</v>
      </c>
      <c r="I27" t="str">
        <f>テーブル5[[#This Row],[属性]]</f>
        <v>Earth</v>
      </c>
      <c r="J27" t="str">
        <f>テーブル5[[#This Row],[分類]]</f>
        <v>Attack</v>
      </c>
      <c r="K27" t="str">
        <f>テーブル5[[#This Row],[使用対象]]</f>
        <v>enemy_Once</v>
      </c>
      <c r="L27">
        <f>テーブル5[[#This Row],[命中率]]</f>
        <v>100</v>
      </c>
      <c r="M27">
        <f>テーブル5[[#This Row],[会心確率]]</f>
        <v>5</v>
      </c>
      <c r="N27">
        <f>テーブル5[[#This Row],[会心倍率]]</f>
        <v>150</v>
      </c>
      <c r="O27" t="str">
        <f>テーブル5[[#This Row],[追加効果]]</f>
        <v>none</v>
      </c>
      <c r="P27" t="str">
        <f>テーブル5[[#This Row],[説明文]]</f>
        <v>あああああああああ</v>
      </c>
      <c r="Q27" t="str">
        <f>テーブル5[[#This Row],[フレーバーテキスト]]</f>
        <v>あああああああ</v>
      </c>
      <c r="R27" t="str">
        <f>テーブル5[[#This Row],[使用時テキスト]]</f>
        <v>プレイヤーは敵を攻撃した。</v>
      </c>
      <c r="S27" t="str">
        <f>テーブル5[[#This Row],[画像リンク]]</f>
        <v>aaaaa/aa.png</v>
      </c>
      <c r="T27" t="str">
        <f>テーブル5[[#This Row],[エフェクトリンク]]</f>
        <v>aaaaa/aa.png</v>
      </c>
    </row>
    <row r="28" spans="1:20">
      <c r="A28">
        <v>26</v>
      </c>
      <c r="B28" t="str">
        <f>テーブル5[[#This Row],[名前]]</f>
        <v>ブラックホール</v>
      </c>
      <c r="C28" t="str">
        <f>テーブル5[[#This Row],[消費ステータス]]</f>
        <v>MP</v>
      </c>
      <c r="D28">
        <f>テーブル5[[#This Row],[消費量]]</f>
        <v>10</v>
      </c>
      <c r="E28" t="str">
        <f>テーブル5[[#This Row],[攻撃側ステータス]]</f>
        <v>INT</v>
      </c>
      <c r="F28">
        <f>テーブル5[[#This Row],[攻撃側倍率]]</f>
        <v>3</v>
      </c>
      <c r="G28" t="str">
        <f>テーブル5[[#This Row],[防御側ステータス]]</f>
        <v>MND</v>
      </c>
      <c r="H28">
        <f>テーブル5[[#This Row],[防御側倍率]]</f>
        <v>1</v>
      </c>
      <c r="I28" t="str">
        <f>テーブル5[[#This Row],[属性]]</f>
        <v>Earth</v>
      </c>
      <c r="J28" t="str">
        <f>テーブル5[[#This Row],[分類]]</f>
        <v>Attack</v>
      </c>
      <c r="K28" t="str">
        <f>テーブル5[[#This Row],[使用対象]]</f>
        <v>enemy_Once</v>
      </c>
      <c r="L28">
        <f>テーブル5[[#This Row],[命中率]]</f>
        <v>100</v>
      </c>
      <c r="M28">
        <f>テーブル5[[#This Row],[会心確率]]</f>
        <v>5</v>
      </c>
      <c r="N28">
        <f>テーブル5[[#This Row],[会心倍率]]</f>
        <v>150</v>
      </c>
      <c r="O28" t="str">
        <f>テーブル5[[#This Row],[追加効果]]</f>
        <v>down_AGI</v>
      </c>
      <c r="P28" t="str">
        <f>テーブル5[[#This Row],[説明文]]</f>
        <v>あああああああああ</v>
      </c>
      <c r="Q28" t="str">
        <f>テーブル5[[#This Row],[フレーバーテキスト]]</f>
        <v>あああああああ</v>
      </c>
      <c r="R28" t="str">
        <f>テーブル5[[#This Row],[使用時テキスト]]</f>
        <v>プレイヤーは敵を攻撃した。</v>
      </c>
      <c r="S28" t="str">
        <f>テーブル5[[#This Row],[画像リンク]]</f>
        <v>aaaaa/aa.png</v>
      </c>
      <c r="T28" t="str">
        <f>テーブル5[[#This Row],[エフェクトリンク]]</f>
        <v>aaaaa/aa.png</v>
      </c>
    </row>
    <row r="29" spans="1:20">
      <c r="A29">
        <v>27</v>
      </c>
      <c r="B29" t="str">
        <f>テーブル5[[#This Row],[名前]]</f>
        <v>ギガドレイン</v>
      </c>
      <c r="C29" t="str">
        <f>テーブル5[[#This Row],[消費ステータス]]</f>
        <v>MP</v>
      </c>
      <c r="D29">
        <f>テーブル5[[#This Row],[消費量]]</f>
        <v>10</v>
      </c>
      <c r="E29" t="str">
        <f>テーブル5[[#This Row],[攻撃側ステータス]]</f>
        <v>INT</v>
      </c>
      <c r="F29">
        <f>テーブル5[[#This Row],[攻撃側倍率]]</f>
        <v>3</v>
      </c>
      <c r="G29" t="str">
        <f>テーブル5[[#This Row],[防御側ステータス]]</f>
        <v>MND</v>
      </c>
      <c r="H29">
        <f>テーブル5[[#This Row],[防御側倍率]]</f>
        <v>1</v>
      </c>
      <c r="I29" t="str">
        <f>テーブル5[[#This Row],[属性]]</f>
        <v>Earth</v>
      </c>
      <c r="J29" t="str">
        <f>テーブル5[[#This Row],[分類]]</f>
        <v>Attack</v>
      </c>
      <c r="K29" t="str">
        <f>テーブル5[[#This Row],[使用対象]]</f>
        <v>enemy_Once</v>
      </c>
      <c r="L29">
        <f>テーブル5[[#This Row],[命中率]]</f>
        <v>100</v>
      </c>
      <c r="M29">
        <f>テーブル5[[#This Row],[会心確率]]</f>
        <v>5</v>
      </c>
      <c r="N29">
        <f>テーブル5[[#This Row],[会心倍率]]</f>
        <v>150</v>
      </c>
      <c r="O29" t="str">
        <f>テーブル5[[#This Row],[追加効果]]</f>
        <v>drain</v>
      </c>
      <c r="P29" t="str">
        <f>テーブル5[[#This Row],[説明文]]</f>
        <v>あああああああああ</v>
      </c>
      <c r="Q29" t="str">
        <f>テーブル5[[#This Row],[フレーバーテキスト]]</f>
        <v>あああああああ</v>
      </c>
      <c r="R29" t="str">
        <f>テーブル5[[#This Row],[使用時テキスト]]</f>
        <v>プレイヤーは敵を攻撃した。</v>
      </c>
      <c r="S29" t="str">
        <f>テーブル5[[#This Row],[画像リンク]]</f>
        <v>aaaaa/aa.png</v>
      </c>
      <c r="T29" t="str">
        <f>テーブル5[[#This Row],[エフェクトリンク]]</f>
        <v>aaaaa/aa.png</v>
      </c>
    </row>
    <row r="30" spans="1:20">
      <c r="A30">
        <v>28</v>
      </c>
      <c r="B30" t="str">
        <f>テーブル5[[#This Row],[名前]]</f>
        <v>ライトボール</v>
      </c>
      <c r="C30" t="str">
        <f>テーブル5[[#This Row],[消費ステータス]]</f>
        <v>MP</v>
      </c>
      <c r="D30">
        <f>テーブル5[[#This Row],[消費量]]</f>
        <v>10</v>
      </c>
      <c r="E30" t="str">
        <f>テーブル5[[#This Row],[攻撃側ステータス]]</f>
        <v>INT</v>
      </c>
      <c r="F30">
        <f>テーブル5[[#This Row],[攻撃側倍率]]</f>
        <v>3</v>
      </c>
      <c r="G30" t="str">
        <f>テーブル5[[#This Row],[防御側ステータス]]</f>
        <v>MND</v>
      </c>
      <c r="H30">
        <f>テーブル5[[#This Row],[防御側倍率]]</f>
        <v>1</v>
      </c>
      <c r="I30" t="str">
        <f>テーブル5[[#This Row],[属性]]</f>
        <v>Light</v>
      </c>
      <c r="J30" t="str">
        <f>テーブル5[[#This Row],[分類]]</f>
        <v>Attack</v>
      </c>
      <c r="K30" t="str">
        <f>テーブル5[[#This Row],[使用対象]]</f>
        <v>enemy_Once</v>
      </c>
      <c r="L30">
        <f>テーブル5[[#This Row],[命中率]]</f>
        <v>100</v>
      </c>
      <c r="M30">
        <f>テーブル5[[#This Row],[会心確率]]</f>
        <v>5</v>
      </c>
      <c r="N30">
        <f>テーブル5[[#This Row],[会心倍率]]</f>
        <v>150</v>
      </c>
      <c r="O30" t="str">
        <f>テーブル5[[#This Row],[追加効果]]</f>
        <v>none</v>
      </c>
      <c r="P30" t="str">
        <f>テーブル5[[#This Row],[説明文]]</f>
        <v>あああああああああ</v>
      </c>
      <c r="Q30" t="str">
        <f>テーブル5[[#This Row],[フレーバーテキスト]]</f>
        <v>あああああああ</v>
      </c>
      <c r="R30" t="str">
        <f>テーブル5[[#This Row],[使用時テキスト]]</f>
        <v>プレイヤーは敵を攻撃した。</v>
      </c>
      <c r="S30" t="str">
        <f>テーブル5[[#This Row],[画像リンク]]</f>
        <v>aaaaa/aa.png</v>
      </c>
      <c r="T30" t="str">
        <f>テーブル5[[#This Row],[エフェクトリンク]]</f>
        <v>aaaaa/aa.png</v>
      </c>
    </row>
    <row r="31" spans="1:20">
      <c r="A31">
        <v>29</v>
      </c>
      <c r="B31" t="str">
        <f>テーブル5[[#This Row],[名前]]</f>
        <v>セイクリッドレイン</v>
      </c>
      <c r="C31" t="str">
        <f>テーブル5[[#This Row],[消費ステータス]]</f>
        <v>MP</v>
      </c>
      <c r="D31">
        <f>テーブル5[[#This Row],[消費量]]</f>
        <v>10</v>
      </c>
      <c r="E31" t="str">
        <f>テーブル5[[#This Row],[攻撃側ステータス]]</f>
        <v>INT</v>
      </c>
      <c r="F31">
        <f>テーブル5[[#This Row],[攻撃側倍率]]</f>
        <v>3</v>
      </c>
      <c r="G31" t="str">
        <f>テーブル5[[#This Row],[防御側ステータス]]</f>
        <v>MND</v>
      </c>
      <c r="H31">
        <f>テーブル5[[#This Row],[防御側倍率]]</f>
        <v>1</v>
      </c>
      <c r="I31" t="str">
        <f>テーブル5[[#This Row],[属性]]</f>
        <v>Light</v>
      </c>
      <c r="J31" t="str">
        <f>テーブル5[[#This Row],[分類]]</f>
        <v>Attack</v>
      </c>
      <c r="K31" t="str">
        <f>テーブル5[[#This Row],[使用対象]]</f>
        <v>enemy_Once</v>
      </c>
      <c r="L31">
        <f>テーブル5[[#This Row],[命中率]]</f>
        <v>100</v>
      </c>
      <c r="M31">
        <f>テーブル5[[#This Row],[会心確率]]</f>
        <v>5</v>
      </c>
      <c r="N31">
        <f>テーブル5[[#This Row],[会心倍率]]</f>
        <v>150</v>
      </c>
      <c r="O31" t="str">
        <f>テーブル5[[#This Row],[追加効果]]</f>
        <v>none</v>
      </c>
      <c r="P31" t="str">
        <f>テーブル5[[#This Row],[説明文]]</f>
        <v>あああああああああ</v>
      </c>
      <c r="Q31" t="str">
        <f>テーブル5[[#This Row],[フレーバーテキスト]]</f>
        <v>あああああああ</v>
      </c>
      <c r="R31" t="str">
        <f>テーブル5[[#This Row],[使用時テキスト]]</f>
        <v>プレイヤーは敵を攻撃した。</v>
      </c>
      <c r="S31" t="str">
        <f>テーブル5[[#This Row],[画像リンク]]</f>
        <v>aaaaa/aa.png</v>
      </c>
      <c r="T31" t="str">
        <f>テーブル5[[#This Row],[エフェクトリンク]]</f>
        <v>aaaaa/aa.png</v>
      </c>
    </row>
    <row r="32" spans="1:20">
      <c r="A32">
        <v>30</v>
      </c>
      <c r="B32" t="str">
        <f>テーブル5[[#This Row],[名前]]</f>
        <v>フラッシュ</v>
      </c>
      <c r="C32" t="str">
        <f>テーブル5[[#This Row],[消費ステータス]]</f>
        <v>MP</v>
      </c>
      <c r="D32">
        <f>テーブル5[[#This Row],[消費量]]</f>
        <v>10</v>
      </c>
      <c r="E32" t="str">
        <f>テーブル5[[#This Row],[攻撃側ステータス]]</f>
        <v>INT</v>
      </c>
      <c r="F32">
        <f>テーブル5[[#This Row],[攻撃側倍率]]</f>
        <v>3</v>
      </c>
      <c r="G32" t="str">
        <f>テーブル5[[#This Row],[防御側ステータス]]</f>
        <v>MND</v>
      </c>
      <c r="H32">
        <f>テーブル5[[#This Row],[防御側倍率]]</f>
        <v>1</v>
      </c>
      <c r="I32" t="str">
        <f>テーブル5[[#This Row],[属性]]</f>
        <v>Light</v>
      </c>
      <c r="J32" t="str">
        <f>テーブル5[[#This Row],[分類]]</f>
        <v>Attack</v>
      </c>
      <c r="K32" t="str">
        <f>テーブル5[[#This Row],[使用対象]]</f>
        <v>enemy_Once</v>
      </c>
      <c r="L32">
        <f>テーブル5[[#This Row],[命中率]]</f>
        <v>100</v>
      </c>
      <c r="M32">
        <f>テーブル5[[#This Row],[会心確率]]</f>
        <v>5</v>
      </c>
      <c r="N32">
        <f>テーブル5[[#This Row],[会心倍率]]</f>
        <v>150</v>
      </c>
      <c r="O32" t="str">
        <f>テーブル5[[#This Row],[追加効果]]</f>
        <v>dazzle</v>
      </c>
      <c r="P32" t="str">
        <f>テーブル5[[#This Row],[説明文]]</f>
        <v>あああああああああ</v>
      </c>
      <c r="Q32" t="str">
        <f>テーブル5[[#This Row],[フレーバーテキスト]]</f>
        <v>あああああああ</v>
      </c>
      <c r="R32" t="str">
        <f>テーブル5[[#This Row],[使用時テキスト]]</f>
        <v>プレイヤーは敵を攻撃した。</v>
      </c>
      <c r="S32" t="str">
        <f>テーブル5[[#This Row],[画像リンク]]</f>
        <v>aaaaa/aa.png</v>
      </c>
      <c r="T32" t="str">
        <f>テーブル5[[#This Row],[エフェクトリンク]]</f>
        <v>aaaaa/aa.png</v>
      </c>
    </row>
    <row r="33" spans="1:20">
      <c r="A33">
        <v>31</v>
      </c>
      <c r="B33" t="str">
        <f>テーブル5[[#This Row],[名前]]</f>
        <v>ラピッドレーザー</v>
      </c>
      <c r="C33" t="str">
        <f>テーブル5[[#This Row],[消費ステータス]]</f>
        <v>MP</v>
      </c>
      <c r="D33">
        <f>テーブル5[[#This Row],[消費量]]</f>
        <v>10</v>
      </c>
      <c r="E33" t="str">
        <f>テーブル5[[#This Row],[攻撃側ステータス]]</f>
        <v>INT</v>
      </c>
      <c r="F33">
        <f>テーブル5[[#This Row],[攻撃側倍率]]</f>
        <v>3</v>
      </c>
      <c r="G33" t="str">
        <f>テーブル5[[#This Row],[防御側ステータス]]</f>
        <v>MND</v>
      </c>
      <c r="H33">
        <f>テーブル5[[#This Row],[防御側倍率]]</f>
        <v>1</v>
      </c>
      <c r="I33" t="str">
        <f>テーブル5[[#This Row],[属性]]</f>
        <v>Light</v>
      </c>
      <c r="J33" t="str">
        <f>テーブル5[[#This Row],[分類]]</f>
        <v>Attack</v>
      </c>
      <c r="K33" t="str">
        <f>テーブル5[[#This Row],[使用対象]]</f>
        <v>enemy_Once</v>
      </c>
      <c r="L33">
        <f>テーブル5[[#This Row],[命中率]]</f>
        <v>100</v>
      </c>
      <c r="M33">
        <f>テーブル5[[#This Row],[会心確率]]</f>
        <v>5</v>
      </c>
      <c r="N33">
        <f>テーブル5[[#This Row],[会心倍率]]</f>
        <v>150</v>
      </c>
      <c r="O33" t="str">
        <f>テーブル5[[#This Row],[追加効果]]</f>
        <v>quick</v>
      </c>
      <c r="P33" t="str">
        <f>テーブル5[[#This Row],[説明文]]</f>
        <v>あああああああああ</v>
      </c>
      <c r="Q33" t="str">
        <f>テーブル5[[#This Row],[フレーバーテキスト]]</f>
        <v>あああああああ</v>
      </c>
      <c r="R33" t="str">
        <f>テーブル5[[#This Row],[使用時テキスト]]</f>
        <v>プレイヤーは敵を攻撃した。</v>
      </c>
      <c r="S33" t="str">
        <f>テーブル5[[#This Row],[画像リンク]]</f>
        <v>aaaaa/aa.png</v>
      </c>
      <c r="T33" t="str">
        <f>テーブル5[[#This Row],[エフェクトリンク]]</f>
        <v>aaaaa/aa.png</v>
      </c>
    </row>
    <row r="34" spans="1:20">
      <c r="A34">
        <v>32</v>
      </c>
      <c r="B34" t="str">
        <f>テーブル5[[#This Row],[名前]]</f>
        <v>バークアウト</v>
      </c>
      <c r="C34" t="str">
        <f>テーブル5[[#This Row],[消費ステータス]]</f>
        <v>MP</v>
      </c>
      <c r="D34">
        <f>テーブル5[[#This Row],[消費量]]</f>
        <v>10</v>
      </c>
      <c r="E34" t="str">
        <f>テーブル5[[#This Row],[攻撃側ステータス]]</f>
        <v>INT</v>
      </c>
      <c r="F34">
        <f>テーブル5[[#This Row],[攻撃側倍率]]</f>
        <v>3</v>
      </c>
      <c r="G34" t="str">
        <f>テーブル5[[#This Row],[防御側ステータス]]</f>
        <v>MND</v>
      </c>
      <c r="H34">
        <f>テーブル5[[#This Row],[防御側倍率]]</f>
        <v>1</v>
      </c>
      <c r="I34" t="str">
        <f>テーブル5[[#This Row],[属性]]</f>
        <v>Dark</v>
      </c>
      <c r="J34" t="str">
        <f>テーブル5[[#This Row],[分類]]</f>
        <v>Attack</v>
      </c>
      <c r="K34" t="str">
        <f>テーブル5[[#This Row],[使用対象]]</f>
        <v>enemy_Once</v>
      </c>
      <c r="L34">
        <f>テーブル5[[#This Row],[命中率]]</f>
        <v>100</v>
      </c>
      <c r="M34">
        <f>テーブル5[[#This Row],[会心確率]]</f>
        <v>5</v>
      </c>
      <c r="N34">
        <f>テーブル5[[#This Row],[会心倍率]]</f>
        <v>150</v>
      </c>
      <c r="O34" t="str">
        <f>テーブル5[[#This Row],[追加効果]]</f>
        <v>none</v>
      </c>
      <c r="P34" t="str">
        <f>テーブル5[[#This Row],[説明文]]</f>
        <v>あああああああああ</v>
      </c>
      <c r="Q34" t="str">
        <f>テーブル5[[#This Row],[フレーバーテキスト]]</f>
        <v>あああああああ</v>
      </c>
      <c r="R34" t="str">
        <f>テーブル5[[#This Row],[使用時テキスト]]</f>
        <v>プレイヤーは敵を攻撃した。</v>
      </c>
      <c r="S34" t="str">
        <f>テーブル5[[#This Row],[画像リンク]]</f>
        <v>aaaaa/aa.png</v>
      </c>
      <c r="T34" t="str">
        <f>テーブル5[[#This Row],[エフェクトリンク]]</f>
        <v>aaaaa/aa.png</v>
      </c>
    </row>
    <row r="35" spans="1:20">
      <c r="A35">
        <v>33</v>
      </c>
      <c r="B35" t="str">
        <f>テーブル5[[#This Row],[名前]]</f>
        <v>ナイトバースト</v>
      </c>
      <c r="C35" t="str">
        <f>テーブル5[[#This Row],[消費ステータス]]</f>
        <v>MP</v>
      </c>
      <c r="D35">
        <f>テーブル5[[#This Row],[消費量]]</f>
        <v>10</v>
      </c>
      <c r="E35" t="str">
        <f>テーブル5[[#This Row],[攻撃側ステータス]]</f>
        <v>INT</v>
      </c>
      <c r="F35">
        <f>テーブル5[[#This Row],[攻撃側倍率]]</f>
        <v>3</v>
      </c>
      <c r="G35" t="str">
        <f>テーブル5[[#This Row],[防御側ステータス]]</f>
        <v>MND</v>
      </c>
      <c r="H35">
        <f>テーブル5[[#This Row],[防御側倍率]]</f>
        <v>1</v>
      </c>
      <c r="I35" t="str">
        <f>テーブル5[[#This Row],[属性]]</f>
        <v>Dark</v>
      </c>
      <c r="J35" t="str">
        <f>テーブル5[[#This Row],[分類]]</f>
        <v>Attack</v>
      </c>
      <c r="K35" t="str">
        <f>テーブル5[[#This Row],[使用対象]]</f>
        <v>enemy_Once</v>
      </c>
      <c r="L35">
        <f>テーブル5[[#This Row],[命中率]]</f>
        <v>100</v>
      </c>
      <c r="M35">
        <f>テーブル5[[#This Row],[会心確率]]</f>
        <v>5</v>
      </c>
      <c r="N35">
        <f>テーブル5[[#This Row],[会心倍率]]</f>
        <v>150</v>
      </c>
      <c r="O35" t="str">
        <f>テーブル5[[#This Row],[追加効果]]</f>
        <v>none</v>
      </c>
      <c r="P35" t="str">
        <f>テーブル5[[#This Row],[説明文]]</f>
        <v>あああああああああ</v>
      </c>
      <c r="Q35" t="str">
        <f>テーブル5[[#This Row],[フレーバーテキスト]]</f>
        <v>あああああああ</v>
      </c>
      <c r="R35" t="str">
        <f>テーブル5[[#This Row],[使用時テキスト]]</f>
        <v>プレイヤーは敵を攻撃した。</v>
      </c>
      <c r="S35" t="str">
        <f>テーブル5[[#This Row],[画像リンク]]</f>
        <v>aaaaa/aa.png</v>
      </c>
      <c r="T35" t="str">
        <f>テーブル5[[#This Row],[エフェクトリンク]]</f>
        <v>aaaaa/aa.png</v>
      </c>
    </row>
    <row r="36" spans="1:20">
      <c r="A36">
        <v>34</v>
      </c>
      <c r="B36" t="str">
        <f>テーブル5[[#This Row],[名前]]</f>
        <v>無量空処</v>
      </c>
      <c r="C36" t="str">
        <f>テーブル5[[#This Row],[消費ステータス]]</f>
        <v>MP</v>
      </c>
      <c r="D36">
        <f>テーブル5[[#This Row],[消費量]]</f>
        <v>10</v>
      </c>
      <c r="E36" t="str">
        <f>テーブル5[[#This Row],[攻撃側ステータス]]</f>
        <v>INT</v>
      </c>
      <c r="F36">
        <f>テーブル5[[#This Row],[攻撃側倍率]]</f>
        <v>3</v>
      </c>
      <c r="G36" t="str">
        <f>テーブル5[[#This Row],[防御側ステータス]]</f>
        <v>MND</v>
      </c>
      <c r="H36">
        <f>テーブル5[[#This Row],[防御側倍率]]</f>
        <v>1</v>
      </c>
      <c r="I36" t="str">
        <f>テーブル5[[#This Row],[属性]]</f>
        <v>Dark</v>
      </c>
      <c r="J36" t="str">
        <f>テーブル5[[#This Row],[分類]]</f>
        <v>Attack</v>
      </c>
      <c r="K36" t="str">
        <f>テーブル5[[#This Row],[使用対象]]</f>
        <v>enemy_Once</v>
      </c>
      <c r="L36">
        <f>テーブル5[[#This Row],[命中率]]</f>
        <v>100</v>
      </c>
      <c r="M36">
        <f>テーブル5[[#This Row],[会心確率]]</f>
        <v>5</v>
      </c>
      <c r="N36">
        <f>テーブル5[[#This Row],[会心倍率]]</f>
        <v>150</v>
      </c>
      <c r="O36" t="str">
        <f>テーブル5[[#This Row],[追加効果]]</f>
        <v>down_INT</v>
      </c>
      <c r="P36" t="str">
        <f>テーブル5[[#This Row],[説明文]]</f>
        <v>あああああああああ</v>
      </c>
      <c r="Q36" t="str">
        <f>テーブル5[[#This Row],[フレーバーテキスト]]</f>
        <v>あああああああ</v>
      </c>
      <c r="R36" t="str">
        <f>テーブル5[[#This Row],[使用時テキスト]]</f>
        <v>プレイヤーは敵を攻撃した。</v>
      </c>
      <c r="S36" t="str">
        <f>テーブル5[[#This Row],[画像リンク]]</f>
        <v>aaaaa/aa.png</v>
      </c>
      <c r="T36" t="str">
        <f>テーブル5[[#This Row],[エフェクトリンク]]</f>
        <v>aaaaa/aa.png</v>
      </c>
    </row>
    <row r="37" spans="1:20">
      <c r="A37">
        <v>35</v>
      </c>
      <c r="B37" t="str">
        <f>テーブル5[[#This Row],[名前]]</f>
        <v>カースニードル</v>
      </c>
      <c r="C37" t="str">
        <f>テーブル5[[#This Row],[消費ステータス]]</f>
        <v>MP</v>
      </c>
      <c r="D37">
        <f>テーブル5[[#This Row],[消費量]]</f>
        <v>10</v>
      </c>
      <c r="E37" t="str">
        <f>テーブル5[[#This Row],[攻撃側ステータス]]</f>
        <v>INT</v>
      </c>
      <c r="F37">
        <f>テーブル5[[#This Row],[攻撃側倍率]]</f>
        <v>3</v>
      </c>
      <c r="G37" t="str">
        <f>テーブル5[[#This Row],[防御側ステータス]]</f>
        <v>MND</v>
      </c>
      <c r="H37">
        <f>テーブル5[[#This Row],[防御側倍率]]</f>
        <v>1</v>
      </c>
      <c r="I37" t="str">
        <f>テーブル5[[#This Row],[属性]]</f>
        <v>Dark</v>
      </c>
      <c r="J37" t="str">
        <f>テーブル5[[#This Row],[分類]]</f>
        <v>Attack</v>
      </c>
      <c r="K37" t="str">
        <f>テーブル5[[#This Row],[使用対象]]</f>
        <v>enemy_Once</v>
      </c>
      <c r="L37">
        <f>テーブル5[[#This Row],[命中率]]</f>
        <v>100</v>
      </c>
      <c r="M37">
        <f>テーブル5[[#This Row],[会心確率]]</f>
        <v>5</v>
      </c>
      <c r="N37">
        <f>テーブル5[[#This Row],[会心倍率]]</f>
        <v>150</v>
      </c>
      <c r="O37" t="str">
        <f>テーブル5[[#This Row],[追加効果]]</f>
        <v>down_MND</v>
      </c>
      <c r="P37" t="str">
        <f>テーブル5[[#This Row],[説明文]]</f>
        <v>あああああああああ</v>
      </c>
      <c r="Q37" t="str">
        <f>テーブル5[[#This Row],[フレーバーテキスト]]</f>
        <v>あああああああ</v>
      </c>
      <c r="R37" t="str">
        <f>テーブル5[[#This Row],[使用時テキスト]]</f>
        <v>プレイヤーは敵を攻撃した。</v>
      </c>
      <c r="S37" t="str">
        <f>テーブル5[[#This Row],[画像リンク]]</f>
        <v>aaaaa/aa.png</v>
      </c>
      <c r="T37" t="str">
        <f>テーブル5[[#This Row],[エフェクトリンク]]</f>
        <v>aaaaa/aa.png</v>
      </c>
    </row>
    <row r="38" spans="1:20">
      <c r="A38">
        <v>36</v>
      </c>
      <c r="B38" t="str">
        <f>テーブル5[[#This Row],[名前]]</f>
        <v>ライトヒール</v>
      </c>
      <c r="C38" t="str">
        <f>テーブル5[[#This Row],[消費ステータス]]</f>
        <v>MP</v>
      </c>
      <c r="D38">
        <f>テーブル5[[#This Row],[消費量]]</f>
        <v>10</v>
      </c>
      <c r="E38" t="str">
        <f>テーブル5[[#This Row],[攻撃側ステータス]]</f>
        <v>MND</v>
      </c>
      <c r="F38">
        <f>テーブル5[[#This Row],[攻撃側倍率]]</f>
        <v>3</v>
      </c>
      <c r="G38" t="str">
        <f>テーブル5[[#This Row],[防御側ステータス]]</f>
        <v>MND</v>
      </c>
      <c r="H38">
        <f>テーブル5[[#This Row],[防御側倍率]]</f>
        <v>0</v>
      </c>
      <c r="I38" t="str">
        <f>テーブル5[[#This Row],[属性]]</f>
        <v>None</v>
      </c>
      <c r="J38" t="str">
        <f>テーブル5[[#This Row],[分類]]</f>
        <v>Heal</v>
      </c>
      <c r="K38" t="str">
        <f>テーブル5[[#This Row],[使用対象]]</f>
        <v>ally_Once</v>
      </c>
      <c r="L38">
        <f>テーブル5[[#This Row],[命中率]]</f>
        <v>100</v>
      </c>
      <c r="M38">
        <f>テーブル5[[#This Row],[会心確率]]</f>
        <v>5</v>
      </c>
      <c r="N38">
        <f>テーブル5[[#This Row],[会心倍率]]</f>
        <v>150</v>
      </c>
      <c r="O38" t="str">
        <f>テーブル5[[#This Row],[追加効果]]</f>
        <v>none</v>
      </c>
      <c r="P38" t="str">
        <f>テーブル5[[#This Row],[説明文]]</f>
        <v>あああああああああ</v>
      </c>
      <c r="Q38" t="str">
        <f>テーブル5[[#This Row],[フレーバーテキスト]]</f>
        <v>あああああああ</v>
      </c>
      <c r="R38" t="str">
        <f>テーブル5[[#This Row],[使用時テキスト]]</f>
        <v>優しい光がを包み込む。</v>
      </c>
      <c r="S38" t="str">
        <f>テーブル5[[#This Row],[画像リンク]]</f>
        <v>aaaaa/aa.png</v>
      </c>
      <c r="T38" t="str">
        <f>テーブル5[[#This Row],[エフェクトリンク]]</f>
        <v>aaaaa/aa.png</v>
      </c>
    </row>
    <row r="39" spans="1:20">
      <c r="A39">
        <v>37</v>
      </c>
      <c r="B39" t="str">
        <f>テーブル5[[#This Row],[名前]]</f>
        <v>ヒール</v>
      </c>
      <c r="C39" t="str">
        <f>テーブル5[[#This Row],[消費ステータス]]</f>
        <v>SP</v>
      </c>
      <c r="D39">
        <f>テーブル5[[#This Row],[消費量]]</f>
        <v>10</v>
      </c>
      <c r="E39" t="str">
        <f>テーブル5[[#This Row],[攻撃側ステータス]]</f>
        <v>MND</v>
      </c>
      <c r="F39">
        <f>テーブル5[[#This Row],[攻撃側倍率]]</f>
        <v>3</v>
      </c>
      <c r="G39" t="str">
        <f>テーブル5[[#This Row],[防御側ステータス]]</f>
        <v>MND</v>
      </c>
      <c r="H39">
        <f>テーブル5[[#This Row],[防御側倍率]]</f>
        <v>0</v>
      </c>
      <c r="I39" t="str">
        <f>テーブル5[[#This Row],[属性]]</f>
        <v>None</v>
      </c>
      <c r="J39" t="str">
        <f>テーブル5[[#This Row],[分類]]</f>
        <v>Heal</v>
      </c>
      <c r="K39" t="str">
        <f>テーブル5[[#This Row],[使用対象]]</f>
        <v>ally_Once</v>
      </c>
      <c r="L39">
        <f>テーブル5[[#This Row],[命中率]]</f>
        <v>100</v>
      </c>
      <c r="M39">
        <f>テーブル5[[#This Row],[会心確率]]</f>
        <v>5</v>
      </c>
      <c r="N39">
        <f>テーブル5[[#This Row],[会心倍率]]</f>
        <v>150</v>
      </c>
      <c r="O39" t="str">
        <f>テーブル5[[#This Row],[追加効果]]</f>
        <v>none</v>
      </c>
      <c r="P39" t="str">
        <f>テーブル5[[#This Row],[説明文]]</f>
        <v>あああああああああ</v>
      </c>
      <c r="Q39" t="str">
        <f>テーブル5[[#This Row],[フレーバーテキスト]]</f>
        <v>あああああああ</v>
      </c>
      <c r="R39" t="str">
        <f>テーブル5[[#This Row],[使用時テキスト]]</f>
        <v>プレイヤーは敵を攻撃した。</v>
      </c>
      <c r="S39" t="str">
        <f>テーブル5[[#This Row],[画像リンク]]</f>
        <v>aaaaa/aa.png</v>
      </c>
      <c r="T39" t="str">
        <f>テーブル5[[#This Row],[エフェクトリンク]]</f>
        <v>aaaaa/aa.png</v>
      </c>
    </row>
    <row r="40" spans="1:20">
      <c r="A40">
        <v>38</v>
      </c>
      <c r="B40" t="str">
        <f>テーブル5[[#This Row],[名前]]</f>
        <v>癒しの風</v>
      </c>
      <c r="C40" t="str">
        <f>テーブル5[[#This Row],[消費ステータス]]</f>
        <v>SP</v>
      </c>
      <c r="D40">
        <f>テーブル5[[#This Row],[消費量]]</f>
        <v>10</v>
      </c>
      <c r="E40" t="str">
        <f>テーブル5[[#This Row],[攻撃側ステータス]]</f>
        <v>MND</v>
      </c>
      <c r="F40">
        <f>テーブル5[[#This Row],[攻撃側倍率]]</f>
        <v>3</v>
      </c>
      <c r="G40" t="str">
        <f>テーブル5[[#This Row],[防御側ステータス]]</f>
        <v>MND</v>
      </c>
      <c r="H40">
        <f>テーブル5[[#This Row],[防御側倍率]]</f>
        <v>0</v>
      </c>
      <c r="I40" t="str">
        <f>テーブル5[[#This Row],[属性]]</f>
        <v>None</v>
      </c>
      <c r="J40" t="str">
        <f>テーブル5[[#This Row],[分類]]</f>
        <v>Heal</v>
      </c>
      <c r="K40" t="str">
        <f>テーブル5[[#This Row],[使用対象]]</f>
        <v>ally_All</v>
      </c>
      <c r="L40">
        <f>テーブル5[[#This Row],[命中率]]</f>
        <v>100</v>
      </c>
      <c r="M40">
        <f>テーブル5[[#This Row],[会心確率]]</f>
        <v>5</v>
      </c>
      <c r="N40">
        <f>テーブル5[[#This Row],[会心倍率]]</f>
        <v>150</v>
      </c>
      <c r="O40" t="str">
        <f>テーブル5[[#This Row],[追加効果]]</f>
        <v>none</v>
      </c>
      <c r="P40" t="str">
        <f>テーブル5[[#This Row],[説明文]]</f>
        <v>あああああああああ</v>
      </c>
      <c r="Q40" t="str">
        <f>テーブル5[[#This Row],[フレーバーテキスト]]</f>
        <v>あああああああ</v>
      </c>
      <c r="R40" t="str">
        <f>テーブル5[[#This Row],[使用時テキスト]]</f>
        <v>プレイヤーは敵を攻撃した。</v>
      </c>
      <c r="S40" t="str">
        <f>テーブル5[[#This Row],[画像リンク]]</f>
        <v>aaaaa/aa.png</v>
      </c>
      <c r="T40" t="str">
        <f>テーブル5[[#This Row],[エフェクトリンク]]</f>
        <v>aaaaa/aa.png</v>
      </c>
    </row>
    <row r="41" spans="1:20">
      <c r="A41">
        <v>39</v>
      </c>
      <c r="B41" t="str">
        <f>テーブル5[[#This Row],[名前]]</f>
        <v>癒しの雫</v>
      </c>
      <c r="C41" t="str">
        <f>テーブル5[[#This Row],[消費ステータス]]</f>
        <v>SP</v>
      </c>
      <c r="D41">
        <f>テーブル5[[#This Row],[消費量]]</f>
        <v>10</v>
      </c>
      <c r="E41" t="str">
        <f>テーブル5[[#This Row],[攻撃側ステータス]]</f>
        <v>MND</v>
      </c>
      <c r="F41">
        <f>テーブル5[[#This Row],[攻撃側倍率]]</f>
        <v>3</v>
      </c>
      <c r="G41" t="str">
        <f>テーブル5[[#This Row],[防御側ステータス]]</f>
        <v>MND</v>
      </c>
      <c r="H41">
        <f>テーブル5[[#This Row],[防御側倍率]]</f>
        <v>0</v>
      </c>
      <c r="I41" t="str">
        <f>テーブル5[[#This Row],[属性]]</f>
        <v>None</v>
      </c>
      <c r="J41" t="str">
        <f>テーブル5[[#This Row],[分類]]</f>
        <v>Heal</v>
      </c>
      <c r="K41" t="str">
        <f>テーブル5[[#This Row],[使用対象]]</f>
        <v>ally_All</v>
      </c>
      <c r="L41">
        <f>テーブル5[[#This Row],[命中率]]</f>
        <v>100</v>
      </c>
      <c r="M41">
        <f>テーブル5[[#This Row],[会心確率]]</f>
        <v>5</v>
      </c>
      <c r="N41">
        <f>テーブル5[[#This Row],[会心倍率]]</f>
        <v>150</v>
      </c>
      <c r="O41" t="str">
        <f>テーブル5[[#This Row],[追加効果]]</f>
        <v>none</v>
      </c>
      <c r="P41" t="str">
        <f>テーブル5[[#This Row],[説明文]]</f>
        <v>あああああああああ</v>
      </c>
      <c r="Q41" t="str">
        <f>テーブル5[[#This Row],[フレーバーテキスト]]</f>
        <v>あああああああ</v>
      </c>
      <c r="R41" t="str">
        <f>テーブル5[[#This Row],[使用時テキスト]]</f>
        <v>プレイヤーは敵を攻撃した。</v>
      </c>
      <c r="S41" t="str">
        <f>テーブル5[[#This Row],[画像リンク]]</f>
        <v>aaaaa/aa.png</v>
      </c>
      <c r="T41" t="str">
        <f>テーブル5[[#This Row],[エフェクトリンク]]</f>
        <v>aaaaa/aa.png</v>
      </c>
    </row>
    <row r="42" spans="1:20">
      <c r="A42">
        <v>40</v>
      </c>
      <c r="B42" t="str">
        <f>テーブル5[[#This Row],[名前]]</f>
        <v>自己再生</v>
      </c>
      <c r="C42" t="str">
        <f>テーブル5[[#This Row],[消費ステータス]]</f>
        <v>SP</v>
      </c>
      <c r="D42">
        <f>テーブル5[[#This Row],[消費量]]</f>
        <v>10</v>
      </c>
      <c r="E42" t="str">
        <f>テーブル5[[#This Row],[攻撃側ステータス]]</f>
        <v>MND</v>
      </c>
      <c r="F42">
        <f>テーブル5[[#This Row],[攻撃側倍率]]</f>
        <v>3</v>
      </c>
      <c r="G42" t="str">
        <f>テーブル5[[#This Row],[防御側ステータス]]</f>
        <v>MND</v>
      </c>
      <c r="H42">
        <f>テーブル5[[#This Row],[防御側倍率]]</f>
        <v>0</v>
      </c>
      <c r="I42" t="str">
        <f>テーブル5[[#This Row],[属性]]</f>
        <v>None</v>
      </c>
      <c r="J42" t="str">
        <f>テーブル5[[#This Row],[分類]]</f>
        <v>Heal</v>
      </c>
      <c r="K42" t="str">
        <f>テーブル5[[#This Row],[使用対象]]</f>
        <v>oneself</v>
      </c>
      <c r="L42">
        <f>テーブル5[[#This Row],[命中率]]</f>
        <v>100</v>
      </c>
      <c r="M42">
        <f>テーブル5[[#This Row],[会心確率]]</f>
        <v>5</v>
      </c>
      <c r="N42">
        <f>テーブル5[[#This Row],[会心倍率]]</f>
        <v>150</v>
      </c>
      <c r="O42" t="str">
        <f>テーブル5[[#This Row],[追加効果]]</f>
        <v>none</v>
      </c>
      <c r="P42" t="str">
        <f>テーブル5[[#This Row],[説明文]]</f>
        <v>あああああああああ</v>
      </c>
      <c r="Q42" t="str">
        <f>テーブル5[[#This Row],[フレーバーテキスト]]</f>
        <v>あああああああ</v>
      </c>
      <c r="R42" t="str">
        <f>テーブル5[[#This Row],[使用時テキスト]]</f>
        <v>プレイヤーは敵を攻撃した。</v>
      </c>
      <c r="S42" t="str">
        <f>テーブル5[[#This Row],[画像リンク]]</f>
        <v>aaaaa/aa.png</v>
      </c>
      <c r="T42" t="str">
        <f>テーブル5[[#This Row],[エフェクトリンク]]</f>
        <v>aaaaa/aa.png</v>
      </c>
    </row>
    <row r="43" spans="1:20">
      <c r="A43">
        <v>41</v>
      </c>
      <c r="B43" t="str">
        <f>テーブル5[[#This Row],[名前]]</f>
        <v>キュア</v>
      </c>
      <c r="C43" t="str">
        <f>テーブル5[[#This Row],[消費ステータス]]</f>
        <v>SP</v>
      </c>
      <c r="D43">
        <f>テーブル5[[#This Row],[消費量]]</f>
        <v>10</v>
      </c>
      <c r="E43" t="str">
        <f>テーブル5[[#This Row],[攻撃側ステータス]]</f>
        <v>MND</v>
      </c>
      <c r="F43">
        <f>テーブル5[[#This Row],[攻撃側倍率]]</f>
        <v>0</v>
      </c>
      <c r="G43" t="str">
        <f>テーブル5[[#This Row],[防御側ステータス]]</f>
        <v>MND</v>
      </c>
      <c r="H43">
        <f>テーブル5[[#This Row],[防御側倍率]]</f>
        <v>0</v>
      </c>
      <c r="I43" t="str">
        <f>テーブル5[[#This Row],[属性]]</f>
        <v>None</v>
      </c>
      <c r="J43" t="str">
        <f>テーブル5[[#This Row],[分類]]</f>
        <v>Heal</v>
      </c>
      <c r="K43" t="str">
        <f>テーブル5[[#This Row],[使用対象]]</f>
        <v>ally_All</v>
      </c>
      <c r="L43">
        <f>テーブル5[[#This Row],[命中率]]</f>
        <v>100</v>
      </c>
      <c r="M43">
        <f>テーブル5[[#This Row],[会心確率]]</f>
        <v>5</v>
      </c>
      <c r="N43">
        <f>テーブル5[[#This Row],[会心倍率]]</f>
        <v>150</v>
      </c>
      <c r="O43" t="str">
        <f>テーブル5[[#This Row],[追加効果]]</f>
        <v>cure</v>
      </c>
      <c r="P43" t="str">
        <f>テーブル5[[#This Row],[説明文]]</f>
        <v>あああああああああ</v>
      </c>
      <c r="Q43" t="str">
        <f>テーブル5[[#This Row],[フレーバーテキスト]]</f>
        <v>あああああああ</v>
      </c>
      <c r="R43" t="str">
        <f>テーブル5[[#This Row],[使用時テキスト]]</f>
        <v>プレイヤーは敵を攻撃した。</v>
      </c>
      <c r="S43" t="str">
        <f>テーブル5[[#This Row],[画像リンク]]</f>
        <v>aaaaa/aa.png</v>
      </c>
      <c r="T43" t="str">
        <f>テーブル5[[#This Row],[エフェクトリンク]]</f>
        <v>aaaaa/aa.png</v>
      </c>
    </row>
    <row r="44" spans="1:20">
      <c r="A44">
        <v>42</v>
      </c>
      <c r="B44" t="str">
        <f>テーブル5[[#This Row],[名前]]</f>
        <v>白い霧</v>
      </c>
      <c r="C44" t="str">
        <f>テーブル5[[#This Row],[消費ステータス]]</f>
        <v>SP</v>
      </c>
      <c r="D44">
        <f>テーブル5[[#This Row],[消費量]]</f>
        <v>10</v>
      </c>
      <c r="E44" t="str">
        <f>テーブル5[[#This Row],[攻撃側ステータス]]</f>
        <v>MND</v>
      </c>
      <c r="F44">
        <f>テーブル5[[#This Row],[攻撃側倍率]]</f>
        <v>0</v>
      </c>
      <c r="G44" t="str">
        <f>テーブル5[[#This Row],[防御側ステータス]]</f>
        <v>MND</v>
      </c>
      <c r="H44">
        <f>テーブル5[[#This Row],[防御側倍率]]</f>
        <v>0</v>
      </c>
      <c r="I44" t="str">
        <f>テーブル5[[#This Row],[属性]]</f>
        <v>None</v>
      </c>
      <c r="J44" t="str">
        <f>テーブル5[[#This Row],[分類]]</f>
        <v>Heal</v>
      </c>
      <c r="K44" t="str">
        <f>テーブル5[[#This Row],[使用対象]]</f>
        <v>ally_All</v>
      </c>
      <c r="L44">
        <f>テーブル5[[#This Row],[命中率]]</f>
        <v>100</v>
      </c>
      <c r="M44">
        <f>テーブル5[[#This Row],[会心確率]]</f>
        <v>5</v>
      </c>
      <c r="N44">
        <f>テーブル5[[#This Row],[会心倍率]]</f>
        <v>150</v>
      </c>
      <c r="O44" t="str">
        <f>テーブル5[[#This Row],[追加効果]]</f>
        <v>statusReset</v>
      </c>
      <c r="P44" t="str">
        <f>テーブル5[[#This Row],[説明文]]</f>
        <v>あああああああああ</v>
      </c>
      <c r="Q44" t="str">
        <f>テーブル5[[#This Row],[フレーバーテキスト]]</f>
        <v>あああああああ</v>
      </c>
      <c r="R44" t="str">
        <f>テーブル5[[#This Row],[使用時テキスト]]</f>
        <v>プレイヤーは敵を攻撃した。</v>
      </c>
      <c r="S44" t="str">
        <f>テーブル5[[#This Row],[画像リンク]]</f>
        <v>aaaaa/aa.png</v>
      </c>
      <c r="T44" t="str">
        <f>テーブル5[[#This Row],[エフェクトリンク]]</f>
        <v>aaaaa/aa.png</v>
      </c>
    </row>
    <row r="45" spans="1:20">
      <c r="A45">
        <v>43</v>
      </c>
      <c r="B45" t="str">
        <f>テーブル5[[#This Row],[名前]]</f>
        <v>リフレッシュ</v>
      </c>
      <c r="C45" t="str">
        <f>テーブル5[[#This Row],[消費ステータス]]</f>
        <v>SP</v>
      </c>
      <c r="D45">
        <f>テーブル5[[#This Row],[消費量]]</f>
        <v>10</v>
      </c>
      <c r="E45" t="str">
        <f>テーブル5[[#This Row],[攻撃側ステータス]]</f>
        <v>MND</v>
      </c>
      <c r="F45">
        <f>テーブル5[[#This Row],[攻撃側倍率]]</f>
        <v>0</v>
      </c>
      <c r="G45" t="str">
        <f>テーブル5[[#This Row],[防御側ステータス]]</f>
        <v>MND</v>
      </c>
      <c r="H45">
        <f>テーブル5[[#This Row],[防御側倍率]]</f>
        <v>0</v>
      </c>
      <c r="I45" t="str">
        <f>テーブル5[[#This Row],[属性]]</f>
        <v>None</v>
      </c>
      <c r="J45" t="str">
        <f>テーブル5[[#This Row],[分類]]</f>
        <v>Heal</v>
      </c>
      <c r="K45" t="str">
        <f>テーブル5[[#This Row],[使用対象]]</f>
        <v>ally_Once</v>
      </c>
      <c r="L45">
        <f>テーブル5[[#This Row],[命中率]]</f>
        <v>100</v>
      </c>
      <c r="M45">
        <f>テーブル5[[#This Row],[会心確率]]</f>
        <v>5</v>
      </c>
      <c r="N45">
        <f>テーブル5[[#This Row],[会心倍率]]</f>
        <v>150</v>
      </c>
      <c r="O45" t="str">
        <f>テーブル5[[#This Row],[追加効果]]</f>
        <v>allCure</v>
      </c>
      <c r="P45" t="str">
        <f>テーブル5[[#This Row],[説明文]]</f>
        <v>あああああああああ</v>
      </c>
      <c r="Q45" t="str">
        <f>テーブル5[[#This Row],[フレーバーテキスト]]</f>
        <v>あああああああ</v>
      </c>
      <c r="R45" t="str">
        <f>テーブル5[[#This Row],[使用時テキスト]]</f>
        <v>プレイヤーは敵を攻撃した。</v>
      </c>
      <c r="S45" t="str">
        <f>テーブル5[[#This Row],[画像リンク]]</f>
        <v>aaaaa/aa.png</v>
      </c>
      <c r="T45" t="str">
        <f>テーブル5[[#This Row],[エフェクトリンク]]</f>
        <v>aaaaa/aa.png</v>
      </c>
    </row>
    <row r="46" spans="1:20">
      <c r="A46">
        <v>44</v>
      </c>
      <c r="B46" t="str">
        <f>テーブル5[[#This Row],[名前]]</f>
        <v>死者蘇生</v>
      </c>
      <c r="C46" t="str">
        <f>テーブル5[[#This Row],[消費ステータス]]</f>
        <v>SP</v>
      </c>
      <c r="D46">
        <f>テーブル5[[#This Row],[消費量]]</f>
        <v>10</v>
      </c>
      <c r="E46" t="str">
        <f>テーブル5[[#This Row],[攻撃側ステータス]]</f>
        <v>MND</v>
      </c>
      <c r="F46">
        <f>テーブル5[[#This Row],[攻撃側倍率]]</f>
        <v>3</v>
      </c>
      <c r="G46" t="str">
        <f>テーブル5[[#This Row],[防御側ステータス]]</f>
        <v>MND</v>
      </c>
      <c r="H46">
        <f>テーブル5[[#This Row],[防御側倍率]]</f>
        <v>0</v>
      </c>
      <c r="I46" t="str">
        <f>テーブル5[[#This Row],[属性]]</f>
        <v>None</v>
      </c>
      <c r="J46" t="str">
        <f>テーブル5[[#This Row],[分類]]</f>
        <v>Heal</v>
      </c>
      <c r="K46" t="str">
        <f>テーブル5[[#This Row],[使用対象]]</f>
        <v>ally_Once</v>
      </c>
      <c r="L46">
        <f>テーブル5[[#This Row],[命中率]]</f>
        <v>100</v>
      </c>
      <c r="M46">
        <f>テーブル5[[#This Row],[会心確率]]</f>
        <v>5</v>
      </c>
      <c r="N46">
        <f>テーブル5[[#This Row],[会心倍率]]</f>
        <v>150</v>
      </c>
      <c r="O46" t="str">
        <f>テーブル5[[#This Row],[追加効果]]</f>
        <v>resurrection</v>
      </c>
      <c r="P46" t="str">
        <f>テーブル5[[#This Row],[説明文]]</f>
        <v>あああああああああ</v>
      </c>
      <c r="Q46" t="str">
        <f>テーブル5[[#This Row],[フレーバーテキスト]]</f>
        <v>あああああああ</v>
      </c>
      <c r="R46" t="str">
        <f>テーブル5[[#This Row],[使用時テキスト]]</f>
        <v>プレイヤーは敵を攻撃した。</v>
      </c>
      <c r="S46" t="str">
        <f>テーブル5[[#This Row],[画像リンク]]</f>
        <v>aaaaa/aa.png</v>
      </c>
      <c r="T46" t="str">
        <f>テーブル5[[#This Row],[エフェクトリンク]]</f>
        <v>aaaaa/aa.png</v>
      </c>
    </row>
    <row r="47" spans="1:20">
      <c r="A47">
        <v>45</v>
      </c>
      <c r="B47" t="str">
        <f>テーブル5[[#This Row],[名前]]</f>
        <v>剣の舞</v>
      </c>
      <c r="C47" t="str">
        <f>テーブル5[[#This Row],[消費ステータス]]</f>
        <v>SP</v>
      </c>
      <c r="D47">
        <f>テーブル5[[#This Row],[消費量]]</f>
        <v>10</v>
      </c>
      <c r="E47" t="str">
        <f>テーブル5[[#This Row],[攻撃側ステータス]]</f>
        <v>MND</v>
      </c>
      <c r="F47">
        <f>テーブル5[[#This Row],[攻撃側倍率]]</f>
        <v>0</v>
      </c>
      <c r="G47" t="str">
        <f>テーブル5[[#This Row],[防御側ステータス]]</f>
        <v>MND</v>
      </c>
      <c r="H47">
        <f>テーブル5[[#This Row],[防御側倍率]]</f>
        <v>0</v>
      </c>
      <c r="I47" t="str">
        <f>テーブル5[[#This Row],[属性]]</f>
        <v>None</v>
      </c>
      <c r="J47" t="str">
        <f>テーブル5[[#This Row],[分類]]</f>
        <v>Buff</v>
      </c>
      <c r="K47" t="str">
        <f>テーブル5[[#This Row],[使用対象]]</f>
        <v>ally_Once</v>
      </c>
      <c r="L47">
        <f>テーブル5[[#This Row],[命中率]]</f>
        <v>100</v>
      </c>
      <c r="M47">
        <f>テーブル5[[#This Row],[会心確率]]</f>
        <v>5</v>
      </c>
      <c r="N47">
        <f>テーブル5[[#This Row],[会心倍率]]</f>
        <v>150</v>
      </c>
      <c r="O47" t="str">
        <f>テーブル5[[#This Row],[追加効果]]</f>
        <v>up_STR</v>
      </c>
      <c r="P47" t="str">
        <f>テーブル5[[#This Row],[説明文]]</f>
        <v>あああああああああ</v>
      </c>
      <c r="Q47" t="str">
        <f>テーブル5[[#This Row],[フレーバーテキスト]]</f>
        <v>あああああああ</v>
      </c>
      <c r="R47" t="str">
        <f>テーブル5[[#This Row],[使用時テキスト]]</f>
        <v>プレイヤーは敵を攻撃した。</v>
      </c>
      <c r="S47" t="str">
        <f>テーブル5[[#This Row],[画像リンク]]</f>
        <v>aaaaa/aa.png</v>
      </c>
      <c r="T47" t="str">
        <f>テーブル5[[#This Row],[エフェクトリンク]]</f>
        <v>aaaaa/aa.png</v>
      </c>
    </row>
    <row r="48" spans="1:20">
      <c r="A48">
        <v>46</v>
      </c>
      <c r="B48" t="str">
        <f>テーブル5[[#This Row],[名前]]</f>
        <v>鉄壁</v>
      </c>
      <c r="C48" t="str">
        <f>テーブル5[[#This Row],[消費ステータス]]</f>
        <v>SP</v>
      </c>
      <c r="D48">
        <f>テーブル5[[#This Row],[消費量]]</f>
        <v>10</v>
      </c>
      <c r="E48" t="str">
        <f>テーブル5[[#This Row],[攻撃側ステータス]]</f>
        <v>MND</v>
      </c>
      <c r="F48">
        <f>テーブル5[[#This Row],[攻撃側倍率]]</f>
        <v>0</v>
      </c>
      <c r="G48" t="str">
        <f>テーブル5[[#This Row],[防御側ステータス]]</f>
        <v>MND</v>
      </c>
      <c r="H48">
        <f>テーブル5[[#This Row],[防御側倍率]]</f>
        <v>0</v>
      </c>
      <c r="I48" t="str">
        <f>テーブル5[[#This Row],[属性]]</f>
        <v>None</v>
      </c>
      <c r="J48" t="str">
        <f>テーブル5[[#This Row],[分類]]</f>
        <v>Buff</v>
      </c>
      <c r="K48" t="str">
        <f>テーブル5[[#This Row],[使用対象]]</f>
        <v>ally_Once</v>
      </c>
      <c r="L48">
        <f>テーブル5[[#This Row],[命中率]]</f>
        <v>100</v>
      </c>
      <c r="M48">
        <f>テーブル5[[#This Row],[会心確率]]</f>
        <v>5</v>
      </c>
      <c r="N48">
        <f>テーブル5[[#This Row],[会心倍率]]</f>
        <v>150</v>
      </c>
      <c r="O48" t="str">
        <f>テーブル5[[#This Row],[追加効果]]</f>
        <v>up_DEF</v>
      </c>
      <c r="P48" t="str">
        <f>テーブル5[[#This Row],[説明文]]</f>
        <v>あああああああああ</v>
      </c>
      <c r="Q48" t="str">
        <f>テーブル5[[#This Row],[フレーバーテキスト]]</f>
        <v>あああああああ</v>
      </c>
      <c r="R48" t="str">
        <f>テーブル5[[#This Row],[使用時テキスト]]</f>
        <v>プレイヤーは敵を攻撃した。</v>
      </c>
      <c r="S48" t="str">
        <f>テーブル5[[#This Row],[画像リンク]]</f>
        <v>aaaaa/aa.png</v>
      </c>
      <c r="T48" t="str">
        <f>テーブル5[[#This Row],[エフェクトリンク]]</f>
        <v>aaaaa/aa.png</v>
      </c>
    </row>
    <row r="49" spans="1:20">
      <c r="A49">
        <v>47</v>
      </c>
      <c r="B49" t="str">
        <f>テーブル5[[#This Row],[名前]]</f>
        <v>悪だくみ</v>
      </c>
      <c r="C49" t="str">
        <f>テーブル5[[#This Row],[消費ステータス]]</f>
        <v>SP</v>
      </c>
      <c r="D49">
        <f>テーブル5[[#This Row],[消費量]]</f>
        <v>10</v>
      </c>
      <c r="E49" t="str">
        <f>テーブル5[[#This Row],[攻撃側ステータス]]</f>
        <v>MND</v>
      </c>
      <c r="F49">
        <f>テーブル5[[#This Row],[攻撃側倍率]]</f>
        <v>0</v>
      </c>
      <c r="G49" t="str">
        <f>テーブル5[[#This Row],[防御側ステータス]]</f>
        <v>MND</v>
      </c>
      <c r="H49">
        <f>テーブル5[[#This Row],[防御側倍率]]</f>
        <v>0</v>
      </c>
      <c r="I49" t="str">
        <f>テーブル5[[#This Row],[属性]]</f>
        <v>None</v>
      </c>
      <c r="J49" t="str">
        <f>テーブル5[[#This Row],[分類]]</f>
        <v>Buff</v>
      </c>
      <c r="K49" t="str">
        <f>テーブル5[[#This Row],[使用対象]]</f>
        <v>ally_Once</v>
      </c>
      <c r="L49">
        <f>テーブル5[[#This Row],[命中率]]</f>
        <v>100</v>
      </c>
      <c r="M49">
        <f>テーブル5[[#This Row],[会心確率]]</f>
        <v>5</v>
      </c>
      <c r="N49">
        <f>テーブル5[[#This Row],[会心倍率]]</f>
        <v>150</v>
      </c>
      <c r="O49" t="str">
        <f>テーブル5[[#This Row],[追加効果]]</f>
        <v>up_INT</v>
      </c>
      <c r="P49" t="str">
        <f>テーブル5[[#This Row],[説明文]]</f>
        <v>あああああああああ</v>
      </c>
      <c r="Q49" t="str">
        <f>テーブル5[[#This Row],[フレーバーテキスト]]</f>
        <v>あああああああ</v>
      </c>
      <c r="R49" t="str">
        <f>テーブル5[[#This Row],[使用時テキスト]]</f>
        <v>プレイヤーは敵を攻撃した。</v>
      </c>
      <c r="S49" t="str">
        <f>テーブル5[[#This Row],[画像リンク]]</f>
        <v>aaaaa/aa.png</v>
      </c>
      <c r="T49" t="str">
        <f>テーブル5[[#This Row],[エフェクトリンク]]</f>
        <v>aaaaa/aa.png</v>
      </c>
    </row>
    <row r="50" spans="1:20">
      <c r="A50">
        <v>48</v>
      </c>
      <c r="B50" t="str">
        <f>テーブル5[[#This Row],[名前]]</f>
        <v>ど忘れ</v>
      </c>
      <c r="C50" t="str">
        <f>テーブル5[[#This Row],[消費ステータス]]</f>
        <v>SP</v>
      </c>
      <c r="D50">
        <f>テーブル5[[#This Row],[消費量]]</f>
        <v>10</v>
      </c>
      <c r="E50" t="str">
        <f>テーブル5[[#This Row],[攻撃側ステータス]]</f>
        <v>MND</v>
      </c>
      <c r="F50">
        <f>テーブル5[[#This Row],[攻撃側倍率]]</f>
        <v>0</v>
      </c>
      <c r="G50" t="str">
        <f>テーブル5[[#This Row],[防御側ステータス]]</f>
        <v>MND</v>
      </c>
      <c r="H50">
        <f>テーブル5[[#This Row],[防御側倍率]]</f>
        <v>0</v>
      </c>
      <c r="I50" t="str">
        <f>テーブル5[[#This Row],[属性]]</f>
        <v>None</v>
      </c>
      <c r="J50" t="str">
        <f>テーブル5[[#This Row],[分類]]</f>
        <v>Buff</v>
      </c>
      <c r="K50" t="str">
        <f>テーブル5[[#This Row],[使用対象]]</f>
        <v>ally_Once</v>
      </c>
      <c r="L50">
        <f>テーブル5[[#This Row],[命中率]]</f>
        <v>100</v>
      </c>
      <c r="M50">
        <f>テーブル5[[#This Row],[会心確率]]</f>
        <v>5</v>
      </c>
      <c r="N50">
        <f>テーブル5[[#This Row],[会心倍率]]</f>
        <v>150</v>
      </c>
      <c r="O50" t="str">
        <f>テーブル5[[#This Row],[追加効果]]</f>
        <v>up_MND</v>
      </c>
      <c r="P50" t="str">
        <f>テーブル5[[#This Row],[説明文]]</f>
        <v>あああああああああ</v>
      </c>
      <c r="Q50" t="str">
        <f>テーブル5[[#This Row],[フレーバーテキスト]]</f>
        <v>あああああああ</v>
      </c>
      <c r="R50" t="str">
        <f>テーブル5[[#This Row],[使用時テキスト]]</f>
        <v>プレイヤーは敵を攻撃した。</v>
      </c>
      <c r="S50" t="str">
        <f>テーブル5[[#This Row],[画像リンク]]</f>
        <v>aaaaa/aa.png</v>
      </c>
      <c r="T50" t="str">
        <f>テーブル5[[#This Row],[エフェクトリンク]]</f>
        <v>aaaaa/aa.png</v>
      </c>
    </row>
    <row r="51" spans="1:20">
      <c r="A51">
        <v>49</v>
      </c>
      <c r="B51" t="str">
        <f>テーブル5[[#This Row],[名前]]</f>
        <v>高速移動</v>
      </c>
      <c r="C51" t="str">
        <f>テーブル5[[#This Row],[消費ステータス]]</f>
        <v>SP</v>
      </c>
      <c r="D51">
        <f>テーブル5[[#This Row],[消費量]]</f>
        <v>10</v>
      </c>
      <c r="E51" t="str">
        <f>テーブル5[[#This Row],[攻撃側ステータス]]</f>
        <v>MND</v>
      </c>
      <c r="F51">
        <f>テーブル5[[#This Row],[攻撃側倍率]]</f>
        <v>0</v>
      </c>
      <c r="G51" t="str">
        <f>テーブル5[[#This Row],[防御側ステータス]]</f>
        <v>MND</v>
      </c>
      <c r="H51">
        <f>テーブル5[[#This Row],[防御側倍率]]</f>
        <v>0</v>
      </c>
      <c r="I51" t="str">
        <f>テーブル5[[#This Row],[属性]]</f>
        <v>None</v>
      </c>
      <c r="J51" t="str">
        <f>テーブル5[[#This Row],[分類]]</f>
        <v>Buff</v>
      </c>
      <c r="K51" t="str">
        <f>テーブル5[[#This Row],[使用対象]]</f>
        <v>ally_Once</v>
      </c>
      <c r="L51">
        <f>テーブル5[[#This Row],[命中率]]</f>
        <v>100</v>
      </c>
      <c r="M51">
        <f>テーブル5[[#This Row],[会心確率]]</f>
        <v>5</v>
      </c>
      <c r="N51">
        <f>テーブル5[[#This Row],[会心倍率]]</f>
        <v>150</v>
      </c>
      <c r="O51" t="str">
        <f>テーブル5[[#This Row],[追加効果]]</f>
        <v>up_AGI</v>
      </c>
      <c r="P51" t="str">
        <f>テーブル5[[#This Row],[説明文]]</f>
        <v>あああああああああ</v>
      </c>
      <c r="Q51" t="str">
        <f>テーブル5[[#This Row],[フレーバーテキスト]]</f>
        <v>あああああああ</v>
      </c>
      <c r="R51" t="str">
        <f>テーブル5[[#This Row],[使用時テキスト]]</f>
        <v>プレイヤーは敵を攻撃した。</v>
      </c>
      <c r="S51" t="str">
        <f>テーブル5[[#This Row],[画像リンク]]</f>
        <v>aaaaa/aa.png</v>
      </c>
      <c r="T51" t="str">
        <f>テーブル5[[#This Row],[エフェクトリンク]]</f>
        <v>aaaaa/aa.png</v>
      </c>
    </row>
    <row r="52" spans="1:20">
      <c r="A52">
        <v>50</v>
      </c>
      <c r="B52" t="str">
        <f>テーブル5[[#This Row],[名前]]</f>
        <v>オーロラベール</v>
      </c>
      <c r="C52" t="str">
        <f>テーブル5[[#This Row],[消費ステータス]]</f>
        <v>SP</v>
      </c>
      <c r="D52">
        <f>テーブル5[[#This Row],[消費量]]</f>
        <v>10</v>
      </c>
      <c r="E52" t="str">
        <f>テーブル5[[#This Row],[攻撃側ステータス]]</f>
        <v>MND</v>
      </c>
      <c r="F52">
        <f>テーブル5[[#This Row],[攻撃側倍率]]</f>
        <v>0</v>
      </c>
      <c r="G52" t="str">
        <f>テーブル5[[#This Row],[防御側ステータス]]</f>
        <v>MND</v>
      </c>
      <c r="H52">
        <f>テーブル5[[#This Row],[防御側倍率]]</f>
        <v>0</v>
      </c>
      <c r="I52" t="str">
        <f>テーブル5[[#This Row],[属性]]</f>
        <v>None</v>
      </c>
      <c r="J52" t="str">
        <f>テーブル5[[#This Row],[分類]]</f>
        <v>Buff</v>
      </c>
      <c r="K52" t="str">
        <f>テーブル5[[#This Row],[使用対象]]</f>
        <v>ally_Once</v>
      </c>
      <c r="L52">
        <f>テーブル5[[#This Row],[命中率]]</f>
        <v>100</v>
      </c>
      <c r="M52">
        <f>テーブル5[[#This Row],[会心確率]]</f>
        <v>5</v>
      </c>
      <c r="N52">
        <f>テーブル5[[#This Row],[会心倍率]]</f>
        <v>150</v>
      </c>
      <c r="O52" t="str">
        <f>テーブル5[[#This Row],[追加効果]]</f>
        <v>defence</v>
      </c>
      <c r="P52" t="str">
        <f>テーブル5[[#This Row],[説明文]]</f>
        <v>あああああああああ</v>
      </c>
      <c r="Q52" t="str">
        <f>テーブル5[[#This Row],[フレーバーテキスト]]</f>
        <v>あああああああ</v>
      </c>
      <c r="R52" t="str">
        <f>テーブル5[[#This Row],[使用時テキスト]]</f>
        <v>プレイヤーは敵を攻撃した。</v>
      </c>
      <c r="S52" t="str">
        <f>テーブル5[[#This Row],[画像リンク]]</f>
        <v>aaaaa/aa.png</v>
      </c>
      <c r="T52" t="str">
        <f>テーブル5[[#This Row],[エフェクトリンク]]</f>
        <v>aaaaa/aa.png</v>
      </c>
    </row>
    <row r="53" spans="1:20">
      <c r="A53">
        <v>51</v>
      </c>
      <c r="B53" t="str">
        <f>テーブル5[[#This Row],[名前]]</f>
        <v>ウォークライ</v>
      </c>
      <c r="C53" t="str">
        <f>テーブル5[[#This Row],[消費ステータス]]</f>
        <v>SP</v>
      </c>
      <c r="D53">
        <f>テーブル5[[#This Row],[消費量]]</f>
        <v>10</v>
      </c>
      <c r="E53" t="str">
        <f>テーブル5[[#This Row],[攻撃側ステータス]]</f>
        <v>MND</v>
      </c>
      <c r="F53">
        <f>テーブル5[[#This Row],[攻撃側倍率]]</f>
        <v>0</v>
      </c>
      <c r="G53" t="str">
        <f>テーブル5[[#This Row],[防御側ステータス]]</f>
        <v>MND</v>
      </c>
      <c r="H53">
        <f>テーブル5[[#This Row],[防御側倍率]]</f>
        <v>0</v>
      </c>
      <c r="I53" t="str">
        <f>テーブル5[[#This Row],[属性]]</f>
        <v>None</v>
      </c>
      <c r="J53" t="str">
        <f>テーブル5[[#This Row],[分類]]</f>
        <v>Buff</v>
      </c>
      <c r="K53" t="str">
        <f>テーブル5[[#This Row],[使用対象]]</f>
        <v>oneself</v>
      </c>
      <c r="L53">
        <f>テーブル5[[#This Row],[命中率]]</f>
        <v>100</v>
      </c>
      <c r="M53">
        <f>テーブル5[[#This Row],[会心確率]]</f>
        <v>5</v>
      </c>
      <c r="N53">
        <f>テーブル5[[#This Row],[会心倍率]]</f>
        <v>150</v>
      </c>
      <c r="O53" t="str">
        <f>テーブル5[[#This Row],[追加効果]]</f>
        <v>attention</v>
      </c>
      <c r="P53" t="str">
        <f>テーブル5[[#This Row],[説明文]]</f>
        <v>あああああああああ</v>
      </c>
      <c r="Q53" t="str">
        <f>テーブル5[[#This Row],[フレーバーテキスト]]</f>
        <v>あああああああ</v>
      </c>
      <c r="R53" t="str">
        <f>テーブル5[[#This Row],[使用時テキスト]]</f>
        <v>プレイヤーは敵を攻撃した。</v>
      </c>
      <c r="S53" t="str">
        <f>テーブル5[[#This Row],[画像リンク]]</f>
        <v>aaaaa/aa.png</v>
      </c>
      <c r="T53" t="str">
        <f>テーブル5[[#This Row],[エフェクトリンク]]</f>
        <v>aaaaa/aa.png</v>
      </c>
    </row>
    <row r="54" spans="1:20">
      <c r="A54">
        <v>52</v>
      </c>
      <c r="B54" t="str">
        <f>テーブル5[[#This Row],[名前]]</f>
        <v>アクアリング</v>
      </c>
      <c r="C54" t="str">
        <f>テーブル5[[#This Row],[消費ステータス]]</f>
        <v>SP</v>
      </c>
      <c r="D54">
        <f>テーブル5[[#This Row],[消費量]]</f>
        <v>10</v>
      </c>
      <c r="E54" t="str">
        <f>テーブル5[[#This Row],[攻撃側ステータス]]</f>
        <v>MND</v>
      </c>
      <c r="F54">
        <f>テーブル5[[#This Row],[攻撃側倍率]]</f>
        <v>0</v>
      </c>
      <c r="G54" t="str">
        <f>テーブル5[[#This Row],[防御側ステータス]]</f>
        <v>MND</v>
      </c>
      <c r="H54">
        <f>テーブル5[[#This Row],[防御側倍率]]</f>
        <v>0</v>
      </c>
      <c r="I54" t="str">
        <f>テーブル5[[#This Row],[属性]]</f>
        <v>None</v>
      </c>
      <c r="J54" t="str">
        <f>テーブル5[[#This Row],[分類]]</f>
        <v>Buff</v>
      </c>
      <c r="K54" t="str">
        <f>テーブル5[[#This Row],[使用対象]]</f>
        <v>ally_All</v>
      </c>
      <c r="L54">
        <f>テーブル5[[#This Row],[命中率]]</f>
        <v>100</v>
      </c>
      <c r="M54">
        <f>テーブル5[[#This Row],[会心確率]]</f>
        <v>5</v>
      </c>
      <c r="N54">
        <f>テーブル5[[#This Row],[会心倍率]]</f>
        <v>150</v>
      </c>
      <c r="O54" t="str">
        <f>テーブル5[[#This Row],[追加効果]]</f>
        <v>regenerate</v>
      </c>
      <c r="P54" t="str">
        <f>テーブル5[[#This Row],[説明文]]</f>
        <v>あああああああああ</v>
      </c>
      <c r="Q54" t="str">
        <f>テーブル5[[#This Row],[フレーバーテキスト]]</f>
        <v>あああああああ</v>
      </c>
      <c r="R54" t="str">
        <f>テーブル5[[#This Row],[使用時テキスト]]</f>
        <v>プレイヤーは敵を攻撃した。</v>
      </c>
      <c r="S54" t="str">
        <f>テーブル5[[#This Row],[画像リンク]]</f>
        <v>aaaaa/aa.png</v>
      </c>
      <c r="T54" t="str">
        <f>テーブル5[[#This Row],[エフェクトリンク]]</f>
        <v>aaaaa/aa.png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76EF-CD07-4274-9B16-8E4010CD844D}">
  <dimension ref="A1:T54"/>
  <sheetViews>
    <sheetView workbookViewId="0">
      <pane ySplit="1" topLeftCell="A35" activePane="bottomLeft" state="frozen"/>
      <selection pane="bottomLeft" activeCell="B3" sqref="B3"/>
    </sheetView>
  </sheetViews>
  <sheetFormatPr defaultRowHeight="18"/>
  <cols>
    <col min="2" max="2" width="16.296875" bestFit="1" customWidth="1"/>
    <col min="3" max="3" width="16.3984375" bestFit="1" customWidth="1"/>
    <col min="5" max="5" width="17" customWidth="1"/>
    <col min="6" max="6" width="11.59765625" customWidth="1"/>
    <col min="7" max="7" width="17" customWidth="1"/>
    <col min="8" max="8" width="11.59765625" customWidth="1"/>
    <col min="11" max="11" width="12.19921875" bestFit="1" customWidth="1"/>
    <col min="13" max="15" width="9.796875" customWidth="1"/>
    <col min="16" max="16" width="18.296875" bestFit="1" customWidth="1"/>
    <col min="17" max="17" width="18.796875" customWidth="1"/>
    <col min="18" max="18" width="26.09765625" bestFit="1" customWidth="1"/>
    <col min="19" max="19" width="13" bestFit="1" customWidth="1"/>
    <col min="20" max="20" width="18.296875" bestFit="1" customWidth="1"/>
  </cols>
  <sheetData>
    <row r="1" spans="1:20">
      <c r="A1" t="s">
        <v>28</v>
      </c>
      <c r="B1" t="s">
        <v>29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36</v>
      </c>
      <c r="M1" t="s">
        <v>124</v>
      </c>
      <c r="N1" t="s">
        <v>39</v>
      </c>
      <c r="O1" t="s">
        <v>125</v>
      </c>
      <c r="P1" t="s">
        <v>126</v>
      </c>
      <c r="Q1" t="s">
        <v>60</v>
      </c>
      <c r="R1" t="s">
        <v>127</v>
      </c>
      <c r="S1" t="s">
        <v>128</v>
      </c>
      <c r="T1" t="s">
        <v>129</v>
      </c>
    </row>
    <row r="2" spans="1:20">
      <c r="A2" s="9">
        <v>0</v>
      </c>
      <c r="B2" s="9" t="s">
        <v>225</v>
      </c>
      <c r="C2" s="9" t="s">
        <v>5</v>
      </c>
      <c r="D2" s="9">
        <v>10</v>
      </c>
      <c r="E2" s="9" t="s">
        <v>145</v>
      </c>
      <c r="F2" s="9">
        <v>3</v>
      </c>
      <c r="G2" s="9" t="s">
        <v>147</v>
      </c>
      <c r="H2" s="9">
        <v>1</v>
      </c>
      <c r="I2" s="9" t="s">
        <v>136</v>
      </c>
      <c r="J2" s="9" t="s">
        <v>133</v>
      </c>
      <c r="K2" s="9" t="s">
        <v>143</v>
      </c>
      <c r="L2" s="9">
        <v>100</v>
      </c>
      <c r="M2" s="9">
        <v>5</v>
      </c>
      <c r="N2" s="9">
        <v>150</v>
      </c>
      <c r="O2" s="9" t="s">
        <v>156</v>
      </c>
      <c r="P2" s="9" t="s">
        <v>130</v>
      </c>
      <c r="Q2" s="9" t="s">
        <v>131</v>
      </c>
      <c r="R2" s="9" t="s">
        <v>132</v>
      </c>
      <c r="S2" s="9" t="s">
        <v>56</v>
      </c>
      <c r="T2" s="9" t="s">
        <v>56</v>
      </c>
    </row>
    <row r="3" spans="1:20">
      <c r="A3" s="9">
        <v>1</v>
      </c>
      <c r="B3" s="9" t="s">
        <v>243</v>
      </c>
      <c r="C3" s="9" t="s">
        <v>5</v>
      </c>
      <c r="D3" s="9">
        <v>10</v>
      </c>
      <c r="E3" s="9" t="s">
        <v>145</v>
      </c>
      <c r="F3" s="9">
        <v>3</v>
      </c>
      <c r="G3" s="9" t="s">
        <v>147</v>
      </c>
      <c r="H3" s="9">
        <v>1</v>
      </c>
      <c r="I3" s="9" t="s">
        <v>136</v>
      </c>
      <c r="J3" s="9" t="s">
        <v>133</v>
      </c>
      <c r="K3" s="9" t="s">
        <v>143</v>
      </c>
      <c r="L3" s="9">
        <v>100</v>
      </c>
      <c r="M3" s="9">
        <v>5</v>
      </c>
      <c r="N3" s="9">
        <v>150</v>
      </c>
      <c r="O3" s="9" t="s">
        <v>156</v>
      </c>
      <c r="P3" s="9" t="s">
        <v>130</v>
      </c>
      <c r="Q3" s="9" t="s">
        <v>131</v>
      </c>
      <c r="R3" s="9" t="s">
        <v>132</v>
      </c>
      <c r="S3" s="9" t="s">
        <v>56</v>
      </c>
      <c r="T3" s="9" t="s">
        <v>56</v>
      </c>
    </row>
    <row r="4" spans="1:20">
      <c r="A4" s="9">
        <v>2</v>
      </c>
      <c r="B4" s="9" t="s">
        <v>234</v>
      </c>
      <c r="C4" s="9" t="s">
        <v>4</v>
      </c>
      <c r="D4" s="9">
        <v>10</v>
      </c>
      <c r="E4" s="9" t="s">
        <v>145</v>
      </c>
      <c r="F4" s="9">
        <v>3</v>
      </c>
      <c r="G4" s="9" t="s">
        <v>147</v>
      </c>
      <c r="H4" s="9">
        <v>1</v>
      </c>
      <c r="I4" s="9" t="s">
        <v>136</v>
      </c>
      <c r="J4" s="9" t="s">
        <v>133</v>
      </c>
      <c r="K4" s="9" t="s">
        <v>143</v>
      </c>
      <c r="L4" s="9">
        <v>100</v>
      </c>
      <c r="M4" s="9">
        <v>5</v>
      </c>
      <c r="N4" s="9">
        <v>150</v>
      </c>
      <c r="O4" s="9" t="s">
        <v>156</v>
      </c>
      <c r="P4" s="9" t="s">
        <v>130</v>
      </c>
      <c r="Q4" s="9" t="s">
        <v>131</v>
      </c>
      <c r="R4" s="9" t="s">
        <v>132</v>
      </c>
      <c r="S4" s="9" t="s">
        <v>56</v>
      </c>
      <c r="T4" s="9" t="s">
        <v>56</v>
      </c>
    </row>
    <row r="5" spans="1:20">
      <c r="A5" s="9">
        <v>3</v>
      </c>
      <c r="B5" s="9" t="s">
        <v>235</v>
      </c>
      <c r="C5" s="9" t="s">
        <v>5</v>
      </c>
      <c r="D5" s="9">
        <v>10</v>
      </c>
      <c r="E5" s="9" t="s">
        <v>145</v>
      </c>
      <c r="F5" s="9">
        <v>3</v>
      </c>
      <c r="G5" s="9" t="s">
        <v>147</v>
      </c>
      <c r="H5" s="9">
        <v>1</v>
      </c>
      <c r="I5" s="9" t="s">
        <v>136</v>
      </c>
      <c r="J5" s="9" t="s">
        <v>133</v>
      </c>
      <c r="K5" s="9" t="s">
        <v>143</v>
      </c>
      <c r="L5" s="9">
        <v>100</v>
      </c>
      <c r="M5" s="9">
        <v>5</v>
      </c>
      <c r="N5" s="9">
        <v>150</v>
      </c>
      <c r="O5" s="9" t="s">
        <v>156</v>
      </c>
      <c r="P5" s="9" t="s">
        <v>130</v>
      </c>
      <c r="Q5" s="9" t="s">
        <v>131</v>
      </c>
      <c r="R5" s="9" t="s">
        <v>132</v>
      </c>
      <c r="S5" s="9" t="s">
        <v>56</v>
      </c>
      <c r="T5" s="9" t="s">
        <v>56</v>
      </c>
    </row>
    <row r="6" spans="1:20">
      <c r="A6" s="9">
        <v>4</v>
      </c>
      <c r="B6" s="9" t="s">
        <v>236</v>
      </c>
      <c r="C6" s="9" t="s">
        <v>5</v>
      </c>
      <c r="D6" s="9">
        <v>10</v>
      </c>
      <c r="E6" s="9" t="s">
        <v>145</v>
      </c>
      <c r="F6" s="9">
        <v>3</v>
      </c>
      <c r="G6" s="9" t="s">
        <v>147</v>
      </c>
      <c r="H6" s="9">
        <v>1</v>
      </c>
      <c r="I6" s="9" t="s">
        <v>136</v>
      </c>
      <c r="J6" s="9" t="s">
        <v>133</v>
      </c>
      <c r="K6" s="9" t="s">
        <v>143</v>
      </c>
      <c r="L6" s="9">
        <v>100</v>
      </c>
      <c r="M6" s="9">
        <v>5</v>
      </c>
      <c r="N6" s="9">
        <v>150</v>
      </c>
      <c r="O6" s="9" t="s">
        <v>156</v>
      </c>
      <c r="P6" s="9" t="s">
        <v>130</v>
      </c>
      <c r="Q6" s="9" t="s">
        <v>131</v>
      </c>
      <c r="R6" s="9" t="s">
        <v>132</v>
      </c>
      <c r="S6" s="9" t="s">
        <v>56</v>
      </c>
      <c r="T6" s="9" t="s">
        <v>56</v>
      </c>
    </row>
    <row r="7" spans="1:20">
      <c r="A7" s="9">
        <v>5</v>
      </c>
      <c r="B7" s="9" t="s">
        <v>209</v>
      </c>
      <c r="C7" s="9" t="s">
        <v>5</v>
      </c>
      <c r="D7" s="9">
        <v>10</v>
      </c>
      <c r="E7" s="9" t="s">
        <v>145</v>
      </c>
      <c r="F7" s="9">
        <v>3</v>
      </c>
      <c r="G7" s="9" t="s">
        <v>147</v>
      </c>
      <c r="H7" s="9">
        <v>1</v>
      </c>
      <c r="I7" s="9" t="s">
        <v>136</v>
      </c>
      <c r="J7" s="9" t="s">
        <v>133</v>
      </c>
      <c r="K7" s="9" t="s">
        <v>143</v>
      </c>
      <c r="L7" s="9">
        <v>100</v>
      </c>
      <c r="M7" s="9">
        <v>5</v>
      </c>
      <c r="N7" s="9">
        <v>150</v>
      </c>
      <c r="O7" s="9" t="s">
        <v>156</v>
      </c>
      <c r="P7" s="9" t="s">
        <v>130</v>
      </c>
      <c r="Q7" s="9" t="s">
        <v>131</v>
      </c>
      <c r="R7" s="9" t="s">
        <v>132</v>
      </c>
      <c r="S7" s="9" t="s">
        <v>56</v>
      </c>
      <c r="T7" s="9" t="s">
        <v>56</v>
      </c>
    </row>
    <row r="8" spans="1:20">
      <c r="A8" s="9">
        <v>6</v>
      </c>
      <c r="B8" s="9" t="s">
        <v>162</v>
      </c>
      <c r="C8" s="9" t="s">
        <v>5</v>
      </c>
      <c r="D8" s="9">
        <v>10</v>
      </c>
      <c r="E8" s="9" t="s">
        <v>145</v>
      </c>
      <c r="F8" s="9">
        <v>3</v>
      </c>
      <c r="G8" s="9" t="s">
        <v>147</v>
      </c>
      <c r="H8" s="9">
        <v>1</v>
      </c>
      <c r="I8" s="9" t="s">
        <v>226</v>
      </c>
      <c r="J8" s="9" t="s">
        <v>133</v>
      </c>
      <c r="K8" s="9" t="s">
        <v>143</v>
      </c>
      <c r="L8" s="9">
        <v>100</v>
      </c>
      <c r="M8" s="9">
        <v>5</v>
      </c>
      <c r="N8" s="9">
        <v>150</v>
      </c>
      <c r="O8" s="9" t="s">
        <v>156</v>
      </c>
      <c r="P8" s="9" t="s">
        <v>130</v>
      </c>
      <c r="Q8" s="9" t="s">
        <v>131</v>
      </c>
      <c r="R8" s="9" t="s">
        <v>132</v>
      </c>
      <c r="S8" s="9" t="s">
        <v>56</v>
      </c>
      <c r="T8" s="9" t="s">
        <v>56</v>
      </c>
    </row>
    <row r="9" spans="1:20">
      <c r="A9" s="9">
        <v>7</v>
      </c>
      <c r="B9" s="9" t="s">
        <v>232</v>
      </c>
      <c r="C9" s="9" t="s">
        <v>5</v>
      </c>
      <c r="D9" s="9">
        <v>10</v>
      </c>
      <c r="E9" s="9" t="s">
        <v>145</v>
      </c>
      <c r="F9" s="9">
        <v>3</v>
      </c>
      <c r="G9" s="9" t="s">
        <v>147</v>
      </c>
      <c r="H9" s="9">
        <v>1</v>
      </c>
      <c r="I9" s="9" t="s">
        <v>227</v>
      </c>
      <c r="J9" s="9" t="s">
        <v>133</v>
      </c>
      <c r="K9" s="9" t="s">
        <v>143</v>
      </c>
      <c r="L9" s="9">
        <v>100</v>
      </c>
      <c r="M9" s="9">
        <v>5</v>
      </c>
      <c r="N9" s="9">
        <v>150</v>
      </c>
      <c r="O9" s="9" t="s">
        <v>156</v>
      </c>
      <c r="P9" s="9" t="s">
        <v>130</v>
      </c>
      <c r="Q9" s="9" t="s">
        <v>131</v>
      </c>
      <c r="R9" s="9" t="s">
        <v>132</v>
      </c>
      <c r="S9" s="9" t="s">
        <v>56</v>
      </c>
      <c r="T9" s="9" t="s">
        <v>56</v>
      </c>
    </row>
    <row r="10" spans="1:20">
      <c r="A10" s="9">
        <v>8</v>
      </c>
      <c r="B10" s="9" t="s">
        <v>233</v>
      </c>
      <c r="C10" s="9" t="s">
        <v>5</v>
      </c>
      <c r="D10" s="9">
        <v>10</v>
      </c>
      <c r="E10" s="9" t="s">
        <v>145</v>
      </c>
      <c r="F10" s="9">
        <v>3</v>
      </c>
      <c r="G10" s="9" t="s">
        <v>147</v>
      </c>
      <c r="H10" s="9">
        <v>1</v>
      </c>
      <c r="I10" s="9" t="s">
        <v>228</v>
      </c>
      <c r="J10" s="9" t="s">
        <v>133</v>
      </c>
      <c r="K10" s="9" t="s">
        <v>143</v>
      </c>
      <c r="L10" s="9">
        <v>100</v>
      </c>
      <c r="M10" s="9">
        <v>5</v>
      </c>
      <c r="N10" s="9">
        <v>150</v>
      </c>
      <c r="O10" s="9" t="s">
        <v>156</v>
      </c>
      <c r="P10" s="9" t="s">
        <v>130</v>
      </c>
      <c r="Q10" s="9" t="s">
        <v>131</v>
      </c>
      <c r="R10" s="9" t="s">
        <v>132</v>
      </c>
      <c r="S10" s="9" t="s">
        <v>56</v>
      </c>
      <c r="T10" s="9" t="s">
        <v>56</v>
      </c>
    </row>
    <row r="11" spans="1:20">
      <c r="A11" s="9">
        <v>9</v>
      </c>
      <c r="B11" s="9" t="s">
        <v>239</v>
      </c>
      <c r="C11" s="9" t="s">
        <v>5</v>
      </c>
      <c r="D11" s="9">
        <v>10</v>
      </c>
      <c r="E11" s="9" t="s">
        <v>145</v>
      </c>
      <c r="F11" s="9">
        <v>3</v>
      </c>
      <c r="G11" s="9" t="s">
        <v>147</v>
      </c>
      <c r="H11" s="9">
        <v>1</v>
      </c>
      <c r="I11" s="9" t="s">
        <v>229</v>
      </c>
      <c r="J11" s="9" t="s">
        <v>133</v>
      </c>
      <c r="K11" s="9" t="s">
        <v>143</v>
      </c>
      <c r="L11" s="9">
        <v>100</v>
      </c>
      <c r="M11" s="9">
        <v>5</v>
      </c>
      <c r="N11" s="9">
        <v>150</v>
      </c>
      <c r="O11" s="9" t="s">
        <v>156</v>
      </c>
      <c r="P11" s="9" t="s">
        <v>130</v>
      </c>
      <c r="Q11" s="9" t="s">
        <v>131</v>
      </c>
      <c r="R11" s="9" t="s">
        <v>132</v>
      </c>
      <c r="S11" s="9" t="s">
        <v>56</v>
      </c>
      <c r="T11" s="9" t="s">
        <v>56</v>
      </c>
    </row>
    <row r="12" spans="1:20">
      <c r="A12" s="9">
        <v>10</v>
      </c>
      <c r="B12" s="9" t="s">
        <v>238</v>
      </c>
      <c r="C12" s="9" t="s">
        <v>5</v>
      </c>
      <c r="D12" s="9">
        <v>10</v>
      </c>
      <c r="E12" s="9" t="s">
        <v>145</v>
      </c>
      <c r="F12" s="9">
        <v>3</v>
      </c>
      <c r="G12" s="9" t="s">
        <v>147</v>
      </c>
      <c r="H12" s="9">
        <v>1</v>
      </c>
      <c r="I12" s="9" t="s">
        <v>230</v>
      </c>
      <c r="J12" s="9" t="s">
        <v>133</v>
      </c>
      <c r="K12" s="9" t="s">
        <v>143</v>
      </c>
      <c r="L12" s="9">
        <v>100</v>
      </c>
      <c r="M12" s="9">
        <v>5</v>
      </c>
      <c r="N12" s="9">
        <v>150</v>
      </c>
      <c r="O12" s="9" t="s">
        <v>156</v>
      </c>
      <c r="P12" s="9" t="s">
        <v>130</v>
      </c>
      <c r="Q12" s="9" t="s">
        <v>131</v>
      </c>
      <c r="R12" s="9" t="s">
        <v>132</v>
      </c>
      <c r="S12" s="9" t="s">
        <v>56</v>
      </c>
      <c r="T12" s="9" t="s">
        <v>56</v>
      </c>
    </row>
    <row r="13" spans="1:20">
      <c r="A13" s="9">
        <v>11</v>
      </c>
      <c r="B13" s="9" t="s">
        <v>237</v>
      </c>
      <c r="C13" s="9" t="s">
        <v>5</v>
      </c>
      <c r="D13" s="9">
        <v>10</v>
      </c>
      <c r="E13" s="9" t="s">
        <v>145</v>
      </c>
      <c r="F13" s="9">
        <v>3</v>
      </c>
      <c r="G13" s="9" t="s">
        <v>147</v>
      </c>
      <c r="H13" s="9">
        <v>1</v>
      </c>
      <c r="I13" s="9" t="s">
        <v>231</v>
      </c>
      <c r="J13" s="9" t="s">
        <v>133</v>
      </c>
      <c r="K13" s="9" t="s">
        <v>143</v>
      </c>
      <c r="L13" s="9">
        <v>100</v>
      </c>
      <c r="M13" s="9">
        <v>5</v>
      </c>
      <c r="N13" s="9">
        <v>150</v>
      </c>
      <c r="O13" s="9" t="s">
        <v>156</v>
      </c>
      <c r="P13" s="9" t="s">
        <v>130</v>
      </c>
      <c r="Q13" s="9" t="s">
        <v>131</v>
      </c>
      <c r="R13" s="9" t="s">
        <v>132</v>
      </c>
      <c r="S13" s="9" t="s">
        <v>56</v>
      </c>
      <c r="T13" s="9" t="s">
        <v>56</v>
      </c>
    </row>
    <row r="14" spans="1:20">
      <c r="A14" s="8">
        <v>12</v>
      </c>
      <c r="B14" s="8" t="s">
        <v>155</v>
      </c>
      <c r="C14" s="8" t="s">
        <v>4</v>
      </c>
      <c r="D14" s="8">
        <v>10</v>
      </c>
      <c r="E14" s="8" t="s">
        <v>146</v>
      </c>
      <c r="F14" s="8">
        <v>3</v>
      </c>
      <c r="G14" s="8" t="s">
        <v>144</v>
      </c>
      <c r="H14" s="8">
        <v>1</v>
      </c>
      <c r="I14" s="8" t="s">
        <v>137</v>
      </c>
      <c r="J14" s="8" t="s">
        <v>133</v>
      </c>
      <c r="K14" s="8" t="s">
        <v>143</v>
      </c>
      <c r="L14" s="8">
        <v>100</v>
      </c>
      <c r="M14" s="8">
        <v>5</v>
      </c>
      <c r="N14" s="8">
        <v>150</v>
      </c>
      <c r="O14" s="8" t="s">
        <v>156</v>
      </c>
      <c r="P14" s="8" t="s">
        <v>130</v>
      </c>
      <c r="Q14" s="8" t="s">
        <v>131</v>
      </c>
      <c r="R14" s="8" t="s">
        <v>132</v>
      </c>
      <c r="S14" s="8" t="s">
        <v>56</v>
      </c>
      <c r="T14" s="8" t="s">
        <v>56</v>
      </c>
    </row>
    <row r="15" spans="1:20">
      <c r="A15" s="8">
        <v>13</v>
      </c>
      <c r="B15" s="8" t="s">
        <v>163</v>
      </c>
      <c r="C15" s="8" t="s">
        <v>4</v>
      </c>
      <c r="D15" s="8">
        <v>10</v>
      </c>
      <c r="E15" s="8" t="s">
        <v>146</v>
      </c>
      <c r="F15" s="8">
        <v>3</v>
      </c>
      <c r="G15" s="8" t="s">
        <v>144</v>
      </c>
      <c r="H15" s="8">
        <v>1</v>
      </c>
      <c r="I15" s="8" t="s">
        <v>137</v>
      </c>
      <c r="J15" s="8" t="s">
        <v>133</v>
      </c>
      <c r="K15" s="8" t="s">
        <v>143</v>
      </c>
      <c r="L15" s="8">
        <v>100</v>
      </c>
      <c r="M15" s="8">
        <v>5</v>
      </c>
      <c r="N15" s="8">
        <v>150</v>
      </c>
      <c r="O15" s="8" t="s">
        <v>156</v>
      </c>
      <c r="P15" s="8" t="s">
        <v>130</v>
      </c>
      <c r="Q15" s="8" t="s">
        <v>131</v>
      </c>
      <c r="R15" s="8" t="s">
        <v>132</v>
      </c>
      <c r="S15" s="8" t="s">
        <v>56</v>
      </c>
      <c r="T15" s="8" t="s">
        <v>56</v>
      </c>
    </row>
    <row r="16" spans="1:20">
      <c r="A16" s="8">
        <v>14</v>
      </c>
      <c r="B16" s="8" t="s">
        <v>161</v>
      </c>
      <c r="C16" s="8" t="s">
        <v>4</v>
      </c>
      <c r="D16" s="8">
        <v>10</v>
      </c>
      <c r="E16" s="8" t="s">
        <v>146</v>
      </c>
      <c r="F16" s="8">
        <v>3</v>
      </c>
      <c r="G16" s="8" t="s">
        <v>144</v>
      </c>
      <c r="H16" s="8">
        <v>1</v>
      </c>
      <c r="I16" s="8" t="s">
        <v>137</v>
      </c>
      <c r="J16" s="8" t="s">
        <v>133</v>
      </c>
      <c r="K16" s="8" t="s">
        <v>143</v>
      </c>
      <c r="L16" s="8">
        <v>100</v>
      </c>
      <c r="M16" s="8">
        <v>5</v>
      </c>
      <c r="N16" s="8">
        <v>150</v>
      </c>
      <c r="O16" s="8" t="s">
        <v>184</v>
      </c>
      <c r="P16" s="8" t="s">
        <v>130</v>
      </c>
      <c r="Q16" s="8" t="s">
        <v>131</v>
      </c>
      <c r="R16" s="8" t="s">
        <v>132</v>
      </c>
      <c r="S16" s="8" t="s">
        <v>56</v>
      </c>
      <c r="T16" s="8" t="s">
        <v>56</v>
      </c>
    </row>
    <row r="17" spans="1:20">
      <c r="A17" s="8">
        <v>15</v>
      </c>
      <c r="B17" s="8" t="s">
        <v>164</v>
      </c>
      <c r="C17" s="8" t="s">
        <v>4</v>
      </c>
      <c r="D17" s="8">
        <v>10</v>
      </c>
      <c r="E17" s="8" t="s">
        <v>146</v>
      </c>
      <c r="F17" s="8">
        <v>3</v>
      </c>
      <c r="G17" s="8" t="s">
        <v>144</v>
      </c>
      <c r="H17" s="8">
        <v>1</v>
      </c>
      <c r="I17" s="8" t="s">
        <v>137</v>
      </c>
      <c r="J17" s="8" t="s">
        <v>133</v>
      </c>
      <c r="K17" s="8" t="s">
        <v>143</v>
      </c>
      <c r="L17" s="8">
        <v>100</v>
      </c>
      <c r="M17" s="8">
        <v>5</v>
      </c>
      <c r="N17" s="8">
        <v>150</v>
      </c>
      <c r="O17" s="8" t="s">
        <v>185</v>
      </c>
      <c r="P17" s="8" t="s">
        <v>130</v>
      </c>
      <c r="Q17" s="8" t="s">
        <v>131</v>
      </c>
      <c r="R17" s="8" t="s">
        <v>132</v>
      </c>
      <c r="S17" s="8" t="s">
        <v>56</v>
      </c>
      <c r="T17" s="8" t="s">
        <v>56</v>
      </c>
    </row>
    <row r="18" spans="1:20">
      <c r="A18" s="1">
        <v>16</v>
      </c>
      <c r="B18" s="1" t="s">
        <v>211</v>
      </c>
      <c r="C18" s="1" t="s">
        <v>4</v>
      </c>
      <c r="D18" s="1">
        <v>10</v>
      </c>
      <c r="E18" s="1" t="s">
        <v>146</v>
      </c>
      <c r="F18" s="1">
        <v>3</v>
      </c>
      <c r="G18" s="1" t="s">
        <v>144</v>
      </c>
      <c r="H18" s="1">
        <v>1</v>
      </c>
      <c r="I18" s="1" t="s">
        <v>138</v>
      </c>
      <c r="J18" s="1" t="s">
        <v>133</v>
      </c>
      <c r="K18" s="1" t="s">
        <v>143</v>
      </c>
      <c r="L18" s="1">
        <v>100</v>
      </c>
      <c r="M18" s="1">
        <v>5</v>
      </c>
      <c r="N18" s="1">
        <v>150</v>
      </c>
      <c r="O18" s="1" t="s">
        <v>156</v>
      </c>
      <c r="P18" s="1" t="s">
        <v>130</v>
      </c>
      <c r="Q18" s="1" t="s">
        <v>131</v>
      </c>
      <c r="R18" s="1" t="s">
        <v>132</v>
      </c>
      <c r="S18" s="1" t="s">
        <v>56</v>
      </c>
      <c r="T18" s="1" t="s">
        <v>56</v>
      </c>
    </row>
    <row r="19" spans="1:20">
      <c r="A19" s="1">
        <v>17</v>
      </c>
      <c r="B19" s="1" t="s">
        <v>212</v>
      </c>
      <c r="C19" s="1" t="s">
        <v>4</v>
      </c>
      <c r="D19" s="1">
        <v>10</v>
      </c>
      <c r="E19" s="1" t="s">
        <v>146</v>
      </c>
      <c r="F19" s="1">
        <v>3</v>
      </c>
      <c r="G19" s="1" t="s">
        <v>144</v>
      </c>
      <c r="H19" s="1">
        <v>1</v>
      </c>
      <c r="I19" s="1" t="s">
        <v>138</v>
      </c>
      <c r="J19" s="1" t="s">
        <v>133</v>
      </c>
      <c r="K19" s="1" t="s">
        <v>143</v>
      </c>
      <c r="L19" s="1">
        <v>100</v>
      </c>
      <c r="M19" s="1">
        <v>5</v>
      </c>
      <c r="N19" s="1">
        <v>150</v>
      </c>
      <c r="O19" s="1" t="s">
        <v>156</v>
      </c>
      <c r="P19" s="1" t="s">
        <v>130</v>
      </c>
      <c r="Q19" s="1" t="s">
        <v>131</v>
      </c>
      <c r="R19" s="1" t="s">
        <v>132</v>
      </c>
      <c r="S19" s="1" t="s">
        <v>56</v>
      </c>
      <c r="T19" s="1" t="s">
        <v>56</v>
      </c>
    </row>
    <row r="20" spans="1:20">
      <c r="A20" s="1">
        <v>18</v>
      </c>
      <c r="B20" s="1" t="s">
        <v>210</v>
      </c>
      <c r="C20" s="1" t="s">
        <v>4</v>
      </c>
      <c r="D20" s="1">
        <v>10</v>
      </c>
      <c r="E20" s="1" t="s">
        <v>146</v>
      </c>
      <c r="F20" s="1">
        <v>3</v>
      </c>
      <c r="G20" s="1" t="s">
        <v>144</v>
      </c>
      <c r="H20" s="1">
        <v>1</v>
      </c>
      <c r="I20" s="1" t="s">
        <v>138</v>
      </c>
      <c r="J20" s="1" t="s">
        <v>133</v>
      </c>
      <c r="K20" s="1" t="s">
        <v>143</v>
      </c>
      <c r="L20" s="1">
        <v>100</v>
      </c>
      <c r="M20" s="1">
        <v>5</v>
      </c>
      <c r="N20" s="1">
        <v>150</v>
      </c>
      <c r="O20" s="1" t="s">
        <v>186</v>
      </c>
      <c r="P20" s="1" t="s">
        <v>130</v>
      </c>
      <c r="Q20" s="1" t="s">
        <v>131</v>
      </c>
      <c r="R20" s="1" t="s">
        <v>132</v>
      </c>
      <c r="S20" s="1" t="s">
        <v>56</v>
      </c>
      <c r="T20" s="1" t="s">
        <v>56</v>
      </c>
    </row>
    <row r="21" spans="1:20">
      <c r="A21" s="1">
        <v>19</v>
      </c>
      <c r="B21" s="1" t="s">
        <v>188</v>
      </c>
      <c r="C21" s="1" t="s">
        <v>4</v>
      </c>
      <c r="D21" s="1">
        <v>10</v>
      </c>
      <c r="E21" s="1" t="s">
        <v>146</v>
      </c>
      <c r="F21" s="1">
        <v>3</v>
      </c>
      <c r="G21" s="1" t="s">
        <v>144</v>
      </c>
      <c r="H21" s="1">
        <v>1</v>
      </c>
      <c r="I21" s="1" t="s">
        <v>138</v>
      </c>
      <c r="J21" s="1" t="s">
        <v>133</v>
      </c>
      <c r="K21" s="1" t="s">
        <v>143</v>
      </c>
      <c r="L21" s="1">
        <v>100</v>
      </c>
      <c r="M21" s="1">
        <v>5</v>
      </c>
      <c r="N21" s="1">
        <v>150</v>
      </c>
      <c r="O21" s="1" t="s">
        <v>187</v>
      </c>
      <c r="P21" s="1" t="s">
        <v>130</v>
      </c>
      <c r="Q21" s="1" t="s">
        <v>131</v>
      </c>
      <c r="R21" s="1" t="s">
        <v>132</v>
      </c>
      <c r="S21" s="1" t="s">
        <v>56</v>
      </c>
      <c r="T21" s="1" t="s">
        <v>56</v>
      </c>
    </row>
    <row r="22" spans="1:20">
      <c r="A22" s="2">
        <v>20</v>
      </c>
      <c r="B22" s="2" t="s">
        <v>213</v>
      </c>
      <c r="C22" s="2" t="s">
        <v>165</v>
      </c>
      <c r="D22" s="2">
        <v>10</v>
      </c>
      <c r="E22" s="2" t="s">
        <v>146</v>
      </c>
      <c r="F22" s="2">
        <v>3</v>
      </c>
      <c r="G22" s="2" t="s">
        <v>144</v>
      </c>
      <c r="H22" s="2">
        <v>1</v>
      </c>
      <c r="I22" s="2" t="s">
        <v>139</v>
      </c>
      <c r="J22" s="2" t="s">
        <v>133</v>
      </c>
      <c r="K22" s="2" t="s">
        <v>143</v>
      </c>
      <c r="L22" s="2">
        <v>100</v>
      </c>
      <c r="M22" s="2">
        <v>5</v>
      </c>
      <c r="N22" s="2">
        <v>150</v>
      </c>
      <c r="O22" s="2" t="s">
        <v>156</v>
      </c>
      <c r="P22" s="2" t="s">
        <v>130</v>
      </c>
      <c r="Q22" s="2" t="s">
        <v>131</v>
      </c>
      <c r="R22" s="2" t="s">
        <v>132</v>
      </c>
      <c r="S22" s="2" t="s">
        <v>56</v>
      </c>
      <c r="T22" s="2" t="s">
        <v>56</v>
      </c>
    </row>
    <row r="23" spans="1:20">
      <c r="A23" s="2">
        <v>21</v>
      </c>
      <c r="B23" s="2" t="s">
        <v>214</v>
      </c>
      <c r="C23" s="2" t="s">
        <v>165</v>
      </c>
      <c r="D23" s="2">
        <v>10</v>
      </c>
      <c r="E23" s="2" t="s">
        <v>146</v>
      </c>
      <c r="F23" s="2">
        <v>3</v>
      </c>
      <c r="G23" s="2" t="s">
        <v>144</v>
      </c>
      <c r="H23" s="2">
        <v>1</v>
      </c>
      <c r="I23" s="2" t="s">
        <v>139</v>
      </c>
      <c r="J23" s="2" t="s">
        <v>133</v>
      </c>
      <c r="K23" s="2" t="s">
        <v>143</v>
      </c>
      <c r="L23" s="2">
        <v>100</v>
      </c>
      <c r="M23" s="2">
        <v>5</v>
      </c>
      <c r="N23" s="2">
        <v>150</v>
      </c>
      <c r="O23" s="2" t="s">
        <v>156</v>
      </c>
      <c r="P23" s="2" t="s">
        <v>130</v>
      </c>
      <c r="Q23" s="2" t="s">
        <v>131</v>
      </c>
      <c r="R23" s="2" t="s">
        <v>132</v>
      </c>
      <c r="S23" s="2" t="s">
        <v>56</v>
      </c>
      <c r="T23" s="2" t="s">
        <v>56</v>
      </c>
    </row>
    <row r="24" spans="1:20">
      <c r="A24" s="2">
        <v>22</v>
      </c>
      <c r="B24" s="2" t="s">
        <v>191</v>
      </c>
      <c r="C24" s="2" t="s">
        <v>165</v>
      </c>
      <c r="D24" s="2">
        <v>10</v>
      </c>
      <c r="E24" s="2" t="s">
        <v>146</v>
      </c>
      <c r="F24" s="2">
        <v>3</v>
      </c>
      <c r="G24" s="2" t="s">
        <v>144</v>
      </c>
      <c r="H24" s="2">
        <v>1</v>
      </c>
      <c r="I24" s="2" t="s">
        <v>139</v>
      </c>
      <c r="J24" s="2" t="s">
        <v>133</v>
      </c>
      <c r="K24" s="2" t="s">
        <v>143</v>
      </c>
      <c r="L24" s="2">
        <v>100</v>
      </c>
      <c r="M24" s="2">
        <v>5</v>
      </c>
      <c r="N24" s="2">
        <v>150</v>
      </c>
      <c r="O24" s="2" t="s">
        <v>183</v>
      </c>
      <c r="P24" s="2" t="s">
        <v>130</v>
      </c>
      <c r="Q24" s="2" t="s">
        <v>131</v>
      </c>
      <c r="R24" s="2" t="s">
        <v>132</v>
      </c>
      <c r="S24" s="2" t="s">
        <v>56</v>
      </c>
      <c r="T24" s="2" t="s">
        <v>56</v>
      </c>
    </row>
    <row r="25" spans="1:20">
      <c r="A25" s="2">
        <v>23</v>
      </c>
      <c r="B25" s="2" t="s">
        <v>215</v>
      </c>
      <c r="C25" s="2" t="s">
        <v>165</v>
      </c>
      <c r="D25" s="2">
        <v>10</v>
      </c>
      <c r="E25" s="2" t="s">
        <v>146</v>
      </c>
      <c r="F25" s="2">
        <v>3</v>
      </c>
      <c r="G25" s="2" t="s">
        <v>144</v>
      </c>
      <c r="H25" s="2">
        <v>1</v>
      </c>
      <c r="I25" s="2" t="s">
        <v>139</v>
      </c>
      <c r="J25" s="2" t="s">
        <v>133</v>
      </c>
      <c r="K25" s="2" t="s">
        <v>143</v>
      </c>
      <c r="L25" s="2">
        <v>100</v>
      </c>
      <c r="M25" s="2">
        <v>5</v>
      </c>
      <c r="N25" s="2">
        <v>150</v>
      </c>
      <c r="O25" s="2" t="s">
        <v>190</v>
      </c>
      <c r="P25" s="2" t="s">
        <v>130</v>
      </c>
      <c r="Q25" s="2" t="s">
        <v>131</v>
      </c>
      <c r="R25" s="2" t="s">
        <v>132</v>
      </c>
      <c r="S25" s="2" t="s">
        <v>56</v>
      </c>
      <c r="T25" s="2" t="s">
        <v>56</v>
      </c>
    </row>
    <row r="26" spans="1:20">
      <c r="A26" s="3">
        <v>24</v>
      </c>
      <c r="B26" s="3" t="s">
        <v>240</v>
      </c>
      <c r="C26" s="3" t="s">
        <v>165</v>
      </c>
      <c r="D26" s="3">
        <v>10</v>
      </c>
      <c r="E26" s="3" t="s">
        <v>146</v>
      </c>
      <c r="F26" s="3">
        <v>3</v>
      </c>
      <c r="G26" s="3" t="s">
        <v>144</v>
      </c>
      <c r="H26" s="3">
        <v>1</v>
      </c>
      <c r="I26" s="3" t="s">
        <v>140</v>
      </c>
      <c r="J26" s="3" t="s">
        <v>133</v>
      </c>
      <c r="K26" s="3" t="s">
        <v>143</v>
      </c>
      <c r="L26" s="3">
        <v>100</v>
      </c>
      <c r="M26" s="3">
        <v>5</v>
      </c>
      <c r="N26" s="3">
        <v>150</v>
      </c>
      <c r="O26" s="3" t="s">
        <v>156</v>
      </c>
      <c r="P26" s="3" t="s">
        <v>130</v>
      </c>
      <c r="Q26" s="3" t="s">
        <v>131</v>
      </c>
      <c r="R26" s="3" t="s">
        <v>132</v>
      </c>
      <c r="S26" s="3" t="s">
        <v>56</v>
      </c>
      <c r="T26" s="3" t="s">
        <v>56</v>
      </c>
    </row>
    <row r="27" spans="1:20">
      <c r="A27" s="3">
        <v>25</v>
      </c>
      <c r="B27" s="3" t="s">
        <v>241</v>
      </c>
      <c r="C27" s="3" t="s">
        <v>165</v>
      </c>
      <c r="D27" s="3">
        <v>10</v>
      </c>
      <c r="E27" s="3" t="s">
        <v>146</v>
      </c>
      <c r="F27" s="3">
        <v>3</v>
      </c>
      <c r="G27" s="3" t="s">
        <v>144</v>
      </c>
      <c r="H27" s="3">
        <v>1</v>
      </c>
      <c r="I27" s="3" t="s">
        <v>140</v>
      </c>
      <c r="J27" s="3" t="s">
        <v>133</v>
      </c>
      <c r="K27" s="3" t="s">
        <v>143</v>
      </c>
      <c r="L27" s="3">
        <v>100</v>
      </c>
      <c r="M27" s="3">
        <v>5</v>
      </c>
      <c r="N27" s="3">
        <v>150</v>
      </c>
      <c r="O27" s="3" t="s">
        <v>156</v>
      </c>
      <c r="P27" s="3" t="s">
        <v>130</v>
      </c>
      <c r="Q27" s="3" t="s">
        <v>131</v>
      </c>
      <c r="R27" s="3" t="s">
        <v>132</v>
      </c>
      <c r="S27" s="3" t="s">
        <v>56</v>
      </c>
      <c r="T27" s="3" t="s">
        <v>56</v>
      </c>
    </row>
    <row r="28" spans="1:20">
      <c r="A28" s="3">
        <v>26</v>
      </c>
      <c r="B28" s="3" t="s">
        <v>216</v>
      </c>
      <c r="C28" s="3" t="s">
        <v>165</v>
      </c>
      <c r="D28" s="3">
        <v>10</v>
      </c>
      <c r="E28" s="3" t="s">
        <v>146</v>
      </c>
      <c r="F28" s="3">
        <v>3</v>
      </c>
      <c r="G28" s="3" t="s">
        <v>144</v>
      </c>
      <c r="H28" s="3">
        <v>1</v>
      </c>
      <c r="I28" s="3" t="s">
        <v>140</v>
      </c>
      <c r="J28" s="3" t="s">
        <v>133</v>
      </c>
      <c r="K28" s="3" t="s">
        <v>143</v>
      </c>
      <c r="L28" s="3">
        <v>100</v>
      </c>
      <c r="M28" s="3">
        <v>5</v>
      </c>
      <c r="N28" s="3">
        <v>150</v>
      </c>
      <c r="O28" s="3" t="s">
        <v>192</v>
      </c>
      <c r="P28" s="3" t="s">
        <v>130</v>
      </c>
      <c r="Q28" s="3" t="s">
        <v>131</v>
      </c>
      <c r="R28" s="3" t="s">
        <v>132</v>
      </c>
      <c r="S28" s="3" t="s">
        <v>56</v>
      </c>
      <c r="T28" s="3" t="s">
        <v>56</v>
      </c>
    </row>
    <row r="29" spans="1:20">
      <c r="A29" s="3">
        <v>27</v>
      </c>
      <c r="B29" s="3" t="s">
        <v>217</v>
      </c>
      <c r="C29" s="3" t="s">
        <v>165</v>
      </c>
      <c r="D29" s="3">
        <v>10</v>
      </c>
      <c r="E29" s="3" t="s">
        <v>146</v>
      </c>
      <c r="F29" s="3">
        <v>3</v>
      </c>
      <c r="G29" s="3" t="s">
        <v>144</v>
      </c>
      <c r="H29" s="3">
        <v>1</v>
      </c>
      <c r="I29" s="3" t="s">
        <v>140</v>
      </c>
      <c r="J29" s="3" t="s">
        <v>133</v>
      </c>
      <c r="K29" s="3" t="s">
        <v>143</v>
      </c>
      <c r="L29" s="3">
        <v>100</v>
      </c>
      <c r="M29" s="3">
        <v>5</v>
      </c>
      <c r="N29" s="3">
        <v>150</v>
      </c>
      <c r="O29" s="3" t="s">
        <v>193</v>
      </c>
      <c r="P29" s="3" t="s">
        <v>130</v>
      </c>
      <c r="Q29" s="3" t="s">
        <v>131</v>
      </c>
      <c r="R29" s="3" t="s">
        <v>132</v>
      </c>
      <c r="S29" s="3" t="s">
        <v>56</v>
      </c>
      <c r="T29" s="3" t="s">
        <v>56</v>
      </c>
    </row>
    <row r="30" spans="1:20">
      <c r="A30" s="4">
        <v>28</v>
      </c>
      <c r="B30" s="4" t="s">
        <v>218</v>
      </c>
      <c r="C30" s="4" t="s">
        <v>165</v>
      </c>
      <c r="D30" s="4">
        <v>10</v>
      </c>
      <c r="E30" s="4" t="s">
        <v>146</v>
      </c>
      <c r="F30" s="4">
        <v>3</v>
      </c>
      <c r="G30" s="4" t="s">
        <v>144</v>
      </c>
      <c r="H30" s="4">
        <v>1</v>
      </c>
      <c r="I30" s="4" t="s">
        <v>142</v>
      </c>
      <c r="J30" s="4" t="s">
        <v>133</v>
      </c>
      <c r="K30" s="4" t="s">
        <v>143</v>
      </c>
      <c r="L30" s="4">
        <v>100</v>
      </c>
      <c r="M30" s="4">
        <v>5</v>
      </c>
      <c r="N30" s="4">
        <v>150</v>
      </c>
      <c r="O30" s="4" t="s">
        <v>156</v>
      </c>
      <c r="P30" s="4" t="s">
        <v>130</v>
      </c>
      <c r="Q30" s="4" t="s">
        <v>131</v>
      </c>
      <c r="R30" s="4" t="s">
        <v>132</v>
      </c>
      <c r="S30" s="4" t="s">
        <v>56</v>
      </c>
      <c r="T30" s="4" t="s">
        <v>56</v>
      </c>
    </row>
    <row r="31" spans="1:20">
      <c r="A31" s="4">
        <v>29</v>
      </c>
      <c r="B31" s="4" t="s">
        <v>219</v>
      </c>
      <c r="C31" s="4" t="s">
        <v>165</v>
      </c>
      <c r="D31" s="4">
        <v>10</v>
      </c>
      <c r="E31" s="4" t="s">
        <v>146</v>
      </c>
      <c r="F31" s="4">
        <v>3</v>
      </c>
      <c r="G31" s="4" t="s">
        <v>144</v>
      </c>
      <c r="H31" s="4">
        <v>1</v>
      </c>
      <c r="I31" s="4" t="s">
        <v>142</v>
      </c>
      <c r="J31" s="4" t="s">
        <v>133</v>
      </c>
      <c r="K31" s="4" t="s">
        <v>143</v>
      </c>
      <c r="L31" s="4">
        <v>100</v>
      </c>
      <c r="M31" s="4">
        <v>5</v>
      </c>
      <c r="N31" s="4">
        <v>150</v>
      </c>
      <c r="O31" s="4" t="s">
        <v>156</v>
      </c>
      <c r="P31" s="4" t="s">
        <v>130</v>
      </c>
      <c r="Q31" s="4" t="s">
        <v>131</v>
      </c>
      <c r="R31" s="4" t="s">
        <v>132</v>
      </c>
      <c r="S31" s="4" t="s">
        <v>56</v>
      </c>
      <c r="T31" s="4" t="s">
        <v>56</v>
      </c>
    </row>
    <row r="32" spans="1:20">
      <c r="A32" s="4">
        <v>30</v>
      </c>
      <c r="B32" s="4" t="s">
        <v>220</v>
      </c>
      <c r="C32" s="4" t="s">
        <v>165</v>
      </c>
      <c r="D32" s="4">
        <v>10</v>
      </c>
      <c r="E32" s="4" t="s">
        <v>146</v>
      </c>
      <c r="F32" s="4">
        <v>3</v>
      </c>
      <c r="G32" s="4" t="s">
        <v>144</v>
      </c>
      <c r="H32" s="4">
        <v>1</v>
      </c>
      <c r="I32" s="4" t="s">
        <v>142</v>
      </c>
      <c r="J32" s="4" t="s">
        <v>133</v>
      </c>
      <c r="K32" s="4" t="s">
        <v>143</v>
      </c>
      <c r="L32" s="4">
        <v>100</v>
      </c>
      <c r="M32" s="4">
        <v>5</v>
      </c>
      <c r="N32" s="4">
        <v>150</v>
      </c>
      <c r="O32" s="4" t="s">
        <v>194</v>
      </c>
      <c r="P32" s="4" t="s">
        <v>130</v>
      </c>
      <c r="Q32" s="4" t="s">
        <v>131</v>
      </c>
      <c r="R32" s="4" t="s">
        <v>132</v>
      </c>
      <c r="S32" s="4" t="s">
        <v>56</v>
      </c>
      <c r="T32" s="4" t="s">
        <v>56</v>
      </c>
    </row>
    <row r="33" spans="1:20">
      <c r="A33" s="4">
        <v>31</v>
      </c>
      <c r="B33" s="4" t="s">
        <v>242</v>
      </c>
      <c r="C33" s="4" t="s">
        <v>165</v>
      </c>
      <c r="D33" s="4">
        <v>10</v>
      </c>
      <c r="E33" s="4" t="s">
        <v>146</v>
      </c>
      <c r="F33" s="4">
        <v>3</v>
      </c>
      <c r="G33" s="4" t="s">
        <v>144</v>
      </c>
      <c r="H33" s="4">
        <v>1</v>
      </c>
      <c r="I33" s="4" t="s">
        <v>142</v>
      </c>
      <c r="J33" s="4" t="s">
        <v>133</v>
      </c>
      <c r="K33" s="4" t="s">
        <v>143</v>
      </c>
      <c r="L33" s="4">
        <v>100</v>
      </c>
      <c r="M33" s="4">
        <v>5</v>
      </c>
      <c r="N33" s="4">
        <v>150</v>
      </c>
      <c r="O33" s="4" t="s">
        <v>189</v>
      </c>
      <c r="P33" s="4" t="s">
        <v>130</v>
      </c>
      <c r="Q33" s="4" t="s">
        <v>131</v>
      </c>
      <c r="R33" s="4" t="s">
        <v>132</v>
      </c>
      <c r="S33" s="4" t="s">
        <v>56</v>
      </c>
      <c r="T33" s="4" t="s">
        <v>56</v>
      </c>
    </row>
    <row r="34" spans="1:20">
      <c r="A34" s="5">
        <v>32</v>
      </c>
      <c r="B34" s="5" t="s">
        <v>223</v>
      </c>
      <c r="C34" s="5" t="s">
        <v>165</v>
      </c>
      <c r="D34" s="5">
        <v>10</v>
      </c>
      <c r="E34" s="5" t="s">
        <v>146</v>
      </c>
      <c r="F34" s="5">
        <v>3</v>
      </c>
      <c r="G34" s="5" t="s">
        <v>144</v>
      </c>
      <c r="H34" s="5">
        <v>1</v>
      </c>
      <c r="I34" s="5" t="s">
        <v>141</v>
      </c>
      <c r="J34" s="5" t="s">
        <v>133</v>
      </c>
      <c r="K34" s="5" t="s">
        <v>143</v>
      </c>
      <c r="L34" s="5">
        <v>100</v>
      </c>
      <c r="M34" s="5">
        <v>5</v>
      </c>
      <c r="N34" s="5">
        <v>150</v>
      </c>
      <c r="O34" s="5" t="s">
        <v>156</v>
      </c>
      <c r="P34" s="5" t="s">
        <v>130</v>
      </c>
      <c r="Q34" s="5" t="s">
        <v>131</v>
      </c>
      <c r="R34" s="5" t="s">
        <v>132</v>
      </c>
      <c r="S34" s="5" t="s">
        <v>56</v>
      </c>
      <c r="T34" s="5" t="s">
        <v>56</v>
      </c>
    </row>
    <row r="35" spans="1:20">
      <c r="A35" s="5">
        <v>33</v>
      </c>
      <c r="B35" s="5" t="s">
        <v>224</v>
      </c>
      <c r="C35" s="5" t="s">
        <v>165</v>
      </c>
      <c r="D35" s="5">
        <v>10</v>
      </c>
      <c r="E35" s="5" t="s">
        <v>146</v>
      </c>
      <c r="F35" s="5">
        <v>3</v>
      </c>
      <c r="G35" s="5" t="s">
        <v>144</v>
      </c>
      <c r="H35" s="5">
        <v>1</v>
      </c>
      <c r="I35" s="5" t="s">
        <v>141</v>
      </c>
      <c r="J35" s="5" t="s">
        <v>133</v>
      </c>
      <c r="K35" s="5" t="s">
        <v>143</v>
      </c>
      <c r="L35" s="5">
        <v>100</v>
      </c>
      <c r="M35" s="5">
        <v>5</v>
      </c>
      <c r="N35" s="5">
        <v>150</v>
      </c>
      <c r="O35" s="5" t="s">
        <v>156</v>
      </c>
      <c r="P35" s="5" t="s">
        <v>130</v>
      </c>
      <c r="Q35" s="5" t="s">
        <v>131</v>
      </c>
      <c r="R35" s="5" t="s">
        <v>132</v>
      </c>
      <c r="S35" s="5" t="s">
        <v>56</v>
      </c>
      <c r="T35" s="5" t="s">
        <v>56</v>
      </c>
    </row>
    <row r="36" spans="1:20">
      <c r="A36" s="5">
        <v>34</v>
      </c>
      <c r="B36" s="5" t="s">
        <v>222</v>
      </c>
      <c r="C36" s="5" t="s">
        <v>165</v>
      </c>
      <c r="D36" s="5">
        <v>10</v>
      </c>
      <c r="E36" s="5" t="s">
        <v>146</v>
      </c>
      <c r="F36" s="5">
        <v>3</v>
      </c>
      <c r="G36" s="5" t="s">
        <v>144</v>
      </c>
      <c r="H36" s="5">
        <v>1</v>
      </c>
      <c r="I36" s="5" t="s">
        <v>141</v>
      </c>
      <c r="J36" s="5" t="s">
        <v>133</v>
      </c>
      <c r="K36" s="5" t="s">
        <v>143</v>
      </c>
      <c r="L36" s="5">
        <v>100</v>
      </c>
      <c r="M36" s="5">
        <v>5</v>
      </c>
      <c r="N36" s="5">
        <v>150</v>
      </c>
      <c r="O36" s="5" t="s">
        <v>195</v>
      </c>
      <c r="P36" s="5" t="s">
        <v>130</v>
      </c>
      <c r="Q36" s="5" t="s">
        <v>131</v>
      </c>
      <c r="R36" s="5" t="s">
        <v>132</v>
      </c>
      <c r="S36" s="5" t="s">
        <v>56</v>
      </c>
      <c r="T36" s="5" t="s">
        <v>56</v>
      </c>
    </row>
    <row r="37" spans="1:20">
      <c r="A37" s="5">
        <v>35</v>
      </c>
      <c r="B37" s="5" t="s">
        <v>221</v>
      </c>
      <c r="C37" s="5" t="s">
        <v>165</v>
      </c>
      <c r="D37" s="5">
        <v>10</v>
      </c>
      <c r="E37" s="5" t="s">
        <v>146</v>
      </c>
      <c r="F37" s="5">
        <v>3</v>
      </c>
      <c r="G37" s="5" t="s">
        <v>144</v>
      </c>
      <c r="H37" s="5">
        <v>1</v>
      </c>
      <c r="I37" s="5" t="s">
        <v>141</v>
      </c>
      <c r="J37" s="5" t="s">
        <v>133</v>
      </c>
      <c r="K37" s="5" t="s">
        <v>143</v>
      </c>
      <c r="L37" s="5">
        <v>100</v>
      </c>
      <c r="M37" s="5">
        <v>5</v>
      </c>
      <c r="N37" s="5">
        <v>150</v>
      </c>
      <c r="O37" s="5" t="s">
        <v>196</v>
      </c>
      <c r="P37" s="5" t="s">
        <v>130</v>
      </c>
      <c r="Q37" s="5" t="s">
        <v>131</v>
      </c>
      <c r="R37" s="5" t="s">
        <v>132</v>
      </c>
      <c r="S37" s="5" t="s">
        <v>56</v>
      </c>
      <c r="T37" s="5" t="s">
        <v>56</v>
      </c>
    </row>
    <row r="38" spans="1:20">
      <c r="A38" s="6">
        <v>36</v>
      </c>
      <c r="B38" s="6" t="s">
        <v>166</v>
      </c>
      <c r="C38" s="6" t="s">
        <v>4</v>
      </c>
      <c r="D38" s="6">
        <v>10</v>
      </c>
      <c r="E38" s="6" t="s">
        <v>144</v>
      </c>
      <c r="F38" s="6">
        <v>3</v>
      </c>
      <c r="G38" s="6" t="s">
        <v>144</v>
      </c>
      <c r="H38" s="6">
        <v>0</v>
      </c>
      <c r="I38" s="6" t="s">
        <v>136</v>
      </c>
      <c r="J38" s="6" t="s">
        <v>134</v>
      </c>
      <c r="K38" s="6" t="s">
        <v>159</v>
      </c>
      <c r="L38" s="6">
        <v>100</v>
      </c>
      <c r="M38" s="6">
        <v>5</v>
      </c>
      <c r="N38" s="6">
        <v>150</v>
      </c>
      <c r="O38" s="6" t="s">
        <v>156</v>
      </c>
      <c r="P38" s="6" t="s">
        <v>130</v>
      </c>
      <c r="Q38" s="6" t="s">
        <v>131</v>
      </c>
      <c r="R38" s="6" t="s">
        <v>160</v>
      </c>
      <c r="S38" s="6" t="s">
        <v>56</v>
      </c>
      <c r="T38" s="6" t="s">
        <v>56</v>
      </c>
    </row>
    <row r="39" spans="1:20">
      <c r="A39" s="6">
        <v>37</v>
      </c>
      <c r="B39" s="6" t="s">
        <v>167</v>
      </c>
      <c r="C39" s="6" t="s">
        <v>5</v>
      </c>
      <c r="D39" s="6">
        <v>10</v>
      </c>
      <c r="E39" s="6" t="s">
        <v>144</v>
      </c>
      <c r="F39" s="6">
        <v>3</v>
      </c>
      <c r="G39" s="6" t="s">
        <v>144</v>
      </c>
      <c r="H39" s="6">
        <v>0</v>
      </c>
      <c r="I39" s="6" t="s">
        <v>136</v>
      </c>
      <c r="J39" s="6" t="s">
        <v>134</v>
      </c>
      <c r="K39" s="6" t="s">
        <v>159</v>
      </c>
      <c r="L39" s="6">
        <v>100</v>
      </c>
      <c r="M39" s="6">
        <v>5</v>
      </c>
      <c r="N39" s="6">
        <v>150</v>
      </c>
      <c r="O39" s="6" t="s">
        <v>156</v>
      </c>
      <c r="P39" s="6" t="s">
        <v>130</v>
      </c>
      <c r="Q39" s="6" t="s">
        <v>131</v>
      </c>
      <c r="R39" s="6" t="s">
        <v>132</v>
      </c>
      <c r="S39" s="6" t="s">
        <v>56</v>
      </c>
      <c r="T39" s="6" t="s">
        <v>56</v>
      </c>
    </row>
    <row r="40" spans="1:20">
      <c r="A40" s="6">
        <v>38</v>
      </c>
      <c r="B40" s="6" t="s">
        <v>168</v>
      </c>
      <c r="C40" s="6" t="s">
        <v>5</v>
      </c>
      <c r="D40" s="6">
        <v>10</v>
      </c>
      <c r="E40" s="6" t="s">
        <v>144</v>
      </c>
      <c r="F40" s="6">
        <v>3</v>
      </c>
      <c r="G40" s="6" t="s">
        <v>144</v>
      </c>
      <c r="H40" s="6">
        <v>0</v>
      </c>
      <c r="I40" s="6" t="s">
        <v>136</v>
      </c>
      <c r="J40" s="6" t="s">
        <v>134</v>
      </c>
      <c r="K40" s="6" t="s">
        <v>158</v>
      </c>
      <c r="L40" s="6">
        <v>100</v>
      </c>
      <c r="M40" s="6">
        <v>5</v>
      </c>
      <c r="N40" s="6">
        <v>150</v>
      </c>
      <c r="O40" s="6" t="s">
        <v>156</v>
      </c>
      <c r="P40" s="6" t="s">
        <v>130</v>
      </c>
      <c r="Q40" s="6" t="s">
        <v>131</v>
      </c>
      <c r="R40" s="6" t="s">
        <v>132</v>
      </c>
      <c r="S40" s="6" t="s">
        <v>56</v>
      </c>
      <c r="T40" s="6" t="s">
        <v>56</v>
      </c>
    </row>
    <row r="41" spans="1:20">
      <c r="A41" s="6">
        <v>39</v>
      </c>
      <c r="B41" s="6" t="s">
        <v>170</v>
      </c>
      <c r="C41" s="6" t="s">
        <v>5</v>
      </c>
      <c r="D41" s="6">
        <v>10</v>
      </c>
      <c r="E41" s="6" t="s">
        <v>144</v>
      </c>
      <c r="F41" s="6">
        <v>3</v>
      </c>
      <c r="G41" s="6" t="s">
        <v>144</v>
      </c>
      <c r="H41" s="6">
        <v>0</v>
      </c>
      <c r="I41" s="6" t="s">
        <v>136</v>
      </c>
      <c r="J41" s="6" t="s">
        <v>134</v>
      </c>
      <c r="K41" s="6" t="s">
        <v>158</v>
      </c>
      <c r="L41" s="6">
        <v>100</v>
      </c>
      <c r="M41" s="6">
        <v>5</v>
      </c>
      <c r="N41" s="6">
        <v>150</v>
      </c>
      <c r="O41" s="6" t="s">
        <v>156</v>
      </c>
      <c r="P41" s="6" t="s">
        <v>130</v>
      </c>
      <c r="Q41" s="6" t="s">
        <v>131</v>
      </c>
      <c r="R41" s="6" t="s">
        <v>132</v>
      </c>
      <c r="S41" s="6" t="s">
        <v>56</v>
      </c>
      <c r="T41" s="6" t="s">
        <v>56</v>
      </c>
    </row>
    <row r="42" spans="1:20">
      <c r="A42" s="6">
        <v>40</v>
      </c>
      <c r="B42" s="6" t="s">
        <v>169</v>
      </c>
      <c r="C42" s="6" t="s">
        <v>5</v>
      </c>
      <c r="D42" s="6">
        <v>10</v>
      </c>
      <c r="E42" s="6" t="s">
        <v>144</v>
      </c>
      <c r="F42" s="6">
        <v>3</v>
      </c>
      <c r="G42" s="6" t="s">
        <v>144</v>
      </c>
      <c r="H42" s="6">
        <v>0</v>
      </c>
      <c r="I42" s="6" t="s">
        <v>136</v>
      </c>
      <c r="J42" s="6" t="s">
        <v>134</v>
      </c>
      <c r="K42" s="6" t="s">
        <v>157</v>
      </c>
      <c r="L42" s="6">
        <v>100</v>
      </c>
      <c r="M42" s="6">
        <v>5</v>
      </c>
      <c r="N42" s="6">
        <v>150</v>
      </c>
      <c r="O42" s="6" t="s">
        <v>156</v>
      </c>
      <c r="P42" s="6" t="s">
        <v>130</v>
      </c>
      <c r="Q42" s="6" t="s">
        <v>131</v>
      </c>
      <c r="R42" s="6" t="s">
        <v>132</v>
      </c>
      <c r="S42" s="6" t="s">
        <v>56</v>
      </c>
      <c r="T42" s="6" t="s">
        <v>56</v>
      </c>
    </row>
    <row r="43" spans="1:20">
      <c r="A43" s="6">
        <v>41</v>
      </c>
      <c r="B43" s="6" t="s">
        <v>171</v>
      </c>
      <c r="C43" s="6" t="s">
        <v>5</v>
      </c>
      <c r="D43" s="6">
        <v>10</v>
      </c>
      <c r="E43" s="6" t="s">
        <v>144</v>
      </c>
      <c r="F43" s="6">
        <v>0</v>
      </c>
      <c r="G43" s="6" t="s">
        <v>144</v>
      </c>
      <c r="H43" s="6">
        <v>0</v>
      </c>
      <c r="I43" s="6" t="s">
        <v>136</v>
      </c>
      <c r="J43" s="6" t="s">
        <v>134</v>
      </c>
      <c r="K43" s="6" t="s">
        <v>158</v>
      </c>
      <c r="L43" s="6">
        <v>100</v>
      </c>
      <c r="M43" s="6">
        <v>5</v>
      </c>
      <c r="N43" s="6">
        <v>150</v>
      </c>
      <c r="O43" s="6" t="s">
        <v>205</v>
      </c>
      <c r="P43" s="6" t="s">
        <v>130</v>
      </c>
      <c r="Q43" s="6" t="s">
        <v>131</v>
      </c>
      <c r="R43" s="6" t="s">
        <v>132</v>
      </c>
      <c r="S43" s="6" t="s">
        <v>56</v>
      </c>
      <c r="T43" s="6" t="s">
        <v>56</v>
      </c>
    </row>
    <row r="44" spans="1:20">
      <c r="A44" s="6">
        <v>42</v>
      </c>
      <c r="B44" s="6" t="s">
        <v>172</v>
      </c>
      <c r="C44" s="6" t="s">
        <v>5</v>
      </c>
      <c r="D44" s="6">
        <v>10</v>
      </c>
      <c r="E44" s="6" t="s">
        <v>144</v>
      </c>
      <c r="F44" s="6">
        <v>0</v>
      </c>
      <c r="G44" s="6" t="s">
        <v>144</v>
      </c>
      <c r="H44" s="6">
        <v>0</v>
      </c>
      <c r="I44" s="6" t="s">
        <v>136</v>
      </c>
      <c r="J44" s="6" t="s">
        <v>134</v>
      </c>
      <c r="K44" s="6" t="s">
        <v>158</v>
      </c>
      <c r="L44" s="6">
        <v>100</v>
      </c>
      <c r="M44" s="6">
        <v>5</v>
      </c>
      <c r="N44" s="6">
        <v>150</v>
      </c>
      <c r="O44" s="6" t="s">
        <v>206</v>
      </c>
      <c r="P44" s="6" t="s">
        <v>130</v>
      </c>
      <c r="Q44" s="6" t="s">
        <v>131</v>
      </c>
      <c r="R44" s="6" t="s">
        <v>132</v>
      </c>
      <c r="S44" s="6" t="s">
        <v>56</v>
      </c>
      <c r="T44" s="6" t="s">
        <v>56</v>
      </c>
    </row>
    <row r="45" spans="1:20">
      <c r="A45" s="6">
        <v>43</v>
      </c>
      <c r="B45" s="6" t="s">
        <v>174</v>
      </c>
      <c r="C45" s="6" t="s">
        <v>5</v>
      </c>
      <c r="D45" s="6">
        <v>10</v>
      </c>
      <c r="E45" s="6" t="s">
        <v>144</v>
      </c>
      <c r="F45" s="6">
        <v>0</v>
      </c>
      <c r="G45" s="6" t="s">
        <v>144</v>
      </c>
      <c r="H45" s="6">
        <v>0</v>
      </c>
      <c r="I45" s="6" t="s">
        <v>136</v>
      </c>
      <c r="J45" s="6" t="s">
        <v>134</v>
      </c>
      <c r="K45" s="6" t="s">
        <v>159</v>
      </c>
      <c r="L45" s="6">
        <v>100</v>
      </c>
      <c r="M45" s="6">
        <v>5</v>
      </c>
      <c r="N45" s="6">
        <v>150</v>
      </c>
      <c r="O45" s="6" t="s">
        <v>207</v>
      </c>
      <c r="P45" s="6" t="s">
        <v>130</v>
      </c>
      <c r="Q45" s="6" t="s">
        <v>131</v>
      </c>
      <c r="R45" s="6" t="s">
        <v>132</v>
      </c>
      <c r="S45" s="6" t="s">
        <v>56</v>
      </c>
      <c r="T45" s="6" t="s">
        <v>56</v>
      </c>
    </row>
    <row r="46" spans="1:20">
      <c r="A46" s="6">
        <v>44</v>
      </c>
      <c r="B46" s="6" t="s">
        <v>173</v>
      </c>
      <c r="C46" s="6" t="s">
        <v>5</v>
      </c>
      <c r="D46" s="6">
        <v>10</v>
      </c>
      <c r="E46" s="6" t="s">
        <v>144</v>
      </c>
      <c r="F46" s="6">
        <v>3</v>
      </c>
      <c r="G46" s="6" t="s">
        <v>144</v>
      </c>
      <c r="H46" s="6">
        <v>0</v>
      </c>
      <c r="I46" s="6" t="s">
        <v>136</v>
      </c>
      <c r="J46" s="6" t="s">
        <v>134</v>
      </c>
      <c r="K46" s="6" t="s">
        <v>159</v>
      </c>
      <c r="L46" s="6">
        <v>100</v>
      </c>
      <c r="M46" s="6">
        <v>5</v>
      </c>
      <c r="N46" s="6">
        <v>150</v>
      </c>
      <c r="O46" s="6" t="s">
        <v>208</v>
      </c>
      <c r="P46" s="6" t="s">
        <v>130</v>
      </c>
      <c r="Q46" s="6" t="s">
        <v>131</v>
      </c>
      <c r="R46" s="6" t="s">
        <v>132</v>
      </c>
      <c r="S46" s="6" t="s">
        <v>56</v>
      </c>
      <c r="T46" s="6" t="s">
        <v>56</v>
      </c>
    </row>
    <row r="47" spans="1:20">
      <c r="A47" s="7">
        <v>45</v>
      </c>
      <c r="B47" s="7" t="s">
        <v>176</v>
      </c>
      <c r="C47" s="7" t="s">
        <v>5</v>
      </c>
      <c r="D47" s="7">
        <v>10</v>
      </c>
      <c r="E47" s="7" t="s">
        <v>144</v>
      </c>
      <c r="F47" s="7">
        <v>0</v>
      </c>
      <c r="G47" s="7" t="s">
        <v>144</v>
      </c>
      <c r="H47" s="7">
        <v>0</v>
      </c>
      <c r="I47" s="7" t="s">
        <v>136</v>
      </c>
      <c r="J47" s="7" t="s">
        <v>135</v>
      </c>
      <c r="K47" s="7" t="s">
        <v>159</v>
      </c>
      <c r="L47" s="7">
        <v>100</v>
      </c>
      <c r="M47" s="7">
        <v>5</v>
      </c>
      <c r="N47" s="7">
        <v>150</v>
      </c>
      <c r="O47" s="7" t="s">
        <v>200</v>
      </c>
      <c r="P47" s="7" t="s">
        <v>130</v>
      </c>
      <c r="Q47" s="7" t="s">
        <v>131</v>
      </c>
      <c r="R47" s="7" t="s">
        <v>132</v>
      </c>
      <c r="S47" s="7" t="s">
        <v>56</v>
      </c>
      <c r="T47" s="7" t="s">
        <v>56</v>
      </c>
    </row>
    <row r="48" spans="1:20">
      <c r="A48" s="7">
        <v>46</v>
      </c>
      <c r="B48" s="7" t="s">
        <v>177</v>
      </c>
      <c r="C48" s="7" t="s">
        <v>5</v>
      </c>
      <c r="D48" s="7">
        <v>10</v>
      </c>
      <c r="E48" s="7" t="s">
        <v>144</v>
      </c>
      <c r="F48" s="7">
        <v>0</v>
      </c>
      <c r="G48" s="7" t="s">
        <v>144</v>
      </c>
      <c r="H48" s="7">
        <v>0</v>
      </c>
      <c r="I48" s="7" t="s">
        <v>136</v>
      </c>
      <c r="J48" s="7" t="s">
        <v>135</v>
      </c>
      <c r="K48" s="7" t="s">
        <v>159</v>
      </c>
      <c r="L48" s="7">
        <v>100</v>
      </c>
      <c r="M48" s="7">
        <v>5</v>
      </c>
      <c r="N48" s="7">
        <v>150</v>
      </c>
      <c r="O48" s="7" t="s">
        <v>201</v>
      </c>
      <c r="P48" s="7" t="s">
        <v>130</v>
      </c>
      <c r="Q48" s="7" t="s">
        <v>131</v>
      </c>
      <c r="R48" s="7" t="s">
        <v>132</v>
      </c>
      <c r="S48" s="7" t="s">
        <v>56</v>
      </c>
      <c r="T48" s="7" t="s">
        <v>56</v>
      </c>
    </row>
    <row r="49" spans="1:20">
      <c r="A49" s="7">
        <v>47</v>
      </c>
      <c r="B49" s="7" t="s">
        <v>178</v>
      </c>
      <c r="C49" s="7" t="s">
        <v>5</v>
      </c>
      <c r="D49" s="7">
        <v>10</v>
      </c>
      <c r="E49" s="7" t="s">
        <v>144</v>
      </c>
      <c r="F49" s="7">
        <v>0</v>
      </c>
      <c r="G49" s="7" t="s">
        <v>144</v>
      </c>
      <c r="H49" s="7">
        <v>0</v>
      </c>
      <c r="I49" s="7" t="s">
        <v>136</v>
      </c>
      <c r="J49" s="7" t="s">
        <v>135</v>
      </c>
      <c r="K49" s="7" t="s">
        <v>159</v>
      </c>
      <c r="L49" s="7">
        <v>100</v>
      </c>
      <c r="M49" s="7">
        <v>5</v>
      </c>
      <c r="N49" s="7">
        <v>150</v>
      </c>
      <c r="O49" s="7" t="s">
        <v>202</v>
      </c>
      <c r="P49" s="7" t="s">
        <v>130</v>
      </c>
      <c r="Q49" s="7" t="s">
        <v>131</v>
      </c>
      <c r="R49" s="7" t="s">
        <v>132</v>
      </c>
      <c r="S49" s="7" t="s">
        <v>56</v>
      </c>
      <c r="T49" s="7" t="s">
        <v>56</v>
      </c>
    </row>
    <row r="50" spans="1:20">
      <c r="A50" s="7">
        <v>48</v>
      </c>
      <c r="B50" s="7" t="s">
        <v>179</v>
      </c>
      <c r="C50" s="7" t="s">
        <v>5</v>
      </c>
      <c r="D50" s="7">
        <v>10</v>
      </c>
      <c r="E50" s="7" t="s">
        <v>144</v>
      </c>
      <c r="F50" s="7">
        <v>0</v>
      </c>
      <c r="G50" s="7" t="s">
        <v>144</v>
      </c>
      <c r="H50" s="7">
        <v>0</v>
      </c>
      <c r="I50" s="7" t="s">
        <v>136</v>
      </c>
      <c r="J50" s="7" t="s">
        <v>135</v>
      </c>
      <c r="K50" s="7" t="s">
        <v>159</v>
      </c>
      <c r="L50" s="7">
        <v>100</v>
      </c>
      <c r="M50" s="7">
        <v>5</v>
      </c>
      <c r="N50" s="7">
        <v>150</v>
      </c>
      <c r="O50" s="7" t="s">
        <v>203</v>
      </c>
      <c r="P50" s="7" t="s">
        <v>130</v>
      </c>
      <c r="Q50" s="7" t="s">
        <v>131</v>
      </c>
      <c r="R50" s="7" t="s">
        <v>132</v>
      </c>
      <c r="S50" s="7" t="s">
        <v>56</v>
      </c>
      <c r="T50" s="7" t="s">
        <v>56</v>
      </c>
    </row>
    <row r="51" spans="1:20">
      <c r="A51" s="7">
        <v>49</v>
      </c>
      <c r="B51" s="7" t="s">
        <v>180</v>
      </c>
      <c r="C51" s="7" t="s">
        <v>5</v>
      </c>
      <c r="D51" s="7">
        <v>10</v>
      </c>
      <c r="E51" s="7" t="s">
        <v>144</v>
      </c>
      <c r="F51" s="7">
        <v>0</v>
      </c>
      <c r="G51" s="7" t="s">
        <v>144</v>
      </c>
      <c r="H51" s="7">
        <v>0</v>
      </c>
      <c r="I51" s="7" t="s">
        <v>136</v>
      </c>
      <c r="J51" s="7" t="s">
        <v>135</v>
      </c>
      <c r="K51" s="7" t="s">
        <v>159</v>
      </c>
      <c r="L51" s="7">
        <v>100</v>
      </c>
      <c r="M51" s="7">
        <v>5</v>
      </c>
      <c r="N51" s="7">
        <v>150</v>
      </c>
      <c r="O51" s="7" t="s">
        <v>204</v>
      </c>
      <c r="P51" s="7" t="s">
        <v>130</v>
      </c>
      <c r="Q51" s="7" t="s">
        <v>131</v>
      </c>
      <c r="R51" s="7" t="s">
        <v>132</v>
      </c>
      <c r="S51" s="7" t="s">
        <v>56</v>
      </c>
      <c r="T51" s="7" t="s">
        <v>56</v>
      </c>
    </row>
    <row r="52" spans="1:20">
      <c r="A52" s="7">
        <v>50</v>
      </c>
      <c r="B52" s="7" t="s">
        <v>181</v>
      </c>
      <c r="C52" s="7" t="s">
        <v>5</v>
      </c>
      <c r="D52" s="7">
        <v>10</v>
      </c>
      <c r="E52" s="7" t="s">
        <v>144</v>
      </c>
      <c r="F52" s="7">
        <v>0</v>
      </c>
      <c r="G52" s="7" t="s">
        <v>144</v>
      </c>
      <c r="H52" s="7">
        <v>0</v>
      </c>
      <c r="I52" s="7" t="s">
        <v>136</v>
      </c>
      <c r="J52" s="7" t="s">
        <v>135</v>
      </c>
      <c r="K52" s="7" t="s">
        <v>159</v>
      </c>
      <c r="L52" s="7">
        <v>100</v>
      </c>
      <c r="M52" s="7">
        <v>5</v>
      </c>
      <c r="N52" s="7">
        <v>150</v>
      </c>
      <c r="O52" s="7" t="s">
        <v>199</v>
      </c>
      <c r="P52" s="7" t="s">
        <v>130</v>
      </c>
      <c r="Q52" s="7" t="s">
        <v>131</v>
      </c>
      <c r="R52" s="7" t="s">
        <v>132</v>
      </c>
      <c r="S52" s="7" t="s">
        <v>56</v>
      </c>
      <c r="T52" s="7" t="s">
        <v>56</v>
      </c>
    </row>
    <row r="53" spans="1:20">
      <c r="A53" s="7">
        <v>51</v>
      </c>
      <c r="B53" s="7" t="s">
        <v>175</v>
      </c>
      <c r="C53" s="7" t="s">
        <v>5</v>
      </c>
      <c r="D53" s="7">
        <v>10</v>
      </c>
      <c r="E53" s="7" t="s">
        <v>144</v>
      </c>
      <c r="F53" s="7">
        <v>0</v>
      </c>
      <c r="G53" s="7" t="s">
        <v>144</v>
      </c>
      <c r="H53" s="7">
        <v>0</v>
      </c>
      <c r="I53" s="7" t="s">
        <v>136</v>
      </c>
      <c r="J53" s="7" t="s">
        <v>135</v>
      </c>
      <c r="K53" s="7" t="s">
        <v>157</v>
      </c>
      <c r="L53" s="7">
        <v>100</v>
      </c>
      <c r="M53" s="7">
        <v>5</v>
      </c>
      <c r="N53" s="7">
        <v>150</v>
      </c>
      <c r="O53" s="7" t="s">
        <v>198</v>
      </c>
      <c r="P53" s="7" t="s">
        <v>130</v>
      </c>
      <c r="Q53" s="7" t="s">
        <v>131</v>
      </c>
      <c r="R53" s="7" t="s">
        <v>132</v>
      </c>
      <c r="S53" s="7" t="s">
        <v>56</v>
      </c>
      <c r="T53" s="7" t="s">
        <v>56</v>
      </c>
    </row>
    <row r="54" spans="1:20">
      <c r="A54" s="7">
        <v>52</v>
      </c>
      <c r="B54" s="7" t="s">
        <v>182</v>
      </c>
      <c r="C54" s="7" t="s">
        <v>5</v>
      </c>
      <c r="D54" s="7">
        <v>10</v>
      </c>
      <c r="E54" s="7" t="s">
        <v>144</v>
      </c>
      <c r="F54" s="7">
        <v>0</v>
      </c>
      <c r="G54" s="7" t="s">
        <v>144</v>
      </c>
      <c r="H54" s="7">
        <v>0</v>
      </c>
      <c r="I54" s="7" t="s">
        <v>136</v>
      </c>
      <c r="J54" s="7" t="s">
        <v>135</v>
      </c>
      <c r="K54" s="7" t="s">
        <v>158</v>
      </c>
      <c r="L54" s="7">
        <v>100</v>
      </c>
      <c r="M54" s="7">
        <v>5</v>
      </c>
      <c r="N54" s="7">
        <v>150</v>
      </c>
      <c r="O54" s="7" t="s">
        <v>197</v>
      </c>
      <c r="P54" s="7" t="s">
        <v>130</v>
      </c>
      <c r="Q54" s="7" t="s">
        <v>131</v>
      </c>
      <c r="R54" s="7" t="s">
        <v>132</v>
      </c>
      <c r="S54" s="7" t="s">
        <v>56</v>
      </c>
      <c r="T54" s="7" t="s">
        <v>56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Enemy_Output</vt:lpstr>
      <vt:lpstr>Enemy</vt:lpstr>
      <vt:lpstr>Enemy_Status</vt:lpstr>
      <vt:lpstr>Player_Output</vt:lpstr>
      <vt:lpstr>Player_Status</vt:lpstr>
      <vt:lpstr>Player</vt:lpstr>
      <vt:lpstr>Skill_Output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野口 栄吉(jjc.22170028)</dc:creator>
  <cp:lastModifiedBy>野口 栄吉(jjc.22170028)</cp:lastModifiedBy>
  <dcterms:created xsi:type="dcterms:W3CDTF">2024-09-26T01:15:49Z</dcterms:created>
  <dcterms:modified xsi:type="dcterms:W3CDTF">2024-11-13T04:21:17Z</dcterms:modified>
</cp:coreProperties>
</file>