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53CCBD8-2C0E-4713-8CEA-653537F893DF}" xr6:coauthVersionLast="47" xr6:coauthVersionMax="47" xr10:uidLastSave="{00000000-0000-0000-0000-000000000000}"/>
  <bookViews>
    <workbookView xWindow="-120" yWindow="-120" windowWidth="20730" windowHeight="11040" tabRatio="576" firstSheet="2" activeTab="2" xr2:uid="{00000000-000D-0000-FFFF-FFFF00000000}"/>
  </bookViews>
  <sheets>
    <sheet name="NBC" sheetId="7" r:id="rId1"/>
    <sheet name="IS" sheetId="8" r:id="rId2"/>
    <sheet name="Modelling" sheetId="9" r:id="rId3"/>
    <sheet name="Seismic Coefficients" sheetId="6" r:id="rId4"/>
    <sheet name="Beam Column Reinforcements" sheetId="5" r:id="rId5"/>
    <sheet name="Footing Design" sheetId="4" r:id="rId6"/>
    <sheet name="Staircase Loading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56" i="9" l="1"/>
  <c r="X256" i="9"/>
  <c r="Y256" i="9"/>
  <c r="Z256" i="9"/>
  <c r="AA256" i="9"/>
  <c r="AB256" i="9"/>
  <c r="W251" i="9"/>
  <c r="X251" i="9"/>
  <c r="Y251" i="9"/>
  <c r="Z251" i="9"/>
  <c r="AA251" i="9"/>
  <c r="AB251" i="9"/>
  <c r="AG251" i="9"/>
  <c r="AK251" i="9" s="1"/>
  <c r="AH251" i="9"/>
  <c r="AL251" i="9" s="1"/>
  <c r="AI251" i="9"/>
  <c r="AM251" i="9" s="1"/>
  <c r="AJ251" i="9"/>
  <c r="W252" i="9"/>
  <c r="X252" i="9"/>
  <c r="Y252" i="9"/>
  <c r="Z252" i="9"/>
  <c r="AA252" i="9"/>
  <c r="AB252" i="9"/>
  <c r="AG252" i="9"/>
  <c r="AK252" i="9" s="1"/>
  <c r="AH252" i="9"/>
  <c r="AL252" i="9" s="1"/>
  <c r="AI252" i="9"/>
  <c r="AM252" i="9" s="1"/>
  <c r="AJ252" i="9"/>
  <c r="W253" i="9"/>
  <c r="X253" i="9"/>
  <c r="Y253" i="9"/>
  <c r="Z253" i="9"/>
  <c r="AA253" i="9"/>
  <c r="AB253" i="9"/>
  <c r="AG253" i="9"/>
  <c r="AH253" i="9"/>
  <c r="AL253" i="9" s="1"/>
  <c r="AI253" i="9"/>
  <c r="AM253" i="9" s="1"/>
  <c r="AJ253" i="9"/>
  <c r="AK253" i="9"/>
  <c r="W254" i="9"/>
  <c r="X254" i="9"/>
  <c r="Y254" i="9"/>
  <c r="Z254" i="9"/>
  <c r="AA254" i="9"/>
  <c r="AB254" i="9"/>
  <c r="AG254" i="9"/>
  <c r="AK254" i="9" s="1"/>
  <c r="AH254" i="9"/>
  <c r="AL254" i="9" s="1"/>
  <c r="AI254" i="9"/>
  <c r="AM254" i="9" s="1"/>
  <c r="AJ254" i="9"/>
  <c r="W255" i="9"/>
  <c r="X255" i="9"/>
  <c r="Y255" i="9"/>
  <c r="Z255" i="9"/>
  <c r="AA255" i="9"/>
  <c r="AB255" i="9"/>
  <c r="AG255" i="9"/>
  <c r="AK255" i="9" s="1"/>
  <c r="AH255" i="9"/>
  <c r="AL255" i="9" s="1"/>
  <c r="AI255" i="9"/>
  <c r="AM255" i="9" s="1"/>
  <c r="AJ255" i="9"/>
  <c r="AJ250" i="9"/>
  <c r="D261" i="9"/>
  <c r="D262" i="9" s="1"/>
  <c r="AH250" i="9"/>
  <c r="AL250" i="9" s="1"/>
  <c r="AI250" i="9"/>
  <c r="AM250" i="9" s="1"/>
  <c r="AG250" i="9"/>
  <c r="AK250" i="9" s="1"/>
  <c r="H258" i="9"/>
  <c r="L16" i="9"/>
  <c r="L15" i="9"/>
  <c r="L14" i="9"/>
  <c r="L13" i="9"/>
  <c r="O72" i="9"/>
  <c r="O78" i="9"/>
  <c r="O75" i="9"/>
  <c r="O63" i="9"/>
  <c r="O66" i="9"/>
  <c r="O69" i="9"/>
  <c r="F62" i="9"/>
  <c r="F63" i="9" s="1"/>
  <c r="F65" i="9"/>
  <c r="F66" i="9" s="1"/>
  <c r="F68" i="9"/>
  <c r="F69" i="9" s="1"/>
  <c r="F71" i="9"/>
  <c r="C71" i="9" s="1"/>
  <c r="F74" i="9"/>
  <c r="C74" i="9" s="1"/>
  <c r="F77" i="9"/>
  <c r="C77" i="9" s="1"/>
  <c r="E66" i="9"/>
  <c r="N101" i="9"/>
  <c r="M101" i="9"/>
  <c r="L101" i="9"/>
  <c r="K101" i="9"/>
  <c r="I101" i="9"/>
  <c r="F101" i="9"/>
  <c r="E101" i="9"/>
  <c r="J100" i="9"/>
  <c r="J101" i="9" s="1"/>
  <c r="G100" i="9"/>
  <c r="H100" i="9" s="1"/>
  <c r="H101" i="9" s="1"/>
  <c r="D100" i="9"/>
  <c r="D101" i="9" s="1"/>
  <c r="C100" i="9"/>
  <c r="N98" i="9"/>
  <c r="M98" i="9"/>
  <c r="L98" i="9"/>
  <c r="K98" i="9"/>
  <c r="I98" i="9"/>
  <c r="F98" i="9"/>
  <c r="E98" i="9"/>
  <c r="J97" i="9"/>
  <c r="J98" i="9" s="1"/>
  <c r="G97" i="9"/>
  <c r="G98" i="9" s="1"/>
  <c r="D97" i="9"/>
  <c r="D98" i="9" s="1"/>
  <c r="C97" i="9"/>
  <c r="N95" i="9"/>
  <c r="M95" i="9"/>
  <c r="L95" i="9"/>
  <c r="K95" i="9"/>
  <c r="I95" i="9"/>
  <c r="F95" i="9"/>
  <c r="J94" i="9"/>
  <c r="J95" i="9" s="1"/>
  <c r="G94" i="9"/>
  <c r="H94" i="9" s="1"/>
  <c r="H95" i="9" s="1"/>
  <c r="D94" i="9"/>
  <c r="D95" i="9" s="1"/>
  <c r="C94" i="9"/>
  <c r="G91" i="9"/>
  <c r="D91" i="9"/>
  <c r="E63" i="9"/>
  <c r="D77" i="9"/>
  <c r="D78" i="9" s="1"/>
  <c r="D74" i="9"/>
  <c r="D75" i="9" s="1"/>
  <c r="D71" i="9"/>
  <c r="D72" i="9" s="1"/>
  <c r="D68" i="9"/>
  <c r="D69" i="9" s="1"/>
  <c r="D65" i="9"/>
  <c r="D66" i="9" s="1"/>
  <c r="D62" i="9"/>
  <c r="D63" i="9" s="1"/>
  <c r="G77" i="9"/>
  <c r="G78" i="9" s="1"/>
  <c r="G74" i="9"/>
  <c r="G75" i="9" s="1"/>
  <c r="G71" i="9"/>
  <c r="G72" i="9" s="1"/>
  <c r="G68" i="9"/>
  <c r="H68" i="9" s="1"/>
  <c r="H69" i="9" s="1"/>
  <c r="G65" i="9"/>
  <c r="G66" i="9" s="1"/>
  <c r="G62" i="9"/>
  <c r="H62" i="9" s="1"/>
  <c r="H63" i="9" s="1"/>
  <c r="S78" i="9"/>
  <c r="R78" i="9"/>
  <c r="N78" i="9"/>
  <c r="M78" i="9"/>
  <c r="L78" i="9"/>
  <c r="I78" i="9"/>
  <c r="E78" i="9"/>
  <c r="S75" i="9"/>
  <c r="R75" i="9"/>
  <c r="N75" i="9"/>
  <c r="M75" i="9"/>
  <c r="L75" i="9"/>
  <c r="I75" i="9"/>
  <c r="E75" i="9"/>
  <c r="S72" i="9"/>
  <c r="R72" i="9"/>
  <c r="N72" i="9"/>
  <c r="M72" i="9"/>
  <c r="L72" i="9"/>
  <c r="I72" i="9"/>
  <c r="E72" i="9"/>
  <c r="S69" i="9"/>
  <c r="R69" i="9"/>
  <c r="N69" i="9"/>
  <c r="M69" i="9"/>
  <c r="L69" i="9"/>
  <c r="I69" i="9"/>
  <c r="E69" i="9"/>
  <c r="S66" i="9"/>
  <c r="R66" i="9"/>
  <c r="N66" i="9"/>
  <c r="M66" i="9"/>
  <c r="L66" i="9"/>
  <c r="I66" i="9"/>
  <c r="F92" i="9"/>
  <c r="G106" i="9"/>
  <c r="C105" i="9" s="1"/>
  <c r="I258" i="9"/>
  <c r="M258" i="9" s="1"/>
  <c r="Q258" i="9" s="1"/>
  <c r="U258" i="9" s="1"/>
  <c r="Y258" i="9" s="1"/>
  <c r="AC258" i="9" s="1"/>
  <c r="AG258" i="9" s="1"/>
  <c r="AK258" i="9" s="1"/>
  <c r="AO258" i="9" s="1"/>
  <c r="D248" i="9"/>
  <c r="G52" i="9"/>
  <c r="L12" i="9"/>
  <c r="D241" i="9"/>
  <c r="D242" i="9"/>
  <c r="D243" i="9"/>
  <c r="D244" i="9"/>
  <c r="D245" i="9"/>
  <c r="D240" i="9"/>
  <c r="L10" i="9"/>
  <c r="L9" i="9"/>
  <c r="B135" i="9"/>
  <c r="C91" i="9"/>
  <c r="E31" i="9"/>
  <c r="S63" i="9"/>
  <c r="R63" i="9"/>
  <c r="N63" i="9"/>
  <c r="M63" i="9"/>
  <c r="L63" i="9"/>
  <c r="I63" i="9"/>
  <c r="N92" i="9"/>
  <c r="M92" i="9"/>
  <c r="L92" i="9"/>
  <c r="K92" i="9"/>
  <c r="I92" i="9"/>
  <c r="L5" i="9"/>
  <c r="L11" i="9"/>
  <c r="L8" i="9"/>
  <c r="L7" i="9"/>
  <c r="L6" i="9"/>
  <c r="L4" i="9"/>
  <c r="L3" i="9"/>
  <c r="K8" i="9"/>
  <c r="K7" i="9"/>
  <c r="K6" i="9"/>
  <c r="K5" i="9"/>
  <c r="K3" i="9"/>
  <c r="E32" i="9"/>
  <c r="F207" i="9"/>
  <c r="F206" i="9"/>
  <c r="F203" i="9"/>
  <c r="F202" i="9"/>
  <c r="F199" i="9"/>
  <c r="F198" i="9"/>
  <c r="F195" i="9"/>
  <c r="F194" i="9"/>
  <c r="F191" i="9"/>
  <c r="F190" i="9"/>
  <c r="F187" i="9"/>
  <c r="F186" i="9"/>
  <c r="F183" i="9"/>
  <c r="F179" i="9"/>
  <c r="F182" i="9"/>
  <c r="F178" i="9"/>
  <c r="F175" i="9"/>
  <c r="F174" i="9"/>
  <c r="F173" i="9"/>
  <c r="F165" i="9"/>
  <c r="F170" i="9"/>
  <c r="F169" i="9"/>
  <c r="F168" i="9"/>
  <c r="B154" i="9"/>
  <c r="B158" i="9" s="1"/>
  <c r="B163" i="9" s="1"/>
  <c r="B168" i="9" s="1"/>
  <c r="B173" i="9" s="1"/>
  <c r="B178" i="9" s="1"/>
  <c r="B182" i="9" s="1"/>
  <c r="B186" i="9" s="1"/>
  <c r="B190" i="9" s="1"/>
  <c r="B194" i="9" s="1"/>
  <c r="B198" i="9" s="1"/>
  <c r="B202" i="9" s="1"/>
  <c r="B206" i="9" s="1"/>
  <c r="F160" i="9"/>
  <c r="F164" i="9"/>
  <c r="F163" i="9"/>
  <c r="F159" i="9"/>
  <c r="F158" i="9"/>
  <c r="F155" i="9"/>
  <c r="F154" i="9"/>
  <c r="F151" i="9"/>
  <c r="F146" i="9"/>
  <c r="F147" i="9"/>
  <c r="B215" i="9"/>
  <c r="B220" i="9" s="1"/>
  <c r="B225" i="9" s="1"/>
  <c r="B230" i="9" s="1"/>
  <c r="G15" i="9"/>
  <c r="G16" i="9"/>
  <c r="G17" i="9"/>
  <c r="G14" i="9"/>
  <c r="F271" i="9" s="1"/>
  <c r="F273" i="9" s="1"/>
  <c r="D273" i="9"/>
  <c r="D286" i="9" s="1"/>
  <c r="D299" i="9" s="1"/>
  <c r="D312" i="9" s="1"/>
  <c r="D325" i="9" s="1"/>
  <c r="D338" i="9" s="1"/>
  <c r="D351" i="9" s="1"/>
  <c r="D364" i="9" s="1"/>
  <c r="D377" i="9" s="1"/>
  <c r="E273" i="9"/>
  <c r="E286" i="9" s="1"/>
  <c r="E299" i="9" s="1"/>
  <c r="E312" i="9" s="1"/>
  <c r="E325" i="9" s="1"/>
  <c r="E338" i="9" s="1"/>
  <c r="E351" i="9" s="1"/>
  <c r="E364" i="9" s="1"/>
  <c r="E377" i="9" s="1"/>
  <c r="B271" i="9"/>
  <c r="B284" i="9" s="1"/>
  <c r="F260" i="9"/>
  <c r="F261" i="9" s="1"/>
  <c r="AC11" i="9"/>
  <c r="AC10" i="9"/>
  <c r="AC9" i="9"/>
  <c r="AC8" i="9"/>
  <c r="AC7" i="9"/>
  <c r="AC6" i="9"/>
  <c r="AC5" i="9"/>
  <c r="AC4" i="9"/>
  <c r="AC3" i="9"/>
  <c r="AD10" i="9"/>
  <c r="AD11" i="9"/>
  <c r="AD9" i="9"/>
  <c r="AD8" i="9"/>
  <c r="AD7" i="9"/>
  <c r="AD6" i="9"/>
  <c r="AD5" i="9"/>
  <c r="AD4" i="9"/>
  <c r="AD3" i="9"/>
  <c r="E261" i="9" s="1"/>
  <c r="F227" i="9"/>
  <c r="F232" i="9" s="1"/>
  <c r="F217" i="9"/>
  <c r="F222" i="9" s="1"/>
  <c r="F231" i="9"/>
  <c r="F230" i="9"/>
  <c r="F226" i="9"/>
  <c r="F225" i="9"/>
  <c r="F221" i="9"/>
  <c r="F220" i="9"/>
  <c r="F216" i="9"/>
  <c r="F215" i="9"/>
  <c r="F212" i="9"/>
  <c r="F211" i="9"/>
  <c r="F141" i="9"/>
  <c r="F136" i="9"/>
  <c r="F137" i="9"/>
  <c r="F138" i="9"/>
  <c r="F139" i="9"/>
  <c r="F140" i="9"/>
  <c r="F135" i="9"/>
  <c r="F131" i="9"/>
  <c r="F132" i="9"/>
  <c r="F130" i="9"/>
  <c r="J91" i="9"/>
  <c r="J92" i="9" s="1"/>
  <c r="E56" i="9"/>
  <c r="E57" i="9"/>
  <c r="E47" i="9"/>
  <c r="F6" i="6"/>
  <c r="C6" i="6" s="1"/>
  <c r="C10" i="6"/>
  <c r="F75" i="9" l="1"/>
  <c r="F78" i="9"/>
  <c r="C78" i="9" s="1"/>
  <c r="C87" i="9" s="1"/>
  <c r="C65" i="9"/>
  <c r="E262" i="9"/>
  <c r="E263" i="9" s="1"/>
  <c r="E264" i="9" s="1"/>
  <c r="I260" i="9"/>
  <c r="I261" i="9"/>
  <c r="I274" i="9" s="1"/>
  <c r="I287" i="9" s="1"/>
  <c r="I300" i="9" s="1"/>
  <c r="I313" i="9" s="1"/>
  <c r="I326" i="9" s="1"/>
  <c r="I339" i="9" s="1"/>
  <c r="I352" i="9" s="1"/>
  <c r="I365" i="9" s="1"/>
  <c r="I378" i="9" s="1"/>
  <c r="H260" i="9"/>
  <c r="H261" i="9"/>
  <c r="D263" i="9"/>
  <c r="D276" i="9" s="1"/>
  <c r="D289" i="9" s="1"/>
  <c r="D302" i="9" s="1"/>
  <c r="D315" i="9" s="1"/>
  <c r="D328" i="9" s="1"/>
  <c r="D341" i="9" s="1"/>
  <c r="D354" i="9" s="1"/>
  <c r="D367" i="9" s="1"/>
  <c r="D380" i="9" s="1"/>
  <c r="H262" i="9"/>
  <c r="D275" i="9"/>
  <c r="D288" i="9" s="1"/>
  <c r="D301" i="9" s="1"/>
  <c r="D314" i="9" s="1"/>
  <c r="D327" i="9" s="1"/>
  <c r="D340" i="9" s="1"/>
  <c r="D353" i="9" s="1"/>
  <c r="D366" i="9" s="1"/>
  <c r="D379" i="9" s="1"/>
  <c r="C62" i="9"/>
  <c r="F72" i="9"/>
  <c r="C72" i="9" s="1"/>
  <c r="C85" i="9" s="1"/>
  <c r="C101" i="9"/>
  <c r="L258" i="9"/>
  <c r="C95" i="9"/>
  <c r="C98" i="9"/>
  <c r="G95" i="9"/>
  <c r="C68" i="9"/>
  <c r="C75" i="9"/>
  <c r="C86" i="9" s="1"/>
  <c r="G101" i="9"/>
  <c r="H97" i="9"/>
  <c r="H98" i="9" s="1"/>
  <c r="C66" i="9"/>
  <c r="C83" i="9" s="1"/>
  <c r="C69" i="9"/>
  <c r="C84" i="9" s="1"/>
  <c r="H77" i="9"/>
  <c r="H78" i="9" s="1"/>
  <c r="H74" i="9"/>
  <c r="H75" i="9" s="1"/>
  <c r="H71" i="9"/>
  <c r="H72" i="9" s="1"/>
  <c r="G69" i="9"/>
  <c r="H65" i="9"/>
  <c r="H66" i="9" s="1"/>
  <c r="C63" i="9"/>
  <c r="C82" i="9" s="1"/>
  <c r="C92" i="9"/>
  <c r="C106" i="9"/>
  <c r="F105" i="9"/>
  <c r="F106" i="9" s="1"/>
  <c r="D249" i="9"/>
  <c r="D250" i="9"/>
  <c r="D238" i="9"/>
  <c r="D239" i="9"/>
  <c r="D237" i="9"/>
  <c r="G63" i="9"/>
  <c r="W282" i="9"/>
  <c r="W295" i="9" s="1"/>
  <c r="AE277" i="9"/>
  <c r="AE290" i="9" s="1"/>
  <c r="AM282" i="9"/>
  <c r="AM295" i="9" s="1"/>
  <c r="G276" i="9"/>
  <c r="G289" i="9" s="1"/>
  <c r="AM280" i="9"/>
  <c r="AM293" i="9" s="1"/>
  <c r="G274" i="9"/>
  <c r="G287" i="9" s="1"/>
  <c r="O279" i="9"/>
  <c r="O292" i="9" s="1"/>
  <c r="J260" i="9"/>
  <c r="N260" i="9" s="1"/>
  <c r="R260" i="9" s="1"/>
  <c r="V260" i="9" s="1"/>
  <c r="Z260" i="9" s="1"/>
  <c r="AD260" i="9" s="1"/>
  <c r="AH260" i="9" s="1"/>
  <c r="AL260" i="9" s="1"/>
  <c r="AP260" i="9" s="1"/>
  <c r="G282" i="9"/>
  <c r="G295" i="9" s="1"/>
  <c r="W280" i="9"/>
  <c r="W293" i="9" s="1"/>
  <c r="AM278" i="9"/>
  <c r="AM291" i="9" s="1"/>
  <c r="O277" i="9"/>
  <c r="O290" i="9" s="1"/>
  <c r="AE275" i="9"/>
  <c r="AE288" i="9" s="1"/>
  <c r="G273" i="9"/>
  <c r="G286" i="9" s="1"/>
  <c r="AE281" i="9"/>
  <c r="AE294" i="9" s="1"/>
  <c r="G280" i="9"/>
  <c r="G293" i="9" s="1"/>
  <c r="W278" i="9"/>
  <c r="W291" i="9" s="1"/>
  <c r="AM276" i="9"/>
  <c r="AM289" i="9" s="1"/>
  <c r="O275" i="9"/>
  <c r="O288" i="9" s="1"/>
  <c r="O281" i="9"/>
  <c r="O294" i="9" s="1"/>
  <c r="AE279" i="9"/>
  <c r="AE292" i="9" s="1"/>
  <c r="G278" i="9"/>
  <c r="G291" i="9" s="1"/>
  <c r="W276" i="9"/>
  <c r="W289" i="9" s="1"/>
  <c r="AE274" i="9"/>
  <c r="AE287" i="9" s="1"/>
  <c r="O282" i="9"/>
  <c r="O295" i="9" s="1"/>
  <c r="W281" i="9"/>
  <c r="W294" i="9" s="1"/>
  <c r="AE280" i="9"/>
  <c r="AE293" i="9" s="1"/>
  <c r="AM279" i="9"/>
  <c r="AM292" i="9" s="1"/>
  <c r="G279" i="9"/>
  <c r="G292" i="9" s="1"/>
  <c r="O278" i="9"/>
  <c r="O291" i="9" s="1"/>
  <c r="W277" i="9"/>
  <c r="W290" i="9" s="1"/>
  <c r="AE276" i="9"/>
  <c r="AE289" i="9" s="1"/>
  <c r="AM275" i="9"/>
  <c r="AM288" i="9" s="1"/>
  <c r="G275" i="9"/>
  <c r="G288" i="9" s="1"/>
  <c r="D274" i="9"/>
  <c r="D287" i="9" s="1"/>
  <c r="D300" i="9" s="1"/>
  <c r="D313" i="9" s="1"/>
  <c r="D326" i="9" s="1"/>
  <c r="D339" i="9" s="1"/>
  <c r="D352" i="9" s="1"/>
  <c r="D365" i="9" s="1"/>
  <c r="D378" i="9" s="1"/>
  <c r="W273" i="9"/>
  <c r="W286" i="9" s="1"/>
  <c r="W274" i="9"/>
  <c r="W287" i="9" s="1"/>
  <c r="AM273" i="9"/>
  <c r="AM286" i="9" s="1"/>
  <c r="AE282" i="9"/>
  <c r="AE295" i="9" s="1"/>
  <c r="AM281" i="9"/>
  <c r="AM294" i="9" s="1"/>
  <c r="G281" i="9"/>
  <c r="G294" i="9" s="1"/>
  <c r="O280" i="9"/>
  <c r="O293" i="9" s="1"/>
  <c r="W279" i="9"/>
  <c r="W292" i="9" s="1"/>
  <c r="AE278" i="9"/>
  <c r="AE291" i="9" s="1"/>
  <c r="AM277" i="9"/>
  <c r="AM290" i="9" s="1"/>
  <c r="G277" i="9"/>
  <c r="G290" i="9" s="1"/>
  <c r="O276" i="9"/>
  <c r="O289" i="9" s="1"/>
  <c r="W275" i="9"/>
  <c r="W288" i="9" s="1"/>
  <c r="AM274" i="9"/>
  <c r="AM287" i="9" s="1"/>
  <c r="O274" i="9"/>
  <c r="O287" i="9" s="1"/>
  <c r="AI282" i="9"/>
  <c r="AI295" i="9" s="1"/>
  <c r="S282" i="9"/>
  <c r="S295" i="9" s="1"/>
  <c r="C282" i="9"/>
  <c r="C295" i="9" s="1"/>
  <c r="AA281" i="9"/>
  <c r="AA294" i="9" s="1"/>
  <c r="K281" i="9"/>
  <c r="K294" i="9" s="1"/>
  <c r="AI280" i="9"/>
  <c r="AI293" i="9" s="1"/>
  <c r="S280" i="9"/>
  <c r="S293" i="9" s="1"/>
  <c r="C280" i="9"/>
  <c r="C293" i="9" s="1"/>
  <c r="AA279" i="9"/>
  <c r="AA292" i="9" s="1"/>
  <c r="K279" i="9"/>
  <c r="K292" i="9" s="1"/>
  <c r="AI278" i="9"/>
  <c r="AI291" i="9" s="1"/>
  <c r="S278" i="9"/>
  <c r="S291" i="9" s="1"/>
  <c r="C278" i="9"/>
  <c r="C291" i="9" s="1"/>
  <c r="AA277" i="9"/>
  <c r="AA290" i="9" s="1"/>
  <c r="K277" i="9"/>
  <c r="K290" i="9" s="1"/>
  <c r="AI276" i="9"/>
  <c r="AI289" i="9" s="1"/>
  <c r="S276" i="9"/>
  <c r="S289" i="9" s="1"/>
  <c r="C276" i="9"/>
  <c r="C289" i="9" s="1"/>
  <c r="AA275" i="9"/>
  <c r="AA288" i="9" s="1"/>
  <c r="K275" i="9"/>
  <c r="K288" i="9" s="1"/>
  <c r="AI274" i="9"/>
  <c r="AI287" i="9" s="1"/>
  <c r="S274" i="9"/>
  <c r="S287" i="9" s="1"/>
  <c r="C274" i="9"/>
  <c r="C287" i="9" s="1"/>
  <c r="AA273" i="9"/>
  <c r="AA286" i="9" s="1"/>
  <c r="K273" i="9"/>
  <c r="K286" i="9" s="1"/>
  <c r="AE273" i="9"/>
  <c r="AE286" i="9" s="1"/>
  <c r="O273" i="9"/>
  <c r="O286" i="9" s="1"/>
  <c r="B297" i="9"/>
  <c r="AA282" i="9"/>
  <c r="AA295" i="9" s="1"/>
  <c r="K282" i="9"/>
  <c r="K295" i="9" s="1"/>
  <c r="AI281" i="9"/>
  <c r="AI294" i="9" s="1"/>
  <c r="S281" i="9"/>
  <c r="S294" i="9" s="1"/>
  <c r="C281" i="9"/>
  <c r="C294" i="9" s="1"/>
  <c r="AA280" i="9"/>
  <c r="AA293" i="9" s="1"/>
  <c r="K280" i="9"/>
  <c r="K293" i="9" s="1"/>
  <c r="AI279" i="9"/>
  <c r="AI292" i="9" s="1"/>
  <c r="S279" i="9"/>
  <c r="S292" i="9" s="1"/>
  <c r="C279" i="9"/>
  <c r="C292" i="9" s="1"/>
  <c r="AA278" i="9"/>
  <c r="AA291" i="9" s="1"/>
  <c r="K278" i="9"/>
  <c r="K291" i="9" s="1"/>
  <c r="AI277" i="9"/>
  <c r="AI290" i="9" s="1"/>
  <c r="S277" i="9"/>
  <c r="S290" i="9" s="1"/>
  <c r="C277" i="9"/>
  <c r="C290" i="9" s="1"/>
  <c r="AA276" i="9"/>
  <c r="AA289" i="9" s="1"/>
  <c r="K276" i="9"/>
  <c r="K289" i="9" s="1"/>
  <c r="AI275" i="9"/>
  <c r="AI288" i="9" s="1"/>
  <c r="S275" i="9"/>
  <c r="S288" i="9" s="1"/>
  <c r="C275" i="9"/>
  <c r="C288" i="9" s="1"/>
  <c r="AA274" i="9"/>
  <c r="AA287" i="9" s="1"/>
  <c r="K274" i="9"/>
  <c r="K287" i="9" s="1"/>
  <c r="E274" i="9"/>
  <c r="E287" i="9" s="1"/>
  <c r="E300" i="9" s="1"/>
  <c r="E313" i="9" s="1"/>
  <c r="E326" i="9" s="1"/>
  <c r="E339" i="9" s="1"/>
  <c r="E352" i="9" s="1"/>
  <c r="E365" i="9" s="1"/>
  <c r="E378" i="9" s="1"/>
  <c r="AI273" i="9"/>
  <c r="AI286" i="9" s="1"/>
  <c r="S273" i="9"/>
  <c r="S286" i="9" s="1"/>
  <c r="C273" i="9"/>
  <c r="C286" i="9" s="1"/>
  <c r="F284" i="9"/>
  <c r="F297" i="9" s="1"/>
  <c r="F310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J273" i="9"/>
  <c r="F274" i="9"/>
  <c r="F275" i="9" s="1"/>
  <c r="F276" i="9" s="1"/>
  <c r="F277" i="9" s="1"/>
  <c r="F278" i="9" s="1"/>
  <c r="F279" i="9" s="1"/>
  <c r="F280" i="9" s="1"/>
  <c r="F281" i="9" s="1"/>
  <c r="F282" i="9" s="1"/>
  <c r="F262" i="9"/>
  <c r="J261" i="9"/>
  <c r="N261" i="9" s="1"/>
  <c r="R261" i="9" s="1"/>
  <c r="V261" i="9" s="1"/>
  <c r="Z261" i="9" s="1"/>
  <c r="AD261" i="9" s="1"/>
  <c r="AH261" i="9" s="1"/>
  <c r="AL261" i="9" s="1"/>
  <c r="AP261" i="9" s="1"/>
  <c r="C30" i="6"/>
  <c r="C28" i="6"/>
  <c r="C27" i="6"/>
  <c r="I262" i="9" l="1"/>
  <c r="M262" i="9" s="1"/>
  <c r="E275" i="9"/>
  <c r="E288" i="9" s="1"/>
  <c r="E301" i="9" s="1"/>
  <c r="E314" i="9" s="1"/>
  <c r="E327" i="9" s="1"/>
  <c r="E340" i="9" s="1"/>
  <c r="E353" i="9" s="1"/>
  <c r="E366" i="9" s="1"/>
  <c r="E379" i="9" s="1"/>
  <c r="L261" i="9"/>
  <c r="E265" i="9"/>
  <c r="I264" i="9"/>
  <c r="M264" i="9" s="1"/>
  <c r="M261" i="9"/>
  <c r="I263" i="9"/>
  <c r="M263" i="9" s="1"/>
  <c r="D264" i="9"/>
  <c r="H263" i="9"/>
  <c r="P258" i="9"/>
  <c r="T258" i="9" s="1"/>
  <c r="X258" i="9" s="1"/>
  <c r="AB258" i="9" s="1"/>
  <c r="AF258" i="9" s="1"/>
  <c r="AJ258" i="9" s="1"/>
  <c r="M257" i="9"/>
  <c r="L260" i="9"/>
  <c r="M260" i="9"/>
  <c r="L257" i="9"/>
  <c r="D92" i="9"/>
  <c r="D106" i="9"/>
  <c r="I273" i="9"/>
  <c r="I286" i="9" s="1"/>
  <c r="I299" i="9" s="1"/>
  <c r="I312" i="9" s="1"/>
  <c r="I325" i="9" s="1"/>
  <c r="I338" i="9" s="1"/>
  <c r="I351" i="9" s="1"/>
  <c r="I364" i="9" s="1"/>
  <c r="I377" i="9" s="1"/>
  <c r="H273" i="9"/>
  <c r="H286" i="9" s="1"/>
  <c r="H299" i="9" s="1"/>
  <c r="H312" i="9" s="1"/>
  <c r="H325" i="9" s="1"/>
  <c r="H338" i="9" s="1"/>
  <c r="H351" i="9" s="1"/>
  <c r="H364" i="9" s="1"/>
  <c r="H377" i="9" s="1"/>
  <c r="H91" i="9"/>
  <c r="H92" i="9" s="1"/>
  <c r="G92" i="9"/>
  <c r="B310" i="9"/>
  <c r="AM308" i="9"/>
  <c r="W308" i="9"/>
  <c r="G308" i="9"/>
  <c r="AE307" i="9"/>
  <c r="O307" i="9"/>
  <c r="AM306" i="9"/>
  <c r="W306" i="9"/>
  <c r="G306" i="9"/>
  <c r="AE305" i="9"/>
  <c r="O305" i="9"/>
  <c r="AM304" i="9"/>
  <c r="W304" i="9"/>
  <c r="G304" i="9"/>
  <c r="AE303" i="9"/>
  <c r="O303" i="9"/>
  <c r="AM302" i="9"/>
  <c r="W302" i="9"/>
  <c r="G302" i="9"/>
  <c r="AE301" i="9"/>
  <c r="O301" i="9"/>
  <c r="AM300" i="9"/>
  <c r="W300" i="9"/>
  <c r="G300" i="9"/>
  <c r="AE299" i="9"/>
  <c r="O299" i="9"/>
  <c r="S308" i="9"/>
  <c r="K308" i="9"/>
  <c r="W307" i="9"/>
  <c r="AI306" i="9"/>
  <c r="AA306" i="9"/>
  <c r="AM305" i="9"/>
  <c r="K305" i="9"/>
  <c r="C305" i="9"/>
  <c r="O304" i="9"/>
  <c r="AA303" i="9"/>
  <c r="S303" i="9"/>
  <c r="AE302" i="9"/>
  <c r="C302" i="9"/>
  <c r="AI301" i="9"/>
  <c r="G301" i="9"/>
  <c r="S300" i="9"/>
  <c r="K300" i="9"/>
  <c r="W299" i="9"/>
  <c r="AE308" i="9"/>
  <c r="C308" i="9"/>
  <c r="AI307" i="9"/>
  <c r="G307" i="9"/>
  <c r="S306" i="9"/>
  <c r="K306" i="9"/>
  <c r="W305" i="9"/>
  <c r="AI304" i="9"/>
  <c r="AA304" i="9"/>
  <c r="AM303" i="9"/>
  <c r="K303" i="9"/>
  <c r="C303" i="9"/>
  <c r="O302" i="9"/>
  <c r="AA301" i="9"/>
  <c r="S301" i="9"/>
  <c r="AE300" i="9"/>
  <c r="C300" i="9"/>
  <c r="AI299" i="9"/>
  <c r="G299" i="9"/>
  <c r="O308" i="9"/>
  <c r="AA307" i="9"/>
  <c r="S307" i="9"/>
  <c r="AE306" i="9"/>
  <c r="C306" i="9"/>
  <c r="AI305" i="9"/>
  <c r="G305" i="9"/>
  <c r="S304" i="9"/>
  <c r="K304" i="9"/>
  <c r="W303" i="9"/>
  <c r="AI302" i="9"/>
  <c r="AA302" i="9"/>
  <c r="AM301" i="9"/>
  <c r="K301" i="9"/>
  <c r="C301" i="9"/>
  <c r="O300" i="9"/>
  <c r="S305" i="9"/>
  <c r="AE304" i="9"/>
  <c r="C304" i="9"/>
  <c r="AA299" i="9"/>
  <c r="AA300" i="9"/>
  <c r="C299" i="9"/>
  <c r="AI308" i="9"/>
  <c r="AI303" i="9"/>
  <c r="G303" i="9"/>
  <c r="S302" i="9"/>
  <c r="AM299" i="9"/>
  <c r="K299" i="9"/>
  <c r="C307" i="9"/>
  <c r="O306" i="9"/>
  <c r="AA305" i="9"/>
  <c r="AA308" i="9"/>
  <c r="AM307" i="9"/>
  <c r="K307" i="9"/>
  <c r="K302" i="9"/>
  <c r="W301" i="9"/>
  <c r="AI300" i="9"/>
  <c r="S299" i="9"/>
  <c r="J312" i="9"/>
  <c r="N312" i="9" s="1"/>
  <c r="R312" i="9" s="1"/>
  <c r="V312" i="9" s="1"/>
  <c r="Z312" i="9" s="1"/>
  <c r="AD312" i="9" s="1"/>
  <c r="AH312" i="9" s="1"/>
  <c r="AL312" i="9" s="1"/>
  <c r="AP312" i="9" s="1"/>
  <c r="F299" i="9"/>
  <c r="J299" i="9" s="1"/>
  <c r="F286" i="9"/>
  <c r="J286" i="9" s="1"/>
  <c r="N286" i="9" s="1"/>
  <c r="R286" i="9" s="1"/>
  <c r="V286" i="9" s="1"/>
  <c r="Z286" i="9" s="1"/>
  <c r="AD286" i="9" s="1"/>
  <c r="AH286" i="9" s="1"/>
  <c r="AL286" i="9" s="1"/>
  <c r="AP286" i="9" s="1"/>
  <c r="F323" i="9"/>
  <c r="F336" i="9" s="1"/>
  <c r="F349" i="9" s="1"/>
  <c r="F362" i="9" s="1"/>
  <c r="N273" i="9"/>
  <c r="R273" i="9" s="1"/>
  <c r="V273" i="9" s="1"/>
  <c r="Z273" i="9" s="1"/>
  <c r="AD273" i="9" s="1"/>
  <c r="AH273" i="9" s="1"/>
  <c r="AL273" i="9" s="1"/>
  <c r="AP273" i="9" s="1"/>
  <c r="J274" i="9"/>
  <c r="F263" i="9"/>
  <c r="J262" i="9"/>
  <c r="N262" i="9" s="1"/>
  <c r="R262" i="9" s="1"/>
  <c r="V262" i="9" s="1"/>
  <c r="Z262" i="9" s="1"/>
  <c r="AD262" i="9" s="1"/>
  <c r="AH262" i="9" s="1"/>
  <c r="AL262" i="9" s="1"/>
  <c r="AP262" i="9" s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0" i="1"/>
  <c r="S10" i="1"/>
  <c r="R11" i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Q11" i="1"/>
  <c r="L262" i="9" l="1"/>
  <c r="V10" i="1"/>
  <c r="L263" i="9"/>
  <c r="E266" i="9"/>
  <c r="I265" i="9"/>
  <c r="M265" i="9" s="1"/>
  <c r="AN258" i="9"/>
  <c r="Q264" i="9"/>
  <c r="U264" i="9" s="1"/>
  <c r="Y264" i="9" s="1"/>
  <c r="AC264" i="9" s="1"/>
  <c r="AG264" i="9" s="1"/>
  <c r="AK264" i="9" s="1"/>
  <c r="Q260" i="9"/>
  <c r="U260" i="9" s="1"/>
  <c r="Y260" i="9" s="1"/>
  <c r="AC260" i="9" s="1"/>
  <c r="AG260" i="9" s="1"/>
  <c r="AK260" i="9" s="1"/>
  <c r="P260" i="9"/>
  <c r="T260" i="9" s="1"/>
  <c r="X260" i="9" s="1"/>
  <c r="X273" i="9" s="1"/>
  <c r="X286" i="9" s="1"/>
  <c r="X299" i="9" s="1"/>
  <c r="X312" i="9" s="1"/>
  <c r="X325" i="9" s="1"/>
  <c r="X338" i="9" s="1"/>
  <c r="X351" i="9" s="1"/>
  <c r="X364" i="9" s="1"/>
  <c r="X377" i="9" s="1"/>
  <c r="P262" i="9"/>
  <c r="T262" i="9" s="1"/>
  <c r="X262" i="9" s="1"/>
  <c r="AB262" i="9" s="1"/>
  <c r="AF262" i="9" s="1"/>
  <c r="AJ262" i="9" s="1"/>
  <c r="P261" i="9"/>
  <c r="T261" i="9" s="1"/>
  <c r="X261" i="9" s="1"/>
  <c r="AB261" i="9" s="1"/>
  <c r="AF261" i="9" s="1"/>
  <c r="AJ261" i="9" s="1"/>
  <c r="Q261" i="9"/>
  <c r="U261" i="9" s="1"/>
  <c r="Y261" i="9" s="1"/>
  <c r="AC261" i="9" s="1"/>
  <c r="AG261" i="9" s="1"/>
  <c r="AK261" i="9" s="1"/>
  <c r="Q262" i="9"/>
  <c r="U262" i="9" s="1"/>
  <c r="Y262" i="9" s="1"/>
  <c r="AC262" i="9" s="1"/>
  <c r="AG262" i="9" s="1"/>
  <c r="AK262" i="9" s="1"/>
  <c r="P263" i="9"/>
  <c r="T263" i="9" s="1"/>
  <c r="X263" i="9" s="1"/>
  <c r="AB263" i="9" s="1"/>
  <c r="AF263" i="9" s="1"/>
  <c r="AJ263" i="9" s="1"/>
  <c r="Q263" i="9"/>
  <c r="U263" i="9" s="1"/>
  <c r="Y263" i="9" s="1"/>
  <c r="AC263" i="9" s="1"/>
  <c r="AG263" i="9" s="1"/>
  <c r="AK263" i="9" s="1"/>
  <c r="D265" i="9"/>
  <c r="H264" i="9"/>
  <c r="L264" i="9" s="1"/>
  <c r="P264" i="9" s="1"/>
  <c r="T264" i="9" s="1"/>
  <c r="X264" i="9" s="1"/>
  <c r="AB264" i="9" s="1"/>
  <c r="AF264" i="9" s="1"/>
  <c r="AJ264" i="9" s="1"/>
  <c r="D277" i="9"/>
  <c r="D290" i="9" s="1"/>
  <c r="D303" i="9" s="1"/>
  <c r="D316" i="9" s="1"/>
  <c r="D329" i="9" s="1"/>
  <c r="D342" i="9" s="1"/>
  <c r="D355" i="9" s="1"/>
  <c r="D368" i="9" s="1"/>
  <c r="D381" i="9" s="1"/>
  <c r="S11" i="1"/>
  <c r="V11" i="1" s="1"/>
  <c r="L273" i="9"/>
  <c r="L286" i="9" s="1"/>
  <c r="L299" i="9" s="1"/>
  <c r="L312" i="9" s="1"/>
  <c r="L325" i="9" s="1"/>
  <c r="L338" i="9" s="1"/>
  <c r="L351" i="9" s="1"/>
  <c r="L364" i="9" s="1"/>
  <c r="L377" i="9" s="1"/>
  <c r="I275" i="9"/>
  <c r="I288" i="9" s="1"/>
  <c r="I301" i="9" s="1"/>
  <c r="I314" i="9" s="1"/>
  <c r="I327" i="9" s="1"/>
  <c r="I340" i="9" s="1"/>
  <c r="I353" i="9" s="1"/>
  <c r="I366" i="9" s="1"/>
  <c r="I379" i="9" s="1"/>
  <c r="H275" i="9"/>
  <c r="H288" i="9" s="1"/>
  <c r="H301" i="9" s="1"/>
  <c r="H314" i="9" s="1"/>
  <c r="H327" i="9" s="1"/>
  <c r="H340" i="9" s="1"/>
  <c r="H353" i="9" s="1"/>
  <c r="H366" i="9" s="1"/>
  <c r="H379" i="9" s="1"/>
  <c r="M273" i="9"/>
  <c r="M286" i="9" s="1"/>
  <c r="M299" i="9" s="1"/>
  <c r="M312" i="9" s="1"/>
  <c r="M325" i="9" s="1"/>
  <c r="M338" i="9" s="1"/>
  <c r="M351" i="9" s="1"/>
  <c r="M364" i="9" s="1"/>
  <c r="M377" i="9" s="1"/>
  <c r="M275" i="9"/>
  <c r="M288" i="9" s="1"/>
  <c r="M301" i="9" s="1"/>
  <c r="M314" i="9" s="1"/>
  <c r="M327" i="9" s="1"/>
  <c r="M340" i="9" s="1"/>
  <c r="M353" i="9" s="1"/>
  <c r="M366" i="9" s="1"/>
  <c r="M379" i="9" s="1"/>
  <c r="H274" i="9"/>
  <c r="H287" i="9" s="1"/>
  <c r="H300" i="9" s="1"/>
  <c r="H313" i="9" s="1"/>
  <c r="H326" i="9" s="1"/>
  <c r="H339" i="9" s="1"/>
  <c r="H352" i="9" s="1"/>
  <c r="H365" i="9" s="1"/>
  <c r="H378" i="9" s="1"/>
  <c r="E276" i="9"/>
  <c r="E289" i="9" s="1"/>
  <c r="E302" i="9" s="1"/>
  <c r="E315" i="9" s="1"/>
  <c r="E328" i="9" s="1"/>
  <c r="E341" i="9" s="1"/>
  <c r="E354" i="9" s="1"/>
  <c r="E367" i="9" s="1"/>
  <c r="E380" i="9" s="1"/>
  <c r="M274" i="9"/>
  <c r="M287" i="9" s="1"/>
  <c r="M300" i="9" s="1"/>
  <c r="M313" i="9" s="1"/>
  <c r="M326" i="9" s="1"/>
  <c r="M339" i="9" s="1"/>
  <c r="M352" i="9" s="1"/>
  <c r="M365" i="9" s="1"/>
  <c r="M378" i="9" s="1"/>
  <c r="J313" i="9"/>
  <c r="N313" i="9" s="1"/>
  <c r="R313" i="9" s="1"/>
  <c r="V313" i="9" s="1"/>
  <c r="Z313" i="9" s="1"/>
  <c r="AD313" i="9" s="1"/>
  <c r="AH313" i="9" s="1"/>
  <c r="AL313" i="9" s="1"/>
  <c r="AP313" i="9" s="1"/>
  <c r="H276" i="9"/>
  <c r="H289" i="9" s="1"/>
  <c r="H302" i="9" s="1"/>
  <c r="H315" i="9" s="1"/>
  <c r="H328" i="9" s="1"/>
  <c r="H341" i="9" s="1"/>
  <c r="H354" i="9" s="1"/>
  <c r="H367" i="9" s="1"/>
  <c r="H380" i="9" s="1"/>
  <c r="B323" i="9"/>
  <c r="AI321" i="9"/>
  <c r="S321" i="9"/>
  <c r="C321" i="9"/>
  <c r="AA320" i="9"/>
  <c r="K320" i="9"/>
  <c r="AI319" i="9"/>
  <c r="S319" i="9"/>
  <c r="C319" i="9"/>
  <c r="AA318" i="9"/>
  <c r="AM321" i="9"/>
  <c r="W321" i="9"/>
  <c r="G321" i="9"/>
  <c r="AE320" i="9"/>
  <c r="O320" i="9"/>
  <c r="AM319" i="9"/>
  <c r="W319" i="9"/>
  <c r="G319" i="9"/>
  <c r="AE318" i="9"/>
  <c r="O318" i="9"/>
  <c r="AM317" i="9"/>
  <c r="W317" i="9"/>
  <c r="G317" i="9"/>
  <c r="AE316" i="9"/>
  <c r="O316" i="9"/>
  <c r="AM315" i="9"/>
  <c r="W315" i="9"/>
  <c r="G315" i="9"/>
  <c r="AE314" i="9"/>
  <c r="O314" i="9"/>
  <c r="AM313" i="9"/>
  <c r="W313" i="9"/>
  <c r="G313" i="9"/>
  <c r="AE312" i="9"/>
  <c r="O312" i="9"/>
  <c r="K321" i="9"/>
  <c r="S320" i="9"/>
  <c r="AA319" i="9"/>
  <c r="AI318" i="9"/>
  <c r="AI317" i="9"/>
  <c r="AA317" i="9"/>
  <c r="AM316" i="9"/>
  <c r="K316" i="9"/>
  <c r="C316" i="9"/>
  <c r="O315" i="9"/>
  <c r="AA314" i="9"/>
  <c r="S314" i="9"/>
  <c r="AE313" i="9"/>
  <c r="C313" i="9"/>
  <c r="AI312" i="9"/>
  <c r="G312" i="9"/>
  <c r="AE321" i="9"/>
  <c r="AM320" i="9"/>
  <c r="G320" i="9"/>
  <c r="O319" i="9"/>
  <c r="W318" i="9"/>
  <c r="G318" i="9"/>
  <c r="S317" i="9"/>
  <c r="K317" i="9"/>
  <c r="W316" i="9"/>
  <c r="AI315" i="9"/>
  <c r="AA315" i="9"/>
  <c r="AM314" i="9"/>
  <c r="K314" i="9"/>
  <c r="C314" i="9"/>
  <c r="O313" i="9"/>
  <c r="AA312" i="9"/>
  <c r="S312" i="9"/>
  <c r="AA321" i="9"/>
  <c r="AI320" i="9"/>
  <c r="C320" i="9"/>
  <c r="K319" i="9"/>
  <c r="S318" i="9"/>
  <c r="AE317" i="9"/>
  <c r="C317" i="9"/>
  <c r="AI316" i="9"/>
  <c r="G316" i="9"/>
  <c r="S315" i="9"/>
  <c r="K315" i="9"/>
  <c r="W314" i="9"/>
  <c r="AI313" i="9"/>
  <c r="AA313" i="9"/>
  <c r="AM312" i="9"/>
  <c r="K312" i="9"/>
  <c r="C312" i="9"/>
  <c r="W320" i="9"/>
  <c r="AI314" i="9"/>
  <c r="G314" i="9"/>
  <c r="S313" i="9"/>
  <c r="O321" i="9"/>
  <c r="K318" i="9"/>
  <c r="K313" i="9"/>
  <c r="W312" i="9"/>
  <c r="AE319" i="9"/>
  <c r="S316" i="9"/>
  <c r="AE315" i="9"/>
  <c r="C315" i="9"/>
  <c r="AM318" i="9"/>
  <c r="C318" i="9"/>
  <c r="O317" i="9"/>
  <c r="AA316" i="9"/>
  <c r="L274" i="9"/>
  <c r="L287" i="9" s="1"/>
  <c r="L300" i="9" s="1"/>
  <c r="L313" i="9" s="1"/>
  <c r="L326" i="9" s="1"/>
  <c r="L339" i="9" s="1"/>
  <c r="L352" i="9" s="1"/>
  <c r="L365" i="9" s="1"/>
  <c r="L378" i="9" s="1"/>
  <c r="L275" i="9"/>
  <c r="L288" i="9" s="1"/>
  <c r="L301" i="9" s="1"/>
  <c r="L314" i="9" s="1"/>
  <c r="L327" i="9" s="1"/>
  <c r="L340" i="9" s="1"/>
  <c r="L353" i="9" s="1"/>
  <c r="L366" i="9" s="1"/>
  <c r="L379" i="9" s="1"/>
  <c r="F325" i="9"/>
  <c r="F326" i="9" s="1"/>
  <c r="F327" i="9" s="1"/>
  <c r="F328" i="9" s="1"/>
  <c r="F329" i="9" s="1"/>
  <c r="F330" i="9" s="1"/>
  <c r="F331" i="9" s="1"/>
  <c r="F332" i="9" s="1"/>
  <c r="F333" i="9" s="1"/>
  <c r="F334" i="9" s="1"/>
  <c r="F300" i="9"/>
  <c r="F301" i="9" s="1"/>
  <c r="F302" i="9" s="1"/>
  <c r="F303" i="9" s="1"/>
  <c r="F304" i="9" s="1"/>
  <c r="F305" i="9" s="1"/>
  <c r="F306" i="9" s="1"/>
  <c r="F307" i="9" s="1"/>
  <c r="F308" i="9" s="1"/>
  <c r="F351" i="9"/>
  <c r="J351" i="9" s="1"/>
  <c r="F287" i="9"/>
  <c r="F288" i="9" s="1"/>
  <c r="F289" i="9" s="1"/>
  <c r="F290" i="9" s="1"/>
  <c r="F291" i="9" s="1"/>
  <c r="F292" i="9" s="1"/>
  <c r="F293" i="9" s="1"/>
  <c r="F294" i="9" s="1"/>
  <c r="F295" i="9" s="1"/>
  <c r="F338" i="9"/>
  <c r="J338" i="9" s="1"/>
  <c r="J287" i="9"/>
  <c r="J300" i="9"/>
  <c r="N299" i="9"/>
  <c r="R299" i="9" s="1"/>
  <c r="V299" i="9" s="1"/>
  <c r="Z299" i="9" s="1"/>
  <c r="AD299" i="9" s="1"/>
  <c r="AH299" i="9" s="1"/>
  <c r="AL299" i="9" s="1"/>
  <c r="AP299" i="9" s="1"/>
  <c r="N274" i="9"/>
  <c r="R274" i="9" s="1"/>
  <c r="V274" i="9" s="1"/>
  <c r="Z274" i="9" s="1"/>
  <c r="AD274" i="9" s="1"/>
  <c r="AH274" i="9" s="1"/>
  <c r="AL274" i="9" s="1"/>
  <c r="AP274" i="9" s="1"/>
  <c r="J275" i="9"/>
  <c r="F375" i="9"/>
  <c r="F377" i="9" s="1"/>
  <c r="F364" i="9"/>
  <c r="F264" i="9"/>
  <c r="J263" i="9"/>
  <c r="N263" i="9" s="1"/>
  <c r="R263" i="9" s="1"/>
  <c r="V263" i="9" s="1"/>
  <c r="Z263" i="9" s="1"/>
  <c r="AD263" i="9" s="1"/>
  <c r="AH263" i="9" s="1"/>
  <c r="AL263" i="9" s="1"/>
  <c r="AP263" i="9" s="1"/>
  <c r="Q12" i="1"/>
  <c r="C12" i="6"/>
  <c r="C13" i="6"/>
  <c r="C14" i="6"/>
  <c r="C11" i="6"/>
  <c r="C41" i="6"/>
  <c r="C47" i="6"/>
  <c r="C45" i="6"/>
  <c r="C39" i="6"/>
  <c r="Q265" i="9" l="1"/>
  <c r="U265" i="9" s="1"/>
  <c r="Y265" i="9" s="1"/>
  <c r="AC265" i="9" s="1"/>
  <c r="AG265" i="9" s="1"/>
  <c r="AK265" i="9" s="1"/>
  <c r="AO265" i="9" s="1"/>
  <c r="AO253" i="9"/>
  <c r="AO254" i="9"/>
  <c r="AO255" i="9"/>
  <c r="AO261" i="9"/>
  <c r="AO252" i="9"/>
  <c r="AO263" i="9"/>
  <c r="AO276" i="9" s="1"/>
  <c r="AO289" i="9" s="1"/>
  <c r="AO302" i="9" s="1"/>
  <c r="AO315" i="9" s="1"/>
  <c r="AO328" i="9" s="1"/>
  <c r="AO341" i="9" s="1"/>
  <c r="AO354" i="9" s="1"/>
  <c r="AO367" i="9" s="1"/>
  <c r="AO380" i="9" s="1"/>
  <c r="AN264" i="9"/>
  <c r="AO260" i="9"/>
  <c r="AN263" i="9"/>
  <c r="AN261" i="9"/>
  <c r="AO264" i="9"/>
  <c r="AO277" i="9" s="1"/>
  <c r="AO290" i="9" s="1"/>
  <c r="AO303" i="9" s="1"/>
  <c r="AO316" i="9" s="1"/>
  <c r="AO329" i="9" s="1"/>
  <c r="AO342" i="9" s="1"/>
  <c r="AO355" i="9" s="1"/>
  <c r="AO368" i="9" s="1"/>
  <c r="AO381" i="9" s="1"/>
  <c r="AO262" i="9"/>
  <c r="AO275" i="9" s="1"/>
  <c r="AO288" i="9" s="1"/>
  <c r="AO301" i="9" s="1"/>
  <c r="AO314" i="9" s="1"/>
  <c r="AO327" i="9" s="1"/>
  <c r="AO340" i="9" s="1"/>
  <c r="AO353" i="9" s="1"/>
  <c r="AO366" i="9" s="1"/>
  <c r="AO379" i="9" s="1"/>
  <c r="AN262" i="9"/>
  <c r="AB260" i="9"/>
  <c r="AF260" i="9" s="1"/>
  <c r="AN260" i="9" s="1"/>
  <c r="T273" i="9"/>
  <c r="T286" i="9" s="1"/>
  <c r="T299" i="9" s="1"/>
  <c r="T312" i="9" s="1"/>
  <c r="T325" i="9" s="1"/>
  <c r="T338" i="9" s="1"/>
  <c r="T351" i="9" s="1"/>
  <c r="T364" i="9" s="1"/>
  <c r="T377" i="9" s="1"/>
  <c r="E267" i="9"/>
  <c r="I266" i="9"/>
  <c r="M266" i="9" s="1"/>
  <c r="P273" i="9"/>
  <c r="P286" i="9" s="1"/>
  <c r="P299" i="9" s="1"/>
  <c r="P312" i="9" s="1"/>
  <c r="P325" i="9" s="1"/>
  <c r="P338" i="9" s="1"/>
  <c r="P351" i="9" s="1"/>
  <c r="P364" i="9" s="1"/>
  <c r="P377" i="9" s="1"/>
  <c r="D266" i="9"/>
  <c r="H265" i="9"/>
  <c r="L265" i="9" s="1"/>
  <c r="P265" i="9" s="1"/>
  <c r="T265" i="9" s="1"/>
  <c r="X265" i="9" s="1"/>
  <c r="AB265" i="9" s="1"/>
  <c r="AF265" i="9" s="1"/>
  <c r="AJ265" i="9" s="1"/>
  <c r="AN265" i="9" s="1"/>
  <c r="Y275" i="9"/>
  <c r="Y288" i="9" s="1"/>
  <c r="Y301" i="9" s="1"/>
  <c r="Y314" i="9" s="1"/>
  <c r="Y327" i="9" s="1"/>
  <c r="Y340" i="9" s="1"/>
  <c r="Y353" i="9" s="1"/>
  <c r="Y366" i="9" s="1"/>
  <c r="Y379" i="9" s="1"/>
  <c r="AK275" i="9"/>
  <c r="AK288" i="9" s="1"/>
  <c r="AK301" i="9" s="1"/>
  <c r="AK314" i="9" s="1"/>
  <c r="AK327" i="9" s="1"/>
  <c r="AK340" i="9" s="1"/>
  <c r="AK353" i="9" s="1"/>
  <c r="AK366" i="9" s="1"/>
  <c r="AK379" i="9" s="1"/>
  <c r="AG275" i="9"/>
  <c r="AG288" i="9" s="1"/>
  <c r="AG301" i="9" s="1"/>
  <c r="AG314" i="9" s="1"/>
  <c r="AG327" i="9" s="1"/>
  <c r="AG340" i="9" s="1"/>
  <c r="AG353" i="9" s="1"/>
  <c r="AG366" i="9" s="1"/>
  <c r="AG379" i="9" s="1"/>
  <c r="AC275" i="9"/>
  <c r="AC288" i="9" s="1"/>
  <c r="AC301" i="9" s="1"/>
  <c r="AC314" i="9" s="1"/>
  <c r="AC327" i="9" s="1"/>
  <c r="AC340" i="9" s="1"/>
  <c r="AC353" i="9" s="1"/>
  <c r="AC366" i="9" s="1"/>
  <c r="AC379" i="9" s="1"/>
  <c r="Q275" i="9"/>
  <c r="Q288" i="9" s="1"/>
  <c r="Q301" i="9" s="1"/>
  <c r="Q314" i="9" s="1"/>
  <c r="Q327" i="9" s="1"/>
  <c r="Q340" i="9" s="1"/>
  <c r="Q353" i="9" s="1"/>
  <c r="Q366" i="9" s="1"/>
  <c r="Q379" i="9" s="1"/>
  <c r="U275" i="9"/>
  <c r="U288" i="9" s="1"/>
  <c r="U301" i="9" s="1"/>
  <c r="U314" i="9" s="1"/>
  <c r="U327" i="9" s="1"/>
  <c r="U340" i="9" s="1"/>
  <c r="U353" i="9" s="1"/>
  <c r="U366" i="9" s="1"/>
  <c r="U379" i="9" s="1"/>
  <c r="Q273" i="9"/>
  <c r="Q286" i="9" s="1"/>
  <c r="Q299" i="9" s="1"/>
  <c r="Q312" i="9" s="1"/>
  <c r="Q325" i="9" s="1"/>
  <c r="Q338" i="9" s="1"/>
  <c r="Q351" i="9" s="1"/>
  <c r="Q364" i="9" s="1"/>
  <c r="Q377" i="9" s="1"/>
  <c r="Q276" i="9"/>
  <c r="Q289" i="9" s="1"/>
  <c r="Q302" i="9" s="1"/>
  <c r="Q315" i="9" s="1"/>
  <c r="Q328" i="9" s="1"/>
  <c r="Q341" i="9" s="1"/>
  <c r="Q354" i="9" s="1"/>
  <c r="Q367" i="9" s="1"/>
  <c r="Q380" i="9" s="1"/>
  <c r="J314" i="9"/>
  <c r="J315" i="9" s="1"/>
  <c r="AG276" i="9"/>
  <c r="AG289" i="9" s="1"/>
  <c r="AG302" i="9" s="1"/>
  <c r="AG315" i="9" s="1"/>
  <c r="AG328" i="9" s="1"/>
  <c r="AG341" i="9" s="1"/>
  <c r="AG354" i="9" s="1"/>
  <c r="AG367" i="9" s="1"/>
  <c r="AG380" i="9" s="1"/>
  <c r="AC276" i="9"/>
  <c r="AC289" i="9" s="1"/>
  <c r="AC302" i="9" s="1"/>
  <c r="AC315" i="9" s="1"/>
  <c r="AC328" i="9" s="1"/>
  <c r="AC341" i="9" s="1"/>
  <c r="AC354" i="9" s="1"/>
  <c r="AC367" i="9" s="1"/>
  <c r="AC380" i="9" s="1"/>
  <c r="AK276" i="9"/>
  <c r="AK289" i="9" s="1"/>
  <c r="AK302" i="9" s="1"/>
  <c r="AK315" i="9" s="1"/>
  <c r="AK328" i="9" s="1"/>
  <c r="AK341" i="9" s="1"/>
  <c r="AK354" i="9" s="1"/>
  <c r="AK367" i="9" s="1"/>
  <c r="AK380" i="9" s="1"/>
  <c r="Y276" i="9"/>
  <c r="Y289" i="9" s="1"/>
  <c r="Y302" i="9" s="1"/>
  <c r="Y315" i="9" s="1"/>
  <c r="Y328" i="9" s="1"/>
  <c r="Y341" i="9" s="1"/>
  <c r="Y354" i="9" s="1"/>
  <c r="Y367" i="9" s="1"/>
  <c r="Y380" i="9" s="1"/>
  <c r="M276" i="9"/>
  <c r="M289" i="9" s="1"/>
  <c r="M302" i="9" s="1"/>
  <c r="M315" i="9" s="1"/>
  <c r="M328" i="9" s="1"/>
  <c r="M341" i="9" s="1"/>
  <c r="M354" i="9" s="1"/>
  <c r="M367" i="9" s="1"/>
  <c r="M380" i="9" s="1"/>
  <c r="I276" i="9"/>
  <c r="I289" i="9" s="1"/>
  <c r="I302" i="9" s="1"/>
  <c r="I315" i="9" s="1"/>
  <c r="I328" i="9" s="1"/>
  <c r="I341" i="9" s="1"/>
  <c r="I354" i="9" s="1"/>
  <c r="I367" i="9" s="1"/>
  <c r="I380" i="9" s="1"/>
  <c r="U276" i="9"/>
  <c r="U289" i="9" s="1"/>
  <c r="U302" i="9" s="1"/>
  <c r="U315" i="9" s="1"/>
  <c r="U328" i="9" s="1"/>
  <c r="U341" i="9" s="1"/>
  <c r="U354" i="9" s="1"/>
  <c r="U367" i="9" s="1"/>
  <c r="U380" i="9" s="1"/>
  <c r="Q274" i="9"/>
  <c r="Q287" i="9" s="1"/>
  <c r="Q300" i="9" s="1"/>
  <c r="Q313" i="9" s="1"/>
  <c r="Q326" i="9" s="1"/>
  <c r="Q339" i="9" s="1"/>
  <c r="Q352" i="9" s="1"/>
  <c r="Q365" i="9" s="1"/>
  <c r="Q378" i="9" s="1"/>
  <c r="E277" i="9"/>
  <c r="E290" i="9" s="1"/>
  <c r="E303" i="9" s="1"/>
  <c r="E316" i="9" s="1"/>
  <c r="E329" i="9" s="1"/>
  <c r="E342" i="9" s="1"/>
  <c r="E355" i="9" s="1"/>
  <c r="E368" i="9" s="1"/>
  <c r="E381" i="9" s="1"/>
  <c r="D278" i="9"/>
  <c r="D291" i="9" s="1"/>
  <c r="D304" i="9" s="1"/>
  <c r="D317" i="9" s="1"/>
  <c r="D330" i="9" s="1"/>
  <c r="D343" i="9" s="1"/>
  <c r="D356" i="9" s="1"/>
  <c r="D369" i="9" s="1"/>
  <c r="D382" i="9" s="1"/>
  <c r="U273" i="9"/>
  <c r="U286" i="9" s="1"/>
  <c r="U299" i="9" s="1"/>
  <c r="U312" i="9" s="1"/>
  <c r="U325" i="9" s="1"/>
  <c r="U338" i="9" s="1"/>
  <c r="U351" i="9" s="1"/>
  <c r="U364" i="9" s="1"/>
  <c r="U377" i="9" s="1"/>
  <c r="J325" i="9"/>
  <c r="J326" i="9" s="1"/>
  <c r="L276" i="9"/>
  <c r="L289" i="9" s="1"/>
  <c r="L302" i="9" s="1"/>
  <c r="L315" i="9" s="1"/>
  <c r="L328" i="9" s="1"/>
  <c r="L341" i="9" s="1"/>
  <c r="L354" i="9" s="1"/>
  <c r="L367" i="9" s="1"/>
  <c r="L380" i="9" s="1"/>
  <c r="P274" i="9"/>
  <c r="P287" i="9" s="1"/>
  <c r="P300" i="9" s="1"/>
  <c r="P313" i="9" s="1"/>
  <c r="P326" i="9" s="1"/>
  <c r="P339" i="9" s="1"/>
  <c r="P352" i="9" s="1"/>
  <c r="P365" i="9" s="1"/>
  <c r="P378" i="9" s="1"/>
  <c r="H277" i="9"/>
  <c r="H290" i="9" s="1"/>
  <c r="H303" i="9" s="1"/>
  <c r="H316" i="9" s="1"/>
  <c r="H329" i="9" s="1"/>
  <c r="H342" i="9" s="1"/>
  <c r="H355" i="9" s="1"/>
  <c r="H368" i="9" s="1"/>
  <c r="H381" i="9" s="1"/>
  <c r="B336" i="9"/>
  <c r="AI334" i="9"/>
  <c r="S334" i="9"/>
  <c r="C334" i="9"/>
  <c r="AA333" i="9"/>
  <c r="K333" i="9"/>
  <c r="AI332" i="9"/>
  <c r="AM334" i="9"/>
  <c r="W334" i="9"/>
  <c r="G334" i="9"/>
  <c r="AE333" i="9"/>
  <c r="O333" i="9"/>
  <c r="AM332" i="9"/>
  <c r="K334" i="9"/>
  <c r="S333" i="9"/>
  <c r="S332" i="9"/>
  <c r="C332" i="9"/>
  <c r="AA331" i="9"/>
  <c r="K331" i="9"/>
  <c r="AI330" i="9"/>
  <c r="S330" i="9"/>
  <c r="C330" i="9"/>
  <c r="AA329" i="9"/>
  <c r="K329" i="9"/>
  <c r="AI328" i="9"/>
  <c r="S328" i="9"/>
  <c r="C328" i="9"/>
  <c r="AA327" i="9"/>
  <c r="K327" i="9"/>
  <c r="AI326" i="9"/>
  <c r="S326" i="9"/>
  <c r="C326" i="9"/>
  <c r="AA325" i="9"/>
  <c r="K325" i="9"/>
  <c r="AE334" i="9"/>
  <c r="AM333" i="9"/>
  <c r="G333" i="9"/>
  <c r="W332" i="9"/>
  <c r="G332" i="9"/>
  <c r="AE331" i="9"/>
  <c r="O331" i="9"/>
  <c r="AM330" i="9"/>
  <c r="W330" i="9"/>
  <c r="G330" i="9"/>
  <c r="AE329" i="9"/>
  <c r="O329" i="9"/>
  <c r="AM328" i="9"/>
  <c r="W328" i="9"/>
  <c r="G328" i="9"/>
  <c r="AE327" i="9"/>
  <c r="O327" i="9"/>
  <c r="AM326" i="9"/>
  <c r="W326" i="9"/>
  <c r="G326" i="9"/>
  <c r="AE325" i="9"/>
  <c r="O325" i="9"/>
  <c r="AI333" i="9"/>
  <c r="K332" i="9"/>
  <c r="S331" i="9"/>
  <c r="AA330" i="9"/>
  <c r="AI329" i="9"/>
  <c r="C329" i="9"/>
  <c r="K328" i="9"/>
  <c r="S327" i="9"/>
  <c r="AA326" i="9"/>
  <c r="AI325" i="9"/>
  <c r="C325" i="9"/>
  <c r="O334" i="9"/>
  <c r="AE332" i="9"/>
  <c r="AM331" i="9"/>
  <c r="G331" i="9"/>
  <c r="O330" i="9"/>
  <c r="W329" i="9"/>
  <c r="AE328" i="9"/>
  <c r="AM327" i="9"/>
  <c r="G327" i="9"/>
  <c r="O326" i="9"/>
  <c r="W325" i="9"/>
  <c r="AA334" i="9"/>
  <c r="C333" i="9"/>
  <c r="AA332" i="9"/>
  <c r="AI331" i="9"/>
  <c r="C331" i="9"/>
  <c r="K330" i="9"/>
  <c r="S329" i="9"/>
  <c r="AA328" i="9"/>
  <c r="AI327" i="9"/>
  <c r="C327" i="9"/>
  <c r="K326" i="9"/>
  <c r="S325" i="9"/>
  <c r="W333" i="9"/>
  <c r="AM329" i="9"/>
  <c r="AE326" i="9"/>
  <c r="AE330" i="9"/>
  <c r="W327" i="9"/>
  <c r="O332" i="9"/>
  <c r="G329" i="9"/>
  <c r="AM325" i="9"/>
  <c r="W331" i="9"/>
  <c r="O328" i="9"/>
  <c r="G325" i="9"/>
  <c r="P275" i="9"/>
  <c r="P288" i="9" s="1"/>
  <c r="P301" i="9" s="1"/>
  <c r="P314" i="9" s="1"/>
  <c r="P327" i="9" s="1"/>
  <c r="P340" i="9" s="1"/>
  <c r="P353" i="9" s="1"/>
  <c r="P366" i="9" s="1"/>
  <c r="P379" i="9" s="1"/>
  <c r="F352" i="9"/>
  <c r="F353" i="9" s="1"/>
  <c r="F354" i="9" s="1"/>
  <c r="F355" i="9" s="1"/>
  <c r="F356" i="9" s="1"/>
  <c r="F357" i="9" s="1"/>
  <c r="F358" i="9" s="1"/>
  <c r="F359" i="9" s="1"/>
  <c r="F360" i="9" s="1"/>
  <c r="F339" i="9"/>
  <c r="F340" i="9" s="1"/>
  <c r="F341" i="9" s="1"/>
  <c r="F342" i="9" s="1"/>
  <c r="F343" i="9" s="1"/>
  <c r="F344" i="9" s="1"/>
  <c r="F345" i="9" s="1"/>
  <c r="F346" i="9" s="1"/>
  <c r="F347" i="9" s="1"/>
  <c r="N300" i="9"/>
  <c r="R300" i="9" s="1"/>
  <c r="V300" i="9" s="1"/>
  <c r="Z300" i="9" s="1"/>
  <c r="AD300" i="9" s="1"/>
  <c r="AH300" i="9" s="1"/>
  <c r="AL300" i="9" s="1"/>
  <c r="AP300" i="9" s="1"/>
  <c r="J301" i="9"/>
  <c r="N287" i="9"/>
  <c r="R287" i="9" s="1"/>
  <c r="V287" i="9" s="1"/>
  <c r="Z287" i="9" s="1"/>
  <c r="AD287" i="9" s="1"/>
  <c r="AH287" i="9" s="1"/>
  <c r="AL287" i="9" s="1"/>
  <c r="AP287" i="9" s="1"/>
  <c r="J288" i="9"/>
  <c r="N275" i="9"/>
  <c r="R275" i="9" s="1"/>
  <c r="V275" i="9" s="1"/>
  <c r="Z275" i="9" s="1"/>
  <c r="AD275" i="9" s="1"/>
  <c r="AH275" i="9" s="1"/>
  <c r="AL275" i="9" s="1"/>
  <c r="AP275" i="9" s="1"/>
  <c r="J276" i="9"/>
  <c r="J339" i="9"/>
  <c r="N338" i="9"/>
  <c r="R338" i="9" s="1"/>
  <c r="V338" i="9" s="1"/>
  <c r="Z338" i="9" s="1"/>
  <c r="AD338" i="9" s="1"/>
  <c r="AH338" i="9" s="1"/>
  <c r="AL338" i="9" s="1"/>
  <c r="AP338" i="9" s="1"/>
  <c r="F365" i="9"/>
  <c r="F366" i="9" s="1"/>
  <c r="F367" i="9" s="1"/>
  <c r="F368" i="9" s="1"/>
  <c r="F369" i="9" s="1"/>
  <c r="F370" i="9" s="1"/>
  <c r="F371" i="9" s="1"/>
  <c r="F372" i="9" s="1"/>
  <c r="F373" i="9" s="1"/>
  <c r="J364" i="9"/>
  <c r="F378" i="9"/>
  <c r="F379" i="9" s="1"/>
  <c r="F380" i="9" s="1"/>
  <c r="F381" i="9" s="1"/>
  <c r="F382" i="9" s="1"/>
  <c r="F383" i="9" s="1"/>
  <c r="F384" i="9" s="1"/>
  <c r="F385" i="9" s="1"/>
  <c r="F386" i="9" s="1"/>
  <c r="J377" i="9"/>
  <c r="J352" i="9"/>
  <c r="N351" i="9"/>
  <c r="R351" i="9" s="1"/>
  <c r="V351" i="9" s="1"/>
  <c r="Z351" i="9" s="1"/>
  <c r="AD351" i="9" s="1"/>
  <c r="AH351" i="9" s="1"/>
  <c r="AL351" i="9" s="1"/>
  <c r="AP351" i="9" s="1"/>
  <c r="F265" i="9"/>
  <c r="J264" i="9"/>
  <c r="N264" i="9" s="1"/>
  <c r="R264" i="9" s="1"/>
  <c r="V264" i="9" s="1"/>
  <c r="Z264" i="9" s="1"/>
  <c r="AD264" i="9" s="1"/>
  <c r="AH264" i="9" s="1"/>
  <c r="AL264" i="9" s="1"/>
  <c r="AP264" i="9" s="1"/>
  <c r="Q13" i="1"/>
  <c r="S12" i="1"/>
  <c r="V12" i="1" s="1"/>
  <c r="C18" i="6"/>
  <c r="C20" i="6" s="1"/>
  <c r="C32" i="6" s="1"/>
  <c r="B18" i="6"/>
  <c r="C82" i="1"/>
  <c r="C83" i="1" s="1"/>
  <c r="C84" i="1" s="1"/>
  <c r="C88" i="1"/>
  <c r="C89" i="1" s="1"/>
  <c r="C90" i="1" s="1"/>
  <c r="C96" i="1"/>
  <c r="C107" i="1" s="1"/>
  <c r="C98" i="1"/>
  <c r="C47" i="1"/>
  <c r="C48" i="1" s="1"/>
  <c r="C49" i="1" s="1"/>
  <c r="C58" i="1"/>
  <c r="C60" i="1"/>
  <c r="C37" i="5"/>
  <c r="C40" i="5" s="1"/>
  <c r="C29" i="5"/>
  <c r="C16" i="5"/>
  <c r="C19" i="5" s="1"/>
  <c r="C8" i="5"/>
  <c r="C4" i="4"/>
  <c r="C5" i="4" s="1"/>
  <c r="C6" i="4" s="1"/>
  <c r="C7" i="4" s="1"/>
  <c r="C15" i="4"/>
  <c r="C17" i="4" s="1"/>
  <c r="C19" i="4" s="1"/>
  <c r="AO249" i="9" l="1"/>
  <c r="AB273" i="9"/>
  <c r="AB286" i="9" s="1"/>
  <c r="AB299" i="9" s="1"/>
  <c r="AB312" i="9" s="1"/>
  <c r="AB325" i="9" s="1"/>
  <c r="AB338" i="9" s="1"/>
  <c r="AB351" i="9" s="1"/>
  <c r="AB364" i="9" s="1"/>
  <c r="AB377" i="9" s="1"/>
  <c r="AJ260" i="9"/>
  <c r="AO250" i="9"/>
  <c r="AO251" i="9"/>
  <c r="I267" i="9"/>
  <c r="M267" i="9" s="1"/>
  <c r="E268" i="9"/>
  <c r="Q266" i="9"/>
  <c r="U266" i="9" s="1"/>
  <c r="Y266" i="9" s="1"/>
  <c r="AC266" i="9" s="1"/>
  <c r="AG266" i="9" s="1"/>
  <c r="AK266" i="9" s="1"/>
  <c r="AO266" i="9" s="1"/>
  <c r="P266" i="9"/>
  <c r="T266" i="9" s="1"/>
  <c r="X266" i="9" s="1"/>
  <c r="AB266" i="9" s="1"/>
  <c r="AF266" i="9" s="1"/>
  <c r="AJ266" i="9" s="1"/>
  <c r="AN266" i="9" s="1"/>
  <c r="D267" i="9"/>
  <c r="H266" i="9"/>
  <c r="L266" i="9" s="1"/>
  <c r="C99" i="1"/>
  <c r="N314" i="9"/>
  <c r="R314" i="9" s="1"/>
  <c r="V314" i="9" s="1"/>
  <c r="Z314" i="9" s="1"/>
  <c r="AD314" i="9" s="1"/>
  <c r="AH314" i="9" s="1"/>
  <c r="AL314" i="9" s="1"/>
  <c r="AP314" i="9" s="1"/>
  <c r="U277" i="9"/>
  <c r="U290" i="9" s="1"/>
  <c r="U303" i="9" s="1"/>
  <c r="U316" i="9" s="1"/>
  <c r="U329" i="9" s="1"/>
  <c r="U342" i="9" s="1"/>
  <c r="U355" i="9" s="1"/>
  <c r="U368" i="9" s="1"/>
  <c r="U381" i="9" s="1"/>
  <c r="Y277" i="9"/>
  <c r="Y290" i="9" s="1"/>
  <c r="Y303" i="9" s="1"/>
  <c r="Y316" i="9" s="1"/>
  <c r="Y329" i="9" s="1"/>
  <c r="Y342" i="9" s="1"/>
  <c r="Y355" i="9" s="1"/>
  <c r="Y368" i="9" s="1"/>
  <c r="Y381" i="9" s="1"/>
  <c r="I277" i="9"/>
  <c r="I290" i="9" s="1"/>
  <c r="I303" i="9" s="1"/>
  <c r="I316" i="9" s="1"/>
  <c r="I329" i="9" s="1"/>
  <c r="I342" i="9" s="1"/>
  <c r="I355" i="9" s="1"/>
  <c r="I368" i="9" s="1"/>
  <c r="I381" i="9" s="1"/>
  <c r="D279" i="9"/>
  <c r="D292" i="9" s="1"/>
  <c r="D305" i="9" s="1"/>
  <c r="D318" i="9" s="1"/>
  <c r="D331" i="9" s="1"/>
  <c r="D344" i="9" s="1"/>
  <c r="D357" i="9" s="1"/>
  <c r="D370" i="9" s="1"/>
  <c r="D383" i="9" s="1"/>
  <c r="E278" i="9"/>
  <c r="E291" i="9" s="1"/>
  <c r="E304" i="9" s="1"/>
  <c r="E317" i="9" s="1"/>
  <c r="E330" i="9" s="1"/>
  <c r="E343" i="9" s="1"/>
  <c r="E356" i="9" s="1"/>
  <c r="E369" i="9" s="1"/>
  <c r="E382" i="9" s="1"/>
  <c r="AO278" i="9"/>
  <c r="AO291" i="9" s="1"/>
  <c r="AO304" i="9" s="1"/>
  <c r="AO317" i="9" s="1"/>
  <c r="AO330" i="9" s="1"/>
  <c r="AO343" i="9" s="1"/>
  <c r="AO356" i="9" s="1"/>
  <c r="AO369" i="9" s="1"/>
  <c r="AO382" i="9" s="1"/>
  <c r="AG277" i="9"/>
  <c r="AG290" i="9" s="1"/>
  <c r="AG303" i="9" s="1"/>
  <c r="AG316" i="9" s="1"/>
  <c r="AG329" i="9" s="1"/>
  <c r="AG342" i="9" s="1"/>
  <c r="AG355" i="9" s="1"/>
  <c r="AG368" i="9" s="1"/>
  <c r="AG381" i="9" s="1"/>
  <c r="AC277" i="9"/>
  <c r="AC290" i="9" s="1"/>
  <c r="AC303" i="9" s="1"/>
  <c r="AC316" i="9" s="1"/>
  <c r="AC329" i="9" s="1"/>
  <c r="AC342" i="9" s="1"/>
  <c r="AC355" i="9" s="1"/>
  <c r="AC368" i="9" s="1"/>
  <c r="AC381" i="9" s="1"/>
  <c r="AK277" i="9"/>
  <c r="AK290" i="9" s="1"/>
  <c r="AK303" i="9" s="1"/>
  <c r="AK316" i="9" s="1"/>
  <c r="AK329" i="9" s="1"/>
  <c r="AK342" i="9" s="1"/>
  <c r="AK355" i="9" s="1"/>
  <c r="AK368" i="9" s="1"/>
  <c r="AK381" i="9" s="1"/>
  <c r="Q277" i="9"/>
  <c r="Q290" i="9" s="1"/>
  <c r="Q303" i="9" s="1"/>
  <c r="Q316" i="9" s="1"/>
  <c r="Q329" i="9" s="1"/>
  <c r="Q342" i="9" s="1"/>
  <c r="Q355" i="9" s="1"/>
  <c r="Q368" i="9" s="1"/>
  <c r="Q381" i="9" s="1"/>
  <c r="M277" i="9"/>
  <c r="M290" i="9" s="1"/>
  <c r="M303" i="9" s="1"/>
  <c r="M316" i="9" s="1"/>
  <c r="M329" i="9" s="1"/>
  <c r="M342" i="9" s="1"/>
  <c r="M355" i="9" s="1"/>
  <c r="M368" i="9" s="1"/>
  <c r="M381" i="9" s="1"/>
  <c r="U274" i="9"/>
  <c r="U287" i="9" s="1"/>
  <c r="U300" i="9" s="1"/>
  <c r="U313" i="9" s="1"/>
  <c r="U326" i="9" s="1"/>
  <c r="U339" i="9" s="1"/>
  <c r="U352" i="9" s="1"/>
  <c r="U365" i="9" s="1"/>
  <c r="U378" i="9" s="1"/>
  <c r="Y273" i="9"/>
  <c r="Y286" i="9" s="1"/>
  <c r="Y299" i="9" s="1"/>
  <c r="Y312" i="9" s="1"/>
  <c r="Y325" i="9" s="1"/>
  <c r="Y338" i="9" s="1"/>
  <c r="Y351" i="9" s="1"/>
  <c r="Y364" i="9" s="1"/>
  <c r="Y377" i="9" s="1"/>
  <c r="AF273" i="9"/>
  <c r="AF286" i="9" s="1"/>
  <c r="AF299" i="9" s="1"/>
  <c r="AF312" i="9" s="1"/>
  <c r="AF325" i="9" s="1"/>
  <c r="AF338" i="9" s="1"/>
  <c r="AF351" i="9" s="1"/>
  <c r="AF364" i="9" s="1"/>
  <c r="AF377" i="9" s="1"/>
  <c r="N325" i="9"/>
  <c r="R325" i="9" s="1"/>
  <c r="V325" i="9" s="1"/>
  <c r="Z325" i="9" s="1"/>
  <c r="AD325" i="9" s="1"/>
  <c r="AH325" i="9" s="1"/>
  <c r="AL325" i="9" s="1"/>
  <c r="AP325" i="9" s="1"/>
  <c r="T275" i="9"/>
  <c r="T288" i="9" s="1"/>
  <c r="T301" i="9" s="1"/>
  <c r="T314" i="9" s="1"/>
  <c r="T327" i="9" s="1"/>
  <c r="T340" i="9" s="1"/>
  <c r="T353" i="9" s="1"/>
  <c r="T366" i="9" s="1"/>
  <c r="T379" i="9" s="1"/>
  <c r="B349" i="9"/>
  <c r="AI347" i="9"/>
  <c r="S347" i="9"/>
  <c r="C347" i="9"/>
  <c r="AA346" i="9"/>
  <c r="K346" i="9"/>
  <c r="AI345" i="9"/>
  <c r="S345" i="9"/>
  <c r="C345" i="9"/>
  <c r="AA344" i="9"/>
  <c r="K344" i="9"/>
  <c r="AI343" i="9"/>
  <c r="S343" i="9"/>
  <c r="C343" i="9"/>
  <c r="AA342" i="9"/>
  <c r="K342" i="9"/>
  <c r="AI341" i="9"/>
  <c r="S341" i="9"/>
  <c r="C341" i="9"/>
  <c r="AA340" i="9"/>
  <c r="K340" i="9"/>
  <c r="AI339" i="9"/>
  <c r="S339" i="9"/>
  <c r="C339" i="9"/>
  <c r="AA338" i="9"/>
  <c r="K338" i="9"/>
  <c r="AM347" i="9"/>
  <c r="W347" i="9"/>
  <c r="G347" i="9"/>
  <c r="AE346" i="9"/>
  <c r="O346" i="9"/>
  <c r="AM345" i="9"/>
  <c r="W345" i="9"/>
  <c r="G345" i="9"/>
  <c r="AE344" i="9"/>
  <c r="O344" i="9"/>
  <c r="AM343" i="9"/>
  <c r="W343" i="9"/>
  <c r="G343" i="9"/>
  <c r="AE342" i="9"/>
  <c r="O342" i="9"/>
  <c r="AM341" i="9"/>
  <c r="W341" i="9"/>
  <c r="G341" i="9"/>
  <c r="AE340" i="9"/>
  <c r="O340" i="9"/>
  <c r="AM339" i="9"/>
  <c r="W339" i="9"/>
  <c r="G339" i="9"/>
  <c r="AE338" i="9"/>
  <c r="O338" i="9"/>
  <c r="AA347" i="9"/>
  <c r="AI346" i="9"/>
  <c r="C346" i="9"/>
  <c r="K345" i="9"/>
  <c r="S344" i="9"/>
  <c r="AA343" i="9"/>
  <c r="AI342" i="9"/>
  <c r="C342" i="9"/>
  <c r="K341" i="9"/>
  <c r="S340" i="9"/>
  <c r="AA339" i="9"/>
  <c r="AI338" i="9"/>
  <c r="C338" i="9"/>
  <c r="O347" i="9"/>
  <c r="W346" i="9"/>
  <c r="AE345" i="9"/>
  <c r="AM344" i="9"/>
  <c r="G344" i="9"/>
  <c r="O343" i="9"/>
  <c r="W342" i="9"/>
  <c r="AE341" i="9"/>
  <c r="AM340" i="9"/>
  <c r="G340" i="9"/>
  <c r="O339" i="9"/>
  <c r="W338" i="9"/>
  <c r="S346" i="9"/>
  <c r="AI344" i="9"/>
  <c r="K343" i="9"/>
  <c r="AA341" i="9"/>
  <c r="C340" i="9"/>
  <c r="S338" i="9"/>
  <c r="AM346" i="9"/>
  <c r="O345" i="9"/>
  <c r="AE343" i="9"/>
  <c r="G342" i="9"/>
  <c r="W340" i="9"/>
  <c r="AM338" i="9"/>
  <c r="K347" i="9"/>
  <c r="AA345" i="9"/>
  <c r="C344" i="9"/>
  <c r="S342" i="9"/>
  <c r="AI340" i="9"/>
  <c r="K339" i="9"/>
  <c r="AM342" i="9"/>
  <c r="W344" i="9"/>
  <c r="G338" i="9"/>
  <c r="AE347" i="9"/>
  <c r="O341" i="9"/>
  <c r="G346" i="9"/>
  <c r="AE339" i="9"/>
  <c r="T274" i="9"/>
  <c r="T287" i="9" s="1"/>
  <c r="T300" i="9" s="1"/>
  <c r="T313" i="9" s="1"/>
  <c r="T326" i="9" s="1"/>
  <c r="T339" i="9" s="1"/>
  <c r="T352" i="9" s="1"/>
  <c r="T365" i="9" s="1"/>
  <c r="T378" i="9" s="1"/>
  <c r="H278" i="9"/>
  <c r="H291" i="9" s="1"/>
  <c r="H304" i="9" s="1"/>
  <c r="H317" i="9" s="1"/>
  <c r="H330" i="9" s="1"/>
  <c r="H343" i="9" s="1"/>
  <c r="H356" i="9" s="1"/>
  <c r="H369" i="9" s="1"/>
  <c r="H382" i="9" s="1"/>
  <c r="L277" i="9"/>
  <c r="L290" i="9" s="1"/>
  <c r="L303" i="9" s="1"/>
  <c r="L316" i="9" s="1"/>
  <c r="L329" i="9" s="1"/>
  <c r="L342" i="9" s="1"/>
  <c r="L355" i="9" s="1"/>
  <c r="L368" i="9" s="1"/>
  <c r="L381" i="9" s="1"/>
  <c r="P276" i="9"/>
  <c r="P289" i="9" s="1"/>
  <c r="P302" i="9" s="1"/>
  <c r="P315" i="9" s="1"/>
  <c r="P328" i="9" s="1"/>
  <c r="P341" i="9" s="1"/>
  <c r="P354" i="9" s="1"/>
  <c r="P367" i="9" s="1"/>
  <c r="P380" i="9" s="1"/>
  <c r="N301" i="9"/>
  <c r="R301" i="9" s="1"/>
  <c r="V301" i="9" s="1"/>
  <c r="Z301" i="9" s="1"/>
  <c r="AD301" i="9" s="1"/>
  <c r="AH301" i="9" s="1"/>
  <c r="AL301" i="9" s="1"/>
  <c r="AP301" i="9" s="1"/>
  <c r="J302" i="9"/>
  <c r="J289" i="9"/>
  <c r="N288" i="9"/>
  <c r="R288" i="9" s="1"/>
  <c r="V288" i="9" s="1"/>
  <c r="Z288" i="9" s="1"/>
  <c r="AD288" i="9" s="1"/>
  <c r="AH288" i="9" s="1"/>
  <c r="AL288" i="9" s="1"/>
  <c r="AP288" i="9" s="1"/>
  <c r="J277" i="9"/>
  <c r="N276" i="9"/>
  <c r="R276" i="9" s="1"/>
  <c r="V276" i="9" s="1"/>
  <c r="Z276" i="9" s="1"/>
  <c r="AD276" i="9" s="1"/>
  <c r="AH276" i="9" s="1"/>
  <c r="AL276" i="9" s="1"/>
  <c r="AP276" i="9" s="1"/>
  <c r="N339" i="9"/>
  <c r="R339" i="9" s="1"/>
  <c r="V339" i="9" s="1"/>
  <c r="Z339" i="9" s="1"/>
  <c r="AD339" i="9" s="1"/>
  <c r="AH339" i="9" s="1"/>
  <c r="AL339" i="9" s="1"/>
  <c r="AP339" i="9" s="1"/>
  <c r="J340" i="9"/>
  <c r="J327" i="9"/>
  <c r="N326" i="9"/>
  <c r="R326" i="9" s="1"/>
  <c r="V326" i="9" s="1"/>
  <c r="Z326" i="9" s="1"/>
  <c r="AD326" i="9" s="1"/>
  <c r="AH326" i="9" s="1"/>
  <c r="AL326" i="9" s="1"/>
  <c r="AP326" i="9" s="1"/>
  <c r="J365" i="9"/>
  <c r="N364" i="9"/>
  <c r="R364" i="9" s="1"/>
  <c r="V364" i="9" s="1"/>
  <c r="Z364" i="9" s="1"/>
  <c r="AD364" i="9" s="1"/>
  <c r="AH364" i="9" s="1"/>
  <c r="AL364" i="9" s="1"/>
  <c r="AP364" i="9" s="1"/>
  <c r="J353" i="9"/>
  <c r="N352" i="9"/>
  <c r="R352" i="9" s="1"/>
  <c r="V352" i="9" s="1"/>
  <c r="Z352" i="9" s="1"/>
  <c r="AD352" i="9" s="1"/>
  <c r="AH352" i="9" s="1"/>
  <c r="AL352" i="9" s="1"/>
  <c r="AP352" i="9" s="1"/>
  <c r="N377" i="9"/>
  <c r="R377" i="9" s="1"/>
  <c r="V377" i="9" s="1"/>
  <c r="Z377" i="9" s="1"/>
  <c r="AD377" i="9" s="1"/>
  <c r="AH377" i="9" s="1"/>
  <c r="AL377" i="9" s="1"/>
  <c r="AP377" i="9" s="1"/>
  <c r="J378" i="9"/>
  <c r="J316" i="9"/>
  <c r="N315" i="9"/>
  <c r="R315" i="9" s="1"/>
  <c r="V315" i="9" s="1"/>
  <c r="Z315" i="9" s="1"/>
  <c r="AD315" i="9" s="1"/>
  <c r="AH315" i="9" s="1"/>
  <c r="AL315" i="9" s="1"/>
  <c r="AP315" i="9" s="1"/>
  <c r="F266" i="9"/>
  <c r="J265" i="9"/>
  <c r="N265" i="9" s="1"/>
  <c r="R265" i="9" s="1"/>
  <c r="V265" i="9" s="1"/>
  <c r="Z265" i="9" s="1"/>
  <c r="AD265" i="9" s="1"/>
  <c r="AH265" i="9" s="1"/>
  <c r="AL265" i="9" s="1"/>
  <c r="AP265" i="9" s="1"/>
  <c r="C17" i="5"/>
  <c r="Q14" i="1"/>
  <c r="S13" i="1"/>
  <c r="V13" i="1" s="1"/>
  <c r="C22" i="6"/>
  <c r="C34" i="6" s="1"/>
  <c r="C104" i="1"/>
  <c r="C105" i="1" s="1"/>
  <c r="C106" i="1" s="1"/>
  <c r="C108" i="1"/>
  <c r="C97" i="1"/>
  <c r="C93" i="1"/>
  <c r="C94" i="1" s="1"/>
  <c r="C95" i="1" s="1"/>
  <c r="C109" i="1"/>
  <c r="C110" i="1" s="1"/>
  <c r="C55" i="1"/>
  <c r="C56" i="1" s="1"/>
  <c r="C57" i="1" s="1"/>
  <c r="C59" i="1"/>
  <c r="C61" i="1"/>
  <c r="C38" i="5"/>
  <c r="C16" i="4"/>
  <c r="C18" i="4" s="1"/>
  <c r="C20" i="4" s="1"/>
  <c r="C26" i="1"/>
  <c r="C24" i="1"/>
  <c r="C16" i="1"/>
  <c r="C17" i="1" s="1"/>
  <c r="C18" i="1" s="1"/>
  <c r="I268" i="9" l="1"/>
  <c r="M268" i="9" s="1"/>
  <c r="E269" i="9"/>
  <c r="I269" i="9" s="1"/>
  <c r="M269" i="9" s="1"/>
  <c r="Q267" i="9"/>
  <c r="U267" i="9" s="1"/>
  <c r="Y267" i="9" s="1"/>
  <c r="AC267" i="9" s="1"/>
  <c r="AG267" i="9" s="1"/>
  <c r="AK267" i="9" s="1"/>
  <c r="AO267" i="9" s="1"/>
  <c r="D268" i="9"/>
  <c r="H267" i="9"/>
  <c r="L267" i="9" s="1"/>
  <c r="P267" i="9" s="1"/>
  <c r="T267" i="9" s="1"/>
  <c r="X267" i="9" s="1"/>
  <c r="AB267" i="9" s="1"/>
  <c r="AF267" i="9" s="1"/>
  <c r="AJ267" i="9" s="1"/>
  <c r="AN267" i="9" s="1"/>
  <c r="AO279" i="9"/>
  <c r="AO292" i="9" s="1"/>
  <c r="AO305" i="9" s="1"/>
  <c r="AO318" i="9" s="1"/>
  <c r="AO331" i="9" s="1"/>
  <c r="AO344" i="9" s="1"/>
  <c r="AO357" i="9" s="1"/>
  <c r="AO370" i="9" s="1"/>
  <c r="AO383" i="9" s="1"/>
  <c r="C100" i="1"/>
  <c r="C101" i="1" s="1"/>
  <c r="Y278" i="9"/>
  <c r="Y291" i="9" s="1"/>
  <c r="Y304" i="9" s="1"/>
  <c r="Y317" i="9" s="1"/>
  <c r="Y330" i="9" s="1"/>
  <c r="Y343" i="9" s="1"/>
  <c r="Y356" i="9" s="1"/>
  <c r="Y369" i="9" s="1"/>
  <c r="Y382" i="9" s="1"/>
  <c r="AG278" i="9"/>
  <c r="AG291" i="9" s="1"/>
  <c r="AG304" i="9" s="1"/>
  <c r="AG317" i="9" s="1"/>
  <c r="AG330" i="9" s="1"/>
  <c r="AG343" i="9" s="1"/>
  <c r="AG356" i="9" s="1"/>
  <c r="AG369" i="9" s="1"/>
  <c r="AG382" i="9" s="1"/>
  <c r="U278" i="9"/>
  <c r="U291" i="9" s="1"/>
  <c r="U304" i="9" s="1"/>
  <c r="U317" i="9" s="1"/>
  <c r="U330" i="9" s="1"/>
  <c r="U343" i="9" s="1"/>
  <c r="U356" i="9" s="1"/>
  <c r="U369" i="9" s="1"/>
  <c r="U382" i="9" s="1"/>
  <c r="I278" i="9"/>
  <c r="I291" i="9" s="1"/>
  <c r="I304" i="9" s="1"/>
  <c r="I317" i="9" s="1"/>
  <c r="I330" i="9" s="1"/>
  <c r="I343" i="9" s="1"/>
  <c r="I356" i="9" s="1"/>
  <c r="I369" i="9" s="1"/>
  <c r="I382" i="9" s="1"/>
  <c r="Q278" i="9"/>
  <c r="Q291" i="9" s="1"/>
  <c r="Q304" i="9" s="1"/>
  <c r="Q317" i="9" s="1"/>
  <c r="Q330" i="9" s="1"/>
  <c r="Q343" i="9" s="1"/>
  <c r="Q356" i="9" s="1"/>
  <c r="Q369" i="9" s="1"/>
  <c r="Q382" i="9" s="1"/>
  <c r="AC278" i="9"/>
  <c r="AC291" i="9" s="1"/>
  <c r="AC304" i="9" s="1"/>
  <c r="AC317" i="9" s="1"/>
  <c r="AC330" i="9" s="1"/>
  <c r="AC343" i="9" s="1"/>
  <c r="AC356" i="9" s="1"/>
  <c r="AC369" i="9" s="1"/>
  <c r="AC382" i="9" s="1"/>
  <c r="AK278" i="9"/>
  <c r="AK291" i="9" s="1"/>
  <c r="AK304" i="9" s="1"/>
  <c r="AK317" i="9" s="1"/>
  <c r="AK330" i="9" s="1"/>
  <c r="AK343" i="9" s="1"/>
  <c r="AK356" i="9" s="1"/>
  <c r="AK369" i="9" s="1"/>
  <c r="AK382" i="9" s="1"/>
  <c r="M278" i="9"/>
  <c r="M291" i="9" s="1"/>
  <c r="M304" i="9" s="1"/>
  <c r="M317" i="9" s="1"/>
  <c r="M330" i="9" s="1"/>
  <c r="M343" i="9" s="1"/>
  <c r="M356" i="9" s="1"/>
  <c r="M369" i="9" s="1"/>
  <c r="M382" i="9" s="1"/>
  <c r="Y274" i="9"/>
  <c r="Y287" i="9" s="1"/>
  <c r="Y300" i="9" s="1"/>
  <c r="Y313" i="9" s="1"/>
  <c r="Y326" i="9" s="1"/>
  <c r="Y339" i="9" s="1"/>
  <c r="Y352" i="9" s="1"/>
  <c r="Y365" i="9" s="1"/>
  <c r="Y378" i="9" s="1"/>
  <c r="D280" i="9"/>
  <c r="D293" i="9" s="1"/>
  <c r="D306" i="9" s="1"/>
  <c r="D319" i="9" s="1"/>
  <c r="D332" i="9" s="1"/>
  <c r="D345" i="9" s="1"/>
  <c r="D358" i="9" s="1"/>
  <c r="D371" i="9" s="1"/>
  <c r="D384" i="9" s="1"/>
  <c r="E279" i="9"/>
  <c r="E292" i="9" s="1"/>
  <c r="E305" i="9" s="1"/>
  <c r="E318" i="9" s="1"/>
  <c r="E331" i="9" s="1"/>
  <c r="E344" i="9" s="1"/>
  <c r="E357" i="9" s="1"/>
  <c r="E370" i="9" s="1"/>
  <c r="E383" i="9" s="1"/>
  <c r="AC273" i="9"/>
  <c r="AC286" i="9" s="1"/>
  <c r="AC299" i="9" s="1"/>
  <c r="AC312" i="9" s="1"/>
  <c r="AC325" i="9" s="1"/>
  <c r="AC338" i="9" s="1"/>
  <c r="AC351" i="9" s="1"/>
  <c r="AC364" i="9" s="1"/>
  <c r="AC377" i="9" s="1"/>
  <c r="AN273" i="9"/>
  <c r="AN286" i="9" s="1"/>
  <c r="AN299" i="9" s="1"/>
  <c r="AN312" i="9" s="1"/>
  <c r="AN325" i="9" s="1"/>
  <c r="AN338" i="9" s="1"/>
  <c r="AN351" i="9" s="1"/>
  <c r="AN364" i="9" s="1"/>
  <c r="AN377" i="9" s="1"/>
  <c r="AJ273" i="9"/>
  <c r="AJ286" i="9" s="1"/>
  <c r="AJ299" i="9" s="1"/>
  <c r="AJ312" i="9" s="1"/>
  <c r="AJ325" i="9" s="1"/>
  <c r="AJ338" i="9" s="1"/>
  <c r="AJ351" i="9" s="1"/>
  <c r="AJ364" i="9" s="1"/>
  <c r="AJ377" i="9" s="1"/>
  <c r="B362" i="9"/>
  <c r="AM360" i="9"/>
  <c r="W360" i="9"/>
  <c r="G360" i="9"/>
  <c r="AE359" i="9"/>
  <c r="O359" i="9"/>
  <c r="AM358" i="9"/>
  <c r="W358" i="9"/>
  <c r="G358" i="9"/>
  <c r="AE357" i="9"/>
  <c r="O357" i="9"/>
  <c r="AM356" i="9"/>
  <c r="W356" i="9"/>
  <c r="G356" i="9"/>
  <c r="AE355" i="9"/>
  <c r="AA360" i="9"/>
  <c r="K360" i="9"/>
  <c r="AI359" i="9"/>
  <c r="S359" i="9"/>
  <c r="C359" i="9"/>
  <c r="AA358" i="9"/>
  <c r="K358" i="9"/>
  <c r="AI357" i="9"/>
  <c r="S357" i="9"/>
  <c r="C357" i="9"/>
  <c r="AA356" i="9"/>
  <c r="K356" i="9"/>
  <c r="AI355" i="9"/>
  <c r="O360" i="9"/>
  <c r="W359" i="9"/>
  <c r="AE358" i="9"/>
  <c r="AM357" i="9"/>
  <c r="G357" i="9"/>
  <c r="O356" i="9"/>
  <c r="AA355" i="9"/>
  <c r="K355" i="9"/>
  <c r="AI354" i="9"/>
  <c r="S354" i="9"/>
  <c r="C354" i="9"/>
  <c r="AA353" i="9"/>
  <c r="K353" i="9"/>
  <c r="AI352" i="9"/>
  <c r="S352" i="9"/>
  <c r="C352" i="9"/>
  <c r="AA351" i="9"/>
  <c r="K351" i="9"/>
  <c r="AI360" i="9"/>
  <c r="C360" i="9"/>
  <c r="K359" i="9"/>
  <c r="S358" i="9"/>
  <c r="AA357" i="9"/>
  <c r="AI356" i="9"/>
  <c r="C356" i="9"/>
  <c r="O355" i="9"/>
  <c r="AM354" i="9"/>
  <c r="W354" i="9"/>
  <c r="G354" i="9"/>
  <c r="AE353" i="9"/>
  <c r="O353" i="9"/>
  <c r="AM352" i="9"/>
  <c r="W352" i="9"/>
  <c r="G352" i="9"/>
  <c r="AE351" i="9"/>
  <c r="O351" i="9"/>
  <c r="AM359" i="9"/>
  <c r="O358" i="9"/>
  <c r="AE356" i="9"/>
  <c r="S355" i="9"/>
  <c r="AA354" i="9"/>
  <c r="AI353" i="9"/>
  <c r="C353" i="9"/>
  <c r="K352" i="9"/>
  <c r="S351" i="9"/>
  <c r="S360" i="9"/>
  <c r="AI358" i="9"/>
  <c r="K357" i="9"/>
  <c r="G355" i="9"/>
  <c r="O354" i="9"/>
  <c r="W353" i="9"/>
  <c r="AE352" i="9"/>
  <c r="AM351" i="9"/>
  <c r="G351" i="9"/>
  <c r="G359" i="9"/>
  <c r="AM355" i="9"/>
  <c r="K354" i="9"/>
  <c r="AA352" i="9"/>
  <c r="C351" i="9"/>
  <c r="C358" i="9"/>
  <c r="AE354" i="9"/>
  <c r="G353" i="9"/>
  <c r="W351" i="9"/>
  <c r="AE360" i="9"/>
  <c r="W357" i="9"/>
  <c r="C355" i="9"/>
  <c r="S353" i="9"/>
  <c r="AI351" i="9"/>
  <c r="O352" i="9"/>
  <c r="S356" i="9"/>
  <c r="AM353" i="9"/>
  <c r="AA359" i="9"/>
  <c r="W355" i="9"/>
  <c r="P277" i="9"/>
  <c r="P290" i="9" s="1"/>
  <c r="P303" i="9" s="1"/>
  <c r="P316" i="9" s="1"/>
  <c r="P329" i="9" s="1"/>
  <c r="P342" i="9" s="1"/>
  <c r="P355" i="9" s="1"/>
  <c r="P368" i="9" s="1"/>
  <c r="P381" i="9" s="1"/>
  <c r="T276" i="9"/>
  <c r="T289" i="9" s="1"/>
  <c r="T302" i="9" s="1"/>
  <c r="T315" i="9" s="1"/>
  <c r="T328" i="9" s="1"/>
  <c r="T341" i="9" s="1"/>
  <c r="T354" i="9" s="1"/>
  <c r="T367" i="9" s="1"/>
  <c r="T380" i="9" s="1"/>
  <c r="L278" i="9"/>
  <c r="L291" i="9" s="1"/>
  <c r="L304" i="9" s="1"/>
  <c r="L317" i="9" s="1"/>
  <c r="L330" i="9" s="1"/>
  <c r="L343" i="9" s="1"/>
  <c r="L356" i="9" s="1"/>
  <c r="L369" i="9" s="1"/>
  <c r="L382" i="9" s="1"/>
  <c r="X274" i="9"/>
  <c r="X287" i="9" s="1"/>
  <c r="X300" i="9" s="1"/>
  <c r="X313" i="9" s="1"/>
  <c r="X326" i="9" s="1"/>
  <c r="X339" i="9" s="1"/>
  <c r="X352" i="9" s="1"/>
  <c r="X365" i="9" s="1"/>
  <c r="X378" i="9" s="1"/>
  <c r="H279" i="9"/>
  <c r="H292" i="9" s="1"/>
  <c r="H305" i="9" s="1"/>
  <c r="H318" i="9" s="1"/>
  <c r="H331" i="9" s="1"/>
  <c r="H344" i="9" s="1"/>
  <c r="H357" i="9" s="1"/>
  <c r="H370" i="9" s="1"/>
  <c r="H383" i="9" s="1"/>
  <c r="X275" i="9"/>
  <c r="X288" i="9" s="1"/>
  <c r="X301" i="9" s="1"/>
  <c r="X314" i="9" s="1"/>
  <c r="X327" i="9" s="1"/>
  <c r="X340" i="9" s="1"/>
  <c r="X353" i="9" s="1"/>
  <c r="X366" i="9" s="1"/>
  <c r="X379" i="9" s="1"/>
  <c r="J290" i="9"/>
  <c r="N289" i="9"/>
  <c r="R289" i="9" s="1"/>
  <c r="V289" i="9" s="1"/>
  <c r="Z289" i="9" s="1"/>
  <c r="AD289" i="9" s="1"/>
  <c r="AH289" i="9" s="1"/>
  <c r="AL289" i="9" s="1"/>
  <c r="AP289" i="9" s="1"/>
  <c r="J303" i="9"/>
  <c r="N302" i="9"/>
  <c r="R302" i="9" s="1"/>
  <c r="V302" i="9" s="1"/>
  <c r="Z302" i="9" s="1"/>
  <c r="AD302" i="9" s="1"/>
  <c r="AH302" i="9" s="1"/>
  <c r="AL302" i="9" s="1"/>
  <c r="AP302" i="9" s="1"/>
  <c r="N277" i="9"/>
  <c r="R277" i="9" s="1"/>
  <c r="V277" i="9" s="1"/>
  <c r="Z277" i="9" s="1"/>
  <c r="AD277" i="9" s="1"/>
  <c r="AH277" i="9" s="1"/>
  <c r="AL277" i="9" s="1"/>
  <c r="AP277" i="9" s="1"/>
  <c r="J278" i="9"/>
  <c r="J328" i="9"/>
  <c r="N327" i="9"/>
  <c r="R327" i="9" s="1"/>
  <c r="V327" i="9" s="1"/>
  <c r="Z327" i="9" s="1"/>
  <c r="AD327" i="9" s="1"/>
  <c r="AH327" i="9" s="1"/>
  <c r="AL327" i="9" s="1"/>
  <c r="AP327" i="9" s="1"/>
  <c r="J341" i="9"/>
  <c r="N340" i="9"/>
  <c r="R340" i="9" s="1"/>
  <c r="V340" i="9" s="1"/>
  <c r="Z340" i="9" s="1"/>
  <c r="AD340" i="9" s="1"/>
  <c r="AH340" i="9" s="1"/>
  <c r="AL340" i="9" s="1"/>
  <c r="AP340" i="9" s="1"/>
  <c r="J379" i="9"/>
  <c r="N378" i="9"/>
  <c r="R378" i="9" s="1"/>
  <c r="V378" i="9" s="1"/>
  <c r="Z378" i="9" s="1"/>
  <c r="AD378" i="9" s="1"/>
  <c r="AH378" i="9" s="1"/>
  <c r="AL378" i="9" s="1"/>
  <c r="AP378" i="9" s="1"/>
  <c r="J366" i="9"/>
  <c r="N365" i="9"/>
  <c r="R365" i="9" s="1"/>
  <c r="V365" i="9" s="1"/>
  <c r="Z365" i="9" s="1"/>
  <c r="AD365" i="9" s="1"/>
  <c r="AH365" i="9" s="1"/>
  <c r="AL365" i="9" s="1"/>
  <c r="AP365" i="9" s="1"/>
  <c r="J354" i="9"/>
  <c r="N353" i="9"/>
  <c r="R353" i="9" s="1"/>
  <c r="V353" i="9" s="1"/>
  <c r="Z353" i="9" s="1"/>
  <c r="AD353" i="9" s="1"/>
  <c r="AH353" i="9" s="1"/>
  <c r="AL353" i="9" s="1"/>
  <c r="AP353" i="9" s="1"/>
  <c r="J317" i="9"/>
  <c r="N316" i="9"/>
  <c r="R316" i="9" s="1"/>
  <c r="V316" i="9" s="1"/>
  <c r="Z316" i="9" s="1"/>
  <c r="AD316" i="9" s="1"/>
  <c r="AH316" i="9" s="1"/>
  <c r="AL316" i="9" s="1"/>
  <c r="AP316" i="9" s="1"/>
  <c r="F267" i="9"/>
  <c r="J266" i="9"/>
  <c r="N266" i="9" s="1"/>
  <c r="R266" i="9" s="1"/>
  <c r="V266" i="9" s="1"/>
  <c r="Z266" i="9" s="1"/>
  <c r="AD266" i="9" s="1"/>
  <c r="AH266" i="9" s="1"/>
  <c r="AL266" i="9" s="1"/>
  <c r="AP266" i="9" s="1"/>
  <c r="C62" i="1"/>
  <c r="C63" i="1" s="1"/>
  <c r="C25" i="1"/>
  <c r="S14" i="1"/>
  <c r="V14" i="1" s="1"/>
  <c r="Q15" i="1"/>
  <c r="C111" i="1"/>
  <c r="C112" i="1" s="1"/>
  <c r="C27" i="1"/>
  <c r="C21" i="1"/>
  <c r="C22" i="1" s="1"/>
  <c r="C23" i="1" s="1"/>
  <c r="Q269" i="9" l="1"/>
  <c r="U269" i="9" s="1"/>
  <c r="Y269" i="9" s="1"/>
  <c r="AC269" i="9" s="1"/>
  <c r="AG269" i="9" s="1"/>
  <c r="AK269" i="9" s="1"/>
  <c r="AO269" i="9" s="1"/>
  <c r="Q268" i="9"/>
  <c r="U268" i="9" s="1"/>
  <c r="Y268" i="9" s="1"/>
  <c r="AC268" i="9" s="1"/>
  <c r="AG268" i="9" s="1"/>
  <c r="AK268" i="9" s="1"/>
  <c r="AO268" i="9" s="1"/>
  <c r="D269" i="9"/>
  <c r="H269" i="9" s="1"/>
  <c r="L269" i="9" s="1"/>
  <c r="P269" i="9" s="1"/>
  <c r="T269" i="9" s="1"/>
  <c r="X269" i="9" s="1"/>
  <c r="AB269" i="9" s="1"/>
  <c r="AF269" i="9" s="1"/>
  <c r="AJ269" i="9" s="1"/>
  <c r="AN269" i="9" s="1"/>
  <c r="H268" i="9"/>
  <c r="L268" i="9" s="1"/>
  <c r="P268" i="9" s="1"/>
  <c r="T268" i="9" s="1"/>
  <c r="X268" i="9" s="1"/>
  <c r="AB268" i="9" s="1"/>
  <c r="AF268" i="9" s="1"/>
  <c r="AJ268" i="9" s="1"/>
  <c r="AN268" i="9" s="1"/>
  <c r="AG279" i="9"/>
  <c r="AG292" i="9" s="1"/>
  <c r="AG305" i="9" s="1"/>
  <c r="AG318" i="9" s="1"/>
  <c r="AG331" i="9" s="1"/>
  <c r="AG344" i="9" s="1"/>
  <c r="AG357" i="9" s="1"/>
  <c r="AG370" i="9" s="1"/>
  <c r="AG383" i="9" s="1"/>
  <c r="U279" i="9"/>
  <c r="U292" i="9" s="1"/>
  <c r="U305" i="9" s="1"/>
  <c r="U318" i="9" s="1"/>
  <c r="U331" i="9" s="1"/>
  <c r="U344" i="9" s="1"/>
  <c r="U357" i="9" s="1"/>
  <c r="U370" i="9" s="1"/>
  <c r="U383" i="9" s="1"/>
  <c r="AC279" i="9"/>
  <c r="AC292" i="9" s="1"/>
  <c r="AC305" i="9" s="1"/>
  <c r="AC318" i="9" s="1"/>
  <c r="AC331" i="9" s="1"/>
  <c r="AC344" i="9" s="1"/>
  <c r="AC357" i="9" s="1"/>
  <c r="AC370" i="9" s="1"/>
  <c r="AC383" i="9" s="1"/>
  <c r="Q279" i="9"/>
  <c r="Q292" i="9" s="1"/>
  <c r="Q305" i="9" s="1"/>
  <c r="Q318" i="9" s="1"/>
  <c r="Q331" i="9" s="1"/>
  <c r="Q344" i="9" s="1"/>
  <c r="Q357" i="9" s="1"/>
  <c r="Q370" i="9" s="1"/>
  <c r="Q383" i="9" s="1"/>
  <c r="Y279" i="9"/>
  <c r="Y292" i="9" s="1"/>
  <c r="Y305" i="9" s="1"/>
  <c r="Y318" i="9" s="1"/>
  <c r="Y331" i="9" s="1"/>
  <c r="Y344" i="9" s="1"/>
  <c r="Y357" i="9" s="1"/>
  <c r="Y370" i="9" s="1"/>
  <c r="Y383" i="9" s="1"/>
  <c r="D281" i="9"/>
  <c r="D294" i="9" s="1"/>
  <c r="D307" i="9" s="1"/>
  <c r="D320" i="9" s="1"/>
  <c r="D333" i="9" s="1"/>
  <c r="D346" i="9" s="1"/>
  <c r="D359" i="9" s="1"/>
  <c r="D372" i="9" s="1"/>
  <c r="D385" i="9" s="1"/>
  <c r="I279" i="9"/>
  <c r="I292" i="9" s="1"/>
  <c r="I305" i="9" s="1"/>
  <c r="I318" i="9" s="1"/>
  <c r="I331" i="9" s="1"/>
  <c r="I344" i="9" s="1"/>
  <c r="I357" i="9" s="1"/>
  <c r="I370" i="9" s="1"/>
  <c r="I383" i="9" s="1"/>
  <c r="E280" i="9"/>
  <c r="E293" i="9" s="1"/>
  <c r="E306" i="9" s="1"/>
  <c r="E319" i="9" s="1"/>
  <c r="E332" i="9" s="1"/>
  <c r="E345" i="9" s="1"/>
  <c r="E358" i="9" s="1"/>
  <c r="E371" i="9" s="1"/>
  <c r="E384" i="9" s="1"/>
  <c r="AO280" i="9"/>
  <c r="AO293" i="9" s="1"/>
  <c r="AO306" i="9" s="1"/>
  <c r="AO319" i="9" s="1"/>
  <c r="AO332" i="9" s="1"/>
  <c r="AO345" i="9" s="1"/>
  <c r="AO358" i="9" s="1"/>
  <c r="AO371" i="9" s="1"/>
  <c r="AO384" i="9" s="1"/>
  <c r="M279" i="9"/>
  <c r="M292" i="9" s="1"/>
  <c r="M305" i="9" s="1"/>
  <c r="M318" i="9" s="1"/>
  <c r="M331" i="9" s="1"/>
  <c r="M344" i="9" s="1"/>
  <c r="M357" i="9" s="1"/>
  <c r="M370" i="9" s="1"/>
  <c r="M383" i="9" s="1"/>
  <c r="AK279" i="9"/>
  <c r="AK292" i="9" s="1"/>
  <c r="AK305" i="9" s="1"/>
  <c r="AK318" i="9" s="1"/>
  <c r="AK331" i="9" s="1"/>
  <c r="AK344" i="9" s="1"/>
  <c r="AK357" i="9" s="1"/>
  <c r="AK370" i="9" s="1"/>
  <c r="AK383" i="9" s="1"/>
  <c r="AC274" i="9"/>
  <c r="AC287" i="9" s="1"/>
  <c r="AC300" i="9" s="1"/>
  <c r="AC313" i="9" s="1"/>
  <c r="AC326" i="9" s="1"/>
  <c r="AC339" i="9" s="1"/>
  <c r="AC352" i="9" s="1"/>
  <c r="AC365" i="9" s="1"/>
  <c r="AC378" i="9" s="1"/>
  <c r="AG273" i="9"/>
  <c r="AG286" i="9" s="1"/>
  <c r="AG299" i="9" s="1"/>
  <c r="AG312" i="9" s="1"/>
  <c r="AG325" i="9" s="1"/>
  <c r="AG338" i="9" s="1"/>
  <c r="AG351" i="9" s="1"/>
  <c r="AG364" i="9" s="1"/>
  <c r="AG377" i="9" s="1"/>
  <c r="X276" i="9"/>
  <c r="X289" i="9" s="1"/>
  <c r="X302" i="9" s="1"/>
  <c r="X315" i="9" s="1"/>
  <c r="X328" i="9" s="1"/>
  <c r="X341" i="9" s="1"/>
  <c r="X354" i="9" s="1"/>
  <c r="X367" i="9" s="1"/>
  <c r="X380" i="9" s="1"/>
  <c r="AB275" i="9"/>
  <c r="AB288" i="9" s="1"/>
  <c r="AB301" i="9" s="1"/>
  <c r="AB314" i="9" s="1"/>
  <c r="AB327" i="9" s="1"/>
  <c r="AB340" i="9" s="1"/>
  <c r="AB353" i="9" s="1"/>
  <c r="AB366" i="9" s="1"/>
  <c r="AB379" i="9" s="1"/>
  <c r="H280" i="9"/>
  <c r="H293" i="9" s="1"/>
  <c r="H306" i="9" s="1"/>
  <c r="H319" i="9" s="1"/>
  <c r="H332" i="9" s="1"/>
  <c r="H345" i="9" s="1"/>
  <c r="H358" i="9" s="1"/>
  <c r="H371" i="9" s="1"/>
  <c r="H384" i="9" s="1"/>
  <c r="L279" i="9"/>
  <c r="L292" i="9" s="1"/>
  <c r="L305" i="9" s="1"/>
  <c r="L318" i="9" s="1"/>
  <c r="L331" i="9" s="1"/>
  <c r="L344" i="9" s="1"/>
  <c r="L357" i="9" s="1"/>
  <c r="L370" i="9" s="1"/>
  <c r="L383" i="9" s="1"/>
  <c r="P278" i="9"/>
  <c r="P291" i="9" s="1"/>
  <c r="P304" i="9" s="1"/>
  <c r="P317" i="9" s="1"/>
  <c r="P330" i="9" s="1"/>
  <c r="P343" i="9" s="1"/>
  <c r="P356" i="9" s="1"/>
  <c r="P369" i="9" s="1"/>
  <c r="P382" i="9" s="1"/>
  <c r="AB274" i="9"/>
  <c r="AB287" i="9" s="1"/>
  <c r="AB300" i="9" s="1"/>
  <c r="AB313" i="9" s="1"/>
  <c r="AB326" i="9" s="1"/>
  <c r="AB339" i="9" s="1"/>
  <c r="AB352" i="9" s="1"/>
  <c r="AB365" i="9" s="1"/>
  <c r="AB378" i="9" s="1"/>
  <c r="T277" i="9"/>
  <c r="T290" i="9" s="1"/>
  <c r="T303" i="9" s="1"/>
  <c r="T316" i="9" s="1"/>
  <c r="T329" i="9" s="1"/>
  <c r="T342" i="9" s="1"/>
  <c r="T355" i="9" s="1"/>
  <c r="T368" i="9" s="1"/>
  <c r="T381" i="9" s="1"/>
  <c r="B375" i="9"/>
  <c r="AI373" i="9"/>
  <c r="S373" i="9"/>
  <c r="AM373" i="9"/>
  <c r="W373" i="9"/>
  <c r="G373" i="9"/>
  <c r="AE372" i="9"/>
  <c r="AA373" i="9"/>
  <c r="K373" i="9"/>
  <c r="O373" i="9"/>
  <c r="C373" i="9"/>
  <c r="AI372" i="9"/>
  <c r="W372" i="9"/>
  <c r="G372" i="9"/>
  <c r="AE371" i="9"/>
  <c r="O371" i="9"/>
  <c r="AM370" i="9"/>
  <c r="W370" i="9"/>
  <c r="G370" i="9"/>
  <c r="AE369" i="9"/>
  <c r="O369" i="9"/>
  <c r="AM368" i="9"/>
  <c r="W368" i="9"/>
  <c r="G368" i="9"/>
  <c r="AE367" i="9"/>
  <c r="O367" i="9"/>
  <c r="AM366" i="9"/>
  <c r="W366" i="9"/>
  <c r="G366" i="9"/>
  <c r="AE365" i="9"/>
  <c r="O365" i="9"/>
  <c r="AM364" i="9"/>
  <c r="W364" i="9"/>
  <c r="AE373" i="9"/>
  <c r="AA372" i="9"/>
  <c r="K372" i="9"/>
  <c r="AI371" i="9"/>
  <c r="S371" i="9"/>
  <c r="C371" i="9"/>
  <c r="AA370" i="9"/>
  <c r="K370" i="9"/>
  <c r="AI369" i="9"/>
  <c r="S369" i="9"/>
  <c r="C369" i="9"/>
  <c r="AA368" i="9"/>
  <c r="K368" i="9"/>
  <c r="AI367" i="9"/>
  <c r="S367" i="9"/>
  <c r="C367" i="9"/>
  <c r="AA366" i="9"/>
  <c r="K366" i="9"/>
  <c r="AI365" i="9"/>
  <c r="S365" i="9"/>
  <c r="C365" i="9"/>
  <c r="AA364" i="9"/>
  <c r="AM371" i="9"/>
  <c r="G371" i="9"/>
  <c r="O370" i="9"/>
  <c r="W369" i="9"/>
  <c r="AE368" i="9"/>
  <c r="AM367" i="9"/>
  <c r="G367" i="9"/>
  <c r="O366" i="9"/>
  <c r="W365" i="9"/>
  <c r="AE364" i="9"/>
  <c r="O364" i="9"/>
  <c r="S372" i="9"/>
  <c r="AA371" i="9"/>
  <c r="AI370" i="9"/>
  <c r="C370" i="9"/>
  <c r="K369" i="9"/>
  <c r="S368" i="9"/>
  <c r="AA367" i="9"/>
  <c r="AI366" i="9"/>
  <c r="C366" i="9"/>
  <c r="K365" i="9"/>
  <c r="S364" i="9"/>
  <c r="C364" i="9"/>
  <c r="AM372" i="9"/>
  <c r="O372" i="9"/>
  <c r="AE370" i="9"/>
  <c r="G369" i="9"/>
  <c r="W367" i="9"/>
  <c r="AM365" i="9"/>
  <c r="G364" i="9"/>
  <c r="K371" i="9"/>
  <c r="AA369" i="9"/>
  <c r="C368" i="9"/>
  <c r="S366" i="9"/>
  <c r="AI364" i="9"/>
  <c r="AM369" i="9"/>
  <c r="AE366" i="9"/>
  <c r="C372" i="9"/>
  <c r="AI368" i="9"/>
  <c r="AA365" i="9"/>
  <c r="O368" i="9"/>
  <c r="S370" i="9"/>
  <c r="K364" i="9"/>
  <c r="W371" i="9"/>
  <c r="G365" i="9"/>
  <c r="K367" i="9"/>
  <c r="N290" i="9"/>
  <c r="R290" i="9" s="1"/>
  <c r="V290" i="9" s="1"/>
  <c r="Z290" i="9" s="1"/>
  <c r="AD290" i="9" s="1"/>
  <c r="AH290" i="9" s="1"/>
  <c r="AL290" i="9" s="1"/>
  <c r="AP290" i="9" s="1"/>
  <c r="J291" i="9"/>
  <c r="N303" i="9"/>
  <c r="R303" i="9" s="1"/>
  <c r="V303" i="9" s="1"/>
  <c r="Z303" i="9" s="1"/>
  <c r="AD303" i="9" s="1"/>
  <c r="AH303" i="9" s="1"/>
  <c r="AL303" i="9" s="1"/>
  <c r="AP303" i="9" s="1"/>
  <c r="J304" i="9"/>
  <c r="J279" i="9"/>
  <c r="N278" i="9"/>
  <c r="R278" i="9" s="1"/>
  <c r="V278" i="9" s="1"/>
  <c r="Z278" i="9" s="1"/>
  <c r="AD278" i="9" s="1"/>
  <c r="AH278" i="9" s="1"/>
  <c r="AL278" i="9" s="1"/>
  <c r="AP278" i="9" s="1"/>
  <c r="N341" i="9"/>
  <c r="R341" i="9" s="1"/>
  <c r="V341" i="9" s="1"/>
  <c r="Z341" i="9" s="1"/>
  <c r="AD341" i="9" s="1"/>
  <c r="AH341" i="9" s="1"/>
  <c r="AL341" i="9" s="1"/>
  <c r="AP341" i="9" s="1"/>
  <c r="J342" i="9"/>
  <c r="J329" i="9"/>
  <c r="N328" i="9"/>
  <c r="R328" i="9" s="1"/>
  <c r="V328" i="9" s="1"/>
  <c r="Z328" i="9" s="1"/>
  <c r="AD328" i="9" s="1"/>
  <c r="AH328" i="9" s="1"/>
  <c r="AL328" i="9" s="1"/>
  <c r="AP328" i="9" s="1"/>
  <c r="J355" i="9"/>
  <c r="N354" i="9"/>
  <c r="R354" i="9" s="1"/>
  <c r="V354" i="9" s="1"/>
  <c r="Z354" i="9" s="1"/>
  <c r="AD354" i="9" s="1"/>
  <c r="AH354" i="9" s="1"/>
  <c r="AL354" i="9" s="1"/>
  <c r="AP354" i="9" s="1"/>
  <c r="J380" i="9"/>
  <c r="N379" i="9"/>
  <c r="R379" i="9" s="1"/>
  <c r="V379" i="9" s="1"/>
  <c r="Z379" i="9" s="1"/>
  <c r="AD379" i="9" s="1"/>
  <c r="AH379" i="9" s="1"/>
  <c r="AL379" i="9" s="1"/>
  <c r="AP379" i="9" s="1"/>
  <c r="N366" i="9"/>
  <c r="R366" i="9" s="1"/>
  <c r="V366" i="9" s="1"/>
  <c r="Z366" i="9" s="1"/>
  <c r="AD366" i="9" s="1"/>
  <c r="AH366" i="9" s="1"/>
  <c r="AL366" i="9" s="1"/>
  <c r="AP366" i="9" s="1"/>
  <c r="J367" i="9"/>
  <c r="J318" i="9"/>
  <c r="N317" i="9"/>
  <c r="R317" i="9" s="1"/>
  <c r="V317" i="9" s="1"/>
  <c r="Z317" i="9" s="1"/>
  <c r="AD317" i="9" s="1"/>
  <c r="AH317" i="9" s="1"/>
  <c r="AL317" i="9" s="1"/>
  <c r="AP317" i="9" s="1"/>
  <c r="F268" i="9"/>
  <c r="J267" i="9"/>
  <c r="N267" i="9" s="1"/>
  <c r="R267" i="9" s="1"/>
  <c r="V267" i="9" s="1"/>
  <c r="Z267" i="9" s="1"/>
  <c r="AD267" i="9" s="1"/>
  <c r="AH267" i="9" s="1"/>
  <c r="AL267" i="9" s="1"/>
  <c r="AP267" i="9" s="1"/>
  <c r="Q16" i="1"/>
  <c r="S15" i="1"/>
  <c r="V15" i="1" s="1"/>
  <c r="C28" i="1"/>
  <c r="C29" i="1" s="1"/>
  <c r="AO281" i="9" l="1"/>
  <c r="AO294" i="9" s="1"/>
  <c r="AO307" i="9" s="1"/>
  <c r="AO320" i="9" s="1"/>
  <c r="AO333" i="9" s="1"/>
  <c r="AO346" i="9" s="1"/>
  <c r="AO359" i="9" s="1"/>
  <c r="AO372" i="9" s="1"/>
  <c r="AO385" i="9" s="1"/>
  <c r="AC280" i="9"/>
  <c r="AC293" i="9" s="1"/>
  <c r="AC306" i="9" s="1"/>
  <c r="AC319" i="9" s="1"/>
  <c r="AC332" i="9" s="1"/>
  <c r="AC345" i="9" s="1"/>
  <c r="AC358" i="9" s="1"/>
  <c r="AC371" i="9" s="1"/>
  <c r="AC384" i="9" s="1"/>
  <c r="Y280" i="9"/>
  <c r="Y293" i="9" s="1"/>
  <c r="Y306" i="9" s="1"/>
  <c r="Y319" i="9" s="1"/>
  <c r="Y332" i="9" s="1"/>
  <c r="Y345" i="9" s="1"/>
  <c r="Y358" i="9" s="1"/>
  <c r="Y371" i="9" s="1"/>
  <c r="Y384" i="9" s="1"/>
  <c r="AG280" i="9"/>
  <c r="AG293" i="9" s="1"/>
  <c r="AG306" i="9" s="1"/>
  <c r="AG319" i="9" s="1"/>
  <c r="AG332" i="9" s="1"/>
  <c r="AG345" i="9" s="1"/>
  <c r="AG358" i="9" s="1"/>
  <c r="AG371" i="9" s="1"/>
  <c r="AG384" i="9" s="1"/>
  <c r="M280" i="9"/>
  <c r="M293" i="9" s="1"/>
  <c r="M306" i="9" s="1"/>
  <c r="M319" i="9" s="1"/>
  <c r="M332" i="9" s="1"/>
  <c r="M345" i="9" s="1"/>
  <c r="M358" i="9" s="1"/>
  <c r="M371" i="9" s="1"/>
  <c r="M384" i="9" s="1"/>
  <c r="AK280" i="9"/>
  <c r="AK293" i="9" s="1"/>
  <c r="AK306" i="9" s="1"/>
  <c r="AK319" i="9" s="1"/>
  <c r="AK332" i="9" s="1"/>
  <c r="AK345" i="9" s="1"/>
  <c r="AK358" i="9" s="1"/>
  <c r="AK371" i="9" s="1"/>
  <c r="AK384" i="9" s="1"/>
  <c r="I280" i="9"/>
  <c r="I293" i="9" s="1"/>
  <c r="I306" i="9" s="1"/>
  <c r="I319" i="9" s="1"/>
  <c r="I332" i="9" s="1"/>
  <c r="I345" i="9" s="1"/>
  <c r="I358" i="9" s="1"/>
  <c r="I371" i="9" s="1"/>
  <c r="I384" i="9" s="1"/>
  <c r="U280" i="9"/>
  <c r="U293" i="9" s="1"/>
  <c r="U306" i="9" s="1"/>
  <c r="U319" i="9" s="1"/>
  <c r="U332" i="9" s="1"/>
  <c r="U345" i="9" s="1"/>
  <c r="U358" i="9" s="1"/>
  <c r="U371" i="9" s="1"/>
  <c r="U384" i="9" s="1"/>
  <c r="Q280" i="9"/>
  <c r="Q293" i="9" s="1"/>
  <c r="Q306" i="9" s="1"/>
  <c r="Q319" i="9" s="1"/>
  <c r="Q332" i="9" s="1"/>
  <c r="Q345" i="9" s="1"/>
  <c r="Q358" i="9" s="1"/>
  <c r="Q371" i="9" s="1"/>
  <c r="Q384" i="9" s="1"/>
  <c r="D282" i="9"/>
  <c r="D295" i="9" s="1"/>
  <c r="D308" i="9" s="1"/>
  <c r="D321" i="9" s="1"/>
  <c r="D334" i="9" s="1"/>
  <c r="D347" i="9" s="1"/>
  <c r="D360" i="9" s="1"/>
  <c r="D373" i="9" s="1"/>
  <c r="D386" i="9" s="1"/>
  <c r="AG274" i="9"/>
  <c r="AG287" i="9" s="1"/>
  <c r="AG300" i="9" s="1"/>
  <c r="AG313" i="9" s="1"/>
  <c r="AG326" i="9" s="1"/>
  <c r="AG339" i="9" s="1"/>
  <c r="AG352" i="9" s="1"/>
  <c r="AG365" i="9" s="1"/>
  <c r="AG378" i="9" s="1"/>
  <c r="E281" i="9"/>
  <c r="E294" i="9" s="1"/>
  <c r="E307" i="9" s="1"/>
  <c r="E320" i="9" s="1"/>
  <c r="E333" i="9" s="1"/>
  <c r="E346" i="9" s="1"/>
  <c r="E359" i="9" s="1"/>
  <c r="E372" i="9" s="1"/>
  <c r="E385" i="9" s="1"/>
  <c r="AO273" i="9"/>
  <c r="AO286" i="9" s="1"/>
  <c r="AO299" i="9" s="1"/>
  <c r="AO312" i="9" s="1"/>
  <c r="AO325" i="9" s="1"/>
  <c r="AO338" i="9" s="1"/>
  <c r="AO351" i="9" s="1"/>
  <c r="AO364" i="9" s="1"/>
  <c r="AO377" i="9" s="1"/>
  <c r="AK273" i="9"/>
  <c r="AK286" i="9" s="1"/>
  <c r="AK299" i="9" s="1"/>
  <c r="AK312" i="9" s="1"/>
  <c r="AK325" i="9" s="1"/>
  <c r="AK338" i="9" s="1"/>
  <c r="AK351" i="9" s="1"/>
  <c r="AK364" i="9" s="1"/>
  <c r="AK377" i="9" s="1"/>
  <c r="AI386" i="9"/>
  <c r="S386" i="9"/>
  <c r="C386" i="9"/>
  <c r="AA385" i="9"/>
  <c r="K385" i="9"/>
  <c r="AI384" i="9"/>
  <c r="S384" i="9"/>
  <c r="C384" i="9"/>
  <c r="AA383" i="9"/>
  <c r="K383" i="9"/>
  <c r="AI382" i="9"/>
  <c r="S382" i="9"/>
  <c r="C382" i="9"/>
  <c r="AA381" i="9"/>
  <c r="K381" i="9"/>
  <c r="AI380" i="9"/>
  <c r="S380" i="9"/>
  <c r="C380" i="9"/>
  <c r="AA379" i="9"/>
  <c r="K379" i="9"/>
  <c r="AI378" i="9"/>
  <c r="S378" i="9"/>
  <c r="C378" i="9"/>
  <c r="AA377" i="9"/>
  <c r="K377" i="9"/>
  <c r="AM386" i="9"/>
  <c r="W386" i="9"/>
  <c r="G386" i="9"/>
  <c r="AE385" i="9"/>
  <c r="O385" i="9"/>
  <c r="AM384" i="9"/>
  <c r="W384" i="9"/>
  <c r="G384" i="9"/>
  <c r="AE383" i="9"/>
  <c r="O383" i="9"/>
  <c r="AM382" i="9"/>
  <c r="W382" i="9"/>
  <c r="G382" i="9"/>
  <c r="AE381" i="9"/>
  <c r="O381" i="9"/>
  <c r="AM380" i="9"/>
  <c r="W380" i="9"/>
  <c r="G380" i="9"/>
  <c r="AE379" i="9"/>
  <c r="O379" i="9"/>
  <c r="AM378" i="9"/>
  <c r="W378" i="9"/>
  <c r="G378" i="9"/>
  <c r="AE377" i="9"/>
  <c r="O377" i="9"/>
  <c r="AA386" i="9"/>
  <c r="K386" i="9"/>
  <c r="AI385" i="9"/>
  <c r="S385" i="9"/>
  <c r="C385" i="9"/>
  <c r="AA384" i="9"/>
  <c r="K384" i="9"/>
  <c r="AI383" i="9"/>
  <c r="S383" i="9"/>
  <c r="C383" i="9"/>
  <c r="AA382" i="9"/>
  <c r="K382" i="9"/>
  <c r="AI381" i="9"/>
  <c r="S381" i="9"/>
  <c r="C381" i="9"/>
  <c r="AA380" i="9"/>
  <c r="K380" i="9"/>
  <c r="AI379" i="9"/>
  <c r="S379" i="9"/>
  <c r="C379" i="9"/>
  <c r="AA378" i="9"/>
  <c r="K378" i="9"/>
  <c r="AI377" i="9"/>
  <c r="S377" i="9"/>
  <c r="C377" i="9"/>
  <c r="AM385" i="9"/>
  <c r="O384" i="9"/>
  <c r="AE382" i="9"/>
  <c r="G381" i="9"/>
  <c r="W379" i="9"/>
  <c r="AM377" i="9"/>
  <c r="O386" i="9"/>
  <c r="AE384" i="9"/>
  <c r="G383" i="9"/>
  <c r="W381" i="9"/>
  <c r="AM379" i="9"/>
  <c r="O378" i="9"/>
  <c r="AE386" i="9"/>
  <c r="W383" i="9"/>
  <c r="O380" i="9"/>
  <c r="G377" i="9"/>
  <c r="W385" i="9"/>
  <c r="O382" i="9"/>
  <c r="G379" i="9"/>
  <c r="AM381" i="9"/>
  <c r="AM383" i="9"/>
  <c r="W377" i="9"/>
  <c r="G385" i="9"/>
  <c r="AE380" i="9"/>
  <c r="AE378" i="9"/>
  <c r="AF274" i="9"/>
  <c r="AF287" i="9" s="1"/>
  <c r="AF300" i="9" s="1"/>
  <c r="AF313" i="9" s="1"/>
  <c r="AF326" i="9" s="1"/>
  <c r="AF339" i="9" s="1"/>
  <c r="AF352" i="9" s="1"/>
  <c r="AF365" i="9" s="1"/>
  <c r="AF378" i="9" s="1"/>
  <c r="P279" i="9"/>
  <c r="P292" i="9" s="1"/>
  <c r="P305" i="9" s="1"/>
  <c r="P318" i="9" s="1"/>
  <c r="P331" i="9" s="1"/>
  <c r="P344" i="9" s="1"/>
  <c r="P357" i="9" s="1"/>
  <c r="P370" i="9" s="1"/>
  <c r="P383" i="9" s="1"/>
  <c r="AF275" i="9"/>
  <c r="AF288" i="9" s="1"/>
  <c r="AF301" i="9" s="1"/>
  <c r="AF314" i="9" s="1"/>
  <c r="AF327" i="9" s="1"/>
  <c r="AF340" i="9" s="1"/>
  <c r="AF353" i="9" s="1"/>
  <c r="AF366" i="9" s="1"/>
  <c r="AF379" i="9" s="1"/>
  <c r="H281" i="9"/>
  <c r="H294" i="9" s="1"/>
  <c r="H307" i="9" s="1"/>
  <c r="H320" i="9" s="1"/>
  <c r="H333" i="9" s="1"/>
  <c r="H346" i="9" s="1"/>
  <c r="H359" i="9" s="1"/>
  <c r="H372" i="9" s="1"/>
  <c r="H385" i="9" s="1"/>
  <c r="X277" i="9"/>
  <c r="X290" i="9" s="1"/>
  <c r="X303" i="9" s="1"/>
  <c r="X316" i="9" s="1"/>
  <c r="X329" i="9" s="1"/>
  <c r="X342" i="9" s="1"/>
  <c r="X355" i="9" s="1"/>
  <c r="X368" i="9" s="1"/>
  <c r="X381" i="9" s="1"/>
  <c r="T278" i="9"/>
  <c r="T291" i="9" s="1"/>
  <c r="T304" i="9" s="1"/>
  <c r="T317" i="9" s="1"/>
  <c r="T330" i="9" s="1"/>
  <c r="T343" i="9" s="1"/>
  <c r="T356" i="9" s="1"/>
  <c r="T369" i="9" s="1"/>
  <c r="T382" i="9" s="1"/>
  <c r="L280" i="9"/>
  <c r="L293" i="9" s="1"/>
  <c r="L306" i="9" s="1"/>
  <c r="L319" i="9" s="1"/>
  <c r="L332" i="9" s="1"/>
  <c r="L345" i="9" s="1"/>
  <c r="L358" i="9" s="1"/>
  <c r="L371" i="9" s="1"/>
  <c r="L384" i="9" s="1"/>
  <c r="AB276" i="9"/>
  <c r="AB289" i="9" s="1"/>
  <c r="AB302" i="9" s="1"/>
  <c r="AB315" i="9" s="1"/>
  <c r="AB328" i="9" s="1"/>
  <c r="AB341" i="9" s="1"/>
  <c r="AB354" i="9" s="1"/>
  <c r="AB367" i="9" s="1"/>
  <c r="AB380" i="9" s="1"/>
  <c r="J305" i="9"/>
  <c r="N304" i="9"/>
  <c r="R304" i="9" s="1"/>
  <c r="V304" i="9" s="1"/>
  <c r="Z304" i="9" s="1"/>
  <c r="AD304" i="9" s="1"/>
  <c r="AH304" i="9" s="1"/>
  <c r="AL304" i="9" s="1"/>
  <c r="AP304" i="9" s="1"/>
  <c r="N291" i="9"/>
  <c r="R291" i="9" s="1"/>
  <c r="V291" i="9" s="1"/>
  <c r="Z291" i="9" s="1"/>
  <c r="AD291" i="9" s="1"/>
  <c r="AH291" i="9" s="1"/>
  <c r="AL291" i="9" s="1"/>
  <c r="AP291" i="9" s="1"/>
  <c r="J292" i="9"/>
  <c r="N279" i="9"/>
  <c r="R279" i="9" s="1"/>
  <c r="V279" i="9" s="1"/>
  <c r="Z279" i="9" s="1"/>
  <c r="AD279" i="9" s="1"/>
  <c r="AH279" i="9" s="1"/>
  <c r="AL279" i="9" s="1"/>
  <c r="AP279" i="9" s="1"/>
  <c r="J280" i="9"/>
  <c r="J330" i="9"/>
  <c r="N329" i="9"/>
  <c r="R329" i="9" s="1"/>
  <c r="V329" i="9" s="1"/>
  <c r="Z329" i="9" s="1"/>
  <c r="AD329" i="9" s="1"/>
  <c r="AH329" i="9" s="1"/>
  <c r="AL329" i="9" s="1"/>
  <c r="AP329" i="9" s="1"/>
  <c r="J343" i="9"/>
  <c r="N342" i="9"/>
  <c r="R342" i="9" s="1"/>
  <c r="V342" i="9" s="1"/>
  <c r="Z342" i="9" s="1"/>
  <c r="AD342" i="9" s="1"/>
  <c r="AH342" i="9" s="1"/>
  <c r="AL342" i="9" s="1"/>
  <c r="AP342" i="9" s="1"/>
  <c r="J381" i="9"/>
  <c r="N380" i="9"/>
  <c r="R380" i="9" s="1"/>
  <c r="V380" i="9" s="1"/>
  <c r="Z380" i="9" s="1"/>
  <c r="AD380" i="9" s="1"/>
  <c r="AH380" i="9" s="1"/>
  <c r="AL380" i="9" s="1"/>
  <c r="AP380" i="9" s="1"/>
  <c r="J368" i="9"/>
  <c r="N367" i="9"/>
  <c r="R367" i="9" s="1"/>
  <c r="V367" i="9" s="1"/>
  <c r="Z367" i="9" s="1"/>
  <c r="AD367" i="9" s="1"/>
  <c r="AH367" i="9" s="1"/>
  <c r="AL367" i="9" s="1"/>
  <c r="AP367" i="9" s="1"/>
  <c r="J356" i="9"/>
  <c r="N355" i="9"/>
  <c r="R355" i="9" s="1"/>
  <c r="V355" i="9" s="1"/>
  <c r="Z355" i="9" s="1"/>
  <c r="AD355" i="9" s="1"/>
  <c r="AH355" i="9" s="1"/>
  <c r="AL355" i="9" s="1"/>
  <c r="AP355" i="9" s="1"/>
  <c r="J319" i="9"/>
  <c r="N318" i="9"/>
  <c r="R318" i="9" s="1"/>
  <c r="V318" i="9" s="1"/>
  <c r="Z318" i="9" s="1"/>
  <c r="AD318" i="9" s="1"/>
  <c r="AH318" i="9" s="1"/>
  <c r="AL318" i="9" s="1"/>
  <c r="AP318" i="9" s="1"/>
  <c r="F269" i="9"/>
  <c r="J269" i="9" s="1"/>
  <c r="N269" i="9" s="1"/>
  <c r="R269" i="9" s="1"/>
  <c r="V269" i="9" s="1"/>
  <c r="Z269" i="9" s="1"/>
  <c r="AD269" i="9" s="1"/>
  <c r="AH269" i="9" s="1"/>
  <c r="AL269" i="9" s="1"/>
  <c r="AP269" i="9" s="1"/>
  <c r="J268" i="9"/>
  <c r="N268" i="9" s="1"/>
  <c r="R268" i="9" s="1"/>
  <c r="V268" i="9" s="1"/>
  <c r="Z268" i="9" s="1"/>
  <c r="AD268" i="9" s="1"/>
  <c r="AH268" i="9" s="1"/>
  <c r="AL268" i="9" s="1"/>
  <c r="AP268" i="9" s="1"/>
  <c r="Q17" i="1"/>
  <c r="S16" i="1"/>
  <c r="V16" i="1" s="1"/>
  <c r="AO282" i="9" l="1"/>
  <c r="AO295" i="9" s="1"/>
  <c r="AO308" i="9" s="1"/>
  <c r="AO321" i="9" s="1"/>
  <c r="AO334" i="9" s="1"/>
  <c r="AO347" i="9" s="1"/>
  <c r="AO360" i="9" s="1"/>
  <c r="AO373" i="9" s="1"/>
  <c r="AO386" i="9" s="1"/>
  <c r="M281" i="9"/>
  <c r="M294" i="9" s="1"/>
  <c r="M307" i="9" s="1"/>
  <c r="M320" i="9" s="1"/>
  <c r="M333" i="9" s="1"/>
  <c r="M346" i="9" s="1"/>
  <c r="M359" i="9" s="1"/>
  <c r="M372" i="9" s="1"/>
  <c r="M385" i="9" s="1"/>
  <c r="AG281" i="9"/>
  <c r="AG294" i="9" s="1"/>
  <c r="AG307" i="9" s="1"/>
  <c r="AG320" i="9" s="1"/>
  <c r="AG333" i="9" s="1"/>
  <c r="AG346" i="9" s="1"/>
  <c r="AG359" i="9" s="1"/>
  <c r="AG372" i="9" s="1"/>
  <c r="AG385" i="9" s="1"/>
  <c r="Q281" i="9"/>
  <c r="Q294" i="9" s="1"/>
  <c r="Q307" i="9" s="1"/>
  <c r="Q320" i="9" s="1"/>
  <c r="Q333" i="9" s="1"/>
  <c r="Q346" i="9" s="1"/>
  <c r="Q359" i="9" s="1"/>
  <c r="Q372" i="9" s="1"/>
  <c r="Q385" i="9" s="1"/>
  <c r="AK281" i="9"/>
  <c r="AK294" i="9" s="1"/>
  <c r="AK307" i="9" s="1"/>
  <c r="AK320" i="9" s="1"/>
  <c r="AK333" i="9" s="1"/>
  <c r="AK346" i="9" s="1"/>
  <c r="AK359" i="9" s="1"/>
  <c r="AK372" i="9" s="1"/>
  <c r="AK385" i="9" s="1"/>
  <c r="I281" i="9"/>
  <c r="I294" i="9" s="1"/>
  <c r="I307" i="9" s="1"/>
  <c r="I320" i="9" s="1"/>
  <c r="I333" i="9" s="1"/>
  <c r="I346" i="9" s="1"/>
  <c r="I359" i="9" s="1"/>
  <c r="I372" i="9" s="1"/>
  <c r="I385" i="9" s="1"/>
  <c r="AC281" i="9"/>
  <c r="AC294" i="9" s="1"/>
  <c r="AC307" i="9" s="1"/>
  <c r="AC320" i="9" s="1"/>
  <c r="AC333" i="9" s="1"/>
  <c r="AC346" i="9" s="1"/>
  <c r="AC359" i="9" s="1"/>
  <c r="AC372" i="9" s="1"/>
  <c r="AC385" i="9" s="1"/>
  <c r="U281" i="9"/>
  <c r="U294" i="9" s="1"/>
  <c r="U307" i="9" s="1"/>
  <c r="U320" i="9" s="1"/>
  <c r="U333" i="9" s="1"/>
  <c r="U346" i="9" s="1"/>
  <c r="U359" i="9" s="1"/>
  <c r="U372" i="9" s="1"/>
  <c r="U385" i="9" s="1"/>
  <c r="Y281" i="9"/>
  <c r="Y294" i="9" s="1"/>
  <c r="Y307" i="9" s="1"/>
  <c r="Y320" i="9" s="1"/>
  <c r="Y333" i="9" s="1"/>
  <c r="Y346" i="9" s="1"/>
  <c r="Y359" i="9" s="1"/>
  <c r="Y372" i="9" s="1"/>
  <c r="Y385" i="9" s="1"/>
  <c r="AO274" i="9"/>
  <c r="AO287" i="9" s="1"/>
  <c r="AO300" i="9" s="1"/>
  <c r="AO313" i="9" s="1"/>
  <c r="AO326" i="9" s="1"/>
  <c r="AO339" i="9" s="1"/>
  <c r="AO352" i="9" s="1"/>
  <c r="AO365" i="9" s="1"/>
  <c r="AO378" i="9" s="1"/>
  <c r="AK274" i="9"/>
  <c r="AK287" i="9" s="1"/>
  <c r="AK300" i="9" s="1"/>
  <c r="AK313" i="9" s="1"/>
  <c r="AK326" i="9" s="1"/>
  <c r="AK339" i="9" s="1"/>
  <c r="AK352" i="9" s="1"/>
  <c r="AK365" i="9" s="1"/>
  <c r="AK378" i="9" s="1"/>
  <c r="E282" i="9"/>
  <c r="E295" i="9" s="1"/>
  <c r="E308" i="9" s="1"/>
  <c r="E321" i="9" s="1"/>
  <c r="E334" i="9" s="1"/>
  <c r="E347" i="9" s="1"/>
  <c r="E360" i="9" s="1"/>
  <c r="E373" i="9" s="1"/>
  <c r="E386" i="9" s="1"/>
  <c r="H282" i="9"/>
  <c r="H295" i="9" s="1"/>
  <c r="H308" i="9" s="1"/>
  <c r="H321" i="9" s="1"/>
  <c r="H334" i="9" s="1"/>
  <c r="H347" i="9" s="1"/>
  <c r="H360" i="9" s="1"/>
  <c r="H373" i="9" s="1"/>
  <c r="H386" i="9" s="1"/>
  <c r="AF276" i="9"/>
  <c r="AF289" i="9" s="1"/>
  <c r="AF302" i="9" s="1"/>
  <c r="AF315" i="9" s="1"/>
  <c r="AF328" i="9" s="1"/>
  <c r="AF341" i="9" s="1"/>
  <c r="AF354" i="9" s="1"/>
  <c r="AF367" i="9" s="1"/>
  <c r="AF380" i="9" s="1"/>
  <c r="X278" i="9"/>
  <c r="X291" i="9" s="1"/>
  <c r="X304" i="9" s="1"/>
  <c r="X317" i="9" s="1"/>
  <c r="X330" i="9" s="1"/>
  <c r="X343" i="9" s="1"/>
  <c r="X356" i="9" s="1"/>
  <c r="X369" i="9" s="1"/>
  <c r="X382" i="9" s="1"/>
  <c r="L281" i="9"/>
  <c r="L294" i="9" s="1"/>
  <c r="L307" i="9" s="1"/>
  <c r="L320" i="9" s="1"/>
  <c r="L333" i="9" s="1"/>
  <c r="L346" i="9" s="1"/>
  <c r="L359" i="9" s="1"/>
  <c r="L372" i="9" s="1"/>
  <c r="L385" i="9" s="1"/>
  <c r="T279" i="9"/>
  <c r="T292" i="9" s="1"/>
  <c r="T305" i="9" s="1"/>
  <c r="T318" i="9" s="1"/>
  <c r="T331" i="9" s="1"/>
  <c r="T344" i="9" s="1"/>
  <c r="T357" i="9" s="1"/>
  <c r="T370" i="9" s="1"/>
  <c r="T383" i="9" s="1"/>
  <c r="P280" i="9"/>
  <c r="P293" i="9" s="1"/>
  <c r="P306" i="9" s="1"/>
  <c r="P319" i="9" s="1"/>
  <c r="P332" i="9" s="1"/>
  <c r="P345" i="9" s="1"/>
  <c r="P358" i="9" s="1"/>
  <c r="P371" i="9" s="1"/>
  <c r="P384" i="9" s="1"/>
  <c r="AB277" i="9"/>
  <c r="AB290" i="9" s="1"/>
  <c r="AB303" i="9" s="1"/>
  <c r="AB316" i="9" s="1"/>
  <c r="AB329" i="9" s="1"/>
  <c r="AB342" i="9" s="1"/>
  <c r="AB355" i="9" s="1"/>
  <c r="AB368" i="9" s="1"/>
  <c r="AB381" i="9" s="1"/>
  <c r="AN275" i="9"/>
  <c r="AN288" i="9" s="1"/>
  <c r="AN301" i="9" s="1"/>
  <c r="AN314" i="9" s="1"/>
  <c r="AN327" i="9" s="1"/>
  <c r="AN340" i="9" s="1"/>
  <c r="AN353" i="9" s="1"/>
  <c r="AN366" i="9" s="1"/>
  <c r="AN379" i="9" s="1"/>
  <c r="AJ275" i="9"/>
  <c r="AJ288" i="9" s="1"/>
  <c r="AJ301" i="9" s="1"/>
  <c r="AJ314" i="9" s="1"/>
  <c r="AJ327" i="9" s="1"/>
  <c r="AJ340" i="9" s="1"/>
  <c r="AJ353" i="9" s="1"/>
  <c r="AJ366" i="9" s="1"/>
  <c r="AJ379" i="9" s="1"/>
  <c r="AN274" i="9"/>
  <c r="AN287" i="9" s="1"/>
  <c r="AN300" i="9" s="1"/>
  <c r="AN313" i="9" s="1"/>
  <c r="AN326" i="9" s="1"/>
  <c r="AN339" i="9" s="1"/>
  <c r="AN352" i="9" s="1"/>
  <c r="AN365" i="9" s="1"/>
  <c r="AN378" i="9" s="1"/>
  <c r="AJ274" i="9"/>
  <c r="AJ287" i="9" s="1"/>
  <c r="AJ300" i="9" s="1"/>
  <c r="AJ313" i="9" s="1"/>
  <c r="AJ326" i="9" s="1"/>
  <c r="AJ339" i="9" s="1"/>
  <c r="AJ352" i="9" s="1"/>
  <c r="AJ365" i="9" s="1"/>
  <c r="AJ378" i="9" s="1"/>
  <c r="J306" i="9"/>
  <c r="N305" i="9"/>
  <c r="R305" i="9" s="1"/>
  <c r="V305" i="9" s="1"/>
  <c r="Z305" i="9" s="1"/>
  <c r="AD305" i="9" s="1"/>
  <c r="AH305" i="9" s="1"/>
  <c r="AL305" i="9" s="1"/>
  <c r="AP305" i="9" s="1"/>
  <c r="J293" i="9"/>
  <c r="N292" i="9"/>
  <c r="R292" i="9" s="1"/>
  <c r="V292" i="9" s="1"/>
  <c r="Z292" i="9" s="1"/>
  <c r="AD292" i="9" s="1"/>
  <c r="AH292" i="9" s="1"/>
  <c r="AL292" i="9" s="1"/>
  <c r="AP292" i="9" s="1"/>
  <c r="J281" i="9"/>
  <c r="N280" i="9"/>
  <c r="R280" i="9" s="1"/>
  <c r="V280" i="9" s="1"/>
  <c r="Z280" i="9" s="1"/>
  <c r="AD280" i="9" s="1"/>
  <c r="AH280" i="9" s="1"/>
  <c r="AL280" i="9" s="1"/>
  <c r="AP280" i="9" s="1"/>
  <c r="J331" i="9"/>
  <c r="N330" i="9"/>
  <c r="R330" i="9" s="1"/>
  <c r="V330" i="9" s="1"/>
  <c r="Z330" i="9" s="1"/>
  <c r="AD330" i="9" s="1"/>
  <c r="AH330" i="9" s="1"/>
  <c r="AL330" i="9" s="1"/>
  <c r="AP330" i="9" s="1"/>
  <c r="N343" i="9"/>
  <c r="R343" i="9" s="1"/>
  <c r="V343" i="9" s="1"/>
  <c r="Z343" i="9" s="1"/>
  <c r="AD343" i="9" s="1"/>
  <c r="AH343" i="9" s="1"/>
  <c r="AL343" i="9" s="1"/>
  <c r="AP343" i="9" s="1"/>
  <c r="J344" i="9"/>
  <c r="J369" i="9"/>
  <c r="N368" i="9"/>
  <c r="R368" i="9" s="1"/>
  <c r="V368" i="9" s="1"/>
  <c r="Z368" i="9" s="1"/>
  <c r="AD368" i="9" s="1"/>
  <c r="AH368" i="9" s="1"/>
  <c r="AL368" i="9" s="1"/>
  <c r="AP368" i="9" s="1"/>
  <c r="J357" i="9"/>
  <c r="N356" i="9"/>
  <c r="R356" i="9" s="1"/>
  <c r="V356" i="9" s="1"/>
  <c r="Z356" i="9" s="1"/>
  <c r="AD356" i="9" s="1"/>
  <c r="AH356" i="9" s="1"/>
  <c r="AL356" i="9" s="1"/>
  <c r="AP356" i="9" s="1"/>
  <c r="J382" i="9"/>
  <c r="N381" i="9"/>
  <c r="R381" i="9" s="1"/>
  <c r="V381" i="9" s="1"/>
  <c r="Z381" i="9" s="1"/>
  <c r="AD381" i="9" s="1"/>
  <c r="AH381" i="9" s="1"/>
  <c r="AL381" i="9" s="1"/>
  <c r="AP381" i="9" s="1"/>
  <c r="J320" i="9"/>
  <c r="N319" i="9"/>
  <c r="R319" i="9" s="1"/>
  <c r="V319" i="9" s="1"/>
  <c r="Z319" i="9" s="1"/>
  <c r="AD319" i="9" s="1"/>
  <c r="AH319" i="9" s="1"/>
  <c r="AL319" i="9" s="1"/>
  <c r="AP319" i="9" s="1"/>
  <c r="Q18" i="1"/>
  <c r="S17" i="1"/>
  <c r="V17" i="1" s="1"/>
  <c r="AK282" i="9" l="1"/>
  <c r="AK295" i="9" s="1"/>
  <c r="AK308" i="9" s="1"/>
  <c r="AK321" i="9" s="1"/>
  <c r="AK334" i="9" s="1"/>
  <c r="AK347" i="9" s="1"/>
  <c r="AK360" i="9" s="1"/>
  <c r="AK373" i="9" s="1"/>
  <c r="AK386" i="9" s="1"/>
  <c r="U282" i="9"/>
  <c r="U295" i="9" s="1"/>
  <c r="U308" i="9" s="1"/>
  <c r="U321" i="9" s="1"/>
  <c r="U334" i="9" s="1"/>
  <c r="U347" i="9" s="1"/>
  <c r="U360" i="9" s="1"/>
  <c r="U373" i="9" s="1"/>
  <c r="U386" i="9" s="1"/>
  <c r="AG282" i="9"/>
  <c r="AG295" i="9" s="1"/>
  <c r="AG308" i="9" s="1"/>
  <c r="AG321" i="9" s="1"/>
  <c r="AG334" i="9" s="1"/>
  <c r="AG347" i="9" s="1"/>
  <c r="AG360" i="9" s="1"/>
  <c r="AG373" i="9" s="1"/>
  <c r="AG386" i="9" s="1"/>
  <c r="AC282" i="9"/>
  <c r="AC295" i="9" s="1"/>
  <c r="AC308" i="9" s="1"/>
  <c r="AC321" i="9" s="1"/>
  <c r="AC334" i="9" s="1"/>
  <c r="AC347" i="9" s="1"/>
  <c r="AC360" i="9" s="1"/>
  <c r="AC373" i="9" s="1"/>
  <c r="AC386" i="9" s="1"/>
  <c r="Y282" i="9"/>
  <c r="Y295" i="9" s="1"/>
  <c r="Y308" i="9" s="1"/>
  <c r="Y321" i="9" s="1"/>
  <c r="Y334" i="9" s="1"/>
  <c r="Y347" i="9" s="1"/>
  <c r="Y360" i="9" s="1"/>
  <c r="Y373" i="9" s="1"/>
  <c r="Y386" i="9" s="1"/>
  <c r="I282" i="9"/>
  <c r="I295" i="9" s="1"/>
  <c r="I308" i="9" s="1"/>
  <c r="I321" i="9" s="1"/>
  <c r="I334" i="9" s="1"/>
  <c r="I347" i="9" s="1"/>
  <c r="I360" i="9" s="1"/>
  <c r="I373" i="9" s="1"/>
  <c r="I386" i="9" s="1"/>
  <c r="Q282" i="9"/>
  <c r="Q295" i="9" s="1"/>
  <c r="Q308" i="9" s="1"/>
  <c r="Q321" i="9" s="1"/>
  <c r="Q334" i="9" s="1"/>
  <c r="Q347" i="9" s="1"/>
  <c r="Q360" i="9" s="1"/>
  <c r="Q373" i="9" s="1"/>
  <c r="Q386" i="9" s="1"/>
  <c r="M282" i="9"/>
  <c r="M295" i="9" s="1"/>
  <c r="M308" i="9" s="1"/>
  <c r="M321" i="9" s="1"/>
  <c r="M334" i="9" s="1"/>
  <c r="M347" i="9" s="1"/>
  <c r="M360" i="9" s="1"/>
  <c r="M373" i="9" s="1"/>
  <c r="M386" i="9" s="1"/>
  <c r="T280" i="9"/>
  <c r="T293" i="9" s="1"/>
  <c r="T306" i="9" s="1"/>
  <c r="T319" i="9" s="1"/>
  <c r="T332" i="9" s="1"/>
  <c r="T345" i="9" s="1"/>
  <c r="T358" i="9" s="1"/>
  <c r="T371" i="9" s="1"/>
  <c r="T384" i="9" s="1"/>
  <c r="P281" i="9"/>
  <c r="P294" i="9" s="1"/>
  <c r="P307" i="9" s="1"/>
  <c r="P320" i="9" s="1"/>
  <c r="P333" i="9" s="1"/>
  <c r="P346" i="9" s="1"/>
  <c r="P359" i="9" s="1"/>
  <c r="P372" i="9" s="1"/>
  <c r="P385" i="9" s="1"/>
  <c r="AN276" i="9"/>
  <c r="AN289" i="9" s="1"/>
  <c r="AN302" i="9" s="1"/>
  <c r="AN315" i="9" s="1"/>
  <c r="AN328" i="9" s="1"/>
  <c r="AN341" i="9" s="1"/>
  <c r="AN354" i="9" s="1"/>
  <c r="AN367" i="9" s="1"/>
  <c r="AN380" i="9" s="1"/>
  <c r="AJ276" i="9"/>
  <c r="AJ289" i="9" s="1"/>
  <c r="AJ302" i="9" s="1"/>
  <c r="AJ315" i="9" s="1"/>
  <c r="AJ328" i="9" s="1"/>
  <c r="AJ341" i="9" s="1"/>
  <c r="AJ354" i="9" s="1"/>
  <c r="AJ367" i="9" s="1"/>
  <c r="AJ380" i="9" s="1"/>
  <c r="AF277" i="9"/>
  <c r="AF290" i="9" s="1"/>
  <c r="AF303" i="9" s="1"/>
  <c r="AF316" i="9" s="1"/>
  <c r="AF329" i="9" s="1"/>
  <c r="AF342" i="9" s="1"/>
  <c r="AF355" i="9" s="1"/>
  <c r="AF368" i="9" s="1"/>
  <c r="AF381" i="9" s="1"/>
  <c r="X279" i="9"/>
  <c r="X292" i="9" s="1"/>
  <c r="X305" i="9" s="1"/>
  <c r="X318" i="9" s="1"/>
  <c r="X331" i="9" s="1"/>
  <c r="X344" i="9" s="1"/>
  <c r="X357" i="9" s="1"/>
  <c r="X370" i="9" s="1"/>
  <c r="X383" i="9" s="1"/>
  <c r="AB278" i="9"/>
  <c r="AB291" i="9" s="1"/>
  <c r="AB304" i="9" s="1"/>
  <c r="AB317" i="9" s="1"/>
  <c r="AB330" i="9" s="1"/>
  <c r="AB343" i="9" s="1"/>
  <c r="AB356" i="9" s="1"/>
  <c r="AB369" i="9" s="1"/>
  <c r="AB382" i="9" s="1"/>
  <c r="L282" i="9"/>
  <c r="L295" i="9" s="1"/>
  <c r="L308" i="9" s="1"/>
  <c r="L321" i="9" s="1"/>
  <c r="L334" i="9" s="1"/>
  <c r="L347" i="9" s="1"/>
  <c r="L360" i="9" s="1"/>
  <c r="L373" i="9" s="1"/>
  <c r="L386" i="9" s="1"/>
  <c r="J307" i="9"/>
  <c r="N306" i="9"/>
  <c r="R306" i="9" s="1"/>
  <c r="V306" i="9" s="1"/>
  <c r="Z306" i="9" s="1"/>
  <c r="AD306" i="9" s="1"/>
  <c r="AH306" i="9" s="1"/>
  <c r="AL306" i="9" s="1"/>
  <c r="AP306" i="9" s="1"/>
  <c r="N293" i="9"/>
  <c r="R293" i="9" s="1"/>
  <c r="V293" i="9" s="1"/>
  <c r="Z293" i="9" s="1"/>
  <c r="AD293" i="9" s="1"/>
  <c r="AH293" i="9" s="1"/>
  <c r="AL293" i="9" s="1"/>
  <c r="AP293" i="9" s="1"/>
  <c r="J294" i="9"/>
  <c r="N281" i="9"/>
  <c r="R281" i="9" s="1"/>
  <c r="V281" i="9" s="1"/>
  <c r="Z281" i="9" s="1"/>
  <c r="AD281" i="9" s="1"/>
  <c r="AH281" i="9" s="1"/>
  <c r="AL281" i="9" s="1"/>
  <c r="AP281" i="9" s="1"/>
  <c r="J282" i="9"/>
  <c r="N282" i="9" s="1"/>
  <c r="R282" i="9" s="1"/>
  <c r="V282" i="9" s="1"/>
  <c r="Z282" i="9" s="1"/>
  <c r="AD282" i="9" s="1"/>
  <c r="AH282" i="9" s="1"/>
  <c r="AL282" i="9" s="1"/>
  <c r="AP282" i="9" s="1"/>
  <c r="J345" i="9"/>
  <c r="N344" i="9"/>
  <c r="R344" i="9" s="1"/>
  <c r="V344" i="9" s="1"/>
  <c r="Z344" i="9" s="1"/>
  <c r="AD344" i="9" s="1"/>
  <c r="AH344" i="9" s="1"/>
  <c r="AL344" i="9" s="1"/>
  <c r="AP344" i="9" s="1"/>
  <c r="J332" i="9"/>
  <c r="N331" i="9"/>
  <c r="R331" i="9" s="1"/>
  <c r="V331" i="9" s="1"/>
  <c r="Z331" i="9" s="1"/>
  <c r="AD331" i="9" s="1"/>
  <c r="AH331" i="9" s="1"/>
  <c r="AL331" i="9" s="1"/>
  <c r="AP331" i="9" s="1"/>
  <c r="J383" i="9"/>
  <c r="N382" i="9"/>
  <c r="R382" i="9" s="1"/>
  <c r="V382" i="9" s="1"/>
  <c r="Z382" i="9" s="1"/>
  <c r="AD382" i="9" s="1"/>
  <c r="AH382" i="9" s="1"/>
  <c r="AL382" i="9" s="1"/>
  <c r="AP382" i="9" s="1"/>
  <c r="J370" i="9"/>
  <c r="N369" i="9"/>
  <c r="R369" i="9" s="1"/>
  <c r="V369" i="9" s="1"/>
  <c r="Z369" i="9" s="1"/>
  <c r="AD369" i="9" s="1"/>
  <c r="AH369" i="9" s="1"/>
  <c r="AL369" i="9" s="1"/>
  <c r="AP369" i="9" s="1"/>
  <c r="J358" i="9"/>
  <c r="N357" i="9"/>
  <c r="R357" i="9" s="1"/>
  <c r="V357" i="9" s="1"/>
  <c r="Z357" i="9" s="1"/>
  <c r="AD357" i="9" s="1"/>
  <c r="AH357" i="9" s="1"/>
  <c r="AL357" i="9" s="1"/>
  <c r="AP357" i="9" s="1"/>
  <c r="J321" i="9"/>
  <c r="N321" i="9" s="1"/>
  <c r="R321" i="9" s="1"/>
  <c r="V321" i="9" s="1"/>
  <c r="Z321" i="9" s="1"/>
  <c r="AD321" i="9" s="1"/>
  <c r="AH321" i="9" s="1"/>
  <c r="AL321" i="9" s="1"/>
  <c r="AP321" i="9" s="1"/>
  <c r="N320" i="9"/>
  <c r="R320" i="9" s="1"/>
  <c r="V320" i="9" s="1"/>
  <c r="Z320" i="9" s="1"/>
  <c r="AD320" i="9" s="1"/>
  <c r="AH320" i="9" s="1"/>
  <c r="AL320" i="9" s="1"/>
  <c r="AP320" i="9" s="1"/>
  <c r="Q19" i="1"/>
  <c r="S18" i="1"/>
  <c r="V18" i="1" s="1"/>
  <c r="AN277" i="9" l="1"/>
  <c r="AN290" i="9" s="1"/>
  <c r="AN303" i="9" s="1"/>
  <c r="AN316" i="9" s="1"/>
  <c r="AN329" i="9" s="1"/>
  <c r="AN342" i="9" s="1"/>
  <c r="AN355" i="9" s="1"/>
  <c r="AN368" i="9" s="1"/>
  <c r="AN381" i="9" s="1"/>
  <c r="AJ277" i="9"/>
  <c r="AJ290" i="9" s="1"/>
  <c r="AJ303" i="9" s="1"/>
  <c r="AJ316" i="9" s="1"/>
  <c r="AJ329" i="9" s="1"/>
  <c r="AJ342" i="9" s="1"/>
  <c r="AJ355" i="9" s="1"/>
  <c r="AJ368" i="9" s="1"/>
  <c r="AJ381" i="9" s="1"/>
  <c r="AF278" i="9"/>
  <c r="AF291" i="9" s="1"/>
  <c r="AF304" i="9" s="1"/>
  <c r="AF317" i="9" s="1"/>
  <c r="AF330" i="9" s="1"/>
  <c r="AF343" i="9" s="1"/>
  <c r="AF356" i="9" s="1"/>
  <c r="AF369" i="9" s="1"/>
  <c r="AF382" i="9" s="1"/>
  <c r="T281" i="9"/>
  <c r="T294" i="9" s="1"/>
  <c r="T307" i="9" s="1"/>
  <c r="T320" i="9" s="1"/>
  <c r="T333" i="9" s="1"/>
  <c r="T346" i="9" s="1"/>
  <c r="T359" i="9" s="1"/>
  <c r="T372" i="9" s="1"/>
  <c r="T385" i="9" s="1"/>
  <c r="P282" i="9"/>
  <c r="P295" i="9" s="1"/>
  <c r="P308" i="9" s="1"/>
  <c r="P321" i="9" s="1"/>
  <c r="P334" i="9" s="1"/>
  <c r="P347" i="9" s="1"/>
  <c r="P360" i="9" s="1"/>
  <c r="P373" i="9" s="1"/>
  <c r="P386" i="9" s="1"/>
  <c r="AB279" i="9"/>
  <c r="AB292" i="9" s="1"/>
  <c r="AB305" i="9" s="1"/>
  <c r="AB318" i="9" s="1"/>
  <c r="AB331" i="9" s="1"/>
  <c r="AB344" i="9" s="1"/>
  <c r="AB357" i="9" s="1"/>
  <c r="AB370" i="9" s="1"/>
  <c r="AB383" i="9" s="1"/>
  <c r="X280" i="9"/>
  <c r="X293" i="9" s="1"/>
  <c r="X306" i="9" s="1"/>
  <c r="X319" i="9" s="1"/>
  <c r="X332" i="9" s="1"/>
  <c r="X345" i="9" s="1"/>
  <c r="X358" i="9" s="1"/>
  <c r="X371" i="9" s="1"/>
  <c r="X384" i="9" s="1"/>
  <c r="J308" i="9"/>
  <c r="N308" i="9" s="1"/>
  <c r="R308" i="9" s="1"/>
  <c r="V308" i="9" s="1"/>
  <c r="Z308" i="9" s="1"/>
  <c r="AD308" i="9" s="1"/>
  <c r="AH308" i="9" s="1"/>
  <c r="AL308" i="9" s="1"/>
  <c r="AP308" i="9" s="1"/>
  <c r="N307" i="9"/>
  <c r="R307" i="9" s="1"/>
  <c r="V307" i="9" s="1"/>
  <c r="Z307" i="9" s="1"/>
  <c r="AD307" i="9" s="1"/>
  <c r="AH307" i="9" s="1"/>
  <c r="AL307" i="9" s="1"/>
  <c r="AP307" i="9" s="1"/>
  <c r="N294" i="9"/>
  <c r="R294" i="9" s="1"/>
  <c r="V294" i="9" s="1"/>
  <c r="Z294" i="9" s="1"/>
  <c r="AD294" i="9" s="1"/>
  <c r="AH294" i="9" s="1"/>
  <c r="AL294" i="9" s="1"/>
  <c r="AP294" i="9" s="1"/>
  <c r="J295" i="9"/>
  <c r="N295" i="9" s="1"/>
  <c r="R295" i="9" s="1"/>
  <c r="V295" i="9" s="1"/>
  <c r="Z295" i="9" s="1"/>
  <c r="AD295" i="9" s="1"/>
  <c r="AH295" i="9" s="1"/>
  <c r="AL295" i="9" s="1"/>
  <c r="AP295" i="9" s="1"/>
  <c r="J346" i="9"/>
  <c r="N345" i="9"/>
  <c r="R345" i="9" s="1"/>
  <c r="V345" i="9" s="1"/>
  <c r="Z345" i="9" s="1"/>
  <c r="AD345" i="9" s="1"/>
  <c r="AH345" i="9" s="1"/>
  <c r="AL345" i="9" s="1"/>
  <c r="AP345" i="9" s="1"/>
  <c r="J333" i="9"/>
  <c r="N332" i="9"/>
  <c r="R332" i="9" s="1"/>
  <c r="V332" i="9" s="1"/>
  <c r="Z332" i="9" s="1"/>
  <c r="AD332" i="9" s="1"/>
  <c r="AH332" i="9" s="1"/>
  <c r="AL332" i="9" s="1"/>
  <c r="AP332" i="9" s="1"/>
  <c r="J359" i="9"/>
  <c r="N358" i="9"/>
  <c r="R358" i="9" s="1"/>
  <c r="V358" i="9" s="1"/>
  <c r="Z358" i="9" s="1"/>
  <c r="AD358" i="9" s="1"/>
  <c r="AH358" i="9" s="1"/>
  <c r="AL358" i="9" s="1"/>
  <c r="AP358" i="9" s="1"/>
  <c r="N383" i="9"/>
  <c r="R383" i="9" s="1"/>
  <c r="V383" i="9" s="1"/>
  <c r="Z383" i="9" s="1"/>
  <c r="AD383" i="9" s="1"/>
  <c r="AH383" i="9" s="1"/>
  <c r="AL383" i="9" s="1"/>
  <c r="AP383" i="9" s="1"/>
  <c r="J384" i="9"/>
  <c r="J371" i="9"/>
  <c r="N370" i="9"/>
  <c r="R370" i="9" s="1"/>
  <c r="V370" i="9" s="1"/>
  <c r="Z370" i="9" s="1"/>
  <c r="AD370" i="9" s="1"/>
  <c r="AH370" i="9" s="1"/>
  <c r="AL370" i="9" s="1"/>
  <c r="AP370" i="9" s="1"/>
  <c r="Q20" i="1"/>
  <c r="S19" i="1"/>
  <c r="V19" i="1" s="1"/>
  <c r="T282" i="9" l="1"/>
  <c r="T295" i="9" s="1"/>
  <c r="T308" i="9" s="1"/>
  <c r="T321" i="9" s="1"/>
  <c r="T334" i="9" s="1"/>
  <c r="T347" i="9" s="1"/>
  <c r="T360" i="9" s="1"/>
  <c r="T373" i="9" s="1"/>
  <c r="T386" i="9" s="1"/>
  <c r="AN278" i="9"/>
  <c r="AN291" i="9" s="1"/>
  <c r="AN304" i="9" s="1"/>
  <c r="AN317" i="9" s="1"/>
  <c r="AN330" i="9" s="1"/>
  <c r="AN343" i="9" s="1"/>
  <c r="AN356" i="9" s="1"/>
  <c r="AN369" i="9" s="1"/>
  <c r="AN382" i="9" s="1"/>
  <c r="AJ278" i="9"/>
  <c r="AJ291" i="9" s="1"/>
  <c r="AJ304" i="9" s="1"/>
  <c r="AJ317" i="9" s="1"/>
  <c r="AJ330" i="9" s="1"/>
  <c r="AJ343" i="9" s="1"/>
  <c r="AJ356" i="9" s="1"/>
  <c r="AJ369" i="9" s="1"/>
  <c r="AJ382" i="9" s="1"/>
  <c r="AB280" i="9"/>
  <c r="AB293" i="9" s="1"/>
  <c r="AB306" i="9" s="1"/>
  <c r="AB319" i="9" s="1"/>
  <c r="AB332" i="9" s="1"/>
  <c r="AB345" i="9" s="1"/>
  <c r="AB358" i="9" s="1"/>
  <c r="AB371" i="9" s="1"/>
  <c r="AB384" i="9" s="1"/>
  <c r="AF279" i="9"/>
  <c r="AF292" i="9" s="1"/>
  <c r="AF305" i="9" s="1"/>
  <c r="AF318" i="9" s="1"/>
  <c r="AF331" i="9" s="1"/>
  <c r="AF344" i="9" s="1"/>
  <c r="AF357" i="9" s="1"/>
  <c r="AF370" i="9" s="1"/>
  <c r="AF383" i="9" s="1"/>
  <c r="X281" i="9"/>
  <c r="X294" i="9" s="1"/>
  <c r="X307" i="9" s="1"/>
  <c r="X320" i="9" s="1"/>
  <c r="X333" i="9" s="1"/>
  <c r="X346" i="9" s="1"/>
  <c r="X359" i="9" s="1"/>
  <c r="X372" i="9" s="1"/>
  <c r="X385" i="9" s="1"/>
  <c r="J347" i="9"/>
  <c r="N347" i="9" s="1"/>
  <c r="R347" i="9" s="1"/>
  <c r="V347" i="9" s="1"/>
  <c r="Z347" i="9" s="1"/>
  <c r="AD347" i="9" s="1"/>
  <c r="AH347" i="9" s="1"/>
  <c r="AL347" i="9" s="1"/>
  <c r="AP347" i="9" s="1"/>
  <c r="N346" i="9"/>
  <c r="R346" i="9" s="1"/>
  <c r="V346" i="9" s="1"/>
  <c r="Z346" i="9" s="1"/>
  <c r="AD346" i="9" s="1"/>
  <c r="AH346" i="9" s="1"/>
  <c r="AL346" i="9" s="1"/>
  <c r="AP346" i="9" s="1"/>
  <c r="J334" i="9"/>
  <c r="N334" i="9" s="1"/>
  <c r="R334" i="9" s="1"/>
  <c r="V334" i="9" s="1"/>
  <c r="Z334" i="9" s="1"/>
  <c r="AD334" i="9" s="1"/>
  <c r="AH334" i="9" s="1"/>
  <c r="AL334" i="9" s="1"/>
  <c r="AP334" i="9" s="1"/>
  <c r="N333" i="9"/>
  <c r="R333" i="9" s="1"/>
  <c r="V333" i="9" s="1"/>
  <c r="Z333" i="9" s="1"/>
  <c r="AD333" i="9" s="1"/>
  <c r="AH333" i="9" s="1"/>
  <c r="AL333" i="9" s="1"/>
  <c r="AP333" i="9" s="1"/>
  <c r="N371" i="9"/>
  <c r="R371" i="9" s="1"/>
  <c r="V371" i="9" s="1"/>
  <c r="Z371" i="9" s="1"/>
  <c r="AD371" i="9" s="1"/>
  <c r="AH371" i="9" s="1"/>
  <c r="AL371" i="9" s="1"/>
  <c r="AP371" i="9" s="1"/>
  <c r="J372" i="9"/>
  <c r="J360" i="9"/>
  <c r="N360" i="9" s="1"/>
  <c r="R360" i="9" s="1"/>
  <c r="V360" i="9" s="1"/>
  <c r="Z360" i="9" s="1"/>
  <c r="AD360" i="9" s="1"/>
  <c r="AH360" i="9" s="1"/>
  <c r="AL360" i="9" s="1"/>
  <c r="AP360" i="9" s="1"/>
  <c r="N359" i="9"/>
  <c r="R359" i="9" s="1"/>
  <c r="V359" i="9" s="1"/>
  <c r="Z359" i="9" s="1"/>
  <c r="AD359" i="9" s="1"/>
  <c r="AH359" i="9" s="1"/>
  <c r="AL359" i="9" s="1"/>
  <c r="AP359" i="9" s="1"/>
  <c r="J385" i="9"/>
  <c r="N384" i="9"/>
  <c r="R384" i="9" s="1"/>
  <c r="V384" i="9" s="1"/>
  <c r="Z384" i="9" s="1"/>
  <c r="AD384" i="9" s="1"/>
  <c r="AH384" i="9" s="1"/>
  <c r="AL384" i="9" s="1"/>
  <c r="AP384" i="9" s="1"/>
  <c r="Q21" i="1"/>
  <c r="S20" i="1"/>
  <c r="V20" i="1" s="1"/>
  <c r="AN279" i="9" l="1"/>
  <c r="AN292" i="9" s="1"/>
  <c r="AN305" i="9" s="1"/>
  <c r="AN318" i="9" s="1"/>
  <c r="AN331" i="9" s="1"/>
  <c r="AN344" i="9" s="1"/>
  <c r="AN357" i="9" s="1"/>
  <c r="AN370" i="9" s="1"/>
  <c r="AN383" i="9" s="1"/>
  <c r="AJ279" i="9"/>
  <c r="AJ292" i="9" s="1"/>
  <c r="AJ305" i="9" s="1"/>
  <c r="AJ318" i="9" s="1"/>
  <c r="AJ331" i="9" s="1"/>
  <c r="AJ344" i="9" s="1"/>
  <c r="AJ357" i="9" s="1"/>
  <c r="AJ370" i="9" s="1"/>
  <c r="AJ383" i="9" s="1"/>
  <c r="AB281" i="9"/>
  <c r="AB294" i="9" s="1"/>
  <c r="AB307" i="9" s="1"/>
  <c r="AB320" i="9" s="1"/>
  <c r="AB333" i="9" s="1"/>
  <c r="AB346" i="9" s="1"/>
  <c r="AB359" i="9" s="1"/>
  <c r="AB372" i="9" s="1"/>
  <c r="AB385" i="9" s="1"/>
  <c r="AF280" i="9"/>
  <c r="AF293" i="9" s="1"/>
  <c r="AF306" i="9" s="1"/>
  <c r="AF319" i="9" s="1"/>
  <c r="AF332" i="9" s="1"/>
  <c r="AF345" i="9" s="1"/>
  <c r="AF358" i="9" s="1"/>
  <c r="AF371" i="9" s="1"/>
  <c r="AF384" i="9" s="1"/>
  <c r="X282" i="9"/>
  <c r="X295" i="9" s="1"/>
  <c r="X308" i="9" s="1"/>
  <c r="X321" i="9" s="1"/>
  <c r="X334" i="9" s="1"/>
  <c r="X347" i="9" s="1"/>
  <c r="X360" i="9" s="1"/>
  <c r="X373" i="9" s="1"/>
  <c r="X386" i="9" s="1"/>
  <c r="J373" i="9"/>
  <c r="N373" i="9" s="1"/>
  <c r="R373" i="9" s="1"/>
  <c r="V373" i="9" s="1"/>
  <c r="Z373" i="9" s="1"/>
  <c r="AD373" i="9" s="1"/>
  <c r="AH373" i="9" s="1"/>
  <c r="AL373" i="9" s="1"/>
  <c r="AP373" i="9" s="1"/>
  <c r="N372" i="9"/>
  <c r="R372" i="9" s="1"/>
  <c r="V372" i="9" s="1"/>
  <c r="Z372" i="9" s="1"/>
  <c r="AD372" i="9" s="1"/>
  <c r="AH372" i="9" s="1"/>
  <c r="AL372" i="9" s="1"/>
  <c r="AP372" i="9" s="1"/>
  <c r="J386" i="9"/>
  <c r="N386" i="9" s="1"/>
  <c r="R386" i="9" s="1"/>
  <c r="V386" i="9" s="1"/>
  <c r="Z386" i="9" s="1"/>
  <c r="AD386" i="9" s="1"/>
  <c r="AH386" i="9" s="1"/>
  <c r="AL386" i="9" s="1"/>
  <c r="AP386" i="9" s="1"/>
  <c r="N385" i="9"/>
  <c r="R385" i="9" s="1"/>
  <c r="V385" i="9" s="1"/>
  <c r="Z385" i="9" s="1"/>
  <c r="AD385" i="9" s="1"/>
  <c r="AH385" i="9" s="1"/>
  <c r="AL385" i="9" s="1"/>
  <c r="AP385" i="9" s="1"/>
  <c r="Q22" i="1"/>
  <c r="S21" i="1"/>
  <c r="V21" i="1" s="1"/>
  <c r="AB282" i="9" l="1"/>
  <c r="AB295" i="9" s="1"/>
  <c r="AB308" i="9" s="1"/>
  <c r="AB321" i="9" s="1"/>
  <c r="AB334" i="9" s="1"/>
  <c r="AB347" i="9" s="1"/>
  <c r="AB360" i="9" s="1"/>
  <c r="AB373" i="9" s="1"/>
  <c r="AB386" i="9" s="1"/>
  <c r="AF281" i="9"/>
  <c r="AF294" i="9" s="1"/>
  <c r="AF307" i="9" s="1"/>
  <c r="AF320" i="9" s="1"/>
  <c r="AF333" i="9" s="1"/>
  <c r="AF346" i="9" s="1"/>
  <c r="AF359" i="9" s="1"/>
  <c r="AF372" i="9" s="1"/>
  <c r="AF385" i="9" s="1"/>
  <c r="AN280" i="9"/>
  <c r="AN293" i="9" s="1"/>
  <c r="AN306" i="9" s="1"/>
  <c r="AN319" i="9" s="1"/>
  <c r="AN332" i="9" s="1"/>
  <c r="AN345" i="9" s="1"/>
  <c r="AN358" i="9" s="1"/>
  <c r="AN371" i="9" s="1"/>
  <c r="AN384" i="9" s="1"/>
  <c r="AJ280" i="9"/>
  <c r="AJ293" i="9" s="1"/>
  <c r="AJ306" i="9" s="1"/>
  <c r="AJ319" i="9" s="1"/>
  <c r="AJ332" i="9" s="1"/>
  <c r="AJ345" i="9" s="1"/>
  <c r="AJ358" i="9" s="1"/>
  <c r="AJ371" i="9" s="1"/>
  <c r="AJ384" i="9" s="1"/>
  <c r="Q23" i="1"/>
  <c r="S22" i="1"/>
  <c r="V22" i="1" s="1"/>
  <c r="AN281" i="9" l="1"/>
  <c r="AN294" i="9" s="1"/>
  <c r="AN307" i="9" s="1"/>
  <c r="AN320" i="9" s="1"/>
  <c r="AN333" i="9" s="1"/>
  <c r="AN346" i="9" s="1"/>
  <c r="AN359" i="9" s="1"/>
  <c r="AN372" i="9" s="1"/>
  <c r="AN385" i="9" s="1"/>
  <c r="AJ281" i="9"/>
  <c r="AJ294" i="9" s="1"/>
  <c r="AJ307" i="9" s="1"/>
  <c r="AJ320" i="9" s="1"/>
  <c r="AJ333" i="9" s="1"/>
  <c r="AJ346" i="9" s="1"/>
  <c r="AJ359" i="9" s="1"/>
  <c r="AJ372" i="9" s="1"/>
  <c r="AJ385" i="9" s="1"/>
  <c r="AF282" i="9"/>
  <c r="AF295" i="9" s="1"/>
  <c r="AF308" i="9" s="1"/>
  <c r="AF321" i="9" s="1"/>
  <c r="AF334" i="9" s="1"/>
  <c r="AF347" i="9" s="1"/>
  <c r="AF360" i="9" s="1"/>
  <c r="AF373" i="9" s="1"/>
  <c r="AF386" i="9" s="1"/>
  <c r="Q24" i="1"/>
  <c r="S24" i="1" s="1"/>
  <c r="V24" i="1" s="1"/>
  <c r="S23" i="1"/>
  <c r="V23" i="1" s="1"/>
  <c r="AN282" i="9" l="1"/>
  <c r="AN295" i="9" s="1"/>
  <c r="AN308" i="9" s="1"/>
  <c r="AN321" i="9" s="1"/>
  <c r="AN334" i="9" s="1"/>
  <c r="AN347" i="9" s="1"/>
  <c r="AN360" i="9" s="1"/>
  <c r="AN373" i="9" s="1"/>
  <c r="AN386" i="9" s="1"/>
  <c r="AJ282" i="9"/>
  <c r="AJ295" i="9" s="1"/>
  <c r="AJ308" i="9" s="1"/>
  <c r="AJ321" i="9" s="1"/>
  <c r="AJ334" i="9" s="1"/>
  <c r="AJ347" i="9" s="1"/>
  <c r="AJ360" i="9" s="1"/>
  <c r="AJ373" i="9" s="1"/>
  <c r="AJ386" i="9" s="1"/>
</calcChain>
</file>

<file path=xl/sharedStrings.xml><?xml version="1.0" encoding="utf-8"?>
<sst xmlns="http://schemas.openxmlformats.org/spreadsheetml/2006/main" count="1250" uniqueCount="541">
  <si>
    <t xml:space="preserve">Unit Weight of Concrete </t>
  </si>
  <si>
    <t>Riser</t>
  </si>
  <si>
    <t>Tread</t>
  </si>
  <si>
    <t>Slab thickness</t>
  </si>
  <si>
    <t>Step</t>
  </si>
  <si>
    <t>Live Load</t>
  </si>
  <si>
    <t>For First Flight and Third Flight</t>
  </si>
  <si>
    <t xml:space="preserve">Inclination </t>
  </si>
  <si>
    <t>For Mid Flight</t>
  </si>
  <si>
    <t xml:space="preserve">Length of mid flight </t>
  </si>
  <si>
    <t xml:space="preserve">Length of mid landing </t>
  </si>
  <si>
    <t>Number of steps in mid flight</t>
  </si>
  <si>
    <t>Slant length of the flight</t>
  </si>
  <si>
    <t xml:space="preserve">Length of first landing </t>
  </si>
  <si>
    <t xml:space="preserve">Length of first flight </t>
  </si>
  <si>
    <t>Number of steps in first flight</t>
  </si>
  <si>
    <t>Width of staircase</t>
  </si>
  <si>
    <t>Floor finish load</t>
  </si>
  <si>
    <t>Live load</t>
  </si>
  <si>
    <t>Type of staircase</t>
  </si>
  <si>
    <t>Volume of Concrete</t>
  </si>
  <si>
    <t>Total Dead Load</t>
  </si>
  <si>
    <t>Dead Load Per Width</t>
  </si>
  <si>
    <t>Live load per width</t>
  </si>
  <si>
    <t>Floor finish</t>
  </si>
  <si>
    <t>Floor finish per width</t>
  </si>
  <si>
    <t>Total load per width</t>
  </si>
  <si>
    <t>Live load on each beam</t>
  </si>
  <si>
    <t>Open Well</t>
  </si>
  <si>
    <t>Dog Legged</t>
  </si>
  <si>
    <t>Types of Staircases</t>
  </si>
  <si>
    <t>For First Flight and Second Flight</t>
  </si>
  <si>
    <t>Load calculations for Dog Legged Staircase</t>
  </si>
  <si>
    <t>Length of mid landing (along flight direction)</t>
  </si>
  <si>
    <t>Load calculations for Open Well Staircase</t>
  </si>
  <si>
    <t>Safe bearing capacity of soil (SBC)</t>
  </si>
  <si>
    <t>Service load from column</t>
  </si>
  <si>
    <t>Computed Length (L=B)</t>
  </si>
  <si>
    <t>Adopted Length</t>
  </si>
  <si>
    <t>Adopted Area</t>
  </si>
  <si>
    <t>Area Approximation for Square Type Isolated Footing</t>
  </si>
  <si>
    <t>Area Approximation for Rectangular Type Isolated Footing</t>
  </si>
  <si>
    <t>Length/Breadth Ratio</t>
  </si>
  <si>
    <t>Computed Breadth (B)</t>
  </si>
  <si>
    <t>Computed Length (L)</t>
  </si>
  <si>
    <t>Required Area</t>
  </si>
  <si>
    <t>Adopted Breadth</t>
  </si>
  <si>
    <t>Required area of reinforcements</t>
  </si>
  <si>
    <t>Number of 20mm diameter bars</t>
  </si>
  <si>
    <t>Number of 16mm diameter bars</t>
  </si>
  <si>
    <t>Number of 12mm diameter bars</t>
  </si>
  <si>
    <t>Provided area of Reinforcement</t>
  </si>
  <si>
    <t>Longitudinal Reinforcments</t>
  </si>
  <si>
    <t>Transverse / Shear Reinforcement</t>
  </si>
  <si>
    <t>Depth of beam</t>
  </si>
  <si>
    <t>Number of legs in a stirrup</t>
  </si>
  <si>
    <t>Diameter of a stirrup</t>
  </si>
  <si>
    <t>Spacing required</t>
  </si>
  <si>
    <t>Spacing provided</t>
  </si>
  <si>
    <t>Provided shear reinforcements</t>
  </si>
  <si>
    <t>Width of beam</t>
  </si>
  <si>
    <t>Area of single stirrup</t>
  </si>
  <si>
    <t>Beam Reinforcements Design</t>
  </si>
  <si>
    <t>Column Reinforcements Design</t>
  </si>
  <si>
    <t>Transverse Reinforcement</t>
  </si>
  <si>
    <t>Dimension of column (along 2 dir.)</t>
  </si>
  <si>
    <t>Dimension of column (along 3 dir.)</t>
  </si>
  <si>
    <t>Diameter of a tie</t>
  </si>
  <si>
    <t>Area of single tie</t>
  </si>
  <si>
    <t>Provided transverse reinforcements</t>
  </si>
  <si>
    <t>Dog Legged Staircase with Mid Landing Length equal to its Width</t>
  </si>
  <si>
    <t>Dog Legged Staircase with Mid Landing Length not equal to its Width</t>
  </si>
  <si>
    <t>Number of legs in a tie</t>
  </si>
  <si>
    <t>Seismic Coefficient as per NBC 105:2020</t>
  </si>
  <si>
    <t xml:space="preserve">Seismic zoning factor (Z) </t>
  </si>
  <si>
    <t>Importance Factor (I)</t>
  </si>
  <si>
    <t>Soil type</t>
  </si>
  <si>
    <t>A</t>
  </si>
  <si>
    <t>Period of Vibration</t>
  </si>
  <si>
    <t>Coefficient to control the descending branch of the spectrum K</t>
  </si>
  <si>
    <t>Horizontal base shear coefficeint for the equivalent static method</t>
  </si>
  <si>
    <t>Exponent related to the structural period (K)</t>
  </si>
  <si>
    <r>
      <t>For reinforced moment resisting frame, K</t>
    </r>
    <r>
      <rPr>
        <vertAlign val="subscript"/>
        <sz val="12"/>
        <color theme="1"/>
        <rFont val="Times New Roman"/>
        <family val="1"/>
      </rPr>
      <t>t</t>
    </r>
  </si>
  <si>
    <r>
      <t>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=1.25*K</t>
    </r>
    <r>
      <rPr>
        <vertAlign val="subscript"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*h</t>
    </r>
    <r>
      <rPr>
        <vertAlign val="superscript"/>
        <sz val="12"/>
        <color theme="1"/>
        <rFont val="Times New Roman"/>
        <family val="1"/>
      </rPr>
      <t>0.75</t>
    </r>
  </si>
  <si>
    <r>
      <t>Lower period of the flat part of the spectrum T</t>
    </r>
    <r>
      <rPr>
        <vertAlign val="subscript"/>
        <sz val="12"/>
        <color theme="1"/>
        <rFont val="Times New Roman"/>
        <family val="1"/>
      </rPr>
      <t>a</t>
    </r>
  </si>
  <si>
    <r>
      <t>Upper period of the flat part of the spectrum T</t>
    </r>
    <r>
      <rPr>
        <vertAlign val="subscript"/>
        <sz val="12"/>
        <color theme="1"/>
        <rFont val="Times New Roman"/>
        <family val="1"/>
      </rPr>
      <t>c</t>
    </r>
  </si>
  <si>
    <r>
      <t>C(T)=C</t>
    </r>
    <r>
      <rPr>
        <vertAlign val="subscript"/>
        <sz val="12"/>
        <color theme="1"/>
        <rFont val="Times New Roman"/>
        <family val="1"/>
      </rPr>
      <t>h</t>
    </r>
    <r>
      <rPr>
        <sz val="12"/>
        <color theme="1"/>
        <rFont val="Times New Roman"/>
        <family val="1"/>
      </rPr>
      <t>(T) Z I</t>
    </r>
  </si>
  <si>
    <r>
      <t>C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(T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)=0.2*C(T)</t>
    </r>
  </si>
  <si>
    <r>
      <t>Overstrength factor for ULS state(Ω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>)</t>
    </r>
  </si>
  <si>
    <r>
      <t>Overstrength factor for SLS state (Ω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)</t>
    </r>
  </si>
  <si>
    <t>B</t>
  </si>
  <si>
    <t>C</t>
  </si>
  <si>
    <t>D</t>
  </si>
  <si>
    <r>
      <t>Horizontal base shear coefficient at the SLS state</t>
    </r>
    <r>
      <rPr>
        <i/>
        <u/>
        <sz val="12"/>
        <color theme="1"/>
        <rFont val="Times New Roman"/>
        <family val="1"/>
      </rPr>
      <t xml:space="preserve"> (Clause 6.1.2 NBC 105-2020)</t>
    </r>
  </si>
  <si>
    <r>
      <t xml:space="preserve">Horizontal base shear coefficient at the ULS state </t>
    </r>
    <r>
      <rPr>
        <i/>
        <u/>
        <sz val="12"/>
        <color theme="1"/>
        <rFont val="Times New Roman"/>
        <family val="1"/>
      </rPr>
      <t>(Clause 6.1.1 NBC 105-2020)</t>
    </r>
  </si>
  <si>
    <r>
      <t>Elastic site spectra for the Horizontal Loading (</t>
    </r>
    <r>
      <rPr>
        <i/>
        <u/>
        <sz val="12"/>
        <color theme="1"/>
        <rFont val="Times New Roman"/>
        <family val="1"/>
      </rPr>
      <t>Clause 4.1.1 NBC 105-2020</t>
    </r>
    <r>
      <rPr>
        <sz val="12"/>
        <color theme="1"/>
        <rFont val="Times New Roman"/>
        <family val="1"/>
      </rPr>
      <t>)</t>
    </r>
  </si>
  <si>
    <r>
      <t>Elastic site spectra for the SLS state (</t>
    </r>
    <r>
      <rPr>
        <i/>
        <u/>
        <sz val="12"/>
        <color theme="1"/>
        <rFont val="Times New Roman"/>
        <family val="1"/>
      </rPr>
      <t>Clause 4.2 NBC 105-2020</t>
    </r>
    <r>
      <rPr>
        <sz val="12"/>
        <color theme="1"/>
        <rFont val="Times New Roman"/>
        <family val="1"/>
      </rPr>
      <t>)</t>
    </r>
  </si>
  <si>
    <t>Height of the Building (h)</t>
  </si>
  <si>
    <t>α</t>
  </si>
  <si>
    <r>
      <t>Calculation of spectral shape factor:C</t>
    </r>
    <r>
      <rPr>
        <b/>
        <vertAlign val="subscript"/>
        <sz val="12"/>
        <color theme="1"/>
        <rFont val="Times New Roman"/>
        <family val="1"/>
      </rPr>
      <t>h</t>
    </r>
    <r>
      <rPr>
        <b/>
        <sz val="12"/>
        <color theme="1"/>
        <rFont val="Times New Roman"/>
        <family val="1"/>
      </rPr>
      <t>(T)</t>
    </r>
    <r>
      <rPr>
        <sz val="12"/>
        <color theme="1"/>
        <rFont val="Times New Roman"/>
        <family val="1"/>
      </rPr>
      <t/>
    </r>
  </si>
  <si>
    <t xml:space="preserve">  (Clause 4.1.2 or Eqn. 4.1 NBC 105-2020)</t>
  </si>
  <si>
    <r>
      <t>C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(T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 = C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(T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 / Ω</t>
    </r>
    <r>
      <rPr>
        <vertAlign val="subscript"/>
        <sz val="12"/>
        <color theme="1"/>
        <rFont val="Times New Roman"/>
        <family val="1"/>
      </rPr>
      <t>s</t>
    </r>
  </si>
  <si>
    <t>Displacement Criteria for the Equivalent Static Method</t>
  </si>
  <si>
    <t>Allowable ratio SLS</t>
  </si>
  <si>
    <t>Story drift from ETABS ULS</t>
  </si>
  <si>
    <t>Allowable drift</t>
  </si>
  <si>
    <t>Allowable drift from ETABS SLS</t>
  </si>
  <si>
    <t>Allowable ratio ULS</t>
  </si>
  <si>
    <r>
      <t>Allowable displacement SLS = 0.006 H / R</t>
    </r>
    <r>
      <rPr>
        <vertAlign val="subscript"/>
        <sz val="12"/>
        <color theme="1"/>
        <rFont val="Times New Roman"/>
        <family val="1"/>
      </rPr>
      <t>s</t>
    </r>
  </si>
  <si>
    <r>
      <t>Ductility factor for SLS state(R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)</t>
    </r>
  </si>
  <si>
    <r>
      <t>Ductility factor for ULS state(R</t>
    </r>
    <r>
      <rPr>
        <vertAlign val="subscript"/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>)</t>
    </r>
  </si>
  <si>
    <r>
      <t>C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(T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) = C(T) / (R</t>
    </r>
    <r>
      <rPr>
        <vertAlign val="subscript"/>
        <sz val="12"/>
        <color theme="1"/>
        <rFont val="Calibri"/>
        <family val="2"/>
      </rPr>
      <t>µ</t>
    </r>
    <r>
      <rPr>
        <sz val="12"/>
        <color theme="1"/>
        <rFont val="Times New Roman"/>
        <family val="1"/>
      </rPr>
      <t xml:space="preserve"> Ω</t>
    </r>
    <r>
      <rPr>
        <vertAlign val="subscript"/>
        <sz val="12"/>
        <color theme="1"/>
        <rFont val="Times New Roman"/>
        <family val="1"/>
      </rPr>
      <t>u</t>
    </r>
    <r>
      <rPr>
        <sz val="12"/>
        <color theme="1"/>
        <rFont val="Times New Roman"/>
        <family val="1"/>
      </rPr>
      <t>)</t>
    </r>
  </si>
  <si>
    <r>
      <t>Allowable displacement ULS = 0.025 H / R</t>
    </r>
    <r>
      <rPr>
        <vertAlign val="subscript"/>
        <sz val="12"/>
        <color theme="1"/>
        <rFont val="Calibri"/>
        <family val="2"/>
      </rPr>
      <t>µ</t>
    </r>
  </si>
  <si>
    <r>
      <t>Allowable drift = 0.025 / R</t>
    </r>
    <r>
      <rPr>
        <vertAlign val="subscript"/>
        <sz val="12"/>
        <color theme="1"/>
        <rFont val="Calibri"/>
        <family val="2"/>
      </rPr>
      <t>µ</t>
    </r>
  </si>
  <si>
    <t>(Clause 5.4.1 and Clause 5.4.2 NBC 105-2020)</t>
  </si>
  <si>
    <t>Peak spectral acceleration normalized by PGA α</t>
  </si>
  <si>
    <t>Ta</t>
  </si>
  <si>
    <t>Tc</t>
  </si>
  <si>
    <t>K</t>
  </si>
  <si>
    <t>X- axis Level</t>
  </si>
  <si>
    <t>Y- Axis Vertical Face</t>
  </si>
  <si>
    <t>Face Number</t>
  </si>
  <si>
    <t>For First Flight and Landings</t>
  </si>
  <si>
    <t>Z axis starting</t>
  </si>
  <si>
    <t>Rectangle Points</t>
  </si>
  <si>
    <t>Starting</t>
  </si>
  <si>
    <t>Width</t>
  </si>
  <si>
    <t>Height</t>
  </si>
  <si>
    <t>Moment Resisting Frame System</t>
  </si>
  <si>
    <t>Structural System</t>
  </si>
  <si>
    <t>Braced Frame Systems</t>
  </si>
  <si>
    <t>Steel Buckling Restraint Braces</t>
  </si>
  <si>
    <t>Structural Wall Systems</t>
  </si>
  <si>
    <t>RC Shear Wall</t>
  </si>
  <si>
    <t>Steel + RC Composite Shear Wall</t>
  </si>
  <si>
    <t>Reinforced Masonry shear wall</t>
  </si>
  <si>
    <t>Confined Masonry Wall</t>
  </si>
  <si>
    <t>Unreinforced Masonry wall building with horizontal bands and vertical reinforcements bars at critical location</t>
  </si>
  <si>
    <t>Dual Systems</t>
  </si>
  <si>
    <t>Steel + RC Composite Braced Frame Systems</t>
  </si>
  <si>
    <t>Steel  Eccentrically  Braced Frame Systems</t>
  </si>
  <si>
    <t>Steel Concentric Braced Frame Systems</t>
  </si>
  <si>
    <t>Steel + RC Composite Concentric Braced Frame Systems</t>
  </si>
  <si>
    <t>Steel Moment Resisting Frame System</t>
  </si>
  <si>
    <t>Reinforced Concrete Moment Resisting Frame System</t>
  </si>
  <si>
    <t>Steel + RC Composite Moment Resisting Frame System</t>
  </si>
  <si>
    <t>Rµ</t>
  </si>
  <si>
    <t>Ωu</t>
  </si>
  <si>
    <t>Ωs</t>
  </si>
  <si>
    <t>Type of structural system</t>
  </si>
  <si>
    <t>TABLE:  Load Patterns</t>
  </si>
  <si>
    <t>Name</t>
  </si>
  <si>
    <t>Type</t>
  </si>
  <si>
    <t>Self Weight Multiplier</t>
  </si>
  <si>
    <t>Dead</t>
  </si>
  <si>
    <t>Live</t>
  </si>
  <si>
    <t>EQx</t>
  </si>
  <si>
    <t>Seismic</t>
  </si>
  <si>
    <t>EQy</t>
  </si>
  <si>
    <t>LOAD COMBINATIONS</t>
  </si>
  <si>
    <t>ETABS DESIGNATIONS</t>
  </si>
  <si>
    <r>
      <t xml:space="preserve">              </t>
    </r>
    <r>
      <rPr>
        <sz val="12"/>
        <color theme="1"/>
        <rFont val="Times New Roman"/>
        <family val="1"/>
      </rPr>
      <t>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1.5 (DL)</t>
    </r>
  </si>
  <si>
    <t>UDCon1</t>
  </si>
  <si>
    <r>
      <t xml:space="preserve">            </t>
    </r>
    <r>
      <rPr>
        <sz val="12"/>
        <color theme="1"/>
        <rFont val="Times New Roman"/>
        <family val="1"/>
      </rPr>
      <t>ii.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1.5 (DL + LL)</t>
    </r>
  </si>
  <si>
    <t>UDCon2</t>
  </si>
  <si>
    <r>
      <t xml:space="preserve">          </t>
    </r>
    <r>
      <rPr>
        <sz val="12"/>
        <color theme="1"/>
        <rFont val="Times New Roman"/>
        <family val="1"/>
      </rPr>
      <t>iii.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1.2 (DL + LL + EQ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</t>
    </r>
  </si>
  <si>
    <t>UDCon3</t>
  </si>
  <si>
    <r>
      <t xml:space="preserve">          </t>
    </r>
    <r>
      <rPr>
        <sz val="12"/>
        <color theme="1"/>
        <rFont val="Times New Roman"/>
        <family val="1"/>
      </rPr>
      <t>iv.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1.2 (DL + LL - EQ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</t>
    </r>
  </si>
  <si>
    <t>UDCon4</t>
  </si>
  <si>
    <r>
      <t xml:space="preserve">            </t>
    </r>
    <r>
      <rPr>
        <sz val="12"/>
        <color theme="1"/>
        <rFont val="Times New Roman"/>
        <family val="1"/>
      </rPr>
      <t>v.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1.2 (DL + LL + EQ</t>
    </r>
    <r>
      <rPr>
        <vertAlign val="subscript"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)</t>
    </r>
  </si>
  <si>
    <t>UDCon5</t>
  </si>
  <si>
    <r>
      <t xml:space="preserve">          </t>
    </r>
    <r>
      <rPr>
        <sz val="12"/>
        <color theme="1"/>
        <rFont val="Times New Roman"/>
        <family val="1"/>
      </rPr>
      <t>vi.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1.2 (DL + LL – EQ</t>
    </r>
    <r>
      <rPr>
        <vertAlign val="subscript"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)</t>
    </r>
  </si>
  <si>
    <t>UDCon6</t>
  </si>
  <si>
    <r>
      <t xml:space="preserve">        </t>
    </r>
    <r>
      <rPr>
        <sz val="12"/>
        <color theme="1"/>
        <rFont val="Times New Roman"/>
        <family val="1"/>
      </rPr>
      <t>vii.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1.5 (DL + EQ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</t>
    </r>
  </si>
  <si>
    <t>UDCon7</t>
  </si>
  <si>
    <r>
      <t xml:space="preserve">      </t>
    </r>
    <r>
      <rPr>
        <sz val="12"/>
        <color theme="1"/>
        <rFont val="Times New Roman"/>
        <family val="1"/>
      </rPr>
      <t>viii.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1.5 (DL - EQ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</t>
    </r>
  </si>
  <si>
    <t>UDCon8</t>
  </si>
  <si>
    <r>
      <t xml:space="preserve">          </t>
    </r>
    <r>
      <rPr>
        <sz val="12"/>
        <color theme="1"/>
        <rFont val="Times New Roman"/>
        <family val="1"/>
      </rPr>
      <t>ix.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1.5 (DL + EQ</t>
    </r>
    <r>
      <rPr>
        <vertAlign val="subscript"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)</t>
    </r>
  </si>
  <si>
    <t>UDCon9</t>
  </si>
  <si>
    <r>
      <t xml:space="preserve">            </t>
    </r>
    <r>
      <rPr>
        <sz val="12"/>
        <color theme="1"/>
        <rFont val="Times New Roman"/>
        <family val="1"/>
      </rPr>
      <t>x.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1.5 (DL -  EQ</t>
    </r>
    <r>
      <rPr>
        <vertAlign val="subscript"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)</t>
    </r>
  </si>
  <si>
    <t>UDCon10</t>
  </si>
  <si>
    <r>
      <t xml:space="preserve">          </t>
    </r>
    <r>
      <rPr>
        <sz val="12"/>
        <color theme="1"/>
        <rFont val="Times New Roman"/>
        <family val="1"/>
      </rPr>
      <t>xi.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0.9DL + 1.5EQ</t>
    </r>
    <r>
      <rPr>
        <vertAlign val="subscript"/>
        <sz val="12"/>
        <color theme="1"/>
        <rFont val="Times New Roman"/>
        <family val="1"/>
      </rPr>
      <t>x</t>
    </r>
  </si>
  <si>
    <t>UDCon11</t>
  </si>
  <si>
    <r>
      <t xml:space="preserve">        </t>
    </r>
    <r>
      <rPr>
        <sz val="12"/>
        <color theme="1"/>
        <rFont val="Times New Roman"/>
        <family val="1"/>
      </rPr>
      <t>xii.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0.9DL - 1.5EQ</t>
    </r>
    <r>
      <rPr>
        <vertAlign val="subscript"/>
        <sz val="12"/>
        <color theme="1"/>
        <rFont val="Times New Roman"/>
        <family val="1"/>
      </rPr>
      <t>x</t>
    </r>
  </si>
  <si>
    <t>UDCon12</t>
  </si>
  <si>
    <r>
      <t xml:space="preserve">      </t>
    </r>
    <r>
      <rPr>
        <sz val="12"/>
        <color theme="1"/>
        <rFont val="Times New Roman"/>
        <family val="1"/>
      </rPr>
      <t>xiii.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0.9DL + 1.5EQ</t>
    </r>
    <r>
      <rPr>
        <vertAlign val="subscript"/>
        <sz val="12"/>
        <color theme="1"/>
        <rFont val="Times New Roman"/>
        <family val="1"/>
      </rPr>
      <t>y</t>
    </r>
  </si>
  <si>
    <t>UDCon13</t>
  </si>
  <si>
    <r>
      <t xml:space="preserve">      </t>
    </r>
    <r>
      <rPr>
        <sz val="12"/>
        <color theme="1"/>
        <rFont val="Times New Roman"/>
        <family val="1"/>
      </rPr>
      <t>xiv.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0.9DL - 1.5EQ</t>
    </r>
    <r>
      <rPr>
        <vertAlign val="subscript"/>
        <sz val="12"/>
        <color theme="1"/>
        <rFont val="Times New Roman"/>
        <family val="1"/>
      </rPr>
      <t>y</t>
    </r>
  </si>
  <si>
    <t>UDCon14</t>
  </si>
  <si>
    <t>1.2 DL + 1.5 LL</t>
  </si>
  <si>
    <t>DL + 0.3 LL + EQx ULS</t>
  </si>
  <si>
    <t>DL + 0.3 LL - EQx ULS</t>
  </si>
  <si>
    <t>DL + 0.3 LL + EQy ULS</t>
  </si>
  <si>
    <t>DL + 0.3 LL - EQy ULS</t>
  </si>
  <si>
    <t>Loads and Scaling</t>
  </si>
  <si>
    <t xml:space="preserve">DL </t>
  </si>
  <si>
    <t xml:space="preserve">LL </t>
  </si>
  <si>
    <t>EQy ULS</t>
  </si>
  <si>
    <t>EQx ULS</t>
  </si>
  <si>
    <t>Grades of Concrete</t>
  </si>
  <si>
    <t>Grades of Steel</t>
  </si>
  <si>
    <t>M10</t>
  </si>
  <si>
    <t>M15</t>
  </si>
  <si>
    <t>M20</t>
  </si>
  <si>
    <t>M25</t>
  </si>
  <si>
    <t>M30</t>
  </si>
  <si>
    <t>M35</t>
  </si>
  <si>
    <t>M40</t>
  </si>
  <si>
    <t>M45</t>
  </si>
  <si>
    <t>M50</t>
  </si>
  <si>
    <t>M55</t>
  </si>
  <si>
    <t>M60</t>
  </si>
  <si>
    <t>Fe500</t>
  </si>
  <si>
    <t>Fe550</t>
  </si>
  <si>
    <t>Fe250</t>
  </si>
  <si>
    <t>Fe415</t>
  </si>
  <si>
    <t>Materials Definition</t>
  </si>
  <si>
    <t>Frame Section Definition</t>
  </si>
  <si>
    <t>Column Definition</t>
  </si>
  <si>
    <t>lb_in_F</t>
  </si>
  <si>
    <t>lb_ft_F</t>
  </si>
  <si>
    <t>kip_in_F</t>
  </si>
  <si>
    <t>kip_ft_F</t>
  </si>
  <si>
    <t>kN_mm_C</t>
  </si>
  <si>
    <t>kN_m_C</t>
  </si>
  <si>
    <t>kgf_mm_C</t>
  </si>
  <si>
    <t>kgf_m_C</t>
  </si>
  <si>
    <t>N_mm_C</t>
  </si>
  <si>
    <t>N_m_C</t>
  </si>
  <si>
    <t>Ton_mm_C</t>
  </si>
  <si>
    <t>Ton_m_C</t>
  </si>
  <si>
    <t>kN_cm_C</t>
  </si>
  <si>
    <t>kgf_cm_C</t>
  </si>
  <si>
    <t>N_cm_C</t>
  </si>
  <si>
    <t>Ton_cm_C</t>
  </si>
  <si>
    <t>Building Type</t>
  </si>
  <si>
    <t>Location</t>
  </si>
  <si>
    <t>Total Land Area</t>
  </si>
  <si>
    <t>4853.01 sq. ft.</t>
  </si>
  <si>
    <t>Plinth Area</t>
  </si>
  <si>
    <t>1048.67 sq. ft.</t>
  </si>
  <si>
    <t>Structural system</t>
  </si>
  <si>
    <r>
      <t>Special Moment Resisting</t>
    </r>
    <r>
      <rPr>
        <sz val="12"/>
        <color rgb="FFFF0000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Frame structure</t>
    </r>
  </si>
  <si>
    <t>Seismic zone</t>
  </si>
  <si>
    <t>Zone V</t>
  </si>
  <si>
    <t>Bearing Capacity</t>
  </si>
  <si>
    <t>Foundation</t>
  </si>
  <si>
    <t>Isolated with Strap beams</t>
  </si>
  <si>
    <t>Number of storey</t>
  </si>
  <si>
    <t>Ground storey height</t>
  </si>
  <si>
    <t>Floor to floor height</t>
  </si>
  <si>
    <t>Type of Building</t>
  </si>
  <si>
    <t xml:space="preserve">Residential </t>
  </si>
  <si>
    <t xml:space="preserve">Industrial </t>
  </si>
  <si>
    <t>Storage Facility</t>
  </si>
  <si>
    <t>Commertial</t>
  </si>
  <si>
    <t>Client Name</t>
  </si>
  <si>
    <t>Soil Types</t>
  </si>
  <si>
    <t>Stiff or Hard Soil Sites</t>
  </si>
  <si>
    <t>Medium Soil Sites</t>
  </si>
  <si>
    <t>Soft Soil Sites</t>
  </si>
  <si>
    <t>Very Soft Soil Sites</t>
  </si>
  <si>
    <t>Isolated</t>
  </si>
  <si>
    <t xml:space="preserve">Sloping Isolated </t>
  </si>
  <si>
    <t>Stepped Isolated</t>
  </si>
  <si>
    <t>Combined Footing</t>
  </si>
  <si>
    <t>Types of Foundations</t>
  </si>
  <si>
    <t>Height of Storey</t>
  </si>
  <si>
    <t>Width of outer walls</t>
  </si>
  <si>
    <t>Width of inner walls</t>
  </si>
  <si>
    <t>Number of bays along X axis</t>
  </si>
  <si>
    <t>Number of bays along Y axis</t>
  </si>
  <si>
    <t>Spacing of bays along X axis</t>
  </si>
  <si>
    <t>Spacing of bays along Y axis</t>
  </si>
  <si>
    <t>Name of Material</t>
  </si>
  <si>
    <t>Material Type</t>
  </si>
  <si>
    <t>Concrete Definition</t>
  </si>
  <si>
    <t>Rebar</t>
  </si>
  <si>
    <t>Concrete</t>
  </si>
  <si>
    <t>Fc</t>
  </si>
  <si>
    <t>Is Light weight?</t>
  </si>
  <si>
    <t>Boolean Expression</t>
  </si>
  <si>
    <t>FcsFactor</t>
  </si>
  <si>
    <t>SSType</t>
  </si>
  <si>
    <t>Defaults</t>
  </si>
  <si>
    <t>Input Value</t>
  </si>
  <si>
    <t>SSHysType</t>
  </si>
  <si>
    <t>StrainAtFc</t>
  </si>
  <si>
    <t>StrainUltimate</t>
  </si>
  <si>
    <t>Friction Angle</t>
  </si>
  <si>
    <t>DilatationalAngle</t>
  </si>
  <si>
    <t>Temp</t>
  </si>
  <si>
    <t>Optional</t>
  </si>
  <si>
    <t>Rebar Definition</t>
  </si>
  <si>
    <t>Fy</t>
  </si>
  <si>
    <t>Fu</t>
  </si>
  <si>
    <t>Efy</t>
  </si>
  <si>
    <t>Efu</t>
  </si>
  <si>
    <t>StrainAtHardening</t>
  </si>
  <si>
    <t>UseCaltransSSDefaults</t>
  </si>
  <si>
    <t>485 For Fe415</t>
  </si>
  <si>
    <t>Non Linear Material Data</t>
  </si>
  <si>
    <t>Shear Strength Reduction Factor if LightWeight</t>
  </si>
  <si>
    <t>Section Name</t>
  </si>
  <si>
    <t>Material Name</t>
  </si>
  <si>
    <t>Depth</t>
  </si>
  <si>
    <t>MatPropLong</t>
  </si>
  <si>
    <t>MatPropConfine</t>
  </si>
  <si>
    <t>Pattern</t>
  </si>
  <si>
    <t>ConfineType</t>
  </si>
  <si>
    <t>Cover</t>
  </si>
  <si>
    <t>NumberCBars</t>
  </si>
  <si>
    <t>NumberR3Bars</t>
  </si>
  <si>
    <t>NumberR2Bars</t>
  </si>
  <si>
    <t>RebarSize</t>
  </si>
  <si>
    <t>TieSize</t>
  </si>
  <si>
    <t>TieSpacingLongit</t>
  </si>
  <si>
    <t>Number2DirTieBars</t>
  </si>
  <si>
    <t>Number3DirTieBars</t>
  </si>
  <si>
    <t>ToBeDesigned</t>
  </si>
  <si>
    <t>Name of Longitudinal Rebar Property</t>
  </si>
  <si>
    <t>1..2</t>
  </si>
  <si>
    <t>1.Ties 2.Spiral</t>
  </si>
  <si>
    <t>40mm</t>
  </si>
  <si>
    <t>Total Number of L bars</t>
  </si>
  <si>
    <t>L bars including corners and central in a face</t>
  </si>
  <si>
    <t>Beam Definition</t>
  </si>
  <si>
    <t>25mm</t>
  </si>
  <si>
    <t>CoverTop</t>
  </si>
  <si>
    <t>CoverBot</t>
  </si>
  <si>
    <t>TopLeftArea</t>
  </si>
  <si>
    <t>TopRightArea</t>
  </si>
  <si>
    <t>BotLeftArea</t>
  </si>
  <si>
    <t>BotRightArea</t>
  </si>
  <si>
    <t>Load Definition</t>
  </si>
  <si>
    <t>Design Code</t>
  </si>
  <si>
    <t>NBC</t>
  </si>
  <si>
    <t>IS</t>
  </si>
  <si>
    <t>Load Patterns</t>
  </si>
  <si>
    <t>Outer Wall Load</t>
  </si>
  <si>
    <t>Inner Wall Load</t>
  </si>
  <si>
    <t>Parapet Load</t>
  </si>
  <si>
    <t>Floor Finish</t>
  </si>
  <si>
    <t>Partition Load</t>
  </si>
  <si>
    <t>Live Load&lt;=3</t>
  </si>
  <si>
    <t>Live Load&gt;3</t>
  </si>
  <si>
    <t>Roof Live</t>
  </si>
  <si>
    <t>Stair Dead</t>
  </si>
  <si>
    <t>Quake</t>
  </si>
  <si>
    <t xml:space="preserve">Value </t>
  </si>
  <si>
    <t>Eqx ULS</t>
  </si>
  <si>
    <t>Eqx SLS</t>
  </si>
  <si>
    <t>EQy SLS</t>
  </si>
  <si>
    <t>Load Combinations</t>
  </si>
  <si>
    <t>ComboType</t>
  </si>
  <si>
    <t>0 = Linear Additive</t>
  </si>
  <si>
    <t>CNameType</t>
  </si>
  <si>
    <t>0=Load Case, 1=Load Combo</t>
  </si>
  <si>
    <t>Lives</t>
  </si>
  <si>
    <t>CName</t>
  </si>
  <si>
    <t>SF</t>
  </si>
  <si>
    <t>Scale Factor</t>
  </si>
  <si>
    <t>Deads</t>
  </si>
  <si>
    <t>Frame Joints Co-Ordinates</t>
  </si>
  <si>
    <t>X</t>
  </si>
  <si>
    <t>Y</t>
  </si>
  <si>
    <t>Z</t>
  </si>
  <si>
    <t>First Digit Floor Number</t>
  </si>
  <si>
    <t>Second Digit= Row</t>
  </si>
  <si>
    <t>Third Digit = Column</t>
  </si>
  <si>
    <t>Elevation</t>
  </si>
  <si>
    <t>First Spacing</t>
  </si>
  <si>
    <t>Second Spacing</t>
  </si>
  <si>
    <t>Third Spacing</t>
  </si>
  <si>
    <t>Forth Spacing</t>
  </si>
  <si>
    <t>Fifth Spacing</t>
  </si>
  <si>
    <t>Sixth Spacing</t>
  </si>
  <si>
    <t>Seventh Spacing</t>
  </si>
  <si>
    <t>Eighth Spacing</t>
  </si>
  <si>
    <t>Ninth Spacing</t>
  </si>
  <si>
    <t>Y Spacing</t>
  </si>
  <si>
    <t>X Spacing</t>
  </si>
  <si>
    <t>Ground Floor Level</t>
  </si>
  <si>
    <t>Second Floor Level</t>
  </si>
  <si>
    <t>Third Floor Level</t>
  </si>
  <si>
    <t>Forth Floor Level</t>
  </si>
  <si>
    <t>Fifth Floor Level</t>
  </si>
  <si>
    <t>Sixth Floor Level</t>
  </si>
  <si>
    <t>Seventh Floor Level</t>
  </si>
  <si>
    <t>Tenth Floor Level</t>
  </si>
  <si>
    <t>Ninth Floor Level</t>
  </si>
  <si>
    <t>Eighth Floor Level</t>
  </si>
  <si>
    <t>For Further Storey Extension above last block can Directly be copied and pasted in similar pattern below</t>
  </si>
  <si>
    <t>Footing Combo</t>
  </si>
  <si>
    <t>1.5 (DL)</t>
  </si>
  <si>
    <t>1.5 (DL + LL)</t>
  </si>
  <si>
    <t>1.2 (DL + LL + EQx)</t>
  </si>
  <si>
    <t>EQx SLS</t>
  </si>
  <si>
    <t>1.5 (DL + EQx)</t>
  </si>
  <si>
    <t>1.2 (DL + LL – EQy)</t>
  </si>
  <si>
    <t>1.5 (DL - EQx)</t>
  </si>
  <si>
    <t>1.5 (DL + EQy)</t>
  </si>
  <si>
    <t>1.5 (DL -  EQy)</t>
  </si>
  <si>
    <t xml:space="preserve"> 0.9DL + 1.5EQx</t>
  </si>
  <si>
    <t>0.9DL - 1.5EQx</t>
  </si>
  <si>
    <t>0.9DL + 1.5EQy</t>
  </si>
  <si>
    <t>0.9DL - 1.5EQy</t>
  </si>
  <si>
    <t>Units/Values</t>
  </si>
  <si>
    <t>Properties</t>
  </si>
  <si>
    <t>Row Number</t>
  </si>
  <si>
    <t>General Information</t>
  </si>
  <si>
    <t>Grid Data</t>
  </si>
  <si>
    <t>Frame Joints</t>
  </si>
  <si>
    <t>Nolaraj Poudel</t>
  </si>
  <si>
    <t>Is ETABS already opened?</t>
  </si>
  <si>
    <t xml:space="preserve">False  </t>
  </si>
  <si>
    <t>Lock the Model?</t>
  </si>
  <si>
    <t xml:space="preserve">True  </t>
  </si>
  <si>
    <t>Pokhara-19, Lamachaur, Nepal</t>
  </si>
  <si>
    <t>Auto Defining</t>
  </si>
  <si>
    <t>Material</t>
  </si>
  <si>
    <t>Region</t>
  </si>
  <si>
    <t xml:space="preserve">Standard </t>
  </si>
  <si>
    <t>Grade</t>
  </si>
  <si>
    <t>United States</t>
  </si>
  <si>
    <t>New Zealand</t>
  </si>
  <si>
    <t xml:space="preserve">Spain </t>
  </si>
  <si>
    <t>Vietnam</t>
  </si>
  <si>
    <t>Europe</t>
  </si>
  <si>
    <t>Russia</t>
  </si>
  <si>
    <t>Korea</t>
  </si>
  <si>
    <t>China</t>
  </si>
  <si>
    <t>India</t>
  </si>
  <si>
    <t xml:space="preserve">Indian </t>
  </si>
  <si>
    <t>User</t>
  </si>
  <si>
    <t>Standard</t>
  </si>
  <si>
    <t>Manual Input</t>
  </si>
  <si>
    <t>Grades</t>
  </si>
  <si>
    <t>Mild Grade 250</t>
  </si>
  <si>
    <t>HYSD Grade 415</t>
  </si>
  <si>
    <t>HYSD Grade 500</t>
  </si>
  <si>
    <t>HYSD Grade 550</t>
  </si>
  <si>
    <t xml:space="preserve">Concrete </t>
  </si>
  <si>
    <t>Rectangular</t>
  </si>
  <si>
    <t xml:space="preserve">Type </t>
  </si>
  <si>
    <t>Modelling Unit</t>
  </si>
  <si>
    <t>Defining Unit</t>
  </si>
  <si>
    <t>Provide all sizes in mm</t>
  </si>
  <si>
    <t>IS Code Combo</t>
  </si>
  <si>
    <t>NBC Combo</t>
  </si>
  <si>
    <t>Load Cases</t>
  </si>
  <si>
    <t>Load Assignment</t>
  </si>
  <si>
    <t>Magnitude</t>
  </si>
  <si>
    <t>Height of Parepet Wall</t>
  </si>
  <si>
    <t>Floor Finish Load</t>
  </si>
  <si>
    <t>Loading Assignment</t>
  </si>
  <si>
    <t>Grades 1</t>
  </si>
  <si>
    <t>HYSD500</t>
  </si>
  <si>
    <t>HYSD415</t>
  </si>
  <si>
    <t>HYSD550</t>
  </si>
  <si>
    <t>Mild250</t>
  </si>
  <si>
    <t>1.2 (DL + LL - EQx)</t>
  </si>
  <si>
    <t>1.2 (DL + LL + EQy)</t>
  </si>
  <si>
    <t>Value of Inclination(Degree)</t>
  </si>
  <si>
    <t>Inclination Increment</t>
  </si>
  <si>
    <t>End Inclination Angle</t>
  </si>
  <si>
    <t>End Joint have same abcissa value as of Original?</t>
  </si>
  <si>
    <r>
      <t>Sin(</t>
    </r>
    <r>
      <rPr>
        <sz val="12"/>
        <color theme="1"/>
        <rFont val="Calibri"/>
        <family val="2"/>
      </rPr>
      <t>α)</t>
    </r>
  </si>
  <si>
    <t>Cos(α)</t>
  </si>
  <si>
    <t>Angle(α)</t>
  </si>
  <si>
    <t>tan(α)</t>
  </si>
  <si>
    <t>Eccentricity Ratio (All Diaphragm)</t>
  </si>
  <si>
    <t>A1</t>
  </si>
  <si>
    <t>B1</t>
  </si>
  <si>
    <t>C1</t>
  </si>
  <si>
    <t>A8</t>
  </si>
  <si>
    <t>A7</t>
  </si>
  <si>
    <t>A6</t>
  </si>
  <si>
    <t>A5</t>
  </si>
  <si>
    <t>A4</t>
  </si>
  <si>
    <t>A3</t>
  </si>
  <si>
    <t>A2</t>
  </si>
  <si>
    <t>B8</t>
  </si>
  <si>
    <t>B7</t>
  </si>
  <si>
    <t>B6</t>
  </si>
  <si>
    <t>B5</t>
  </si>
  <si>
    <t>B4</t>
  </si>
  <si>
    <t>B3</t>
  </si>
  <si>
    <t>B2</t>
  </si>
  <si>
    <t>C8</t>
  </si>
  <si>
    <t>C7</t>
  </si>
  <si>
    <t>C6</t>
  </si>
  <si>
    <t>C5</t>
  </si>
  <si>
    <t>C4</t>
  </si>
  <si>
    <t>C3</t>
  </si>
  <si>
    <t>C2</t>
  </si>
  <si>
    <t>D1</t>
  </si>
  <si>
    <t>D8</t>
  </si>
  <si>
    <t>D7</t>
  </si>
  <si>
    <t>D6</t>
  </si>
  <si>
    <t>D5</t>
  </si>
  <si>
    <t>D4</t>
  </si>
  <si>
    <t>D3</t>
  </si>
  <si>
    <t>D2</t>
  </si>
  <si>
    <t>Slab Definition</t>
  </si>
  <si>
    <t>SlabType</t>
  </si>
  <si>
    <t>ShellType</t>
  </si>
  <si>
    <t>MatProp</t>
  </si>
  <si>
    <t>Thickness</t>
  </si>
  <si>
    <t xml:space="preserve">Slab 0, Drop 1 
</t>
  </si>
  <si>
    <t xml:space="preserve">ShellThin 1, ShellThick 2  , Membrane 3  , PlateThin_DO_NOT_USE 4  , PlateThick_DO_NOT_USE 5  , Layered 6 
</t>
  </si>
  <si>
    <t>Thickness in mm</t>
  </si>
  <si>
    <t>Inclined Bay Index</t>
  </si>
  <si>
    <t>Charts needed to place below(True)/Alongside(False)?</t>
  </si>
  <si>
    <t>Indexing Joints in Plan of Floors</t>
  </si>
  <si>
    <t>Numbers of Sections</t>
  </si>
  <si>
    <t>Columns Section Assignment Based on Floor</t>
  </si>
  <si>
    <t xml:space="preserve">Name </t>
  </si>
  <si>
    <t>Floors (1 Denoting the base floor)</t>
  </si>
  <si>
    <t>Column Section Assignment</t>
  </si>
  <si>
    <t>Angle Deviation Schedule</t>
  </si>
  <si>
    <t>Angle Deviation</t>
  </si>
  <si>
    <t>Additional Inner Grids</t>
  </si>
  <si>
    <t>Additional First Grid Deviation</t>
  </si>
  <si>
    <t>Additional Second Grid Deviation</t>
  </si>
  <si>
    <t>Additional Third Grid Deviation</t>
  </si>
  <si>
    <t>Additional Forth Grid Deviation</t>
  </si>
  <si>
    <t>Additional Fifth Grid Deviation</t>
  </si>
  <si>
    <t>Additional Sixth Grid Deviation</t>
  </si>
  <si>
    <t>Angles converted to radians</t>
  </si>
  <si>
    <t>First grid syn</t>
  </si>
  <si>
    <t>Second grid syn</t>
  </si>
  <si>
    <t>Third grid syn</t>
  </si>
  <si>
    <t>Forth grid syn</t>
  </si>
  <si>
    <t>Fifth grid syn</t>
  </si>
  <si>
    <t>Add. First Grid</t>
  </si>
  <si>
    <t>Add. Second Grid</t>
  </si>
  <si>
    <t>Add. Third Grid</t>
  </si>
  <si>
    <t>Add. Forth Grid</t>
  </si>
  <si>
    <t>Add. Fifth Grid</t>
  </si>
  <si>
    <t>Sixth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</si>
</sst>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64" formatCode="0.000&quot;m&quot;"/>
    <numFmt numFmtId="165" formatCode="0\ &quot;nos.&quot;"/>
    <numFmt numFmtId="166" formatCode="0&quot;&quot;"/>
    <numFmt numFmtId="167" formatCode="0.00\ &quot;kN/m²&quot;"/>
    <numFmt numFmtId="168" formatCode="0.00\ &quot;kN/m³&quot;"/>
    <numFmt numFmtId="169" formatCode="0.00\ &quot;m&quot;"/>
    <numFmt numFmtId="170" formatCode="0.00\ &quot;m³&quot;"/>
    <numFmt numFmtId="171" formatCode="0.00\ &quot;kN&quot;"/>
    <numFmt numFmtId="172" formatCode="0.00\ &quot;kN/m&quot;"/>
    <numFmt numFmtId="173" formatCode="0.00\ &quot;m²&quot;"/>
    <numFmt numFmtId="174" formatCode="0.00\ &quot;mm²/m&quot;"/>
    <numFmt numFmtId="175" formatCode="0.00\ &quot;mm²&quot;"/>
    <numFmt numFmtId="176" formatCode="0.00\ &quot;mm&quot;"/>
    <numFmt numFmtId="177" formatCode="0.0000"/>
    <numFmt numFmtId="178" formatCode="0.000"/>
    <numFmt numFmtId="179" formatCode="0.000\ &quot;mm&quot;"/>
    <numFmt numFmtId="180" formatCode="0.0"/>
    <numFmt numFmtId="181" formatCode="0\ &quot;'&quot;"/>
    <numFmt numFmtId="182" formatCode="0\ &quot;'&quot;&quot;'&quot;"/>
    <numFmt numFmtId="183" formatCode="0.0\ &quot;DL + &quot;\ 0.0\ &quot;LL&quot;"/>
    <numFmt numFmtId="184" formatCode="0.0000\ &quot;m&quot;"/>
  </numFmts>
  <fonts count="21" x14ac:knownFonts="1">
    <font>
      <sz val="11"/>
      <color theme="1"/>
      <name val="Trebuchet MS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u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vertAlign val="subscript"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7"/>
      <color theme="1"/>
      <name val="Times New Roman"/>
      <family val="1"/>
    </font>
    <font>
      <sz val="8"/>
      <name val="Trebuchet MS"/>
      <family val="2"/>
      <scheme val="minor"/>
    </font>
    <font>
      <sz val="11"/>
      <color rgb="FF2A2A2A"/>
      <name val="Segoe UI"/>
      <family val="2"/>
    </font>
    <font>
      <sz val="12"/>
      <color rgb="FFFF0000"/>
      <name val="Times New Roman"/>
      <family val="1"/>
    </font>
    <font>
      <sz val="12"/>
      <name val="Times New Roman"/>
      <family val="1"/>
    </font>
    <font>
      <i/>
      <sz val="11"/>
      <color rgb="FF000000"/>
      <name val="Segoe UI"/>
      <family val="2"/>
    </font>
    <font>
      <b/>
      <i/>
      <sz val="12"/>
      <color theme="8" tint="0.39997558519241921"/>
      <name val="Times New Roman"/>
      <family val="1"/>
    </font>
    <font>
      <i/>
      <sz val="12"/>
      <color theme="8" tint="0.39997558519241921"/>
      <name val="Times New Roman"/>
      <family val="1"/>
    </font>
    <font>
      <sz val="12"/>
      <color theme="1"/>
      <name val="Calibri"/>
      <family val="2"/>
    </font>
    <font>
      <i/>
      <sz val="10"/>
      <color rgb="FF000000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DBDBDB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70" fontId="1" fillId="0" borderId="0" xfId="0" applyNumberFormat="1" applyFont="1"/>
    <xf numFmtId="171" fontId="1" fillId="0" borderId="0" xfId="0" applyNumberFormat="1" applyFont="1"/>
    <xf numFmtId="172" fontId="1" fillId="0" borderId="0" xfId="0" applyNumberFormat="1" applyFont="1"/>
    <xf numFmtId="167" fontId="1" fillId="0" borderId="0" xfId="0" applyNumberFormat="1" applyFont="1"/>
    <xf numFmtId="169" fontId="1" fillId="0" borderId="0" xfId="0" applyNumberFormat="1" applyFont="1"/>
    <xf numFmtId="0" fontId="3" fillId="0" borderId="0" xfId="0" applyFont="1"/>
    <xf numFmtId="175" fontId="1" fillId="0" borderId="0" xfId="0" applyNumberFormat="1" applyFont="1"/>
    <xf numFmtId="176" fontId="1" fillId="0" borderId="0" xfId="0" applyNumberFormat="1" applyFont="1"/>
    <xf numFmtId="0" fontId="1" fillId="0" borderId="1" xfId="0" applyFont="1" applyBorder="1"/>
    <xf numFmtId="173" fontId="1" fillId="0" borderId="1" xfId="0" applyNumberFormat="1" applyFont="1" applyBorder="1"/>
    <xf numFmtId="169" fontId="1" fillId="0" borderId="1" xfId="0" applyNumberFormat="1" applyFont="1" applyBorder="1"/>
    <xf numFmtId="0" fontId="1" fillId="0" borderId="0" xfId="0" applyFont="1" applyAlignment="1">
      <alignment horizontal="right"/>
    </xf>
    <xf numFmtId="2" fontId="1" fillId="0" borderId="0" xfId="0" applyNumberFormat="1" applyFont="1"/>
    <xf numFmtId="177" fontId="1" fillId="0" borderId="0" xfId="0" applyNumberFormat="1" applyFont="1"/>
    <xf numFmtId="0" fontId="6" fillId="0" borderId="0" xfId="0" applyFont="1"/>
    <xf numFmtId="178" fontId="1" fillId="0" borderId="0" xfId="0" applyNumberFormat="1" applyFont="1"/>
    <xf numFmtId="179" fontId="1" fillId="0" borderId="0" xfId="0" applyNumberFormat="1" applyFont="1"/>
    <xf numFmtId="0" fontId="1" fillId="3" borderId="0" xfId="0" applyFont="1" applyFill="1"/>
    <xf numFmtId="180" fontId="1" fillId="0" borderId="0" xfId="0" applyNumberFormat="1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Alignment="1">
      <alignment wrapText="1"/>
    </xf>
    <xf numFmtId="2" fontId="1" fillId="4" borderId="0" xfId="0" applyNumberFormat="1" applyFont="1" applyFill="1" applyProtection="1">
      <protection locked="0"/>
    </xf>
    <xf numFmtId="169" fontId="1" fillId="4" borderId="0" xfId="0" applyNumberFormat="1" applyFont="1" applyFill="1" applyProtection="1">
      <protection locked="0"/>
    </xf>
    <xf numFmtId="2" fontId="1" fillId="0" borderId="0" xfId="0" applyNumberFormat="1" applyFont="1" applyProtection="1">
      <protection locked="0"/>
    </xf>
    <xf numFmtId="0" fontId="1" fillId="4" borderId="0" xfId="0" applyFont="1" applyFill="1" applyProtection="1">
      <protection locked="0"/>
    </xf>
    <xf numFmtId="0" fontId="1" fillId="0" borderId="0" xfId="0" applyFont="1" applyProtection="1">
      <protection locked="0"/>
    </xf>
    <xf numFmtId="167" fontId="1" fillId="2" borderId="1" xfId="0" applyNumberFormat="1" applyFont="1" applyFill="1" applyBorder="1" applyProtection="1">
      <protection locked="0"/>
    </xf>
    <xf numFmtId="171" fontId="1" fillId="2" borderId="1" xfId="0" applyNumberFormat="1" applyFon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168" fontId="1" fillId="2" borderId="0" xfId="0" applyNumberFormat="1" applyFont="1" applyFill="1" applyProtection="1">
      <protection locked="0"/>
    </xf>
    <xf numFmtId="169" fontId="1" fillId="2" borderId="0" xfId="0" applyNumberFormat="1" applyFont="1" applyFill="1" applyProtection="1">
      <protection locked="0"/>
    </xf>
    <xf numFmtId="167" fontId="1" fillId="2" borderId="0" xfId="0" applyNumberFormat="1" applyFont="1" applyFill="1" applyProtection="1">
      <protection locked="0"/>
    </xf>
    <xf numFmtId="164" fontId="1" fillId="2" borderId="0" xfId="0" applyNumberFormat="1" applyFont="1" applyFill="1" applyAlignment="1" applyProtection="1">
      <alignment horizontal="right"/>
      <protection locked="0"/>
    </xf>
    <xf numFmtId="175" fontId="1" fillId="2" borderId="0" xfId="0" applyNumberFormat="1" applyFont="1" applyFill="1" applyProtection="1">
      <protection locked="0"/>
    </xf>
    <xf numFmtId="165" fontId="1" fillId="2" borderId="0" xfId="0" applyNumberFormat="1" applyFont="1" applyFill="1" applyProtection="1">
      <protection locked="0"/>
    </xf>
    <xf numFmtId="174" fontId="1" fillId="2" borderId="0" xfId="0" applyNumberFormat="1" applyFont="1" applyFill="1" applyProtection="1">
      <protection locked="0"/>
    </xf>
    <xf numFmtId="176" fontId="1" fillId="2" borderId="0" xfId="0" applyNumberFormat="1" applyFont="1" applyFill="1" applyProtection="1">
      <protection locked="0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3" borderId="4" xfId="0" applyFill="1" applyBorder="1"/>
    <xf numFmtId="0" fontId="9" fillId="6" borderId="3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3" fillId="0" borderId="14" xfId="0" applyFont="1" applyBorder="1" applyAlignment="1">
      <alignment vertical="top" wrapText="1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left"/>
    </xf>
    <xf numFmtId="169" fontId="1" fillId="0" borderId="0" xfId="0" applyNumberFormat="1" applyFont="1" applyAlignment="1">
      <alignment horizontal="left"/>
    </xf>
    <xf numFmtId="0" fontId="1" fillId="3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vertical="center" wrapText="1"/>
    </xf>
    <xf numFmtId="0" fontId="16" fillId="7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left"/>
    </xf>
    <xf numFmtId="0" fontId="10" fillId="0" borderId="0" xfId="0" applyFont="1" applyAlignment="1">
      <alignment vertical="center"/>
    </xf>
    <xf numFmtId="0" fontId="16" fillId="0" borderId="0" xfId="0" applyFont="1"/>
    <xf numFmtId="0" fontId="16" fillId="9" borderId="0" xfId="0" applyFont="1" applyFill="1"/>
    <xf numFmtId="183" fontId="1" fillId="0" borderId="0" xfId="0" applyNumberFormat="1" applyFont="1" applyAlignment="1">
      <alignment horizontal="left"/>
    </xf>
    <xf numFmtId="0" fontId="1" fillId="10" borderId="0" xfId="0" applyFont="1" applyFill="1" applyAlignment="1">
      <alignment horizontal="left"/>
    </xf>
    <xf numFmtId="184" fontId="1" fillId="0" borderId="0" xfId="0" applyNumberFormat="1" applyFont="1" applyAlignment="1">
      <alignment horizontal="left"/>
    </xf>
    <xf numFmtId="177" fontId="1" fillId="0" borderId="0" xfId="0" applyNumberFormat="1" applyFont="1" applyAlignment="1">
      <alignment horizontal="left"/>
    </xf>
    <xf numFmtId="181" fontId="1" fillId="3" borderId="0" xfId="0" applyNumberFormat="1" applyFont="1" applyFill="1" applyAlignment="1">
      <alignment horizontal="left" vertical="center" wrapText="1"/>
    </xf>
    <xf numFmtId="182" fontId="1" fillId="3" borderId="0" xfId="0" applyNumberFormat="1" applyFont="1" applyFill="1" applyAlignment="1">
      <alignment horizontal="left" vertical="center" wrapText="1"/>
    </xf>
    <xf numFmtId="169" fontId="1" fillId="3" borderId="0" xfId="0" applyNumberFormat="1" applyFont="1" applyFill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11" borderId="0" xfId="0" applyFont="1" applyFill="1" applyAlignment="1">
      <alignment horizontal="left"/>
    </xf>
    <xf numFmtId="0" fontId="15" fillId="10" borderId="0" xfId="0" applyFont="1" applyFill="1" applyAlignment="1">
      <alignment horizontal="left"/>
    </xf>
    <xf numFmtId="0" fontId="9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10" borderId="0" xfId="0" applyFont="1" applyFill="1"/>
    <xf numFmtId="0" fontId="1" fillId="12" borderId="0" xfId="0" applyFont="1" applyFill="1" applyAlignment="1">
      <alignment horizontal="left"/>
    </xf>
    <xf numFmtId="0" fontId="15" fillId="12" borderId="0" xfId="0" applyFont="1" applyFill="1" applyAlignment="1">
      <alignment horizontal="left"/>
    </xf>
    <xf numFmtId="0" fontId="15" fillId="12" borderId="0" xfId="0" applyFont="1" applyFill="1" applyAlignment="1">
      <alignment horizontal="left" vertical="top" wrapText="1"/>
    </xf>
    <xf numFmtId="0" fontId="13" fillId="12" borderId="14" xfId="0" applyFont="1" applyFill="1" applyBorder="1" applyAlignment="1">
      <alignment vertical="top" wrapText="1"/>
    </xf>
    <xf numFmtId="0" fontId="1" fillId="0" borderId="16" xfId="0" applyFont="1" applyBorder="1" applyAlignment="1">
      <alignment horizontal="left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/>
    <xf numFmtId="0" fontId="18" fillId="12" borderId="0" xfId="0" applyFont="1" applyFill="1" applyAlignment="1">
      <alignment horizontal="left"/>
    </xf>
    <xf numFmtId="0" fontId="10" fillId="12" borderId="0" xfId="0" applyFont="1" applyFill="1" applyAlignment="1">
      <alignment vertical="center"/>
    </xf>
    <xf numFmtId="0" fontId="13" fillId="0" borderId="0" xfId="0" applyFont="1" applyAlignment="1">
      <alignment vertical="top" wrapText="1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11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167" fontId="1" fillId="0" borderId="0" xfId="0" applyNumberFormat="1" applyFont="1" applyAlignment="1">
      <alignment horizontal="left"/>
    </xf>
    <xf numFmtId="167" fontId="1" fillId="3" borderId="0" xfId="0" applyNumberFormat="1" applyFont="1" applyFill="1" applyAlignment="1">
      <alignment horizontal="left"/>
    </xf>
    <xf numFmtId="178" fontId="1" fillId="3" borderId="0" xfId="0" applyNumberFormat="1" applyFont="1" applyFill="1"/>
    <xf numFmtId="2" fontId="1" fillId="3" borderId="0" xfId="0" applyNumberFormat="1" applyFont="1" applyFill="1"/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20" fillId="0" borderId="0" xfId="0" applyFont="1"/>
    <xf numFmtId="0" fontId="1" fillId="7" borderId="0" xfId="0" applyFont="1" applyFill="1" applyAlignment="1">
      <alignment horizontal="left"/>
    </xf>
    <xf numFmtId="165" fontId="1" fillId="14" borderId="0" xfId="0" applyNumberFormat="1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3" fillId="12" borderId="0" xfId="0" applyFont="1" applyFill="1" applyAlignment="1">
      <alignment vertical="top" wrapText="1"/>
    </xf>
    <xf numFmtId="0" fontId="1" fillId="0" borderId="17" xfId="0" applyFont="1" applyBorder="1" applyAlignment="1">
      <alignment horizontal="left"/>
    </xf>
    <xf numFmtId="0" fontId="1" fillId="15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15" borderId="0" xfId="0" applyFont="1" applyFill="1" applyAlignment="1">
      <alignment horizontal="left"/>
    </xf>
    <xf numFmtId="169" fontId="1" fillId="0" borderId="15" xfId="0" applyNumberFormat="1" applyFont="1" applyBorder="1" applyAlignment="1">
      <alignment horizontal="left"/>
    </xf>
    <xf numFmtId="0" fontId="1" fillId="16" borderId="19" xfId="0" applyFont="1" applyFill="1" applyBorder="1" applyAlignment="1">
      <alignment horizontal="left"/>
    </xf>
    <xf numFmtId="0" fontId="1" fillId="16" borderId="0" xfId="0" applyFont="1" applyFill="1" applyAlignment="1">
      <alignment horizontal="left"/>
    </xf>
    <xf numFmtId="169" fontId="1" fillId="16" borderId="15" xfId="0" applyNumberFormat="1" applyFont="1" applyFill="1" applyBorder="1" applyAlignment="1">
      <alignment horizontal="left"/>
    </xf>
    <xf numFmtId="2" fontId="1" fillId="16" borderId="19" xfId="0" applyNumberFormat="1" applyFont="1" applyFill="1" applyBorder="1" applyAlignment="1">
      <alignment horizontal="left"/>
    </xf>
    <xf numFmtId="2" fontId="1" fillId="16" borderId="0" xfId="0" applyNumberFormat="1" applyFont="1" applyFill="1" applyAlignment="1">
      <alignment horizontal="left"/>
    </xf>
    <xf numFmtId="0" fontId="1" fillId="16" borderId="15" xfId="0" applyFont="1" applyFill="1" applyBorder="1" applyAlignment="1">
      <alignment horizontal="left"/>
    </xf>
    <xf numFmtId="2" fontId="1" fillId="16" borderId="20" xfId="0" applyNumberFormat="1" applyFont="1" applyFill="1" applyBorder="1" applyAlignment="1">
      <alignment horizontal="left"/>
    </xf>
    <xf numFmtId="2" fontId="1" fillId="16" borderId="21" xfId="0" applyNumberFormat="1" applyFont="1" applyFill="1" applyBorder="1" applyAlignment="1">
      <alignment horizontal="left"/>
    </xf>
    <xf numFmtId="2" fontId="1" fillId="0" borderId="21" xfId="0" applyNumberFormat="1" applyFont="1" applyBorder="1" applyAlignment="1">
      <alignment horizontal="left"/>
    </xf>
    <xf numFmtId="169" fontId="1" fillId="0" borderId="21" xfId="0" applyNumberFormat="1" applyFont="1" applyBorder="1" applyAlignment="1">
      <alignment horizontal="left"/>
    </xf>
    <xf numFmtId="0" fontId="1" fillId="16" borderId="16" xfId="0" applyFont="1" applyFill="1" applyBorder="1" applyAlignment="1">
      <alignment horizontal="left"/>
    </xf>
    <xf numFmtId="0" fontId="1" fillId="16" borderId="18" xfId="0" applyFont="1" applyFill="1" applyBorder="1" applyAlignment="1">
      <alignment horizontal="left"/>
    </xf>
    <xf numFmtId="2" fontId="1" fillId="16" borderId="15" xfId="0" applyNumberFormat="1" applyFont="1" applyFill="1" applyBorder="1" applyAlignment="1">
      <alignment horizontal="left"/>
    </xf>
    <xf numFmtId="2" fontId="1" fillId="16" borderId="8" xfId="0" applyNumberFormat="1" applyFont="1" applyFill="1" applyBorder="1" applyAlignment="1">
      <alignment horizontal="left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00"/>
      <color rgb="FF009900"/>
      <color rgb="FFCCFF99"/>
      <color rgb="FFFFCCFF"/>
      <color rgb="FFFFFFFF"/>
      <color rgb="FFFF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D69C-7962-490F-8BC7-3876D8C32CEF}">
  <dimension ref="B1:L18"/>
  <sheetViews>
    <sheetView zoomScale="70" zoomScaleNormal="70" workbookViewId="0">
      <selection activeCell="F14" sqref="F14"/>
    </sheetView>
  </sheetViews>
  <sheetFormatPr defaultRowHeight="16.5" x14ac:dyDescent="0.3"/>
  <cols>
    <col min="2" max="2" width="14.125" bestFit="1" customWidth="1"/>
    <col min="3" max="3" width="7.125" bestFit="1" customWidth="1"/>
    <col min="4" max="4" width="21" customWidth="1"/>
    <col min="5" max="5" width="18.5" bestFit="1" customWidth="1"/>
    <col min="6" max="6" width="24" customWidth="1"/>
    <col min="7" max="7" width="19.75" customWidth="1"/>
    <col min="8" max="8" width="18" bestFit="1" customWidth="1"/>
    <col min="15" max="15" width="5.625" bestFit="1" customWidth="1"/>
    <col min="16" max="16" width="19.75" customWidth="1"/>
  </cols>
  <sheetData>
    <row r="1" spans="2:12" ht="17.25" thickBot="1" x14ac:dyDescent="0.35"/>
    <row r="2" spans="2:12" ht="17.25" thickBot="1" x14ac:dyDescent="0.35">
      <c r="I2" s="152" t="s">
        <v>194</v>
      </c>
      <c r="J2" s="153"/>
      <c r="K2" s="153"/>
      <c r="L2" s="154"/>
    </row>
    <row r="3" spans="2:12" ht="17.25" thickBot="1" x14ac:dyDescent="0.35">
      <c r="B3" s="149" t="s">
        <v>150</v>
      </c>
      <c r="C3" s="150"/>
      <c r="D3" s="151"/>
      <c r="F3" s="48" t="s">
        <v>159</v>
      </c>
      <c r="G3" s="49" t="s">
        <v>160</v>
      </c>
      <c r="I3" s="47" t="s">
        <v>195</v>
      </c>
      <c r="J3" s="50" t="s">
        <v>196</v>
      </c>
      <c r="K3" s="50" t="s">
        <v>198</v>
      </c>
      <c r="L3" s="51" t="s">
        <v>197</v>
      </c>
    </row>
    <row r="4" spans="2:12" ht="17.25" thickBot="1" x14ac:dyDescent="0.35">
      <c r="B4" s="52" t="s">
        <v>151</v>
      </c>
      <c r="C4" s="53" t="s">
        <v>152</v>
      </c>
      <c r="D4" s="53" t="s">
        <v>153</v>
      </c>
      <c r="E4" s="89"/>
      <c r="F4" s="43" t="s">
        <v>189</v>
      </c>
      <c r="G4" s="44" t="s">
        <v>162</v>
      </c>
      <c r="I4" s="43">
        <v>1.2</v>
      </c>
      <c r="J4" s="44">
        <v>1.5</v>
      </c>
      <c r="K4" s="43">
        <v>0</v>
      </c>
      <c r="L4" s="44">
        <v>0</v>
      </c>
    </row>
    <row r="5" spans="2:12" ht="17.25" thickBot="1" x14ac:dyDescent="0.35">
      <c r="B5" s="43" t="s">
        <v>154</v>
      </c>
      <c r="C5" s="44" t="s">
        <v>154</v>
      </c>
      <c r="D5" s="43">
        <v>1</v>
      </c>
      <c r="E5" s="90"/>
      <c r="F5" s="43" t="s">
        <v>190</v>
      </c>
      <c r="G5" s="44" t="s">
        <v>164</v>
      </c>
      <c r="I5" s="43">
        <v>1</v>
      </c>
      <c r="J5" s="44">
        <v>0.3</v>
      </c>
      <c r="K5" s="43">
        <v>1</v>
      </c>
      <c r="L5" s="44">
        <v>0</v>
      </c>
    </row>
    <row r="6" spans="2:12" ht="17.25" thickBot="1" x14ac:dyDescent="0.35">
      <c r="B6" s="43" t="s">
        <v>339</v>
      </c>
      <c r="C6" s="44" t="s">
        <v>154</v>
      </c>
      <c r="D6" s="43">
        <v>0</v>
      </c>
      <c r="E6" s="90"/>
      <c r="F6" s="43" t="s">
        <v>191</v>
      </c>
      <c r="G6" s="44" t="s">
        <v>166</v>
      </c>
      <c r="I6" s="43">
        <v>1</v>
      </c>
      <c r="J6" s="44">
        <v>0.3</v>
      </c>
      <c r="K6" s="43">
        <v>-1</v>
      </c>
      <c r="L6" s="44">
        <v>0</v>
      </c>
    </row>
    <row r="7" spans="2:12" ht="17.25" thickBot="1" x14ac:dyDescent="0.35">
      <c r="B7" s="43" t="s">
        <v>340</v>
      </c>
      <c r="C7" s="44" t="s">
        <v>154</v>
      </c>
      <c r="D7" s="43">
        <v>0</v>
      </c>
      <c r="E7" s="90"/>
      <c r="F7" s="43" t="s">
        <v>192</v>
      </c>
      <c r="G7" s="44" t="s">
        <v>168</v>
      </c>
      <c r="I7" s="43">
        <v>1</v>
      </c>
      <c r="J7" s="44">
        <v>0.3</v>
      </c>
      <c r="K7" s="43">
        <v>0</v>
      </c>
      <c r="L7" s="44">
        <v>1</v>
      </c>
    </row>
    <row r="8" spans="2:12" ht="17.25" thickBot="1" x14ac:dyDescent="0.35">
      <c r="B8" s="43" t="s">
        <v>341</v>
      </c>
      <c r="C8" s="44" t="s">
        <v>154</v>
      </c>
      <c r="D8" s="43">
        <v>0</v>
      </c>
      <c r="E8" s="90"/>
      <c r="F8" s="43" t="s">
        <v>193</v>
      </c>
      <c r="G8" s="44" t="s">
        <v>170</v>
      </c>
      <c r="I8" s="43">
        <v>1</v>
      </c>
      <c r="J8" s="44">
        <v>0.3</v>
      </c>
      <c r="K8" s="43">
        <v>0</v>
      </c>
      <c r="L8" s="44">
        <v>-1</v>
      </c>
    </row>
    <row r="9" spans="2:12" ht="17.25" thickBot="1" x14ac:dyDescent="0.35">
      <c r="B9" s="43" t="s">
        <v>342</v>
      </c>
      <c r="C9" s="44" t="s">
        <v>154</v>
      </c>
      <c r="D9" s="43">
        <v>0</v>
      </c>
      <c r="E9" s="90"/>
      <c r="I9" s="43">
        <v>1</v>
      </c>
      <c r="J9" s="44">
        <v>1</v>
      </c>
      <c r="K9" s="43">
        <v>0</v>
      </c>
      <c r="L9" s="44">
        <v>0</v>
      </c>
    </row>
    <row r="10" spans="2:12" ht="17.25" thickBot="1" x14ac:dyDescent="0.35">
      <c r="B10" s="43" t="s">
        <v>343</v>
      </c>
      <c r="C10" s="44" t="s">
        <v>154</v>
      </c>
      <c r="D10" s="43">
        <v>0</v>
      </c>
      <c r="E10" s="90"/>
    </row>
    <row r="11" spans="2:12" ht="17.25" thickBot="1" x14ac:dyDescent="0.35">
      <c r="B11" s="43" t="s">
        <v>344</v>
      </c>
      <c r="C11" s="44" t="s">
        <v>155</v>
      </c>
      <c r="D11" s="43">
        <v>0</v>
      </c>
      <c r="E11" s="90"/>
    </row>
    <row r="12" spans="2:12" ht="17.25" thickBot="1" x14ac:dyDescent="0.35">
      <c r="B12" s="43" t="s">
        <v>345</v>
      </c>
      <c r="C12" s="44" t="s">
        <v>155</v>
      </c>
      <c r="D12" s="43">
        <v>0</v>
      </c>
      <c r="E12" s="90"/>
    </row>
    <row r="13" spans="2:12" ht="17.25" thickBot="1" x14ac:dyDescent="0.35">
      <c r="B13" s="43" t="s">
        <v>346</v>
      </c>
      <c r="C13" s="44" t="s">
        <v>155</v>
      </c>
      <c r="D13" s="43">
        <v>0</v>
      </c>
      <c r="E13" s="90"/>
    </row>
    <row r="14" spans="2:12" ht="17.25" thickBot="1" x14ac:dyDescent="0.35">
      <c r="B14" s="43" t="s">
        <v>347</v>
      </c>
      <c r="C14" s="44" t="s">
        <v>154</v>
      </c>
      <c r="D14" s="43">
        <v>0</v>
      </c>
      <c r="E14" s="90"/>
    </row>
    <row r="15" spans="2:12" ht="17.25" thickBot="1" x14ac:dyDescent="0.35">
      <c r="B15" s="43" t="s">
        <v>350</v>
      </c>
      <c r="C15" s="44" t="s">
        <v>348</v>
      </c>
      <c r="D15" s="43">
        <v>0</v>
      </c>
      <c r="E15" s="90"/>
    </row>
    <row r="16" spans="2:12" ht="17.25" thickBot="1" x14ac:dyDescent="0.35">
      <c r="B16" s="43" t="s">
        <v>197</v>
      </c>
      <c r="C16" s="44" t="s">
        <v>348</v>
      </c>
      <c r="D16" s="43">
        <v>0</v>
      </c>
      <c r="E16" s="90"/>
    </row>
    <row r="17" spans="2:7" ht="17.25" thickBot="1" x14ac:dyDescent="0.35">
      <c r="B17" s="43" t="s">
        <v>351</v>
      </c>
      <c r="C17" s="44" t="s">
        <v>348</v>
      </c>
      <c r="D17" s="43">
        <v>0</v>
      </c>
      <c r="E17" s="90"/>
    </row>
    <row r="18" spans="2:7" ht="17.25" thickBot="1" x14ac:dyDescent="0.35">
      <c r="B18" s="43" t="s">
        <v>352</v>
      </c>
      <c r="C18" s="44" t="s">
        <v>348</v>
      </c>
      <c r="D18" s="43">
        <v>0</v>
      </c>
      <c r="E18" s="90"/>
      <c r="G18" s="54"/>
    </row>
  </sheetData>
  <mergeCells count="2">
    <mergeCell ref="B3:D3"/>
    <mergeCell ref="I2:L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BA68-D400-442C-857F-8721C7D0FC17}">
  <dimension ref="B1:L18"/>
  <sheetViews>
    <sheetView zoomScale="70" zoomScaleNormal="70" workbookViewId="0">
      <selection activeCell="G18" sqref="G18"/>
    </sheetView>
  </sheetViews>
  <sheetFormatPr defaultRowHeight="16.5" x14ac:dyDescent="0.3"/>
  <cols>
    <col min="1" max="1" width="11.25" bestFit="1" customWidth="1"/>
    <col min="2" max="2" width="12.25" bestFit="1" customWidth="1"/>
    <col min="3" max="3" width="7.625" bestFit="1" customWidth="1"/>
    <col min="4" max="4" width="22.625" bestFit="1" customWidth="1"/>
    <col min="6" max="6" width="30" bestFit="1" customWidth="1"/>
    <col min="7" max="7" width="23.75" bestFit="1" customWidth="1"/>
  </cols>
  <sheetData>
    <row r="1" spans="2:12" ht="17.25" thickBot="1" x14ac:dyDescent="0.35"/>
    <row r="2" spans="2:12" ht="17.25" thickBot="1" x14ac:dyDescent="0.35">
      <c r="I2" s="152" t="s">
        <v>194</v>
      </c>
      <c r="J2" s="153"/>
      <c r="K2" s="153"/>
      <c r="L2" s="154"/>
    </row>
    <row r="3" spans="2:12" ht="17.25" thickBot="1" x14ac:dyDescent="0.35">
      <c r="B3" s="149" t="s">
        <v>150</v>
      </c>
      <c r="C3" s="150"/>
      <c r="D3" s="151"/>
      <c r="F3" s="45" t="s">
        <v>159</v>
      </c>
      <c r="G3" s="46" t="s">
        <v>160</v>
      </c>
      <c r="I3" s="47" t="s">
        <v>195</v>
      </c>
      <c r="J3" s="47" t="s">
        <v>196</v>
      </c>
      <c r="K3" s="47" t="s">
        <v>156</v>
      </c>
      <c r="L3" s="47" t="s">
        <v>158</v>
      </c>
    </row>
    <row r="4" spans="2:12" ht="17.25" thickBot="1" x14ac:dyDescent="0.35">
      <c r="B4" s="52" t="s">
        <v>151</v>
      </c>
      <c r="C4" s="53" t="s">
        <v>152</v>
      </c>
      <c r="D4" s="53" t="s">
        <v>153</v>
      </c>
      <c r="F4" s="43" t="s">
        <v>161</v>
      </c>
      <c r="G4" s="44" t="s">
        <v>162</v>
      </c>
      <c r="I4" s="43">
        <v>1.5</v>
      </c>
      <c r="J4" s="44">
        <v>0</v>
      </c>
      <c r="K4" s="43">
        <v>0</v>
      </c>
      <c r="L4" s="44">
        <v>0</v>
      </c>
    </row>
    <row r="5" spans="2:12" ht="17.25" thickBot="1" x14ac:dyDescent="0.35">
      <c r="B5" s="43" t="s">
        <v>154</v>
      </c>
      <c r="C5" s="44" t="s">
        <v>154</v>
      </c>
      <c r="D5" s="43">
        <v>1</v>
      </c>
      <c r="F5" s="43" t="s">
        <v>163</v>
      </c>
      <c r="G5" s="44" t="s">
        <v>164</v>
      </c>
      <c r="I5" s="43">
        <v>1.5</v>
      </c>
      <c r="J5" s="44">
        <v>1</v>
      </c>
      <c r="K5" s="43">
        <v>0</v>
      </c>
      <c r="L5" s="44">
        <v>0</v>
      </c>
    </row>
    <row r="6" spans="2:12" ht="19.5" thickBot="1" x14ac:dyDescent="0.35">
      <c r="B6" s="43" t="s">
        <v>339</v>
      </c>
      <c r="C6" s="44" t="s">
        <v>154</v>
      </c>
      <c r="D6" s="43">
        <v>0</v>
      </c>
      <c r="F6" s="43" t="s">
        <v>165</v>
      </c>
      <c r="G6" s="44" t="s">
        <v>166</v>
      </c>
      <c r="I6" s="43">
        <v>1.2</v>
      </c>
      <c r="J6" s="44">
        <v>1</v>
      </c>
      <c r="K6" s="43">
        <v>1</v>
      </c>
      <c r="L6" s="44">
        <v>0</v>
      </c>
    </row>
    <row r="7" spans="2:12" ht="19.5" thickBot="1" x14ac:dyDescent="0.35">
      <c r="B7" s="43" t="s">
        <v>340</v>
      </c>
      <c r="C7" s="44" t="s">
        <v>154</v>
      </c>
      <c r="D7" s="43">
        <v>0</v>
      </c>
      <c r="F7" s="43" t="s">
        <v>167</v>
      </c>
      <c r="G7" s="44" t="s">
        <v>168</v>
      </c>
      <c r="I7" s="43">
        <v>1.2</v>
      </c>
      <c r="J7" s="44">
        <v>1</v>
      </c>
      <c r="K7" s="43">
        <v>-1</v>
      </c>
      <c r="L7" s="44">
        <v>0</v>
      </c>
    </row>
    <row r="8" spans="2:12" ht="19.5" thickBot="1" x14ac:dyDescent="0.35">
      <c r="B8" s="43" t="s">
        <v>341</v>
      </c>
      <c r="C8" s="44" t="s">
        <v>154</v>
      </c>
      <c r="D8" s="43">
        <v>0</v>
      </c>
      <c r="F8" s="43" t="s">
        <v>169</v>
      </c>
      <c r="G8" s="44" t="s">
        <v>170</v>
      </c>
      <c r="I8" s="43">
        <v>1.2</v>
      </c>
      <c r="J8" s="44">
        <v>1</v>
      </c>
      <c r="K8" s="43">
        <v>0</v>
      </c>
      <c r="L8" s="44">
        <v>1</v>
      </c>
    </row>
    <row r="9" spans="2:12" ht="19.5" thickBot="1" x14ac:dyDescent="0.35">
      <c r="B9" s="43" t="s">
        <v>342</v>
      </c>
      <c r="C9" s="44" t="s">
        <v>154</v>
      </c>
      <c r="D9" s="43">
        <v>0</v>
      </c>
      <c r="F9" s="43" t="s">
        <v>171</v>
      </c>
      <c r="G9" s="44" t="s">
        <v>172</v>
      </c>
      <c r="I9" s="43">
        <v>1.2</v>
      </c>
      <c r="J9" s="44">
        <v>1</v>
      </c>
      <c r="K9" s="43">
        <v>0</v>
      </c>
      <c r="L9" s="44">
        <v>-1</v>
      </c>
    </row>
    <row r="10" spans="2:12" ht="19.5" thickBot="1" x14ac:dyDescent="0.35">
      <c r="B10" s="43" t="s">
        <v>343</v>
      </c>
      <c r="C10" s="44" t="s">
        <v>154</v>
      </c>
      <c r="D10" s="43">
        <v>0</v>
      </c>
      <c r="F10" s="43" t="s">
        <v>173</v>
      </c>
      <c r="G10" s="44" t="s">
        <v>174</v>
      </c>
      <c r="I10" s="43">
        <v>1.5</v>
      </c>
      <c r="J10" s="44">
        <v>0</v>
      </c>
      <c r="K10" s="43">
        <v>1</v>
      </c>
      <c r="L10" s="44">
        <v>0</v>
      </c>
    </row>
    <row r="11" spans="2:12" ht="19.5" thickBot="1" x14ac:dyDescent="0.35">
      <c r="B11" s="43" t="s">
        <v>344</v>
      </c>
      <c r="C11" s="44" t="s">
        <v>155</v>
      </c>
      <c r="D11" s="43">
        <v>0</v>
      </c>
      <c r="F11" s="43" t="s">
        <v>175</v>
      </c>
      <c r="G11" s="44" t="s">
        <v>176</v>
      </c>
      <c r="I11" s="43">
        <v>1.5</v>
      </c>
      <c r="J11" s="44">
        <v>0</v>
      </c>
      <c r="K11" s="43">
        <v>-1</v>
      </c>
      <c r="L11" s="44">
        <v>0</v>
      </c>
    </row>
    <row r="12" spans="2:12" ht="19.5" thickBot="1" x14ac:dyDescent="0.35">
      <c r="B12" s="43" t="s">
        <v>345</v>
      </c>
      <c r="C12" s="44" t="s">
        <v>155</v>
      </c>
      <c r="D12" s="43">
        <v>0</v>
      </c>
      <c r="F12" s="43" t="s">
        <v>177</v>
      </c>
      <c r="G12" s="44" t="s">
        <v>178</v>
      </c>
      <c r="I12" s="43">
        <v>1.5</v>
      </c>
      <c r="J12" s="44">
        <v>0</v>
      </c>
      <c r="K12" s="43">
        <v>0</v>
      </c>
      <c r="L12" s="44">
        <v>1</v>
      </c>
    </row>
    <row r="13" spans="2:12" ht="19.5" thickBot="1" x14ac:dyDescent="0.35">
      <c r="B13" s="43" t="s">
        <v>346</v>
      </c>
      <c r="C13" s="44" t="s">
        <v>155</v>
      </c>
      <c r="D13" s="43">
        <v>0</v>
      </c>
      <c r="F13" s="43" t="s">
        <v>179</v>
      </c>
      <c r="G13" s="44" t="s">
        <v>180</v>
      </c>
      <c r="I13" s="43">
        <v>1.5</v>
      </c>
      <c r="J13" s="44">
        <v>0</v>
      </c>
      <c r="K13" s="43">
        <v>0</v>
      </c>
      <c r="L13" s="44">
        <v>-1</v>
      </c>
    </row>
    <row r="14" spans="2:12" ht="19.5" thickBot="1" x14ac:dyDescent="0.35">
      <c r="B14" s="43" t="s">
        <v>347</v>
      </c>
      <c r="C14" s="44" t="s">
        <v>154</v>
      </c>
      <c r="D14" s="43">
        <v>0</v>
      </c>
      <c r="F14" s="43" t="s">
        <v>181</v>
      </c>
      <c r="G14" s="44" t="s">
        <v>182</v>
      </c>
      <c r="I14" s="43">
        <v>0.9</v>
      </c>
      <c r="J14" s="44">
        <v>0</v>
      </c>
      <c r="K14" s="43">
        <v>1.5</v>
      </c>
      <c r="L14" s="44">
        <v>0</v>
      </c>
    </row>
    <row r="15" spans="2:12" ht="19.5" thickBot="1" x14ac:dyDescent="0.35">
      <c r="B15" s="43" t="s">
        <v>156</v>
      </c>
      <c r="C15" s="44" t="s">
        <v>157</v>
      </c>
      <c r="D15" s="43">
        <v>0</v>
      </c>
      <c r="F15" s="43" t="s">
        <v>183</v>
      </c>
      <c r="G15" s="44" t="s">
        <v>184</v>
      </c>
      <c r="I15" s="43">
        <v>0.9</v>
      </c>
      <c r="J15" s="44">
        <v>0</v>
      </c>
      <c r="K15" s="43">
        <v>-1.5</v>
      </c>
      <c r="L15" s="44">
        <v>0</v>
      </c>
    </row>
    <row r="16" spans="2:12" ht="19.5" thickBot="1" x14ac:dyDescent="0.35">
      <c r="B16" s="43" t="s">
        <v>158</v>
      </c>
      <c r="C16" s="44" t="s">
        <v>157</v>
      </c>
      <c r="D16" s="43">
        <v>0</v>
      </c>
      <c r="F16" s="43" t="s">
        <v>185</v>
      </c>
      <c r="G16" s="44" t="s">
        <v>186</v>
      </c>
      <c r="I16" s="43">
        <v>0.9</v>
      </c>
      <c r="J16" s="44">
        <v>0</v>
      </c>
      <c r="K16" s="43">
        <v>0</v>
      </c>
      <c r="L16" s="44">
        <v>1.5</v>
      </c>
    </row>
    <row r="17" spans="6:12" ht="19.5" thickBot="1" x14ac:dyDescent="0.35">
      <c r="F17" s="43" t="s">
        <v>187</v>
      </c>
      <c r="G17" s="44" t="s">
        <v>188</v>
      </c>
      <c r="I17" s="43">
        <v>0.9</v>
      </c>
      <c r="J17" s="44">
        <v>0</v>
      </c>
      <c r="K17" s="43">
        <v>0</v>
      </c>
      <c r="L17" s="44">
        <v>-1.5</v>
      </c>
    </row>
    <row r="18" spans="6:12" ht="17.25" thickBot="1" x14ac:dyDescent="0.35">
      <c r="I18" s="43">
        <v>1</v>
      </c>
      <c r="J18" s="44">
        <v>1</v>
      </c>
      <c r="K18" s="43">
        <v>0</v>
      </c>
      <c r="L18" s="44">
        <v>0</v>
      </c>
    </row>
  </sheetData>
  <mergeCells count="2">
    <mergeCell ref="I2:L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0FBD-CCC3-4414-8BEA-89094DA51581}">
  <dimension ref="A1:AP388"/>
  <sheetViews>
    <sheetView tabSelected="1" topLeftCell="A14" zoomScale="70" zoomScaleNormal="70" workbookViewId="0">
      <selection activeCell="D26" sqref="D26"/>
    </sheetView>
  </sheetViews>
  <sheetFormatPr defaultRowHeight="15.75" x14ac:dyDescent="0.25"/>
  <cols>
    <col min="1" max="1" width="9" style="58"/>
    <col min="2" max="2" width="4.5" style="58" customWidth="1"/>
    <col min="3" max="3" width="26" style="58" bestFit="1" customWidth="1"/>
    <col min="4" max="4" width="15.75" style="58" customWidth="1"/>
    <col min="5" max="5" width="19" style="58" bestFit="1" customWidth="1"/>
    <col min="6" max="6" width="13.5" style="58" customWidth="1"/>
    <col min="7" max="7" width="20.5" style="58" customWidth="1"/>
    <col min="8" max="8" width="16.5" style="58" customWidth="1"/>
    <col min="9" max="9" width="23.375" style="58" customWidth="1"/>
    <col min="10" max="10" width="18" style="58" customWidth="1"/>
    <col min="11" max="11" width="16.5" style="58" bestFit="1" customWidth="1"/>
    <col min="12" max="12" width="19.5" style="58" customWidth="1"/>
    <col min="13" max="13" width="30.375" style="58" customWidth="1"/>
    <col min="14" max="14" width="17.625" style="58" bestFit="1" customWidth="1"/>
    <col min="15" max="15" width="24" style="58" bestFit="1" customWidth="1"/>
    <col min="16" max="16" width="12.5" style="58" bestFit="1" customWidth="1"/>
    <col min="17" max="17" width="15.375" style="58" bestFit="1" customWidth="1"/>
    <col min="18" max="18" width="16.875" style="58" customWidth="1"/>
    <col min="19" max="19" width="12.5" style="58" customWidth="1"/>
    <col min="20" max="34" width="9" style="58"/>
    <col min="35" max="35" width="16.5" style="58" customWidth="1"/>
    <col min="36" max="39" width="9" style="58"/>
    <col min="40" max="40" width="42" style="58" customWidth="1"/>
    <col min="41" max="41" width="50" style="58" customWidth="1"/>
    <col min="42" max="16384" width="9" style="58"/>
  </cols>
  <sheetData>
    <row r="1" spans="1:36" x14ac:dyDescent="0.25">
      <c r="A1" s="58">
        <v>1</v>
      </c>
    </row>
    <row r="2" spans="1:36" x14ac:dyDescent="0.25">
      <c r="A2" s="58">
        <v>2</v>
      </c>
      <c r="C2" s="156" t="s">
        <v>410</v>
      </c>
      <c r="D2" s="156"/>
      <c r="E2" s="156"/>
      <c r="F2" s="156"/>
      <c r="G2" s="156"/>
      <c r="J2" s="58" t="s">
        <v>414</v>
      </c>
      <c r="K2" s="64" t="s">
        <v>408</v>
      </c>
      <c r="L2" s="64" t="s">
        <v>409</v>
      </c>
      <c r="Q2" s="88" t="s">
        <v>251</v>
      </c>
      <c r="R2" s="88" t="s">
        <v>129</v>
      </c>
      <c r="S2" s="88" t="s">
        <v>257</v>
      </c>
      <c r="T2" s="88" t="s">
        <v>266</v>
      </c>
      <c r="U2" s="164" t="s">
        <v>267</v>
      </c>
      <c r="V2" s="164"/>
      <c r="W2" s="157" t="s">
        <v>407</v>
      </c>
      <c r="X2" s="157"/>
      <c r="Y2" s="75"/>
      <c r="Z2" s="88" t="s">
        <v>199</v>
      </c>
      <c r="AA2" s="88" t="s">
        <v>200</v>
      </c>
      <c r="AB2" s="75" t="s">
        <v>281</v>
      </c>
      <c r="AC2" s="75" t="s">
        <v>381</v>
      </c>
      <c r="AD2" s="75" t="s">
        <v>380</v>
      </c>
      <c r="AE2" s="58" t="s">
        <v>420</v>
      </c>
      <c r="AF2" s="58" t="s">
        <v>421</v>
      </c>
      <c r="AG2" s="58" t="s">
        <v>435</v>
      </c>
      <c r="AH2" s="58" t="s">
        <v>423</v>
      </c>
      <c r="AI2" s="58" t="s">
        <v>437</v>
      </c>
      <c r="AJ2" s="58" t="s">
        <v>456</v>
      </c>
    </row>
    <row r="3" spans="1:36" ht="17.25" thickBot="1" x14ac:dyDescent="0.3">
      <c r="A3" s="58">
        <v>3</v>
      </c>
      <c r="C3" s="58" t="s">
        <v>256</v>
      </c>
      <c r="D3" s="166" t="s">
        <v>413</v>
      </c>
      <c r="E3" s="166"/>
      <c r="J3" s="64" t="s">
        <v>417</v>
      </c>
      <c r="K3" s="58" t="str">
        <f>C2</f>
        <v>General Information</v>
      </c>
      <c r="L3" s="58">
        <f>A3</f>
        <v>3</v>
      </c>
      <c r="Q3" s="60" t="s">
        <v>252</v>
      </c>
      <c r="R3" s="60" t="s">
        <v>143</v>
      </c>
      <c r="S3" s="60" t="s">
        <v>258</v>
      </c>
      <c r="T3" s="60" t="s">
        <v>262</v>
      </c>
      <c r="U3" s="58">
        <v>1</v>
      </c>
      <c r="V3" s="58">
        <v>0</v>
      </c>
      <c r="W3" s="61" t="s">
        <v>219</v>
      </c>
      <c r="X3" s="55">
        <v>1</v>
      </c>
      <c r="Z3" s="60" t="s">
        <v>201</v>
      </c>
      <c r="AA3" s="60" t="s">
        <v>214</v>
      </c>
      <c r="AB3" s="58" t="b">
        <v>1</v>
      </c>
      <c r="AC3" s="63">
        <f>D28</f>
        <v>5</v>
      </c>
      <c r="AD3" s="63">
        <f>D29</f>
        <v>5</v>
      </c>
      <c r="AE3" s="58" t="s">
        <v>278</v>
      </c>
      <c r="AF3" s="58" t="s">
        <v>432</v>
      </c>
      <c r="AG3" s="58" t="s">
        <v>433</v>
      </c>
      <c r="AH3" s="60" t="s">
        <v>202</v>
      </c>
      <c r="AI3" s="58" t="s">
        <v>438</v>
      </c>
      <c r="AJ3" s="58" t="s">
        <v>460</v>
      </c>
    </row>
    <row r="4" spans="1:36" ht="17.25" thickBot="1" x14ac:dyDescent="0.3">
      <c r="A4" s="58">
        <v>4</v>
      </c>
      <c r="C4" s="59" t="s">
        <v>235</v>
      </c>
      <c r="D4" s="155" t="s">
        <v>252</v>
      </c>
      <c r="E4" s="155"/>
      <c r="J4" s="58" t="s">
        <v>416</v>
      </c>
      <c r="K4" s="58" t="s">
        <v>411</v>
      </c>
      <c r="L4" s="58">
        <f>A25</f>
        <v>25</v>
      </c>
      <c r="Q4" s="60" t="s">
        <v>255</v>
      </c>
      <c r="R4" s="60" t="s">
        <v>144</v>
      </c>
      <c r="S4" s="60" t="s">
        <v>259</v>
      </c>
      <c r="T4" s="60" t="s">
        <v>263</v>
      </c>
      <c r="U4" s="58">
        <v>2</v>
      </c>
      <c r="V4" s="58">
        <v>1</v>
      </c>
      <c r="W4" s="61" t="s">
        <v>220</v>
      </c>
      <c r="X4" s="55">
        <v>2</v>
      </c>
      <c r="Z4" s="60" t="s">
        <v>202</v>
      </c>
      <c r="AA4" s="60" t="s">
        <v>215</v>
      </c>
      <c r="AB4" s="58" t="b">
        <v>0</v>
      </c>
      <c r="AC4" s="63">
        <f>E28</f>
        <v>5</v>
      </c>
      <c r="AD4" s="63">
        <f>E29</f>
        <v>5</v>
      </c>
      <c r="AE4" s="58" t="s">
        <v>277</v>
      </c>
      <c r="AF4" s="58" t="s">
        <v>431</v>
      </c>
      <c r="AG4" s="58" t="s">
        <v>434</v>
      </c>
      <c r="AH4" s="60" t="s">
        <v>203</v>
      </c>
      <c r="AI4" s="58" t="s">
        <v>439</v>
      </c>
      <c r="AJ4" s="58" t="s">
        <v>458</v>
      </c>
    </row>
    <row r="5" spans="1:36" ht="17.25" thickBot="1" x14ac:dyDescent="0.3">
      <c r="A5" s="58">
        <v>5</v>
      </c>
      <c r="C5" s="59" t="s">
        <v>236</v>
      </c>
      <c r="D5" s="155" t="s">
        <v>418</v>
      </c>
      <c r="E5" s="155"/>
      <c r="J5" s="64" t="s">
        <v>415</v>
      </c>
      <c r="K5" s="58" t="str">
        <f>C38</f>
        <v>Materials Definition</v>
      </c>
      <c r="L5" s="58">
        <f>A42</f>
        <v>42</v>
      </c>
      <c r="Q5" s="60" t="s">
        <v>253</v>
      </c>
      <c r="R5" s="60" t="s">
        <v>145</v>
      </c>
      <c r="S5" s="60" t="s">
        <v>260</v>
      </c>
      <c r="T5" s="60" t="s">
        <v>264</v>
      </c>
      <c r="U5" s="58">
        <v>3</v>
      </c>
      <c r="V5" s="58">
        <v>2</v>
      </c>
      <c r="W5" s="61" t="s">
        <v>221</v>
      </c>
      <c r="X5" s="55">
        <v>3</v>
      </c>
      <c r="Z5" s="60" t="s">
        <v>203</v>
      </c>
      <c r="AA5" s="60" t="s">
        <v>212</v>
      </c>
      <c r="AC5" s="63">
        <f>F28</f>
        <v>5</v>
      </c>
      <c r="AD5" s="63">
        <f>F29</f>
        <v>5</v>
      </c>
      <c r="AF5" s="58" t="s">
        <v>430</v>
      </c>
      <c r="AH5" s="60" t="s">
        <v>204</v>
      </c>
      <c r="AI5" s="58" t="s">
        <v>440</v>
      </c>
      <c r="AJ5" s="58" t="s">
        <v>457</v>
      </c>
    </row>
    <row r="6" spans="1:36" ht="17.25" thickBot="1" x14ac:dyDescent="0.3">
      <c r="A6" s="58">
        <v>6</v>
      </c>
      <c r="C6" s="59" t="s">
        <v>237</v>
      </c>
      <c r="D6" s="155" t="s">
        <v>238</v>
      </c>
      <c r="E6" s="155"/>
      <c r="J6" s="58" t="s">
        <v>513</v>
      </c>
      <c r="K6" s="58" t="str">
        <f>C59</f>
        <v>Frame Section Definition</v>
      </c>
      <c r="L6" s="58">
        <f>A63</f>
        <v>63</v>
      </c>
      <c r="Q6" s="60" t="s">
        <v>254</v>
      </c>
      <c r="R6" s="60" t="s">
        <v>140</v>
      </c>
      <c r="S6" s="60" t="s">
        <v>261</v>
      </c>
      <c r="T6" s="60" t="s">
        <v>247</v>
      </c>
      <c r="U6" s="58">
        <v>4</v>
      </c>
      <c r="V6" s="58">
        <v>3</v>
      </c>
      <c r="W6" s="61" t="s">
        <v>222</v>
      </c>
      <c r="X6" s="55">
        <v>4</v>
      </c>
      <c r="Z6" s="60" t="s">
        <v>204</v>
      </c>
      <c r="AA6" s="60" t="s">
        <v>213</v>
      </c>
      <c r="AC6" s="63">
        <f>G28</f>
        <v>5</v>
      </c>
      <c r="AD6" s="63">
        <f>G29</f>
        <v>5</v>
      </c>
      <c r="AF6" s="58" t="s">
        <v>424</v>
      </c>
      <c r="AH6" s="60" t="s">
        <v>205</v>
      </c>
      <c r="AI6" s="58" t="s">
        <v>441</v>
      </c>
      <c r="AJ6" s="58" t="s">
        <v>459</v>
      </c>
    </row>
    <row r="7" spans="1:36" ht="32.25" thickBot="1" x14ac:dyDescent="0.3">
      <c r="A7" s="58">
        <v>7</v>
      </c>
      <c r="C7" s="59" t="s">
        <v>239</v>
      </c>
      <c r="D7" s="155" t="s">
        <v>240</v>
      </c>
      <c r="E7" s="155"/>
      <c r="J7" s="64" t="s">
        <v>417</v>
      </c>
      <c r="K7" s="58" t="str">
        <f>C111</f>
        <v>Load Patterns</v>
      </c>
      <c r="L7" s="58">
        <f>A113</f>
        <v>113</v>
      </c>
      <c r="Q7" s="60"/>
      <c r="R7" s="60" t="s">
        <v>139</v>
      </c>
      <c r="S7" s="60"/>
      <c r="T7" s="60" t="s">
        <v>265</v>
      </c>
      <c r="U7" s="58">
        <v>5</v>
      </c>
      <c r="V7" s="58">
        <v>4</v>
      </c>
      <c r="W7" s="61" t="s">
        <v>223</v>
      </c>
      <c r="X7" s="55">
        <v>5</v>
      </c>
      <c r="Z7" s="60" t="s">
        <v>205</v>
      </c>
      <c r="AA7" s="60"/>
      <c r="AC7" s="63">
        <f>H28</f>
        <v>5</v>
      </c>
      <c r="AD7" s="63">
        <f>H29</f>
        <v>5</v>
      </c>
      <c r="AF7" s="58" t="s">
        <v>425</v>
      </c>
      <c r="AH7" s="60" t="s">
        <v>206</v>
      </c>
    </row>
    <row r="8" spans="1:36" ht="36" customHeight="1" thickBot="1" x14ac:dyDescent="0.3">
      <c r="A8" s="58">
        <v>8</v>
      </c>
      <c r="C8" s="59" t="s">
        <v>241</v>
      </c>
      <c r="D8" s="155" t="s">
        <v>242</v>
      </c>
      <c r="E8" s="155"/>
      <c r="K8" s="58" t="str">
        <f>C144</f>
        <v>Load Combinations</v>
      </c>
      <c r="L8" s="58">
        <f>A130</f>
        <v>130</v>
      </c>
      <c r="Q8" s="60"/>
      <c r="R8" s="60" t="s">
        <v>141</v>
      </c>
      <c r="S8" s="60"/>
      <c r="T8" s="60"/>
      <c r="U8" s="58">
        <v>6</v>
      </c>
      <c r="V8" s="58">
        <v>5</v>
      </c>
      <c r="W8" s="61" t="s">
        <v>224</v>
      </c>
      <c r="X8" s="55">
        <v>6</v>
      </c>
      <c r="Z8" s="60" t="s">
        <v>206</v>
      </c>
      <c r="AA8" s="60"/>
      <c r="AC8" s="63">
        <f>I28</f>
        <v>7</v>
      </c>
      <c r="AD8" s="63">
        <f>I29</f>
        <v>10</v>
      </c>
      <c r="AF8" s="58" t="s">
        <v>426</v>
      </c>
      <c r="AH8" s="60" t="s">
        <v>207</v>
      </c>
    </row>
    <row r="9" spans="1:36" ht="32.25" thickBot="1" x14ac:dyDescent="0.3">
      <c r="A9" s="58">
        <v>9</v>
      </c>
      <c r="C9" s="59" t="s">
        <v>76</v>
      </c>
      <c r="D9" s="155" t="s">
        <v>260</v>
      </c>
      <c r="E9" s="155"/>
      <c r="K9" s="58" t="s">
        <v>448</v>
      </c>
      <c r="L9" s="58">
        <f>A151</f>
        <v>151</v>
      </c>
      <c r="Q9" s="60"/>
      <c r="R9" s="60" t="s">
        <v>142</v>
      </c>
      <c r="S9" s="60"/>
      <c r="T9" s="60"/>
      <c r="U9" s="58">
        <v>7</v>
      </c>
      <c r="V9" s="58">
        <v>6</v>
      </c>
      <c r="W9" s="61" t="s">
        <v>225</v>
      </c>
      <c r="X9" s="55">
        <v>7</v>
      </c>
      <c r="Z9" s="60" t="s">
        <v>207</v>
      </c>
      <c r="AA9" s="60"/>
      <c r="AC9" s="63">
        <f>J28</f>
        <v>8</v>
      </c>
      <c r="AD9" s="63">
        <f>J29</f>
        <v>11</v>
      </c>
      <c r="AF9" s="58" t="s">
        <v>429</v>
      </c>
      <c r="AH9" s="60" t="s">
        <v>208</v>
      </c>
    </row>
    <row r="10" spans="1:36" ht="17.25" thickBot="1" x14ac:dyDescent="0.3">
      <c r="A10" s="58">
        <v>10</v>
      </c>
      <c r="C10" s="59" t="s">
        <v>243</v>
      </c>
      <c r="D10" s="155" t="s">
        <v>244</v>
      </c>
      <c r="E10" s="155"/>
      <c r="K10" s="58" t="s">
        <v>449</v>
      </c>
      <c r="L10" s="58">
        <f>A211</f>
        <v>211</v>
      </c>
      <c r="Q10" s="60"/>
      <c r="R10" s="60" t="s">
        <v>131</v>
      </c>
      <c r="S10" s="60"/>
      <c r="T10" s="60"/>
      <c r="U10" s="58">
        <v>8</v>
      </c>
      <c r="V10" s="58">
        <v>7</v>
      </c>
      <c r="W10" s="61" t="s">
        <v>226</v>
      </c>
      <c r="X10" s="55">
        <v>8</v>
      </c>
      <c r="Z10" s="60" t="s">
        <v>208</v>
      </c>
      <c r="AA10" s="60"/>
      <c r="AC10" s="63">
        <f>K28</f>
        <v>9</v>
      </c>
      <c r="AD10" s="63">
        <f>K29</f>
        <v>5</v>
      </c>
      <c r="AF10" s="58" t="s">
        <v>428</v>
      </c>
      <c r="AH10" s="60" t="s">
        <v>209</v>
      </c>
    </row>
    <row r="11" spans="1:36" ht="17.25" thickBot="1" x14ac:dyDescent="0.3">
      <c r="A11" s="58">
        <v>11</v>
      </c>
      <c r="C11" s="59" t="s">
        <v>245</v>
      </c>
      <c r="D11" s="155">
        <v>150</v>
      </c>
      <c r="E11" s="155"/>
      <c r="K11" s="58" t="s">
        <v>412</v>
      </c>
      <c r="L11" s="58">
        <f>A260</f>
        <v>260</v>
      </c>
      <c r="Q11" s="60"/>
      <c r="R11" s="60" t="s">
        <v>133</v>
      </c>
      <c r="S11" s="60"/>
      <c r="T11" s="60"/>
      <c r="U11" s="58">
        <v>9</v>
      </c>
      <c r="V11" s="58">
        <v>8</v>
      </c>
      <c r="W11" s="61" t="s">
        <v>227</v>
      </c>
      <c r="X11" s="55">
        <v>9</v>
      </c>
      <c r="Z11" s="60" t="s">
        <v>209</v>
      </c>
      <c r="AA11" s="60"/>
      <c r="AC11" s="63">
        <f>L28</f>
        <v>10</v>
      </c>
      <c r="AD11" s="63">
        <f>L29</f>
        <v>5</v>
      </c>
      <c r="AF11" s="58" t="s">
        <v>427</v>
      </c>
      <c r="AH11" s="60" t="s">
        <v>210</v>
      </c>
    </row>
    <row r="12" spans="1:36" ht="17.25" thickBot="1" x14ac:dyDescent="0.3">
      <c r="A12" s="58">
        <v>12</v>
      </c>
      <c r="C12" s="59" t="s">
        <v>246</v>
      </c>
      <c r="D12" s="155" t="s">
        <v>247</v>
      </c>
      <c r="E12" s="155"/>
      <c r="K12" s="58" t="s">
        <v>455</v>
      </c>
      <c r="L12" s="58">
        <f>A237</f>
        <v>237</v>
      </c>
      <c r="Q12" s="60"/>
      <c r="R12" s="60" t="s">
        <v>134</v>
      </c>
      <c r="S12" s="60"/>
      <c r="T12" s="60"/>
      <c r="U12" s="58">
        <v>10</v>
      </c>
      <c r="V12" s="58">
        <v>9</v>
      </c>
      <c r="W12" s="61" t="s">
        <v>228</v>
      </c>
      <c r="X12" s="55">
        <v>10</v>
      </c>
      <c r="Z12" s="60" t="s">
        <v>210</v>
      </c>
      <c r="AA12" s="60"/>
      <c r="AH12" s="60" t="s">
        <v>211</v>
      </c>
    </row>
    <row r="13" spans="1:36" ht="32.25" thickBot="1" x14ac:dyDescent="0.3">
      <c r="A13" s="58">
        <v>13</v>
      </c>
      <c r="C13" s="59" t="s">
        <v>248</v>
      </c>
      <c r="D13" s="165">
        <v>7</v>
      </c>
      <c r="E13" s="165"/>
      <c r="K13" s="58" t="s">
        <v>218</v>
      </c>
      <c r="L13" s="58">
        <f>A63</f>
        <v>63</v>
      </c>
      <c r="Q13" s="60"/>
      <c r="R13" s="60" t="s">
        <v>135</v>
      </c>
      <c r="S13" s="60"/>
      <c r="T13" s="60"/>
      <c r="U13" s="58">
        <v>11</v>
      </c>
      <c r="V13" s="58">
        <v>10</v>
      </c>
      <c r="W13" s="61" t="s">
        <v>229</v>
      </c>
      <c r="X13" s="55">
        <v>11</v>
      </c>
      <c r="Z13" s="60" t="s">
        <v>211</v>
      </c>
      <c r="AA13" s="60"/>
    </row>
    <row r="14" spans="1:36" ht="17.25" thickBot="1" x14ac:dyDescent="0.3">
      <c r="A14" s="58">
        <v>14</v>
      </c>
      <c r="C14" s="59" t="s">
        <v>249</v>
      </c>
      <c r="D14" s="78">
        <v>9</v>
      </c>
      <c r="E14" s="79">
        <v>4</v>
      </c>
      <c r="F14" s="80">
        <v>3</v>
      </c>
      <c r="G14" s="76">
        <f>IF(F14&lt;0.00001,(D14*12+E14)*2.54/100,F14)</f>
        <v>3</v>
      </c>
      <c r="K14" s="58" t="s">
        <v>326</v>
      </c>
      <c r="L14" s="58">
        <f>A92</f>
        <v>92</v>
      </c>
      <c r="Q14" s="60"/>
      <c r="R14" s="60" t="s">
        <v>136</v>
      </c>
      <c r="S14" s="60"/>
      <c r="T14" s="60"/>
      <c r="U14" s="58">
        <v>12</v>
      </c>
      <c r="V14" s="58">
        <v>11</v>
      </c>
      <c r="W14" s="61" t="s">
        <v>230</v>
      </c>
      <c r="X14" s="55">
        <v>12</v>
      </c>
      <c r="Y14" s="60"/>
    </row>
    <row r="15" spans="1:36" ht="53.25" customHeight="1" thickBot="1" x14ac:dyDescent="0.3">
      <c r="A15" s="58">
        <v>15</v>
      </c>
      <c r="C15" s="59" t="s">
        <v>250</v>
      </c>
      <c r="D15" s="78">
        <v>9</v>
      </c>
      <c r="E15" s="79">
        <v>4</v>
      </c>
      <c r="F15" s="80">
        <v>3</v>
      </c>
      <c r="G15" s="76">
        <f t="shared" ref="G15:G17" si="0">IF(F15&lt;0.00001,(D15*12+E15)*2.54/100,F15)</f>
        <v>3</v>
      </c>
      <c r="K15" s="58" t="s">
        <v>504</v>
      </c>
      <c r="L15" s="58">
        <f>A106</f>
        <v>106</v>
      </c>
      <c r="Q15" s="60"/>
      <c r="R15" s="60" t="s">
        <v>137</v>
      </c>
      <c r="S15" s="60"/>
      <c r="T15" s="60"/>
      <c r="U15" s="58">
        <v>13</v>
      </c>
      <c r="V15" s="58">
        <v>12</v>
      </c>
      <c r="W15" s="61" t="s">
        <v>231</v>
      </c>
      <c r="X15" s="55">
        <v>13</v>
      </c>
      <c r="Y15" s="60"/>
    </row>
    <row r="16" spans="1:36" ht="17.25" thickBot="1" x14ac:dyDescent="0.3">
      <c r="A16" s="58">
        <v>16</v>
      </c>
      <c r="C16" s="59" t="s">
        <v>268</v>
      </c>
      <c r="D16" s="78">
        <v>0</v>
      </c>
      <c r="E16" s="79">
        <v>9</v>
      </c>
      <c r="F16" s="80">
        <v>0</v>
      </c>
      <c r="G16" s="76">
        <f t="shared" si="0"/>
        <v>0.2286</v>
      </c>
      <c r="K16" s="58" t="s">
        <v>519</v>
      </c>
      <c r="L16" s="58">
        <f>A82</f>
        <v>82</v>
      </c>
      <c r="Q16" s="60"/>
      <c r="R16" s="60" t="s">
        <v>140</v>
      </c>
      <c r="S16" s="60"/>
      <c r="T16" s="60"/>
      <c r="U16" s="58">
        <v>14</v>
      </c>
      <c r="W16" s="61" t="s">
        <v>232</v>
      </c>
      <c r="X16" s="55">
        <v>14</v>
      </c>
      <c r="Y16" s="60"/>
    </row>
    <row r="17" spans="1:25" ht="17.25" thickBot="1" x14ac:dyDescent="0.3">
      <c r="A17" s="58">
        <v>17</v>
      </c>
      <c r="C17" s="59" t="s">
        <v>269</v>
      </c>
      <c r="D17" s="78">
        <v>0</v>
      </c>
      <c r="E17" s="79">
        <v>6</v>
      </c>
      <c r="F17" s="80">
        <v>0</v>
      </c>
      <c r="G17" s="76">
        <f t="shared" si="0"/>
        <v>0.15240000000000001</v>
      </c>
      <c r="Q17" s="60"/>
      <c r="R17" s="60" t="s">
        <v>139</v>
      </c>
      <c r="S17" s="60"/>
      <c r="T17" s="60"/>
      <c r="U17" s="58">
        <v>15</v>
      </c>
      <c r="W17" s="61" t="s">
        <v>233</v>
      </c>
      <c r="X17" s="55">
        <v>15</v>
      </c>
      <c r="Y17" s="60"/>
    </row>
    <row r="18" spans="1:25" x14ac:dyDescent="0.25">
      <c r="A18" s="58">
        <v>18</v>
      </c>
      <c r="C18" s="58" t="s">
        <v>453</v>
      </c>
      <c r="D18" s="63">
        <v>1</v>
      </c>
    </row>
    <row r="19" spans="1:25" x14ac:dyDescent="0.25">
      <c r="A19" s="58">
        <v>19</v>
      </c>
      <c r="C19" s="58" t="s">
        <v>454</v>
      </c>
      <c r="D19" s="111">
        <v>1.5</v>
      </c>
    </row>
    <row r="20" spans="1:25" x14ac:dyDescent="0.25">
      <c r="A20" s="58">
        <v>20</v>
      </c>
      <c r="C20" s="64" t="s">
        <v>344</v>
      </c>
      <c r="D20" s="112">
        <v>2</v>
      </c>
    </row>
    <row r="21" spans="1:25" x14ac:dyDescent="0.25">
      <c r="A21" s="58">
        <v>21</v>
      </c>
      <c r="C21" s="64" t="s">
        <v>345</v>
      </c>
      <c r="D21" s="112">
        <v>0</v>
      </c>
    </row>
    <row r="22" spans="1:25" x14ac:dyDescent="0.25">
      <c r="A22" s="58">
        <v>22</v>
      </c>
      <c r="C22" s="64" t="s">
        <v>346</v>
      </c>
      <c r="D22" s="112">
        <v>1.5</v>
      </c>
    </row>
    <row r="23" spans="1:25" x14ac:dyDescent="0.25">
      <c r="A23" s="58">
        <v>23</v>
      </c>
      <c r="C23" s="64" t="s">
        <v>347</v>
      </c>
      <c r="D23" s="112">
        <v>3</v>
      </c>
    </row>
    <row r="24" spans="1:25" s="92" customFormat="1" ht="14.25" customHeight="1" thickBot="1" x14ac:dyDescent="0.3">
      <c r="A24" s="58">
        <v>24</v>
      </c>
      <c r="Q24" s="93"/>
      <c r="R24" s="93" t="s">
        <v>141</v>
      </c>
      <c r="S24" s="93"/>
      <c r="T24" s="93"/>
      <c r="U24" s="92">
        <v>16</v>
      </c>
      <c r="W24" s="94" t="s">
        <v>234</v>
      </c>
      <c r="X24" s="95">
        <v>16</v>
      </c>
      <c r="Y24" s="93"/>
    </row>
    <row r="25" spans="1:25" x14ac:dyDescent="0.25">
      <c r="A25" s="58">
        <v>25</v>
      </c>
      <c r="C25" s="58" t="s">
        <v>270</v>
      </c>
      <c r="D25" s="126">
        <v>5</v>
      </c>
      <c r="E25" s="59"/>
      <c r="N25" s="145" t="s">
        <v>521</v>
      </c>
      <c r="O25" s="146" t="s">
        <v>522</v>
      </c>
      <c r="Q25" s="60"/>
      <c r="R25" s="60" t="s">
        <v>142</v>
      </c>
      <c r="S25" s="60"/>
      <c r="T25" s="60"/>
      <c r="U25" s="58">
        <v>17</v>
      </c>
      <c r="W25" s="60"/>
      <c r="X25" s="60"/>
      <c r="Y25" s="60"/>
    </row>
    <row r="26" spans="1:25" x14ac:dyDescent="0.25">
      <c r="A26" s="58">
        <v>26</v>
      </c>
      <c r="C26" s="58" t="s">
        <v>271</v>
      </c>
      <c r="D26" s="126">
        <v>2</v>
      </c>
      <c r="N26" s="138">
        <v>15</v>
      </c>
      <c r="O26" s="147">
        <v>0</v>
      </c>
      <c r="Q26" s="60"/>
      <c r="R26" s="60" t="s">
        <v>131</v>
      </c>
      <c r="S26" s="60"/>
      <c r="T26" s="60"/>
      <c r="U26" s="58">
        <v>18</v>
      </c>
      <c r="W26" s="60"/>
      <c r="X26" s="60"/>
      <c r="Y26" s="60"/>
    </row>
    <row r="27" spans="1:25" x14ac:dyDescent="0.25">
      <c r="A27" s="58">
        <v>27</v>
      </c>
      <c r="D27" s="62" t="s">
        <v>371</v>
      </c>
      <c r="E27" s="58" t="s">
        <v>372</v>
      </c>
      <c r="F27" s="58" t="s">
        <v>373</v>
      </c>
      <c r="G27" s="58" t="s">
        <v>374</v>
      </c>
      <c r="H27" s="58" t="s">
        <v>375</v>
      </c>
      <c r="I27" s="58" t="s">
        <v>376</v>
      </c>
      <c r="J27" s="58" t="s">
        <v>377</v>
      </c>
      <c r="K27" s="58" t="s">
        <v>378</v>
      </c>
      <c r="L27" s="58" t="s">
        <v>379</v>
      </c>
      <c r="N27" s="138">
        <v>30</v>
      </c>
      <c r="O27" s="147">
        <v>2</v>
      </c>
      <c r="Q27" s="60"/>
      <c r="R27" s="60"/>
      <c r="S27" s="60"/>
      <c r="T27" s="60"/>
      <c r="W27" s="60"/>
      <c r="X27" s="60"/>
      <c r="Y27" s="60"/>
    </row>
    <row r="28" spans="1:25" x14ac:dyDescent="0.25">
      <c r="A28" s="58">
        <v>28</v>
      </c>
      <c r="C28" s="58" t="s">
        <v>272</v>
      </c>
      <c r="D28" s="80">
        <v>5</v>
      </c>
      <c r="E28" s="80">
        <v>5</v>
      </c>
      <c r="F28" s="80">
        <v>5</v>
      </c>
      <c r="G28" s="80">
        <v>5</v>
      </c>
      <c r="H28" s="80">
        <v>5</v>
      </c>
      <c r="I28" s="80">
        <v>7</v>
      </c>
      <c r="J28" s="80">
        <v>8</v>
      </c>
      <c r="K28" s="80">
        <v>9</v>
      </c>
      <c r="L28" s="80">
        <v>10</v>
      </c>
      <c r="N28" s="138">
        <v>45</v>
      </c>
      <c r="O28" s="147">
        <v>3</v>
      </c>
      <c r="Q28" s="60"/>
      <c r="R28" s="60" t="s">
        <v>133</v>
      </c>
      <c r="S28" s="60"/>
      <c r="T28" s="60"/>
      <c r="U28" s="58">
        <v>19</v>
      </c>
      <c r="W28" s="60"/>
      <c r="X28" s="60"/>
      <c r="Y28" s="60"/>
    </row>
    <row r="29" spans="1:25" x14ac:dyDescent="0.25">
      <c r="A29" s="58">
        <v>29</v>
      </c>
      <c r="C29" s="58" t="s">
        <v>273</v>
      </c>
      <c r="D29" s="80">
        <v>5</v>
      </c>
      <c r="E29" s="80">
        <v>5</v>
      </c>
      <c r="F29" s="80">
        <v>5</v>
      </c>
      <c r="G29" s="80">
        <v>5</v>
      </c>
      <c r="H29" s="80">
        <v>5</v>
      </c>
      <c r="I29" s="80">
        <v>10</v>
      </c>
      <c r="J29" s="80">
        <v>11</v>
      </c>
      <c r="K29" s="80">
        <v>5</v>
      </c>
      <c r="L29" s="80">
        <v>5</v>
      </c>
      <c r="N29" s="138">
        <v>60</v>
      </c>
      <c r="O29" s="147">
        <v>4</v>
      </c>
      <c r="Q29" s="60"/>
      <c r="R29" s="60" t="s">
        <v>134</v>
      </c>
      <c r="S29" s="60"/>
      <c r="T29" s="60"/>
      <c r="U29" s="58">
        <v>20</v>
      </c>
      <c r="W29" s="60"/>
      <c r="X29" s="60"/>
      <c r="Y29" s="60"/>
    </row>
    <row r="30" spans="1:25" x14ac:dyDescent="0.25">
      <c r="A30" s="58">
        <v>30</v>
      </c>
      <c r="C30" s="58" t="s">
        <v>512</v>
      </c>
      <c r="D30" s="127">
        <v>3</v>
      </c>
      <c r="E30" s="58" t="s">
        <v>463</v>
      </c>
      <c r="F30" s="109">
        <v>50</v>
      </c>
      <c r="G30" s="58" t="s">
        <v>464</v>
      </c>
      <c r="H30" s="64">
        <v>0</v>
      </c>
      <c r="I30" s="58" t="s">
        <v>465</v>
      </c>
      <c r="J30" s="64">
        <v>0</v>
      </c>
      <c r="K30" s="58" t="s">
        <v>466</v>
      </c>
      <c r="L30" s="109" t="b">
        <v>0</v>
      </c>
      <c r="N30" s="138">
        <v>70</v>
      </c>
      <c r="O30" s="147">
        <v>5</v>
      </c>
    </row>
    <row r="31" spans="1:25" ht="16.5" thickBot="1" x14ac:dyDescent="0.3">
      <c r="A31" s="58">
        <v>31</v>
      </c>
      <c r="C31" s="58" t="s">
        <v>446</v>
      </c>
      <c r="D31" s="106" t="s">
        <v>227</v>
      </c>
      <c r="E31" s="58">
        <f>VLOOKUP(D31,W3:X24,2,FALSE)</f>
        <v>9</v>
      </c>
      <c r="N31" s="141">
        <v>80</v>
      </c>
      <c r="O31" s="148">
        <v>6</v>
      </c>
    </row>
    <row r="32" spans="1:25" x14ac:dyDescent="0.25">
      <c r="A32" s="58">
        <v>32</v>
      </c>
      <c r="C32" s="58" t="s">
        <v>445</v>
      </c>
      <c r="D32" s="106" t="s">
        <v>224</v>
      </c>
      <c r="E32" s="58">
        <f>VLOOKUP(D32,W3:X24,2,FALSE)</f>
        <v>6</v>
      </c>
    </row>
    <row r="33" spans="1:25" x14ac:dyDescent="0.25">
      <c r="A33" s="58">
        <v>33</v>
      </c>
      <c r="C33" s="58" t="s">
        <v>335</v>
      </c>
      <c r="D33" s="64" t="s">
        <v>337</v>
      </c>
    </row>
    <row r="34" spans="1:25" x14ac:dyDescent="0.25">
      <c r="A34" s="58">
        <v>34</v>
      </c>
    </row>
    <row r="35" spans="1:25" x14ac:dyDescent="0.25">
      <c r="A35" s="58">
        <v>35</v>
      </c>
    </row>
    <row r="36" spans="1:25" x14ac:dyDescent="0.25">
      <c r="A36" s="58">
        <v>36</v>
      </c>
    </row>
    <row r="37" spans="1:25" s="92" customFormat="1" ht="14.25" customHeight="1" thickBot="1" x14ac:dyDescent="0.3">
      <c r="A37" s="58">
        <v>37</v>
      </c>
      <c r="Q37" s="93"/>
      <c r="R37" s="93"/>
      <c r="S37" s="93"/>
      <c r="T37" s="93"/>
      <c r="W37" s="94"/>
      <c r="X37" s="95"/>
      <c r="Y37" s="93"/>
    </row>
    <row r="38" spans="1:25" x14ac:dyDescent="0.25">
      <c r="A38" s="58">
        <v>38</v>
      </c>
      <c r="C38" s="69" t="s">
        <v>216</v>
      </c>
      <c r="E38" s="1"/>
      <c r="F38" s="1"/>
      <c r="G38" s="96"/>
      <c r="H38" s="97" t="s">
        <v>275</v>
      </c>
    </row>
    <row r="39" spans="1:25" ht="15.75" customHeight="1" x14ac:dyDescent="0.25">
      <c r="A39" s="58">
        <v>39</v>
      </c>
      <c r="C39" s="1" t="s">
        <v>276</v>
      </c>
      <c r="D39" s="21" t="s">
        <v>419</v>
      </c>
      <c r="G39" s="98" t="s">
        <v>442</v>
      </c>
      <c r="H39" s="99">
        <v>2</v>
      </c>
      <c r="M39" s="107"/>
    </row>
    <row r="40" spans="1:25" ht="15.75" customHeight="1" thickBot="1" x14ac:dyDescent="0.3">
      <c r="A40" s="58">
        <v>40</v>
      </c>
      <c r="C40" s="1" t="s">
        <v>419</v>
      </c>
      <c r="G40" s="100" t="s">
        <v>277</v>
      </c>
      <c r="H40" s="101">
        <v>6</v>
      </c>
      <c r="I40" s="107"/>
      <c r="J40" s="107"/>
      <c r="K40" s="107"/>
      <c r="L40" s="107"/>
    </row>
    <row r="41" spans="1:25" ht="15.75" customHeight="1" x14ac:dyDescent="0.3">
      <c r="A41" s="58">
        <v>41</v>
      </c>
      <c r="C41" s="72" t="s">
        <v>274</v>
      </c>
      <c r="D41" s="72" t="s">
        <v>275</v>
      </c>
      <c r="E41" s="58" t="s">
        <v>421</v>
      </c>
      <c r="F41" s="58" t="s">
        <v>422</v>
      </c>
      <c r="G41" s="58" t="s">
        <v>423</v>
      </c>
      <c r="H41" s="107"/>
      <c r="I41" s="107"/>
      <c r="J41" s="107"/>
      <c r="K41" s="107"/>
      <c r="L41" s="107"/>
      <c r="M41" s="107"/>
    </row>
    <row r="42" spans="1:25" x14ac:dyDescent="0.25">
      <c r="A42" s="58">
        <v>42</v>
      </c>
      <c r="B42" s="64"/>
      <c r="C42" s="64" t="s">
        <v>203</v>
      </c>
      <c r="D42" s="64">
        <v>2</v>
      </c>
      <c r="E42" s="64" t="s">
        <v>432</v>
      </c>
      <c r="F42" s="64" t="s">
        <v>433</v>
      </c>
      <c r="G42" s="66" t="s">
        <v>203</v>
      </c>
    </row>
    <row r="43" spans="1:25" ht="15.75" customHeight="1" x14ac:dyDescent="0.25">
      <c r="A43" s="58">
        <v>43</v>
      </c>
      <c r="F43" s="107"/>
      <c r="G43" s="107"/>
      <c r="H43" s="107"/>
      <c r="I43" s="107"/>
      <c r="J43" s="107"/>
      <c r="K43" s="107"/>
    </row>
    <row r="44" spans="1:25" ht="15.75" customHeight="1" x14ac:dyDescent="0.25">
      <c r="A44" s="58">
        <v>44</v>
      </c>
      <c r="C44" s="1" t="s">
        <v>436</v>
      </c>
      <c r="D44" s="1"/>
      <c r="G44" s="58" t="s">
        <v>302</v>
      </c>
      <c r="H44" s="158" t="s">
        <v>301</v>
      </c>
      <c r="I44" s="158"/>
      <c r="J44" s="158"/>
      <c r="K44" s="158"/>
      <c r="L44" s="107" t="s">
        <v>292</v>
      </c>
      <c r="M44" s="107"/>
    </row>
    <row r="45" spans="1:25" ht="15.75" customHeight="1" x14ac:dyDescent="0.3">
      <c r="A45" s="58">
        <v>45</v>
      </c>
      <c r="C45" s="72" t="s">
        <v>274</v>
      </c>
      <c r="D45" s="72" t="s">
        <v>275</v>
      </c>
      <c r="E45" s="68" t="s">
        <v>279</v>
      </c>
      <c r="F45" s="68" t="s">
        <v>280</v>
      </c>
      <c r="G45" s="68" t="s">
        <v>282</v>
      </c>
      <c r="H45" s="68" t="s">
        <v>283</v>
      </c>
      <c r="I45" s="68" t="s">
        <v>286</v>
      </c>
      <c r="J45" s="68" t="s">
        <v>287</v>
      </c>
      <c r="K45" s="68" t="s">
        <v>288</v>
      </c>
      <c r="L45" s="68" t="s">
        <v>289</v>
      </c>
      <c r="M45" s="68" t="s">
        <v>290</v>
      </c>
      <c r="N45" s="68" t="s">
        <v>291</v>
      </c>
    </row>
    <row r="46" spans="1:25" ht="15.75" customHeight="1" x14ac:dyDescent="0.25">
      <c r="A46" s="58">
        <v>46</v>
      </c>
      <c r="B46" s="58" t="s">
        <v>284</v>
      </c>
      <c r="C46" s="58" t="s">
        <v>203</v>
      </c>
      <c r="D46" s="58" t="s">
        <v>278</v>
      </c>
      <c r="E46" s="58">
        <v>20</v>
      </c>
      <c r="F46" s="58" t="b">
        <v>0</v>
      </c>
      <c r="G46" s="58">
        <v>0</v>
      </c>
      <c r="H46" s="58">
        <v>1</v>
      </c>
      <c r="I46" s="58">
        <v>2</v>
      </c>
      <c r="J46" s="58">
        <v>2.2000000000000001E-3</v>
      </c>
      <c r="K46" s="58">
        <v>5.1999999999999998E-3</v>
      </c>
      <c r="L46" s="58">
        <v>-0.1</v>
      </c>
      <c r="M46" s="58">
        <v>0</v>
      </c>
      <c r="N46" s="58">
        <v>0</v>
      </c>
    </row>
    <row r="47" spans="1:25" x14ac:dyDescent="0.25">
      <c r="A47" s="58">
        <v>47</v>
      </c>
      <c r="B47" s="64" t="s">
        <v>285</v>
      </c>
      <c r="C47" s="64" t="s">
        <v>205</v>
      </c>
      <c r="D47" s="64">
        <v>2</v>
      </c>
      <c r="E47" s="64" t="str">
        <f>RIGHT(C47,2)</f>
        <v>30</v>
      </c>
      <c r="F47" s="64" t="b">
        <v>0</v>
      </c>
      <c r="G47" s="66">
        <v>0</v>
      </c>
      <c r="H47" s="64">
        <v>1</v>
      </c>
      <c r="I47" s="64">
        <v>2</v>
      </c>
      <c r="J47" s="64">
        <v>2.2000000000000001E-3</v>
      </c>
      <c r="K47" s="64">
        <v>5.1999999999999998E-3</v>
      </c>
      <c r="L47" s="58">
        <v>-0.1</v>
      </c>
      <c r="M47" s="58">
        <v>0</v>
      </c>
      <c r="N47" s="58">
        <v>0</v>
      </c>
    </row>
    <row r="48" spans="1:25" x14ac:dyDescent="0.25">
      <c r="A48" s="58">
        <v>48</v>
      </c>
    </row>
    <row r="49" spans="1:25" ht="15.75" customHeight="1" x14ac:dyDescent="0.25">
      <c r="A49" s="58">
        <v>49</v>
      </c>
      <c r="C49" s="58" t="s">
        <v>293</v>
      </c>
      <c r="D49" s="21" t="s">
        <v>419</v>
      </c>
      <c r="I49" s="158"/>
      <c r="J49" s="158"/>
      <c r="K49" s="158"/>
      <c r="L49" s="158"/>
      <c r="M49" s="158"/>
      <c r="N49" s="107"/>
    </row>
    <row r="50" spans="1:25" ht="15.75" customHeight="1" x14ac:dyDescent="0.25">
      <c r="A50" s="58">
        <v>50</v>
      </c>
      <c r="C50" s="1" t="s">
        <v>419</v>
      </c>
      <c r="H50" s="107"/>
      <c r="I50" s="107"/>
      <c r="J50" s="107"/>
      <c r="K50" s="107"/>
      <c r="L50" s="107"/>
      <c r="M50" s="107"/>
    </row>
    <row r="51" spans="1:25" ht="15.75" customHeight="1" x14ac:dyDescent="0.3">
      <c r="A51" s="58">
        <v>51</v>
      </c>
      <c r="C51" s="72" t="s">
        <v>274</v>
      </c>
      <c r="D51" s="72" t="s">
        <v>275</v>
      </c>
      <c r="E51" s="58" t="s">
        <v>421</v>
      </c>
      <c r="F51" s="58" t="s">
        <v>422</v>
      </c>
      <c r="G51" s="58" t="s">
        <v>423</v>
      </c>
      <c r="I51" s="107"/>
      <c r="J51" s="107"/>
      <c r="K51" s="107"/>
      <c r="L51" s="107"/>
      <c r="M51" s="107"/>
      <c r="N51" s="107"/>
    </row>
    <row r="52" spans="1:25" ht="15.75" customHeight="1" x14ac:dyDescent="0.25">
      <c r="A52" s="58">
        <v>52</v>
      </c>
      <c r="C52" s="64" t="s">
        <v>439</v>
      </c>
      <c r="D52" s="64">
        <v>6</v>
      </c>
      <c r="E52" s="64" t="s">
        <v>432</v>
      </c>
      <c r="F52" s="64" t="s">
        <v>433</v>
      </c>
      <c r="G52" s="64" t="str">
        <f>C52</f>
        <v>HYSD Grade 415</v>
      </c>
      <c r="I52" s="107"/>
      <c r="J52" s="107"/>
      <c r="K52" s="107"/>
      <c r="L52" s="107"/>
      <c r="M52" s="107"/>
      <c r="N52" s="107"/>
    </row>
    <row r="53" spans="1:25" ht="15.75" customHeight="1" x14ac:dyDescent="0.25">
      <c r="A53" s="58">
        <v>53</v>
      </c>
      <c r="C53" s="1"/>
      <c r="D53" s="57"/>
      <c r="I53" s="107"/>
      <c r="J53" s="107"/>
      <c r="K53" s="107"/>
      <c r="L53" s="107"/>
      <c r="M53" s="107"/>
      <c r="N53" s="107"/>
    </row>
    <row r="54" spans="1:25" ht="15.75" customHeight="1" x14ac:dyDescent="0.25">
      <c r="A54" s="58">
        <v>54</v>
      </c>
      <c r="C54" s="1" t="s">
        <v>436</v>
      </c>
      <c r="H54" s="107"/>
      <c r="I54" s="107"/>
      <c r="J54" s="107"/>
      <c r="K54" s="107"/>
      <c r="L54" s="107"/>
      <c r="M54" s="107"/>
    </row>
    <row r="55" spans="1:25" ht="16.5" x14ac:dyDescent="0.3">
      <c r="A55" s="58">
        <v>55</v>
      </c>
      <c r="C55" s="72" t="s">
        <v>274</v>
      </c>
      <c r="D55" s="72" t="s">
        <v>275</v>
      </c>
      <c r="E55" s="68" t="s">
        <v>294</v>
      </c>
      <c r="F55" s="68" t="s">
        <v>295</v>
      </c>
      <c r="G55" s="68" t="s">
        <v>296</v>
      </c>
      <c r="H55" s="68" t="s">
        <v>297</v>
      </c>
      <c r="I55" s="68" t="s">
        <v>283</v>
      </c>
      <c r="J55" s="68" t="s">
        <v>286</v>
      </c>
      <c r="K55" s="68" t="s">
        <v>298</v>
      </c>
      <c r="L55" s="68" t="s">
        <v>288</v>
      </c>
      <c r="M55" s="68" t="s">
        <v>299</v>
      </c>
      <c r="N55" s="68" t="s">
        <v>291</v>
      </c>
    </row>
    <row r="56" spans="1:25" x14ac:dyDescent="0.25">
      <c r="A56" s="58">
        <v>56</v>
      </c>
      <c r="B56" s="58" t="s">
        <v>284</v>
      </c>
      <c r="C56" s="58" t="s">
        <v>439</v>
      </c>
      <c r="D56" s="58" t="s">
        <v>277</v>
      </c>
      <c r="E56" s="57" t="str">
        <f>RIGHT(C56,3)</f>
        <v>415</v>
      </c>
      <c r="F56" s="58" t="s">
        <v>300</v>
      </c>
      <c r="G56" s="58">
        <v>466.5</v>
      </c>
      <c r="H56" s="58">
        <v>533.5</v>
      </c>
      <c r="I56" s="58">
        <v>1</v>
      </c>
      <c r="J56" s="58">
        <v>2</v>
      </c>
      <c r="K56" s="58">
        <v>0.02</v>
      </c>
      <c r="L56" s="58">
        <v>0.12</v>
      </c>
      <c r="M56" s="58" t="b">
        <v>1</v>
      </c>
      <c r="N56" s="58">
        <v>0</v>
      </c>
    </row>
    <row r="57" spans="1:25" x14ac:dyDescent="0.25">
      <c r="A57" s="58">
        <v>57</v>
      </c>
      <c r="B57" s="64" t="s">
        <v>285</v>
      </c>
      <c r="C57" s="64" t="s">
        <v>439</v>
      </c>
      <c r="D57" s="64">
        <v>6</v>
      </c>
      <c r="E57" s="67" t="str">
        <f>RIGHT(C57,3)</f>
        <v>415</v>
      </c>
      <c r="F57" s="64">
        <v>485</v>
      </c>
      <c r="G57" s="64">
        <v>466.5</v>
      </c>
      <c r="H57" s="64">
        <v>533.5</v>
      </c>
      <c r="I57" s="64">
        <v>1</v>
      </c>
      <c r="J57" s="64">
        <v>2</v>
      </c>
      <c r="K57" s="64">
        <v>0.02</v>
      </c>
      <c r="L57" s="64">
        <v>0.12</v>
      </c>
      <c r="M57" s="64" t="b">
        <v>1</v>
      </c>
      <c r="N57" s="58">
        <v>0</v>
      </c>
    </row>
    <row r="58" spans="1:25" s="92" customFormat="1" ht="14.25" customHeight="1" thickBot="1" x14ac:dyDescent="0.3">
      <c r="A58" s="58">
        <v>58</v>
      </c>
      <c r="Q58" s="93"/>
      <c r="R58" s="93"/>
      <c r="S58" s="93"/>
      <c r="T58" s="93"/>
      <c r="W58" s="94"/>
      <c r="X58" s="95"/>
      <c r="Y58" s="93"/>
    </row>
    <row r="59" spans="1:25" ht="16.5" thickBot="1" x14ac:dyDescent="0.3">
      <c r="A59" s="58">
        <v>59</v>
      </c>
      <c r="C59" s="69" t="s">
        <v>217</v>
      </c>
      <c r="D59" s="1"/>
      <c r="E59" s="102" t="s">
        <v>447</v>
      </c>
      <c r="F59" s="1"/>
      <c r="G59" s="1"/>
    </row>
    <row r="60" spans="1:25" x14ac:dyDescent="0.25">
      <c r="A60" s="58">
        <v>60</v>
      </c>
      <c r="C60" s="1" t="s">
        <v>218</v>
      </c>
      <c r="D60" s="1" t="s">
        <v>152</v>
      </c>
      <c r="E60" s="64" t="s">
        <v>443</v>
      </c>
      <c r="F60" s="58" t="s">
        <v>515</v>
      </c>
      <c r="G60" s="64">
        <v>6</v>
      </c>
      <c r="H60" s="58" t="s">
        <v>320</v>
      </c>
      <c r="I60" s="58" t="s">
        <v>321</v>
      </c>
      <c r="J60" s="58" t="s">
        <v>322</v>
      </c>
      <c r="K60" s="58" t="s">
        <v>323</v>
      </c>
      <c r="L60" s="58" t="s">
        <v>324</v>
      </c>
      <c r="M60" s="58" t="s">
        <v>325</v>
      </c>
      <c r="N60" s="58" t="s">
        <v>325</v>
      </c>
    </row>
    <row r="61" spans="1:25" ht="16.5" x14ac:dyDescent="0.3">
      <c r="A61" s="58">
        <v>61</v>
      </c>
      <c r="B61" s="68"/>
      <c r="C61" s="68" t="s">
        <v>303</v>
      </c>
      <c r="D61" s="68" t="s">
        <v>304</v>
      </c>
      <c r="E61" s="68" t="s">
        <v>305</v>
      </c>
      <c r="F61" s="68" t="s">
        <v>126</v>
      </c>
      <c r="G61" s="68" t="s">
        <v>306</v>
      </c>
      <c r="H61" s="68" t="s">
        <v>307</v>
      </c>
      <c r="I61" s="68" t="s">
        <v>308</v>
      </c>
      <c r="J61" s="68" t="s">
        <v>309</v>
      </c>
      <c r="K61" s="68" t="s">
        <v>310</v>
      </c>
      <c r="L61" s="68" t="s">
        <v>311</v>
      </c>
      <c r="M61" s="68" t="s">
        <v>312</v>
      </c>
      <c r="N61" s="68" t="s">
        <v>313</v>
      </c>
      <c r="O61" s="68" t="s">
        <v>314</v>
      </c>
      <c r="P61" s="68" t="s">
        <v>315</v>
      </c>
      <c r="Q61" s="68" t="s">
        <v>316</v>
      </c>
      <c r="R61" s="68" t="s">
        <v>317</v>
      </c>
      <c r="S61" s="68" t="s">
        <v>318</v>
      </c>
      <c r="T61" s="68" t="s">
        <v>319</v>
      </c>
    </row>
    <row r="62" spans="1:25" x14ac:dyDescent="0.25">
      <c r="A62" s="58">
        <v>62</v>
      </c>
      <c r="B62" s="58" t="s">
        <v>284</v>
      </c>
      <c r="C62" s="58" t="str">
        <f>CONCATENATE("Column ",E62, "*",F62)</f>
        <v>Column 550*550</v>
      </c>
      <c r="D62" s="65" t="str">
        <f>$G$42</f>
        <v>M20</v>
      </c>
      <c r="E62" s="58">
        <v>550</v>
      </c>
      <c r="F62" s="58">
        <f>E62</f>
        <v>550</v>
      </c>
      <c r="G62" s="58" t="str">
        <f>VLOOKUP($C$52,$AI$3:$AJ$6,2)</f>
        <v>HYSD415</v>
      </c>
      <c r="H62" s="58" t="str">
        <f>G62</f>
        <v>HYSD415</v>
      </c>
      <c r="I62" s="58">
        <v>1</v>
      </c>
      <c r="J62" s="58">
        <v>1</v>
      </c>
      <c r="K62" s="58">
        <v>40</v>
      </c>
      <c r="L62" s="58">
        <v>12</v>
      </c>
      <c r="M62" s="58">
        <v>4</v>
      </c>
      <c r="N62" s="58">
        <v>4</v>
      </c>
      <c r="O62" s="58">
        <v>20</v>
      </c>
      <c r="P62" s="58">
        <v>8</v>
      </c>
      <c r="Q62" s="58">
        <v>150</v>
      </c>
      <c r="R62" s="58">
        <v>2</v>
      </c>
      <c r="S62" s="58">
        <v>2</v>
      </c>
      <c r="T62" s="58" t="b">
        <v>0</v>
      </c>
    </row>
    <row r="63" spans="1:25" x14ac:dyDescent="0.25">
      <c r="A63" s="58">
        <v>63</v>
      </c>
      <c r="B63" s="64" t="s">
        <v>285</v>
      </c>
      <c r="C63" s="64" t="str">
        <f>CONCATENATE("Column ",E63, "*",F63)</f>
        <v>Column 550*550</v>
      </c>
      <c r="D63" s="64" t="str">
        <f t="shared" ref="D63:I63" si="1">D62</f>
        <v>M20</v>
      </c>
      <c r="E63" s="64">
        <f t="shared" si="1"/>
        <v>550</v>
      </c>
      <c r="F63" s="64">
        <f t="shared" si="1"/>
        <v>550</v>
      </c>
      <c r="G63" s="64" t="str">
        <f t="shared" si="1"/>
        <v>HYSD415</v>
      </c>
      <c r="H63" s="64" t="str">
        <f t="shared" si="1"/>
        <v>HYSD415</v>
      </c>
      <c r="I63" s="64">
        <f t="shared" si="1"/>
        <v>1</v>
      </c>
      <c r="J63" s="64">
        <v>1</v>
      </c>
      <c r="K63" s="64">
        <v>40</v>
      </c>
      <c r="L63" s="64">
        <f t="shared" ref="L63:S63" si="2">L62</f>
        <v>12</v>
      </c>
      <c r="M63" s="64">
        <f t="shared" si="2"/>
        <v>4</v>
      </c>
      <c r="N63" s="64">
        <f t="shared" si="2"/>
        <v>4</v>
      </c>
      <c r="O63" s="64">
        <f>O62</f>
        <v>20</v>
      </c>
      <c r="P63" s="64">
        <v>8</v>
      </c>
      <c r="Q63" s="64">
        <v>150</v>
      </c>
      <c r="R63" s="64">
        <f t="shared" si="2"/>
        <v>2</v>
      </c>
      <c r="S63" s="64">
        <f t="shared" si="2"/>
        <v>2</v>
      </c>
      <c r="T63" s="64" t="b">
        <v>0</v>
      </c>
    </row>
    <row r="64" spans="1:25" x14ac:dyDescent="0.25">
      <c r="A64" s="58">
        <v>64</v>
      </c>
    </row>
    <row r="65" spans="1:20" x14ac:dyDescent="0.25">
      <c r="A65" s="58">
        <v>65</v>
      </c>
      <c r="B65" s="58" t="s">
        <v>284</v>
      </c>
      <c r="C65" s="58" t="str">
        <f>CONCATENATE("Column ",E65, "*",F65)</f>
        <v>Column 500*500</v>
      </c>
      <c r="D65" s="65" t="str">
        <f>$G$42</f>
        <v>M20</v>
      </c>
      <c r="E65" s="58">
        <v>500</v>
      </c>
      <c r="F65" s="58">
        <f>E65</f>
        <v>500</v>
      </c>
      <c r="G65" s="58" t="str">
        <f>VLOOKUP($C$52,$AI$3:$AJ$6,2)</f>
        <v>HYSD415</v>
      </c>
      <c r="H65" s="58" t="str">
        <f>G65</f>
        <v>HYSD415</v>
      </c>
      <c r="I65" s="58">
        <v>1</v>
      </c>
      <c r="J65" s="58">
        <v>1</v>
      </c>
      <c r="K65" s="58">
        <v>40</v>
      </c>
      <c r="L65" s="58">
        <v>12</v>
      </c>
      <c r="M65" s="58">
        <v>4</v>
      </c>
      <c r="N65" s="58">
        <v>4</v>
      </c>
      <c r="O65" s="58">
        <v>26</v>
      </c>
      <c r="P65" s="58">
        <v>8</v>
      </c>
      <c r="Q65" s="58">
        <v>150</v>
      </c>
      <c r="R65" s="58">
        <v>2</v>
      </c>
      <c r="S65" s="58">
        <v>2</v>
      </c>
      <c r="T65" s="58" t="b">
        <v>0</v>
      </c>
    </row>
    <row r="66" spans="1:20" x14ac:dyDescent="0.25">
      <c r="A66" s="58">
        <v>66</v>
      </c>
      <c r="B66" s="64" t="s">
        <v>285</v>
      </c>
      <c r="C66" s="64" t="str">
        <f>CONCATENATE("Column ",E66, "*",F66)</f>
        <v>Column 500*500</v>
      </c>
      <c r="D66" s="64" t="str">
        <f t="shared" ref="D66" si="3">D65</f>
        <v>M20</v>
      </c>
      <c r="E66" s="64">
        <f t="shared" ref="E66:I66" si="4">E65</f>
        <v>500</v>
      </c>
      <c r="F66" s="64">
        <f t="shared" si="4"/>
        <v>500</v>
      </c>
      <c r="G66" s="64" t="str">
        <f t="shared" si="4"/>
        <v>HYSD415</v>
      </c>
      <c r="H66" s="64" t="str">
        <f t="shared" si="4"/>
        <v>HYSD415</v>
      </c>
      <c r="I66" s="64">
        <f t="shared" si="4"/>
        <v>1</v>
      </c>
      <c r="J66" s="64">
        <v>1</v>
      </c>
      <c r="K66" s="64">
        <v>40</v>
      </c>
      <c r="L66" s="64">
        <f t="shared" ref="L66:N66" si="5">L65</f>
        <v>12</v>
      </c>
      <c r="M66" s="64">
        <f t="shared" si="5"/>
        <v>4</v>
      </c>
      <c r="N66" s="64">
        <f t="shared" si="5"/>
        <v>4</v>
      </c>
      <c r="O66" s="64">
        <f>O65</f>
        <v>26</v>
      </c>
      <c r="P66" s="64">
        <v>8</v>
      </c>
      <c r="Q66" s="64">
        <v>150</v>
      </c>
      <c r="R66" s="64">
        <f t="shared" ref="R66:S66" si="6">R65</f>
        <v>2</v>
      </c>
      <c r="S66" s="64">
        <f t="shared" si="6"/>
        <v>2</v>
      </c>
      <c r="T66" s="64" t="b">
        <v>0</v>
      </c>
    </row>
    <row r="67" spans="1:20" x14ac:dyDescent="0.25">
      <c r="A67" s="58">
        <v>67</v>
      </c>
    </row>
    <row r="68" spans="1:20" x14ac:dyDescent="0.25">
      <c r="A68" s="58">
        <v>68</v>
      </c>
      <c r="B68" s="58" t="s">
        <v>284</v>
      </c>
      <c r="C68" s="58" t="str">
        <f>CONCATENATE("Column ",E68, "*",F68)</f>
        <v>Column 450*450</v>
      </c>
      <c r="D68" s="65" t="str">
        <f>$G$42</f>
        <v>M20</v>
      </c>
      <c r="E68" s="58">
        <v>450</v>
      </c>
      <c r="F68" s="58">
        <f>E68</f>
        <v>450</v>
      </c>
      <c r="G68" s="58" t="str">
        <f>VLOOKUP($C$52,$AI$3:$AJ$6,2)</f>
        <v>HYSD415</v>
      </c>
      <c r="H68" s="58" t="str">
        <f>G68</f>
        <v>HYSD415</v>
      </c>
      <c r="I68" s="58">
        <v>1</v>
      </c>
      <c r="J68" s="58">
        <v>1</v>
      </c>
      <c r="K68" s="58">
        <v>40</v>
      </c>
      <c r="L68" s="58">
        <v>12</v>
      </c>
      <c r="M68" s="58">
        <v>4</v>
      </c>
      <c r="N68" s="58">
        <v>4</v>
      </c>
      <c r="O68" s="58">
        <v>20</v>
      </c>
      <c r="P68" s="58">
        <v>8</v>
      </c>
      <c r="Q68" s="58">
        <v>150</v>
      </c>
      <c r="R68" s="58">
        <v>2</v>
      </c>
      <c r="S68" s="58">
        <v>2</v>
      </c>
      <c r="T68" s="58" t="b">
        <v>0</v>
      </c>
    </row>
    <row r="69" spans="1:20" x14ac:dyDescent="0.25">
      <c r="A69" s="58">
        <v>69</v>
      </c>
      <c r="B69" s="64" t="s">
        <v>285</v>
      </c>
      <c r="C69" s="64" t="str">
        <f>CONCATENATE("Column ",E69, "*",F69)</f>
        <v>Column 450*450</v>
      </c>
      <c r="D69" s="64" t="str">
        <f t="shared" ref="D69" si="7">D68</f>
        <v>M20</v>
      </c>
      <c r="E69" s="64">
        <f t="shared" ref="E69:I69" si="8">E68</f>
        <v>450</v>
      </c>
      <c r="F69" s="64">
        <f t="shared" si="8"/>
        <v>450</v>
      </c>
      <c r="G69" s="64" t="str">
        <f t="shared" si="8"/>
        <v>HYSD415</v>
      </c>
      <c r="H69" s="64" t="str">
        <f t="shared" si="8"/>
        <v>HYSD415</v>
      </c>
      <c r="I69" s="64">
        <f t="shared" si="8"/>
        <v>1</v>
      </c>
      <c r="J69" s="64">
        <v>1</v>
      </c>
      <c r="K69" s="64">
        <v>40</v>
      </c>
      <c r="L69" s="64">
        <f t="shared" ref="L69:N69" si="9">L68</f>
        <v>12</v>
      </c>
      <c r="M69" s="64">
        <f t="shared" si="9"/>
        <v>4</v>
      </c>
      <c r="N69" s="64">
        <f t="shared" si="9"/>
        <v>4</v>
      </c>
      <c r="O69" s="64">
        <f>O68</f>
        <v>20</v>
      </c>
      <c r="P69" s="64">
        <v>8</v>
      </c>
      <c r="Q69" s="64">
        <v>150</v>
      </c>
      <c r="R69" s="64">
        <f t="shared" ref="R69:S69" si="10">R68</f>
        <v>2</v>
      </c>
      <c r="S69" s="64">
        <f t="shared" si="10"/>
        <v>2</v>
      </c>
      <c r="T69" s="64" t="b">
        <v>0</v>
      </c>
    </row>
    <row r="70" spans="1:20" x14ac:dyDescent="0.25">
      <c r="A70" s="58">
        <v>70</v>
      </c>
    </row>
    <row r="71" spans="1:20" x14ac:dyDescent="0.25">
      <c r="A71" s="58">
        <v>71</v>
      </c>
      <c r="B71" s="58" t="s">
        <v>284</v>
      </c>
      <c r="C71" s="58" t="str">
        <f>CONCATENATE("Column ",E71, "*",F71)</f>
        <v>Column 400*400</v>
      </c>
      <c r="D71" s="65" t="str">
        <f>$G$42</f>
        <v>M20</v>
      </c>
      <c r="E71" s="58">
        <v>400</v>
      </c>
      <c r="F71" s="58">
        <f>E71</f>
        <v>400</v>
      </c>
      <c r="G71" s="58" t="str">
        <f>VLOOKUP($C$52,$AI$3:$AJ$6,2)</f>
        <v>HYSD415</v>
      </c>
      <c r="H71" s="58" t="str">
        <f>G71</f>
        <v>HYSD415</v>
      </c>
      <c r="I71" s="58">
        <v>1</v>
      </c>
      <c r="J71" s="58">
        <v>1</v>
      </c>
      <c r="K71" s="58">
        <v>40</v>
      </c>
      <c r="L71" s="58">
        <v>12</v>
      </c>
      <c r="M71" s="58">
        <v>4</v>
      </c>
      <c r="N71" s="58">
        <v>4</v>
      </c>
      <c r="O71" s="58">
        <v>16</v>
      </c>
      <c r="P71" s="58">
        <v>8</v>
      </c>
      <c r="Q71" s="58">
        <v>150</v>
      </c>
      <c r="R71" s="58">
        <v>2</v>
      </c>
      <c r="S71" s="58">
        <v>2</v>
      </c>
      <c r="T71" s="58" t="b">
        <v>0</v>
      </c>
    </row>
    <row r="72" spans="1:20" x14ac:dyDescent="0.25">
      <c r="A72" s="58">
        <v>72</v>
      </c>
      <c r="B72" s="64" t="s">
        <v>285</v>
      </c>
      <c r="C72" s="64" t="str">
        <f>CONCATENATE("Column ",E72, "*",F72)</f>
        <v>Column 400*400</v>
      </c>
      <c r="D72" s="64" t="str">
        <f t="shared" ref="D72" si="11">D71</f>
        <v>M20</v>
      </c>
      <c r="E72" s="64">
        <f t="shared" ref="E72:I72" si="12">E71</f>
        <v>400</v>
      </c>
      <c r="F72" s="64">
        <f t="shared" si="12"/>
        <v>400</v>
      </c>
      <c r="G72" s="64" t="str">
        <f t="shared" si="12"/>
        <v>HYSD415</v>
      </c>
      <c r="H72" s="64" t="str">
        <f t="shared" si="12"/>
        <v>HYSD415</v>
      </c>
      <c r="I72" s="64">
        <f t="shared" si="12"/>
        <v>1</v>
      </c>
      <c r="J72" s="64">
        <v>1</v>
      </c>
      <c r="K72" s="64">
        <v>40</v>
      </c>
      <c r="L72" s="64">
        <f t="shared" ref="L72:N72" si="13">L71</f>
        <v>12</v>
      </c>
      <c r="M72" s="64">
        <f t="shared" si="13"/>
        <v>4</v>
      </c>
      <c r="N72" s="64">
        <f t="shared" si="13"/>
        <v>4</v>
      </c>
      <c r="O72" s="64">
        <f>O71</f>
        <v>16</v>
      </c>
      <c r="P72" s="64">
        <v>8</v>
      </c>
      <c r="Q72" s="64">
        <v>150</v>
      </c>
      <c r="R72" s="64">
        <f t="shared" ref="R72:S72" si="14">R71</f>
        <v>2</v>
      </c>
      <c r="S72" s="64">
        <f t="shared" si="14"/>
        <v>2</v>
      </c>
      <c r="T72" s="64" t="b">
        <v>0</v>
      </c>
    </row>
    <row r="73" spans="1:20" x14ac:dyDescent="0.25">
      <c r="A73" s="58">
        <v>73</v>
      </c>
    </row>
    <row r="74" spans="1:20" x14ac:dyDescent="0.25">
      <c r="A74" s="58">
        <v>74</v>
      </c>
      <c r="B74" s="58" t="s">
        <v>284</v>
      </c>
      <c r="C74" s="58" t="str">
        <f>CONCATENATE("Column ",E74, "*",F74)</f>
        <v>Column 350*350</v>
      </c>
      <c r="D74" s="65" t="str">
        <f>$G$42</f>
        <v>M20</v>
      </c>
      <c r="E74" s="58">
        <v>350</v>
      </c>
      <c r="F74" s="58">
        <f>E74</f>
        <v>350</v>
      </c>
      <c r="G74" s="58" t="str">
        <f>VLOOKUP($C$52,$AI$3:$AJ$6,2)</f>
        <v>HYSD415</v>
      </c>
      <c r="H74" s="58" t="str">
        <f>G74</f>
        <v>HYSD415</v>
      </c>
      <c r="I74" s="58">
        <v>1</v>
      </c>
      <c r="J74" s="58">
        <v>1</v>
      </c>
      <c r="K74" s="58">
        <v>40</v>
      </c>
      <c r="L74" s="58">
        <v>12</v>
      </c>
      <c r="M74" s="58">
        <v>4</v>
      </c>
      <c r="N74" s="58">
        <v>4</v>
      </c>
      <c r="O74" s="58">
        <v>20</v>
      </c>
      <c r="P74" s="58">
        <v>8</v>
      </c>
      <c r="Q74" s="58">
        <v>150</v>
      </c>
      <c r="R74" s="58">
        <v>2</v>
      </c>
      <c r="S74" s="58">
        <v>2</v>
      </c>
      <c r="T74" s="58" t="b">
        <v>0</v>
      </c>
    </row>
    <row r="75" spans="1:20" x14ac:dyDescent="0.25">
      <c r="A75" s="58">
        <v>75</v>
      </c>
      <c r="B75" s="64" t="s">
        <v>285</v>
      </c>
      <c r="C75" s="64" t="str">
        <f>CONCATENATE("Column ",E75, "*",F75)</f>
        <v>Column 350*350</v>
      </c>
      <c r="D75" s="64" t="str">
        <f t="shared" ref="D75" si="15">D74</f>
        <v>M20</v>
      </c>
      <c r="E75" s="64">
        <f t="shared" ref="E75:I75" si="16">E74</f>
        <v>350</v>
      </c>
      <c r="F75" s="64">
        <f t="shared" si="16"/>
        <v>350</v>
      </c>
      <c r="G75" s="64" t="str">
        <f t="shared" si="16"/>
        <v>HYSD415</v>
      </c>
      <c r="H75" s="64" t="str">
        <f t="shared" si="16"/>
        <v>HYSD415</v>
      </c>
      <c r="I75" s="64">
        <f t="shared" si="16"/>
        <v>1</v>
      </c>
      <c r="J75" s="64">
        <v>1</v>
      </c>
      <c r="K75" s="64">
        <v>40</v>
      </c>
      <c r="L75" s="64">
        <f t="shared" ref="L75:N75" si="17">L74</f>
        <v>12</v>
      </c>
      <c r="M75" s="64">
        <f t="shared" si="17"/>
        <v>4</v>
      </c>
      <c r="N75" s="64">
        <f t="shared" si="17"/>
        <v>4</v>
      </c>
      <c r="O75" s="64">
        <f>O74</f>
        <v>20</v>
      </c>
      <c r="P75" s="64">
        <v>8</v>
      </c>
      <c r="Q75" s="64">
        <v>150</v>
      </c>
      <c r="R75" s="64">
        <f t="shared" ref="R75:S75" si="18">R74</f>
        <v>2</v>
      </c>
      <c r="S75" s="64">
        <f t="shared" si="18"/>
        <v>2</v>
      </c>
      <c r="T75" s="64" t="b">
        <v>0</v>
      </c>
    </row>
    <row r="76" spans="1:20" x14ac:dyDescent="0.25">
      <c r="A76" s="58">
        <v>76</v>
      </c>
    </row>
    <row r="77" spans="1:20" x14ac:dyDescent="0.25">
      <c r="A77" s="58">
        <v>77</v>
      </c>
      <c r="B77" s="58" t="s">
        <v>284</v>
      </c>
      <c r="C77" s="58" t="str">
        <f>CONCATENATE("Column ",E77, "*",F77)</f>
        <v>Column 300*300</v>
      </c>
      <c r="D77" s="65" t="str">
        <f>$G$42</f>
        <v>M20</v>
      </c>
      <c r="E77" s="58">
        <v>300</v>
      </c>
      <c r="F77" s="58">
        <f>E77</f>
        <v>300</v>
      </c>
      <c r="G77" s="58" t="str">
        <f>VLOOKUP($C$52,$AI$3:$AJ$6,2)</f>
        <v>HYSD415</v>
      </c>
      <c r="H77" s="58" t="str">
        <f>G77</f>
        <v>HYSD415</v>
      </c>
      <c r="I77" s="58">
        <v>1</v>
      </c>
      <c r="J77" s="58">
        <v>1</v>
      </c>
      <c r="K77" s="58">
        <v>40</v>
      </c>
      <c r="L77" s="58">
        <v>12</v>
      </c>
      <c r="M77" s="58">
        <v>4</v>
      </c>
      <c r="N77" s="58">
        <v>4</v>
      </c>
      <c r="O77" s="58">
        <v>20</v>
      </c>
      <c r="P77" s="58">
        <v>8</v>
      </c>
      <c r="Q77" s="58">
        <v>150</v>
      </c>
      <c r="R77" s="58">
        <v>2</v>
      </c>
      <c r="S77" s="58">
        <v>2</v>
      </c>
      <c r="T77" s="58" t="b">
        <v>0</v>
      </c>
    </row>
    <row r="78" spans="1:20" x14ac:dyDescent="0.25">
      <c r="A78" s="58">
        <v>78</v>
      </c>
      <c r="B78" s="64" t="s">
        <v>285</v>
      </c>
      <c r="C78" s="64" t="str">
        <f>CONCATENATE("Column ",E78, "*",F78)</f>
        <v>Column 300*300</v>
      </c>
      <c r="D78" s="64" t="str">
        <f t="shared" ref="D78" si="19">D77</f>
        <v>M20</v>
      </c>
      <c r="E78" s="64">
        <f t="shared" ref="E78:I78" si="20">E77</f>
        <v>300</v>
      </c>
      <c r="F78" s="64">
        <f t="shared" si="20"/>
        <v>300</v>
      </c>
      <c r="G78" s="64" t="str">
        <f t="shared" si="20"/>
        <v>HYSD415</v>
      </c>
      <c r="H78" s="64" t="str">
        <f t="shared" si="20"/>
        <v>HYSD415</v>
      </c>
      <c r="I78" s="64">
        <f t="shared" si="20"/>
        <v>1</v>
      </c>
      <c r="J78" s="64">
        <v>1</v>
      </c>
      <c r="K78" s="64">
        <v>40</v>
      </c>
      <c r="L78" s="64">
        <f t="shared" ref="L78:N78" si="21">L77</f>
        <v>12</v>
      </c>
      <c r="M78" s="64">
        <f t="shared" si="21"/>
        <v>4</v>
      </c>
      <c r="N78" s="64">
        <f t="shared" si="21"/>
        <v>4</v>
      </c>
      <c r="O78" s="64">
        <f>O77</f>
        <v>20</v>
      </c>
      <c r="P78" s="64">
        <v>8</v>
      </c>
      <c r="Q78" s="64">
        <v>150</v>
      </c>
      <c r="R78" s="64">
        <f t="shared" ref="R78:S78" si="22">R77</f>
        <v>2</v>
      </c>
      <c r="S78" s="64">
        <f t="shared" si="22"/>
        <v>2</v>
      </c>
      <c r="T78" s="64" t="b">
        <v>0</v>
      </c>
    </row>
    <row r="79" spans="1:20" x14ac:dyDescent="0.25">
      <c r="A79" s="58">
        <v>79</v>
      </c>
    </row>
    <row r="80" spans="1:20" x14ac:dyDescent="0.25">
      <c r="A80" s="58">
        <v>80</v>
      </c>
      <c r="C80" s="58" t="s">
        <v>516</v>
      </c>
    </row>
    <row r="81" spans="1:14" x14ac:dyDescent="0.25">
      <c r="A81" s="58">
        <v>81</v>
      </c>
      <c r="B81" s="125"/>
      <c r="C81" s="125" t="s">
        <v>517</v>
      </c>
      <c r="D81" s="159" t="s">
        <v>518</v>
      </c>
      <c r="E81" s="159"/>
    </row>
    <row r="82" spans="1:14" x14ac:dyDescent="0.25">
      <c r="A82" s="58">
        <v>82</v>
      </c>
      <c r="C82" s="58" t="str">
        <f>C63</f>
        <v>Column 550*550</v>
      </c>
      <c r="D82" s="64"/>
      <c r="E82" s="64"/>
      <c r="F82" s="64"/>
      <c r="G82" s="64"/>
      <c r="H82" s="64"/>
      <c r="I82" s="64"/>
      <c r="J82" s="64"/>
      <c r="K82" s="64"/>
      <c r="L82" s="64"/>
    </row>
    <row r="83" spans="1:14" x14ac:dyDescent="0.25">
      <c r="A83" s="58">
        <v>83</v>
      </c>
      <c r="C83" s="58" t="str">
        <f>C66</f>
        <v>Column 500*500</v>
      </c>
      <c r="D83" s="64">
        <v>1</v>
      </c>
      <c r="E83" s="64">
        <v>2</v>
      </c>
      <c r="F83" s="64"/>
      <c r="G83" s="64"/>
      <c r="H83" s="64"/>
      <c r="I83" s="64"/>
      <c r="J83" s="64"/>
      <c r="K83" s="64"/>
      <c r="L83" s="64"/>
    </row>
    <row r="84" spans="1:14" x14ac:dyDescent="0.25">
      <c r="A84" s="58">
        <v>84</v>
      </c>
      <c r="C84" s="58" t="str">
        <f>C69</f>
        <v>Column 450*450</v>
      </c>
      <c r="D84" s="64">
        <v>3</v>
      </c>
      <c r="E84" s="64">
        <v>4</v>
      </c>
      <c r="F84" s="64"/>
      <c r="G84" s="64"/>
      <c r="H84" s="64"/>
      <c r="I84" s="64"/>
      <c r="J84" s="64"/>
      <c r="K84" s="64"/>
      <c r="L84" s="64"/>
    </row>
    <row r="85" spans="1:14" x14ac:dyDescent="0.25">
      <c r="A85" s="58">
        <v>85</v>
      </c>
      <c r="C85" s="58" t="str">
        <f>C72</f>
        <v>Column 400*400</v>
      </c>
      <c r="D85" s="64">
        <v>5</v>
      </c>
      <c r="E85" s="64">
        <v>6</v>
      </c>
      <c r="F85" s="64">
        <v>7</v>
      </c>
      <c r="G85" s="64"/>
      <c r="H85" s="64"/>
      <c r="I85" s="64"/>
      <c r="J85" s="64"/>
      <c r="K85" s="64"/>
      <c r="L85" s="64"/>
    </row>
    <row r="86" spans="1:14" x14ac:dyDescent="0.25">
      <c r="A86" s="58">
        <v>86</v>
      </c>
      <c r="C86" s="58" t="str">
        <f>C75</f>
        <v>Column 350*350</v>
      </c>
      <c r="D86" s="64"/>
      <c r="E86" s="64"/>
      <c r="F86" s="64"/>
      <c r="G86" s="64"/>
      <c r="H86" s="64"/>
      <c r="I86" s="64"/>
      <c r="J86" s="64"/>
      <c r="K86" s="64"/>
      <c r="L86" s="64"/>
    </row>
    <row r="87" spans="1:14" x14ac:dyDescent="0.25">
      <c r="A87" s="58">
        <v>87</v>
      </c>
      <c r="C87" s="58" t="str">
        <f>C78</f>
        <v>Column 300*300</v>
      </c>
      <c r="D87" s="64"/>
      <c r="E87" s="64"/>
      <c r="F87" s="64"/>
      <c r="G87" s="64"/>
      <c r="H87" s="64"/>
      <c r="I87" s="64"/>
      <c r="J87" s="64"/>
      <c r="K87" s="64"/>
      <c r="L87" s="64"/>
    </row>
    <row r="88" spans="1:14" x14ac:dyDescent="0.25">
      <c r="A88" s="58">
        <v>88</v>
      </c>
    </row>
    <row r="89" spans="1:14" x14ac:dyDescent="0.25">
      <c r="A89" s="58">
        <v>89</v>
      </c>
      <c r="C89" s="1" t="s">
        <v>326</v>
      </c>
      <c r="D89" s="1" t="s">
        <v>444</v>
      </c>
      <c r="E89" s="64" t="s">
        <v>443</v>
      </c>
      <c r="F89" s="58" t="s">
        <v>515</v>
      </c>
      <c r="G89" s="64">
        <v>4</v>
      </c>
      <c r="H89" s="58" t="s">
        <v>320</v>
      </c>
      <c r="I89" s="58" t="s">
        <v>327</v>
      </c>
      <c r="J89" s="58" t="s">
        <v>324</v>
      </c>
      <c r="K89" s="58" t="s">
        <v>325</v>
      </c>
      <c r="L89" s="58" t="s">
        <v>325</v>
      </c>
    </row>
    <row r="90" spans="1:14" ht="16.5" x14ac:dyDescent="0.3">
      <c r="A90" s="58">
        <v>90</v>
      </c>
      <c r="B90" s="68"/>
      <c r="C90" s="68" t="s">
        <v>303</v>
      </c>
      <c r="D90" s="68" t="s">
        <v>304</v>
      </c>
      <c r="E90" s="68" t="s">
        <v>305</v>
      </c>
      <c r="F90" s="68" t="s">
        <v>126</v>
      </c>
      <c r="G90" s="68" t="s">
        <v>306</v>
      </c>
      <c r="H90" s="68" t="s">
        <v>307</v>
      </c>
      <c r="I90" s="68" t="s">
        <v>328</v>
      </c>
      <c r="J90" s="68" t="s">
        <v>329</v>
      </c>
      <c r="K90" s="68" t="s">
        <v>330</v>
      </c>
      <c r="L90" s="68" t="s">
        <v>331</v>
      </c>
      <c r="M90" s="68" t="s">
        <v>332</v>
      </c>
      <c r="N90" s="68" t="s">
        <v>333</v>
      </c>
    </row>
    <row r="91" spans="1:14" x14ac:dyDescent="0.25">
      <c r="A91" s="58">
        <v>91</v>
      </c>
      <c r="B91" s="58" t="s">
        <v>284</v>
      </c>
      <c r="C91" s="58" t="str">
        <f>CONCATENATE("Beam ",E91, "*",F91)</f>
        <v>Beam 450*300</v>
      </c>
      <c r="D91" s="65" t="str">
        <f>$G$42</f>
        <v>M20</v>
      </c>
      <c r="E91" s="58">
        <v>450</v>
      </c>
      <c r="F91" s="58">
        <v>300</v>
      </c>
      <c r="G91" s="58" t="str">
        <f>VLOOKUP($C$52,$AI$3:$AJ$6,2)</f>
        <v>HYSD415</v>
      </c>
      <c r="H91" s="58" t="str">
        <f>G91</f>
        <v>HYSD415</v>
      </c>
      <c r="I91" s="58">
        <v>25</v>
      </c>
      <c r="J91" s="58">
        <f>I91</f>
        <v>25</v>
      </c>
      <c r="K91" s="58">
        <v>0</v>
      </c>
      <c r="L91" s="58">
        <v>0</v>
      </c>
      <c r="M91" s="58">
        <v>0</v>
      </c>
      <c r="N91" s="58">
        <v>0</v>
      </c>
    </row>
    <row r="92" spans="1:14" x14ac:dyDescent="0.25">
      <c r="A92" s="58">
        <v>92</v>
      </c>
      <c r="B92" s="64" t="s">
        <v>285</v>
      </c>
      <c r="C92" s="64" t="str">
        <f>CONCATENATE("Beam ",E92, "*",F92)</f>
        <v>Beam 450*300</v>
      </c>
      <c r="D92" s="64" t="str">
        <f>D91</f>
        <v>M20</v>
      </c>
      <c r="E92" s="64">
        <v>450</v>
      </c>
      <c r="F92" s="64">
        <f>F91</f>
        <v>300</v>
      </c>
      <c r="G92" s="64" t="str">
        <f t="shared" ref="G92:N92" si="23">G91</f>
        <v>HYSD415</v>
      </c>
      <c r="H92" s="64" t="str">
        <f t="shared" si="23"/>
        <v>HYSD415</v>
      </c>
      <c r="I92" s="64">
        <f t="shared" si="23"/>
        <v>25</v>
      </c>
      <c r="J92" s="64">
        <f t="shared" si="23"/>
        <v>25</v>
      </c>
      <c r="K92" s="64">
        <f t="shared" si="23"/>
        <v>0</v>
      </c>
      <c r="L92" s="64">
        <f t="shared" si="23"/>
        <v>0</v>
      </c>
      <c r="M92" s="64">
        <f t="shared" si="23"/>
        <v>0</v>
      </c>
      <c r="N92" s="64">
        <f t="shared" si="23"/>
        <v>0</v>
      </c>
    </row>
    <row r="93" spans="1:14" x14ac:dyDescent="0.25">
      <c r="A93" s="58">
        <v>93</v>
      </c>
    </row>
    <row r="94" spans="1:14" x14ac:dyDescent="0.25">
      <c r="A94" s="58">
        <v>94</v>
      </c>
      <c r="B94" s="58" t="s">
        <v>284</v>
      </c>
      <c r="C94" s="58" t="str">
        <f>CONCATENATE("Beam ",E94, "*",F94)</f>
        <v>Beam 450*300</v>
      </c>
      <c r="D94" s="65" t="str">
        <f>$G$42</f>
        <v>M20</v>
      </c>
      <c r="E94" s="58">
        <v>450</v>
      </c>
      <c r="F94" s="58">
        <v>300</v>
      </c>
      <c r="G94" s="58" t="str">
        <f>VLOOKUP($C$52,$AI$3:$AJ$6,2)</f>
        <v>HYSD415</v>
      </c>
      <c r="H94" s="58" t="str">
        <f>G94</f>
        <v>HYSD415</v>
      </c>
      <c r="I94" s="58">
        <v>25</v>
      </c>
      <c r="J94" s="58">
        <f>I94</f>
        <v>25</v>
      </c>
      <c r="K94" s="58">
        <v>0</v>
      </c>
      <c r="L94" s="58">
        <v>0</v>
      </c>
      <c r="M94" s="58">
        <v>0</v>
      </c>
      <c r="N94" s="58">
        <v>0</v>
      </c>
    </row>
    <row r="95" spans="1:14" x14ac:dyDescent="0.25">
      <c r="A95" s="58">
        <v>95</v>
      </c>
      <c r="B95" s="64" t="s">
        <v>285</v>
      </c>
      <c r="C95" s="64" t="str">
        <f>CONCATENATE("Beam ",E95, "*",F95)</f>
        <v>Beam 450*300</v>
      </c>
      <c r="D95" s="64" t="str">
        <f>D94</f>
        <v>M20</v>
      </c>
      <c r="E95" s="64">
        <v>450</v>
      </c>
      <c r="F95" s="64">
        <f>F94</f>
        <v>300</v>
      </c>
      <c r="G95" s="64" t="str">
        <f t="shared" ref="G95:N95" si="24">G94</f>
        <v>HYSD415</v>
      </c>
      <c r="H95" s="64" t="str">
        <f t="shared" si="24"/>
        <v>HYSD415</v>
      </c>
      <c r="I95" s="64">
        <f t="shared" si="24"/>
        <v>25</v>
      </c>
      <c r="J95" s="64">
        <f t="shared" si="24"/>
        <v>25</v>
      </c>
      <c r="K95" s="64">
        <f t="shared" si="24"/>
        <v>0</v>
      </c>
      <c r="L95" s="64">
        <f t="shared" si="24"/>
        <v>0</v>
      </c>
      <c r="M95" s="64">
        <f t="shared" si="24"/>
        <v>0</v>
      </c>
      <c r="N95" s="64">
        <f t="shared" si="24"/>
        <v>0</v>
      </c>
    </row>
    <row r="96" spans="1:14" x14ac:dyDescent="0.25">
      <c r="A96" s="58">
        <v>96</v>
      </c>
    </row>
    <row r="97" spans="1:25" x14ac:dyDescent="0.25">
      <c r="A97" s="58">
        <v>97</v>
      </c>
      <c r="B97" s="58" t="s">
        <v>284</v>
      </c>
      <c r="C97" s="58" t="str">
        <f>CONCATENATE("Beam ",E97, "*",F97)</f>
        <v>Beam 450*300</v>
      </c>
      <c r="D97" s="65" t="str">
        <f>$G$42</f>
        <v>M20</v>
      </c>
      <c r="E97" s="58">
        <v>450</v>
      </c>
      <c r="F97" s="58">
        <v>300</v>
      </c>
      <c r="G97" s="58" t="str">
        <f>VLOOKUP($C$52,$AI$3:$AJ$6,2)</f>
        <v>HYSD415</v>
      </c>
      <c r="H97" s="58" t="str">
        <f>G97</f>
        <v>HYSD415</v>
      </c>
      <c r="I97" s="58">
        <v>25</v>
      </c>
      <c r="J97" s="58">
        <f>I97</f>
        <v>25</v>
      </c>
      <c r="K97" s="58">
        <v>0</v>
      </c>
      <c r="L97" s="58">
        <v>0</v>
      </c>
      <c r="M97" s="58">
        <v>0</v>
      </c>
      <c r="N97" s="58">
        <v>0</v>
      </c>
    </row>
    <row r="98" spans="1:25" x14ac:dyDescent="0.25">
      <c r="A98" s="58">
        <v>98</v>
      </c>
      <c r="B98" s="64" t="s">
        <v>285</v>
      </c>
      <c r="C98" s="64" t="str">
        <f>CONCATENATE("Beam ",E98, "*",F98)</f>
        <v>Beam 450*300</v>
      </c>
      <c r="D98" s="64" t="str">
        <f>D97</f>
        <v>M20</v>
      </c>
      <c r="E98" s="64">
        <f>E97</f>
        <v>450</v>
      </c>
      <c r="F98" s="64">
        <f>F97</f>
        <v>300</v>
      </c>
      <c r="G98" s="64" t="str">
        <f t="shared" ref="G98:N98" si="25">G97</f>
        <v>HYSD415</v>
      </c>
      <c r="H98" s="64" t="str">
        <f t="shared" si="25"/>
        <v>HYSD415</v>
      </c>
      <c r="I98" s="64">
        <f t="shared" si="25"/>
        <v>25</v>
      </c>
      <c r="J98" s="64">
        <f t="shared" si="25"/>
        <v>25</v>
      </c>
      <c r="K98" s="64">
        <f t="shared" si="25"/>
        <v>0</v>
      </c>
      <c r="L98" s="64">
        <f t="shared" si="25"/>
        <v>0</v>
      </c>
      <c r="M98" s="64">
        <f t="shared" si="25"/>
        <v>0</v>
      </c>
      <c r="N98" s="64">
        <f t="shared" si="25"/>
        <v>0</v>
      </c>
    </row>
    <row r="99" spans="1:25" x14ac:dyDescent="0.25">
      <c r="A99" s="58">
        <v>99</v>
      </c>
    </row>
    <row r="100" spans="1:25" x14ac:dyDescent="0.25">
      <c r="A100" s="58">
        <v>100</v>
      </c>
      <c r="B100" s="58" t="s">
        <v>284</v>
      </c>
      <c r="C100" s="58" t="str">
        <f>CONCATENATE("Beam ",E100, "*",F100)</f>
        <v>Beam 450*300</v>
      </c>
      <c r="D100" s="65" t="str">
        <f>$G$42</f>
        <v>M20</v>
      </c>
      <c r="E100" s="58">
        <v>450</v>
      </c>
      <c r="F100" s="58">
        <v>300</v>
      </c>
      <c r="G100" s="58" t="str">
        <f>VLOOKUP($C$52,$AI$3:$AJ$6,2)</f>
        <v>HYSD415</v>
      </c>
      <c r="H100" s="58" t="str">
        <f>G100</f>
        <v>HYSD415</v>
      </c>
      <c r="I100" s="58">
        <v>25</v>
      </c>
      <c r="J100" s="58">
        <f>I100</f>
        <v>25</v>
      </c>
      <c r="K100" s="58">
        <v>0</v>
      </c>
      <c r="L100" s="58">
        <v>0</v>
      </c>
      <c r="M100" s="58">
        <v>0</v>
      </c>
      <c r="N100" s="58">
        <v>0</v>
      </c>
    </row>
    <row r="101" spans="1:25" x14ac:dyDescent="0.25">
      <c r="A101" s="58">
        <v>101</v>
      </c>
      <c r="B101" s="64" t="s">
        <v>285</v>
      </c>
      <c r="C101" s="64" t="str">
        <f>CONCATENATE("Beam ",E101, "*",F101)</f>
        <v>Beam 450*300</v>
      </c>
      <c r="D101" s="64" t="str">
        <f>D100</f>
        <v>M20</v>
      </c>
      <c r="E101" s="64">
        <f>E100</f>
        <v>450</v>
      </c>
      <c r="F101" s="64">
        <f>F100</f>
        <v>300</v>
      </c>
      <c r="G101" s="64" t="str">
        <f t="shared" ref="G101:N101" si="26">G100</f>
        <v>HYSD415</v>
      </c>
      <c r="H101" s="64" t="str">
        <f t="shared" si="26"/>
        <v>HYSD415</v>
      </c>
      <c r="I101" s="64">
        <f t="shared" si="26"/>
        <v>25</v>
      </c>
      <c r="J101" s="64">
        <f t="shared" si="26"/>
        <v>25</v>
      </c>
      <c r="K101" s="64">
        <f t="shared" si="26"/>
        <v>0</v>
      </c>
      <c r="L101" s="64">
        <f t="shared" si="26"/>
        <v>0</v>
      </c>
      <c r="M101" s="64">
        <f t="shared" si="26"/>
        <v>0</v>
      </c>
      <c r="N101" s="64">
        <f t="shared" si="26"/>
        <v>0</v>
      </c>
    </row>
    <row r="102" spans="1:25" x14ac:dyDescent="0.25">
      <c r="A102" s="58">
        <v>102</v>
      </c>
    </row>
    <row r="103" spans="1:25" ht="17.25" customHeight="1" x14ac:dyDescent="0.25">
      <c r="A103" s="58">
        <v>103</v>
      </c>
      <c r="C103" s="1" t="s">
        <v>504</v>
      </c>
      <c r="D103" s="1" t="s">
        <v>509</v>
      </c>
      <c r="E103" s="1" t="s">
        <v>510</v>
      </c>
      <c r="G103" s="58" t="s">
        <v>511</v>
      </c>
    </row>
    <row r="104" spans="1:25" ht="16.5" x14ac:dyDescent="0.3">
      <c r="A104" s="58">
        <v>104</v>
      </c>
      <c r="C104" s="72" t="s">
        <v>303</v>
      </c>
      <c r="D104" s="72" t="s">
        <v>505</v>
      </c>
      <c r="E104" s="124" t="s">
        <v>506</v>
      </c>
      <c r="F104" s="124" t="s">
        <v>507</v>
      </c>
      <c r="G104" s="72" t="s">
        <v>508</v>
      </c>
      <c r="H104" s="72"/>
      <c r="I104" s="72"/>
      <c r="J104" s="72"/>
      <c r="K104" s="72"/>
      <c r="L104" s="72"/>
      <c r="M104" s="72"/>
      <c r="N104" s="72"/>
    </row>
    <row r="105" spans="1:25" x14ac:dyDescent="0.25">
      <c r="A105" s="58">
        <v>105</v>
      </c>
      <c r="B105" s="58" t="s">
        <v>284</v>
      </c>
      <c r="C105" s="58" t="str">
        <f>CONCATENATE("Slab ",G106)</f>
        <v>Slab 125</v>
      </c>
      <c r="D105" s="58">
        <v>0</v>
      </c>
      <c r="E105" s="58">
        <v>1</v>
      </c>
      <c r="F105" s="65" t="str">
        <f>D62</f>
        <v>M20</v>
      </c>
      <c r="G105" s="58">
        <v>125</v>
      </c>
    </row>
    <row r="106" spans="1:25" x14ac:dyDescent="0.25">
      <c r="A106" s="58">
        <v>106</v>
      </c>
      <c r="B106" s="64" t="s">
        <v>285</v>
      </c>
      <c r="C106" s="64" t="str">
        <f>CONCATENATE("Slab ",G106)</f>
        <v>Slab 125</v>
      </c>
      <c r="D106" s="64">
        <f>D105</f>
        <v>0</v>
      </c>
      <c r="E106" s="64">
        <v>1</v>
      </c>
      <c r="F106" s="66" t="str">
        <f>F105</f>
        <v>M20</v>
      </c>
      <c r="G106" s="64">
        <f t="shared" ref="G106" si="27">G105</f>
        <v>125</v>
      </c>
    </row>
    <row r="107" spans="1:25" x14ac:dyDescent="0.25">
      <c r="A107" s="58">
        <v>107</v>
      </c>
    </row>
    <row r="108" spans="1:25" s="92" customFormat="1" ht="14.25" customHeight="1" thickBot="1" x14ac:dyDescent="0.3">
      <c r="A108" s="58">
        <v>108</v>
      </c>
      <c r="Q108" s="93"/>
      <c r="R108" s="93"/>
      <c r="S108" s="93"/>
      <c r="T108" s="93"/>
      <c r="W108" s="94"/>
      <c r="X108" s="95"/>
      <c r="Y108" s="93"/>
    </row>
    <row r="109" spans="1:25" x14ac:dyDescent="0.25">
      <c r="A109" s="58">
        <v>109</v>
      </c>
    </row>
    <row r="110" spans="1:25" x14ac:dyDescent="0.25">
      <c r="A110" s="58">
        <v>110</v>
      </c>
      <c r="C110" s="70" t="s">
        <v>334</v>
      </c>
    </row>
    <row r="111" spans="1:25" x14ac:dyDescent="0.25">
      <c r="A111" s="58">
        <v>111</v>
      </c>
      <c r="C111" s="58" t="s">
        <v>338</v>
      </c>
    </row>
    <row r="112" spans="1:25" ht="16.5" x14ac:dyDescent="0.3">
      <c r="A112" s="58">
        <v>112</v>
      </c>
      <c r="C112" s="68" t="s">
        <v>151</v>
      </c>
      <c r="D112" s="68" t="s">
        <v>349</v>
      </c>
      <c r="E112" s="68" t="s">
        <v>153</v>
      </c>
    </row>
    <row r="113" spans="1:25" x14ac:dyDescent="0.25">
      <c r="A113" s="58">
        <v>113</v>
      </c>
      <c r="C113" s="64" t="s">
        <v>154</v>
      </c>
      <c r="D113" s="64">
        <v>1</v>
      </c>
      <c r="E113" s="64">
        <v>1</v>
      </c>
    </row>
    <row r="114" spans="1:25" x14ac:dyDescent="0.25">
      <c r="A114" s="58">
        <v>114</v>
      </c>
      <c r="C114" s="64" t="s">
        <v>339</v>
      </c>
      <c r="D114" s="64">
        <v>1</v>
      </c>
      <c r="E114" s="64">
        <v>0</v>
      </c>
    </row>
    <row r="115" spans="1:25" x14ac:dyDescent="0.25">
      <c r="A115" s="58">
        <v>115</v>
      </c>
      <c r="C115" s="64" t="s">
        <v>340</v>
      </c>
      <c r="D115" s="64">
        <v>1</v>
      </c>
      <c r="E115" s="64">
        <v>0</v>
      </c>
    </row>
    <row r="116" spans="1:25" x14ac:dyDescent="0.25">
      <c r="A116" s="58">
        <v>116</v>
      </c>
      <c r="C116" s="64" t="s">
        <v>341</v>
      </c>
      <c r="D116" s="64">
        <v>1</v>
      </c>
      <c r="E116" s="64">
        <v>0</v>
      </c>
    </row>
    <row r="117" spans="1:25" x14ac:dyDescent="0.25">
      <c r="A117" s="58">
        <v>117</v>
      </c>
      <c r="C117" s="64" t="s">
        <v>342</v>
      </c>
      <c r="D117" s="64">
        <v>1</v>
      </c>
      <c r="E117" s="64">
        <v>0</v>
      </c>
    </row>
    <row r="118" spans="1:25" x14ac:dyDescent="0.25">
      <c r="A118" s="58">
        <v>118</v>
      </c>
      <c r="C118" s="64" t="s">
        <v>343</v>
      </c>
      <c r="D118" s="64">
        <v>1</v>
      </c>
      <c r="E118" s="64">
        <v>0</v>
      </c>
    </row>
    <row r="119" spans="1:25" x14ac:dyDescent="0.25">
      <c r="A119" s="58">
        <v>119</v>
      </c>
      <c r="C119" s="64" t="s">
        <v>344</v>
      </c>
      <c r="D119" s="64">
        <v>3</v>
      </c>
      <c r="E119" s="64">
        <v>0</v>
      </c>
    </row>
    <row r="120" spans="1:25" x14ac:dyDescent="0.25">
      <c r="A120" s="58">
        <v>120</v>
      </c>
      <c r="C120" s="64" t="s">
        <v>345</v>
      </c>
      <c r="D120" s="64">
        <v>3</v>
      </c>
      <c r="E120" s="64">
        <v>0</v>
      </c>
    </row>
    <row r="121" spans="1:25" x14ac:dyDescent="0.25">
      <c r="A121" s="58">
        <v>121</v>
      </c>
      <c r="C121" s="64" t="s">
        <v>346</v>
      </c>
      <c r="D121" s="64">
        <v>3</v>
      </c>
      <c r="E121" s="64">
        <v>0</v>
      </c>
    </row>
    <row r="122" spans="1:25" x14ac:dyDescent="0.25">
      <c r="A122" s="58">
        <v>122</v>
      </c>
      <c r="C122" s="64" t="s">
        <v>347</v>
      </c>
      <c r="D122" s="64">
        <v>1</v>
      </c>
      <c r="E122" s="64">
        <v>0</v>
      </c>
    </row>
    <row r="123" spans="1:25" x14ac:dyDescent="0.25">
      <c r="A123" s="58">
        <v>123</v>
      </c>
      <c r="C123" s="64" t="s">
        <v>198</v>
      </c>
      <c r="D123" s="64">
        <v>5</v>
      </c>
      <c r="E123" s="64">
        <v>0</v>
      </c>
    </row>
    <row r="124" spans="1:25" x14ac:dyDescent="0.25">
      <c r="A124" s="58">
        <v>124</v>
      </c>
      <c r="C124" s="64" t="s">
        <v>197</v>
      </c>
      <c r="D124" s="64">
        <v>5</v>
      </c>
      <c r="E124" s="64">
        <v>0</v>
      </c>
    </row>
    <row r="125" spans="1:25" x14ac:dyDescent="0.25">
      <c r="A125" s="58">
        <v>125</v>
      </c>
      <c r="C125" s="64" t="s">
        <v>397</v>
      </c>
      <c r="D125" s="64">
        <v>5</v>
      </c>
      <c r="E125" s="64">
        <v>0</v>
      </c>
    </row>
    <row r="126" spans="1:25" x14ac:dyDescent="0.25">
      <c r="A126" s="58">
        <v>126</v>
      </c>
      <c r="C126" s="64" t="s">
        <v>352</v>
      </c>
      <c r="D126" s="64">
        <v>5</v>
      </c>
      <c r="E126" s="64">
        <v>0</v>
      </c>
    </row>
    <row r="127" spans="1:25" s="92" customFormat="1" ht="14.25" customHeight="1" thickBot="1" x14ac:dyDescent="0.3">
      <c r="A127" s="58">
        <v>127</v>
      </c>
      <c r="Q127" s="93"/>
      <c r="R127" s="93"/>
      <c r="S127" s="93"/>
      <c r="T127" s="93"/>
      <c r="W127" s="94"/>
      <c r="X127" s="95"/>
      <c r="Y127" s="93"/>
    </row>
    <row r="128" spans="1:25" ht="14.25" customHeight="1" x14ac:dyDescent="0.25">
      <c r="A128" s="58">
        <v>128</v>
      </c>
      <c r="C128" s="58" t="s">
        <v>450</v>
      </c>
      <c r="Q128" s="60"/>
      <c r="R128" s="60"/>
      <c r="S128" s="60"/>
      <c r="T128" s="60"/>
      <c r="W128" s="61"/>
      <c r="X128" s="105"/>
      <c r="Y128" s="60"/>
    </row>
    <row r="129" spans="1:7" ht="16.5" x14ac:dyDescent="0.3">
      <c r="A129" s="58">
        <v>129</v>
      </c>
      <c r="C129" s="72" t="s">
        <v>151</v>
      </c>
      <c r="D129" s="72" t="s">
        <v>354</v>
      </c>
      <c r="E129" s="73" t="s">
        <v>356</v>
      </c>
      <c r="F129" s="73" t="s">
        <v>359</v>
      </c>
      <c r="G129" s="73" t="s">
        <v>360</v>
      </c>
    </row>
    <row r="130" spans="1:7" x14ac:dyDescent="0.25">
      <c r="A130" s="58">
        <v>130</v>
      </c>
      <c r="B130" s="64">
        <v>1</v>
      </c>
      <c r="C130" s="64" t="s">
        <v>358</v>
      </c>
      <c r="D130" s="64">
        <v>0</v>
      </c>
      <c r="E130" s="64">
        <v>0</v>
      </c>
      <c r="F130" s="64" t="str">
        <f>C119</f>
        <v>Live Load&lt;=3</v>
      </c>
      <c r="G130" s="64">
        <v>1</v>
      </c>
    </row>
    <row r="131" spans="1:7" x14ac:dyDescent="0.25">
      <c r="A131" s="58">
        <v>131</v>
      </c>
      <c r="C131" s="71"/>
      <c r="E131" s="64">
        <v>0</v>
      </c>
      <c r="F131" s="64" t="str">
        <f>C120</f>
        <v>Live Load&gt;3</v>
      </c>
      <c r="G131" s="64">
        <v>1</v>
      </c>
    </row>
    <row r="132" spans="1:7" x14ac:dyDescent="0.25">
      <c r="A132" s="58">
        <v>132</v>
      </c>
      <c r="C132" s="71"/>
      <c r="E132" s="64">
        <v>0</v>
      </c>
      <c r="F132" s="64" t="str">
        <f>C121</f>
        <v>Roof Live</v>
      </c>
      <c r="G132" s="64">
        <v>1</v>
      </c>
    </row>
    <row r="133" spans="1:7" x14ac:dyDescent="0.25">
      <c r="A133" s="58">
        <v>133</v>
      </c>
      <c r="C133" s="71"/>
    </row>
    <row r="134" spans="1:7" ht="16.5" x14ac:dyDescent="0.3">
      <c r="A134" s="58">
        <v>134</v>
      </c>
      <c r="C134" s="72" t="s">
        <v>151</v>
      </c>
      <c r="D134" s="72" t="s">
        <v>354</v>
      </c>
      <c r="E134" s="73" t="s">
        <v>356</v>
      </c>
      <c r="F134" s="73" t="s">
        <v>359</v>
      </c>
      <c r="G134" s="73" t="s">
        <v>360</v>
      </c>
    </row>
    <row r="135" spans="1:7" x14ac:dyDescent="0.25">
      <c r="A135" s="58">
        <v>135</v>
      </c>
      <c r="B135" s="64">
        <f>B130+1</f>
        <v>2</v>
      </c>
      <c r="C135" s="64" t="s">
        <v>362</v>
      </c>
      <c r="D135" s="64">
        <v>0</v>
      </c>
      <c r="E135" s="64">
        <v>0</v>
      </c>
      <c r="F135" s="64" t="str">
        <f t="shared" ref="F135:F140" si="28">C113</f>
        <v>Dead</v>
      </c>
      <c r="G135" s="64">
        <v>1</v>
      </c>
    </row>
    <row r="136" spans="1:7" x14ac:dyDescent="0.25">
      <c r="A136" s="58">
        <v>136</v>
      </c>
      <c r="E136" s="64">
        <v>0</v>
      </c>
      <c r="F136" s="64" t="str">
        <f t="shared" si="28"/>
        <v>Outer Wall Load</v>
      </c>
      <c r="G136" s="64">
        <v>1</v>
      </c>
    </row>
    <row r="137" spans="1:7" x14ac:dyDescent="0.25">
      <c r="A137" s="58">
        <v>137</v>
      </c>
      <c r="E137" s="64">
        <v>0</v>
      </c>
      <c r="F137" s="64" t="str">
        <f t="shared" si="28"/>
        <v>Inner Wall Load</v>
      </c>
      <c r="G137" s="64">
        <v>1</v>
      </c>
    </row>
    <row r="138" spans="1:7" x14ac:dyDescent="0.25">
      <c r="A138" s="58">
        <v>138</v>
      </c>
      <c r="E138" s="64">
        <v>0</v>
      </c>
      <c r="F138" s="64" t="str">
        <f t="shared" si="28"/>
        <v>Parapet Load</v>
      </c>
      <c r="G138" s="64">
        <v>1</v>
      </c>
    </row>
    <row r="139" spans="1:7" x14ac:dyDescent="0.25">
      <c r="A139" s="58">
        <v>139</v>
      </c>
      <c r="E139" s="64">
        <v>0</v>
      </c>
      <c r="F139" s="64" t="str">
        <f t="shared" si="28"/>
        <v>Floor Finish</v>
      </c>
      <c r="G139" s="64">
        <v>1</v>
      </c>
    </row>
    <row r="140" spans="1:7" x14ac:dyDescent="0.25">
      <c r="A140" s="58">
        <v>140</v>
      </c>
      <c r="E140" s="64">
        <v>0</v>
      </c>
      <c r="F140" s="64" t="str">
        <f t="shared" si="28"/>
        <v>Partition Load</v>
      </c>
      <c r="G140" s="64">
        <v>1</v>
      </c>
    </row>
    <row r="141" spans="1:7" x14ac:dyDescent="0.25">
      <c r="A141" s="58">
        <v>141</v>
      </c>
      <c r="E141" s="64">
        <v>0</v>
      </c>
      <c r="F141" s="64" t="str">
        <f>C122</f>
        <v>Stair Dead</v>
      </c>
      <c r="G141" s="64">
        <v>1</v>
      </c>
    </row>
    <row r="142" spans="1:7" x14ac:dyDescent="0.25">
      <c r="A142" s="58">
        <v>142</v>
      </c>
      <c r="E142" s="64"/>
      <c r="F142" s="64"/>
      <c r="G142" s="64"/>
    </row>
    <row r="143" spans="1:7" x14ac:dyDescent="0.25">
      <c r="A143" s="58">
        <v>143</v>
      </c>
    </row>
    <row r="144" spans="1:7" x14ac:dyDescent="0.25">
      <c r="A144" s="58">
        <v>144</v>
      </c>
      <c r="C144" s="58" t="s">
        <v>353</v>
      </c>
      <c r="D144" s="58" t="s">
        <v>355</v>
      </c>
      <c r="E144" s="58" t="s">
        <v>357</v>
      </c>
      <c r="G144" s="58" t="s">
        <v>361</v>
      </c>
    </row>
    <row r="145" spans="1:7" ht="16.5" x14ac:dyDescent="0.3">
      <c r="A145" s="58">
        <v>145</v>
      </c>
      <c r="C145" s="72" t="s">
        <v>151</v>
      </c>
      <c r="D145" s="72" t="s">
        <v>354</v>
      </c>
      <c r="E145" s="73" t="s">
        <v>356</v>
      </c>
      <c r="F145" s="73" t="s">
        <v>359</v>
      </c>
      <c r="G145" s="73" t="s">
        <v>360</v>
      </c>
    </row>
    <row r="146" spans="1:7" x14ac:dyDescent="0.25">
      <c r="A146" s="58">
        <v>146</v>
      </c>
      <c r="B146" s="64">
        <v>1</v>
      </c>
      <c r="C146" s="64" t="s">
        <v>393</v>
      </c>
      <c r="D146" s="64">
        <v>0</v>
      </c>
      <c r="E146" s="64">
        <v>1</v>
      </c>
      <c r="F146" s="64" t="str">
        <f>C130</f>
        <v>Lives</v>
      </c>
      <c r="G146" s="64">
        <v>1</v>
      </c>
    </row>
    <row r="147" spans="1:7" x14ac:dyDescent="0.25">
      <c r="A147" s="58">
        <v>147</v>
      </c>
      <c r="B147" s="86"/>
      <c r="C147" s="71"/>
      <c r="E147" s="64">
        <v>1</v>
      </c>
      <c r="F147" s="64" t="str">
        <f>C135</f>
        <v>Deads</v>
      </c>
      <c r="G147" s="64">
        <v>1</v>
      </c>
    </row>
    <row r="148" spans="1:7" s="92" customFormat="1" x14ac:dyDescent="0.25">
      <c r="A148" s="58">
        <v>148</v>
      </c>
      <c r="B148" s="103"/>
      <c r="C148" s="104"/>
    </row>
    <row r="149" spans="1:7" x14ac:dyDescent="0.25">
      <c r="A149" s="58">
        <v>149</v>
      </c>
      <c r="C149" s="87" t="s">
        <v>337</v>
      </c>
    </row>
    <row r="150" spans="1:7" ht="16.5" x14ac:dyDescent="0.3">
      <c r="A150" s="58">
        <v>150</v>
      </c>
      <c r="C150" s="72" t="s">
        <v>151</v>
      </c>
      <c r="D150" s="72" t="s">
        <v>354</v>
      </c>
      <c r="E150" s="73" t="s">
        <v>356</v>
      </c>
      <c r="F150" s="73" t="s">
        <v>359</v>
      </c>
      <c r="G150" s="73" t="s">
        <v>360</v>
      </c>
    </row>
    <row r="151" spans="1:7" x14ac:dyDescent="0.25">
      <c r="A151" s="58">
        <v>151</v>
      </c>
      <c r="B151" s="64">
        <v>1</v>
      </c>
      <c r="C151" s="64" t="s">
        <v>394</v>
      </c>
      <c r="D151" s="64">
        <v>0</v>
      </c>
      <c r="E151" s="64">
        <v>1</v>
      </c>
      <c r="F151" s="64" t="str">
        <f>C135</f>
        <v>Deads</v>
      </c>
      <c r="G151" s="64">
        <v>1.5</v>
      </c>
    </row>
    <row r="152" spans="1:7" x14ac:dyDescent="0.25">
      <c r="A152" s="58">
        <v>152</v>
      </c>
    </row>
    <row r="153" spans="1:7" ht="16.5" x14ac:dyDescent="0.3">
      <c r="A153" s="58">
        <v>153</v>
      </c>
      <c r="C153" s="72" t="s">
        <v>151</v>
      </c>
      <c r="D153" s="72" t="s">
        <v>354</v>
      </c>
      <c r="E153" s="73" t="s">
        <v>356</v>
      </c>
      <c r="F153" s="73" t="s">
        <v>359</v>
      </c>
      <c r="G153" s="73" t="s">
        <v>360</v>
      </c>
    </row>
    <row r="154" spans="1:7" x14ac:dyDescent="0.25">
      <c r="A154" s="58">
        <v>154</v>
      </c>
      <c r="B154" s="64">
        <f>B151+1</f>
        <v>2</v>
      </c>
      <c r="C154" s="64" t="s">
        <v>395</v>
      </c>
      <c r="D154" s="64">
        <v>0</v>
      </c>
      <c r="E154" s="64">
        <v>1</v>
      </c>
      <c r="F154" s="64" t="str">
        <f>$C$130</f>
        <v>Lives</v>
      </c>
      <c r="G154" s="64">
        <v>1.5</v>
      </c>
    </row>
    <row r="155" spans="1:7" x14ac:dyDescent="0.25">
      <c r="A155" s="58">
        <v>155</v>
      </c>
      <c r="C155" s="71"/>
      <c r="E155" s="64">
        <v>1</v>
      </c>
      <c r="F155" s="64" t="str">
        <f>$C$135</f>
        <v>Deads</v>
      </c>
      <c r="G155" s="64">
        <v>1.5</v>
      </c>
    </row>
    <row r="156" spans="1:7" x14ac:dyDescent="0.25">
      <c r="A156" s="58">
        <v>156</v>
      </c>
    </row>
    <row r="157" spans="1:7" ht="16.5" x14ac:dyDescent="0.3">
      <c r="A157" s="58">
        <v>157</v>
      </c>
      <c r="C157" s="72" t="s">
        <v>151</v>
      </c>
      <c r="D157" s="72" t="s">
        <v>354</v>
      </c>
      <c r="E157" s="73" t="s">
        <v>356</v>
      </c>
      <c r="F157" s="73" t="s">
        <v>359</v>
      </c>
      <c r="G157" s="73" t="s">
        <v>360</v>
      </c>
    </row>
    <row r="158" spans="1:7" x14ac:dyDescent="0.25">
      <c r="A158" s="58">
        <v>158</v>
      </c>
      <c r="B158" s="64">
        <f>B154+1</f>
        <v>3</v>
      </c>
      <c r="C158" s="64" t="s">
        <v>396</v>
      </c>
      <c r="D158" s="64">
        <v>0</v>
      </c>
      <c r="E158" s="64">
        <v>1</v>
      </c>
      <c r="F158" s="64" t="str">
        <f>$C$130</f>
        <v>Lives</v>
      </c>
      <c r="G158" s="64">
        <v>1.2</v>
      </c>
    </row>
    <row r="159" spans="1:7" x14ac:dyDescent="0.25">
      <c r="A159" s="58">
        <v>159</v>
      </c>
      <c r="C159" s="71"/>
      <c r="E159" s="64">
        <v>1</v>
      </c>
      <c r="F159" s="64" t="str">
        <f>$C$135</f>
        <v>Deads</v>
      </c>
      <c r="G159" s="64">
        <v>1.2</v>
      </c>
    </row>
    <row r="160" spans="1:7" x14ac:dyDescent="0.25">
      <c r="A160" s="58">
        <v>160</v>
      </c>
      <c r="E160" s="64">
        <v>1</v>
      </c>
      <c r="F160" s="64" t="str">
        <f>$C$123</f>
        <v>EQx ULS</v>
      </c>
      <c r="G160" s="64">
        <v>1.2</v>
      </c>
    </row>
    <row r="161" spans="1:7" x14ac:dyDescent="0.25">
      <c r="A161" s="58">
        <v>161</v>
      </c>
    </row>
    <row r="162" spans="1:7" ht="16.5" x14ac:dyDescent="0.3">
      <c r="A162" s="58">
        <v>162</v>
      </c>
      <c r="C162" s="72" t="s">
        <v>151</v>
      </c>
      <c r="D162" s="72" t="s">
        <v>354</v>
      </c>
      <c r="E162" s="73" t="s">
        <v>356</v>
      </c>
      <c r="F162" s="73" t="s">
        <v>359</v>
      </c>
      <c r="G162" s="73" t="s">
        <v>360</v>
      </c>
    </row>
    <row r="163" spans="1:7" x14ac:dyDescent="0.25">
      <c r="A163" s="58">
        <v>163</v>
      </c>
      <c r="B163" s="64">
        <f>B158+1</f>
        <v>4</v>
      </c>
      <c r="C163" s="64" t="s">
        <v>461</v>
      </c>
      <c r="D163" s="64">
        <v>0</v>
      </c>
      <c r="E163" s="64">
        <v>1</v>
      </c>
      <c r="F163" s="64" t="str">
        <f>$C$130</f>
        <v>Lives</v>
      </c>
      <c r="G163" s="64">
        <v>1.2</v>
      </c>
    </row>
    <row r="164" spans="1:7" x14ac:dyDescent="0.25">
      <c r="A164" s="58">
        <v>164</v>
      </c>
      <c r="C164" s="71"/>
      <c r="E164" s="64">
        <v>1</v>
      </c>
      <c r="F164" s="64" t="str">
        <f>$C$135</f>
        <v>Deads</v>
      </c>
      <c r="G164" s="64">
        <v>1.2</v>
      </c>
    </row>
    <row r="165" spans="1:7" x14ac:dyDescent="0.25">
      <c r="A165" s="58">
        <v>165</v>
      </c>
      <c r="E165" s="64">
        <v>1</v>
      </c>
      <c r="F165" s="64" t="str">
        <f>$C$123</f>
        <v>EQx ULS</v>
      </c>
      <c r="G165" s="64">
        <v>-1.2</v>
      </c>
    </row>
    <row r="166" spans="1:7" x14ac:dyDescent="0.25">
      <c r="A166" s="58">
        <v>166</v>
      </c>
    </row>
    <row r="167" spans="1:7" ht="16.5" x14ac:dyDescent="0.3">
      <c r="A167" s="58">
        <v>167</v>
      </c>
      <c r="C167" s="72" t="s">
        <v>151</v>
      </c>
      <c r="D167" s="72" t="s">
        <v>354</v>
      </c>
      <c r="E167" s="73" t="s">
        <v>356</v>
      </c>
      <c r="F167" s="73" t="s">
        <v>359</v>
      </c>
      <c r="G167" s="73" t="s">
        <v>360</v>
      </c>
    </row>
    <row r="168" spans="1:7" x14ac:dyDescent="0.25">
      <c r="A168" s="58">
        <v>168</v>
      </c>
      <c r="B168" s="64">
        <f>B163+1</f>
        <v>5</v>
      </c>
      <c r="C168" s="64" t="s">
        <v>462</v>
      </c>
      <c r="D168" s="64">
        <v>0</v>
      </c>
      <c r="E168" s="64">
        <v>1</v>
      </c>
      <c r="F168" s="64" t="str">
        <f>$C$130</f>
        <v>Lives</v>
      </c>
      <c r="G168" s="64">
        <v>1.2</v>
      </c>
    </row>
    <row r="169" spans="1:7" x14ac:dyDescent="0.25">
      <c r="A169" s="58">
        <v>169</v>
      </c>
      <c r="C169" s="71"/>
      <c r="E169" s="64">
        <v>1</v>
      </c>
      <c r="F169" s="64" t="str">
        <f>$C$135</f>
        <v>Deads</v>
      </c>
      <c r="G169" s="64">
        <v>1.2</v>
      </c>
    </row>
    <row r="170" spans="1:7" x14ac:dyDescent="0.25">
      <c r="A170" s="58">
        <v>170</v>
      </c>
      <c r="E170" s="64">
        <v>1</v>
      </c>
      <c r="F170" s="64" t="str">
        <f>$C$124</f>
        <v>EQy ULS</v>
      </c>
      <c r="G170" s="64">
        <v>1.2</v>
      </c>
    </row>
    <row r="171" spans="1:7" x14ac:dyDescent="0.25">
      <c r="A171" s="58">
        <v>171</v>
      </c>
    </row>
    <row r="172" spans="1:7" ht="16.5" x14ac:dyDescent="0.3">
      <c r="A172" s="58">
        <v>172</v>
      </c>
      <c r="C172" s="72" t="s">
        <v>151</v>
      </c>
      <c r="D172" s="72" t="s">
        <v>354</v>
      </c>
      <c r="E172" s="73" t="s">
        <v>356</v>
      </c>
      <c r="F172" s="73" t="s">
        <v>359</v>
      </c>
      <c r="G172" s="73" t="s">
        <v>360</v>
      </c>
    </row>
    <row r="173" spans="1:7" x14ac:dyDescent="0.25">
      <c r="A173" s="58">
        <v>173</v>
      </c>
      <c r="B173" s="64">
        <f>B168+1</f>
        <v>6</v>
      </c>
      <c r="C173" s="64" t="s">
        <v>399</v>
      </c>
      <c r="D173" s="64">
        <v>0</v>
      </c>
      <c r="E173" s="64">
        <v>1</v>
      </c>
      <c r="F173" s="64" t="str">
        <f>$C$130</f>
        <v>Lives</v>
      </c>
      <c r="G173" s="64">
        <v>1.2</v>
      </c>
    </row>
    <row r="174" spans="1:7" x14ac:dyDescent="0.25">
      <c r="A174" s="58">
        <v>174</v>
      </c>
      <c r="C174" s="71"/>
      <c r="E174" s="64">
        <v>1</v>
      </c>
      <c r="F174" s="64" t="str">
        <f>$C$135</f>
        <v>Deads</v>
      </c>
      <c r="G174" s="64">
        <v>1.2</v>
      </c>
    </row>
    <row r="175" spans="1:7" x14ac:dyDescent="0.25">
      <c r="A175" s="58">
        <v>175</v>
      </c>
      <c r="E175" s="64">
        <v>1</v>
      </c>
      <c r="F175" s="64" t="str">
        <f>$C$124</f>
        <v>EQy ULS</v>
      </c>
      <c r="G175" s="64">
        <v>-1.2</v>
      </c>
    </row>
    <row r="176" spans="1:7" x14ac:dyDescent="0.25">
      <c r="A176" s="58">
        <v>176</v>
      </c>
    </row>
    <row r="177" spans="1:7" ht="16.5" x14ac:dyDescent="0.3">
      <c r="A177" s="58">
        <v>177</v>
      </c>
      <c r="C177" s="72" t="s">
        <v>151</v>
      </c>
      <c r="D177" s="72" t="s">
        <v>354</v>
      </c>
      <c r="E177" s="73" t="s">
        <v>356</v>
      </c>
      <c r="F177" s="73" t="s">
        <v>359</v>
      </c>
      <c r="G177" s="73" t="s">
        <v>360</v>
      </c>
    </row>
    <row r="178" spans="1:7" x14ac:dyDescent="0.25">
      <c r="A178" s="58">
        <v>178</v>
      </c>
      <c r="B178" s="64">
        <f>B173+1</f>
        <v>7</v>
      </c>
      <c r="C178" s="64" t="s">
        <v>398</v>
      </c>
      <c r="D178" s="64">
        <v>0</v>
      </c>
      <c r="E178" s="64">
        <v>1</v>
      </c>
      <c r="F178" s="64" t="str">
        <f>$C$135</f>
        <v>Deads</v>
      </c>
      <c r="G178" s="64">
        <v>1.5</v>
      </c>
    </row>
    <row r="179" spans="1:7" x14ac:dyDescent="0.25">
      <c r="A179" s="58">
        <v>179</v>
      </c>
      <c r="C179" s="71"/>
      <c r="E179" s="64">
        <v>1</v>
      </c>
      <c r="F179" s="64" t="str">
        <f>$C$123</f>
        <v>EQx ULS</v>
      </c>
      <c r="G179" s="64">
        <v>1.5</v>
      </c>
    </row>
    <row r="180" spans="1:7" x14ac:dyDescent="0.25">
      <c r="A180" s="58">
        <v>180</v>
      </c>
    </row>
    <row r="181" spans="1:7" ht="16.5" x14ac:dyDescent="0.3">
      <c r="A181" s="58">
        <v>181</v>
      </c>
      <c r="C181" s="72" t="s">
        <v>151</v>
      </c>
      <c r="D181" s="72" t="s">
        <v>354</v>
      </c>
      <c r="E181" s="73" t="s">
        <v>356</v>
      </c>
      <c r="F181" s="73" t="s">
        <v>359</v>
      </c>
      <c r="G181" s="73" t="s">
        <v>360</v>
      </c>
    </row>
    <row r="182" spans="1:7" x14ac:dyDescent="0.25">
      <c r="A182" s="58">
        <v>182</v>
      </c>
      <c r="B182" s="64">
        <f>B178+1</f>
        <v>8</v>
      </c>
      <c r="C182" s="64" t="s">
        <v>400</v>
      </c>
      <c r="D182" s="64">
        <v>0</v>
      </c>
      <c r="E182" s="64">
        <v>1</v>
      </c>
      <c r="F182" s="64" t="str">
        <f>$C$135</f>
        <v>Deads</v>
      </c>
      <c r="G182" s="64">
        <v>1.5</v>
      </c>
    </row>
    <row r="183" spans="1:7" x14ac:dyDescent="0.25">
      <c r="A183" s="58">
        <v>183</v>
      </c>
      <c r="C183" s="71"/>
      <c r="E183" s="64">
        <v>1</v>
      </c>
      <c r="F183" s="64" t="str">
        <f>$C$123</f>
        <v>EQx ULS</v>
      </c>
      <c r="G183" s="64">
        <v>-1.5</v>
      </c>
    </row>
    <row r="184" spans="1:7" x14ac:dyDescent="0.25">
      <c r="A184" s="58">
        <v>184</v>
      </c>
    </row>
    <row r="185" spans="1:7" ht="16.5" x14ac:dyDescent="0.3">
      <c r="A185" s="58">
        <v>185</v>
      </c>
      <c r="C185" s="72" t="s">
        <v>151</v>
      </c>
      <c r="D185" s="72" t="s">
        <v>354</v>
      </c>
      <c r="E185" s="73" t="s">
        <v>356</v>
      </c>
      <c r="F185" s="73" t="s">
        <v>359</v>
      </c>
      <c r="G185" s="73" t="s">
        <v>360</v>
      </c>
    </row>
    <row r="186" spans="1:7" x14ac:dyDescent="0.25">
      <c r="A186" s="58">
        <v>186</v>
      </c>
      <c r="B186" s="64">
        <f>B182+1</f>
        <v>9</v>
      </c>
      <c r="C186" s="64" t="s">
        <v>401</v>
      </c>
      <c r="D186" s="64">
        <v>0</v>
      </c>
      <c r="E186" s="64">
        <v>1</v>
      </c>
      <c r="F186" s="64" t="str">
        <f>$C$135</f>
        <v>Deads</v>
      </c>
      <c r="G186" s="64">
        <v>1.5</v>
      </c>
    </row>
    <row r="187" spans="1:7" x14ac:dyDescent="0.25">
      <c r="A187" s="58">
        <v>187</v>
      </c>
      <c r="C187" s="71"/>
      <c r="E187" s="64">
        <v>1</v>
      </c>
      <c r="F187" s="64" t="str">
        <f>$C$124</f>
        <v>EQy ULS</v>
      </c>
      <c r="G187" s="64">
        <v>1.5</v>
      </c>
    </row>
    <row r="188" spans="1:7" x14ac:dyDescent="0.25">
      <c r="A188" s="58">
        <v>188</v>
      </c>
    </row>
    <row r="189" spans="1:7" ht="16.5" x14ac:dyDescent="0.3">
      <c r="A189" s="58">
        <v>189</v>
      </c>
      <c r="C189" s="72" t="s">
        <v>151</v>
      </c>
      <c r="D189" s="72" t="s">
        <v>354</v>
      </c>
      <c r="E189" s="73" t="s">
        <v>356</v>
      </c>
      <c r="F189" s="73" t="s">
        <v>359</v>
      </c>
      <c r="G189" s="73" t="s">
        <v>360</v>
      </c>
    </row>
    <row r="190" spans="1:7" x14ac:dyDescent="0.25">
      <c r="A190" s="58">
        <v>190</v>
      </c>
      <c r="B190" s="64">
        <f>B186+1</f>
        <v>10</v>
      </c>
      <c r="C190" s="64" t="s">
        <v>402</v>
      </c>
      <c r="D190" s="64">
        <v>0</v>
      </c>
      <c r="E190" s="64">
        <v>1</v>
      </c>
      <c r="F190" s="64" t="str">
        <f>$C$135</f>
        <v>Deads</v>
      </c>
      <c r="G190" s="64">
        <v>1.5</v>
      </c>
    </row>
    <row r="191" spans="1:7" x14ac:dyDescent="0.25">
      <c r="A191" s="58">
        <v>191</v>
      </c>
      <c r="C191" s="71"/>
      <c r="E191" s="64">
        <v>1</v>
      </c>
      <c r="F191" s="64" t="str">
        <f>$C$124</f>
        <v>EQy ULS</v>
      </c>
      <c r="G191" s="64">
        <v>-1.5</v>
      </c>
    </row>
    <row r="192" spans="1:7" x14ac:dyDescent="0.25">
      <c r="A192" s="58">
        <v>192</v>
      </c>
    </row>
    <row r="193" spans="1:7" ht="16.5" x14ac:dyDescent="0.3">
      <c r="A193" s="58">
        <v>193</v>
      </c>
      <c r="C193" s="72" t="s">
        <v>151</v>
      </c>
      <c r="D193" s="72" t="s">
        <v>354</v>
      </c>
      <c r="E193" s="73" t="s">
        <v>356</v>
      </c>
      <c r="F193" s="73" t="s">
        <v>359</v>
      </c>
      <c r="G193" s="73" t="s">
        <v>360</v>
      </c>
    </row>
    <row r="194" spans="1:7" x14ac:dyDescent="0.25">
      <c r="A194" s="58">
        <v>194</v>
      </c>
      <c r="B194" s="64">
        <f>B190+1</f>
        <v>11</v>
      </c>
      <c r="C194" s="64" t="s">
        <v>403</v>
      </c>
      <c r="D194" s="64">
        <v>0</v>
      </c>
      <c r="E194" s="64">
        <v>1</v>
      </c>
      <c r="F194" s="64" t="str">
        <f>$C$135</f>
        <v>Deads</v>
      </c>
      <c r="G194" s="64">
        <v>0.9</v>
      </c>
    </row>
    <row r="195" spans="1:7" x14ac:dyDescent="0.25">
      <c r="A195" s="58">
        <v>195</v>
      </c>
      <c r="C195" s="71"/>
      <c r="E195" s="64">
        <v>1</v>
      </c>
      <c r="F195" s="64" t="str">
        <f>$C$123</f>
        <v>EQx ULS</v>
      </c>
      <c r="G195" s="64">
        <v>1.5</v>
      </c>
    </row>
    <row r="196" spans="1:7" x14ac:dyDescent="0.25">
      <c r="A196" s="58">
        <v>196</v>
      </c>
    </row>
    <row r="197" spans="1:7" ht="16.5" x14ac:dyDescent="0.3">
      <c r="A197" s="58">
        <v>197</v>
      </c>
      <c r="C197" s="72" t="s">
        <v>151</v>
      </c>
      <c r="D197" s="72" t="s">
        <v>354</v>
      </c>
      <c r="E197" s="73" t="s">
        <v>356</v>
      </c>
      <c r="F197" s="73" t="s">
        <v>359</v>
      </c>
      <c r="G197" s="73" t="s">
        <v>360</v>
      </c>
    </row>
    <row r="198" spans="1:7" x14ac:dyDescent="0.25">
      <c r="A198" s="58">
        <v>198</v>
      </c>
      <c r="B198" s="64">
        <f>B194+1</f>
        <v>12</v>
      </c>
      <c r="C198" s="64" t="s">
        <v>404</v>
      </c>
      <c r="D198" s="64">
        <v>0</v>
      </c>
      <c r="E198" s="64">
        <v>1</v>
      </c>
      <c r="F198" s="64" t="str">
        <f>$C$135</f>
        <v>Deads</v>
      </c>
      <c r="G198" s="64">
        <v>0.9</v>
      </c>
    </row>
    <row r="199" spans="1:7" x14ac:dyDescent="0.25">
      <c r="A199" s="58">
        <v>199</v>
      </c>
      <c r="C199" s="71"/>
      <c r="E199" s="64">
        <v>1</v>
      </c>
      <c r="F199" s="64" t="str">
        <f>$C$123</f>
        <v>EQx ULS</v>
      </c>
      <c r="G199" s="64">
        <v>-1.5</v>
      </c>
    </row>
    <row r="200" spans="1:7" x14ac:dyDescent="0.25">
      <c r="A200" s="58">
        <v>200</v>
      </c>
    </row>
    <row r="201" spans="1:7" ht="16.5" x14ac:dyDescent="0.3">
      <c r="A201" s="58">
        <v>201</v>
      </c>
      <c r="C201" s="72" t="s">
        <v>151</v>
      </c>
      <c r="D201" s="72" t="s">
        <v>354</v>
      </c>
      <c r="E201" s="73" t="s">
        <v>356</v>
      </c>
      <c r="F201" s="73" t="s">
        <v>359</v>
      </c>
      <c r="G201" s="73" t="s">
        <v>360</v>
      </c>
    </row>
    <row r="202" spans="1:7" x14ac:dyDescent="0.25">
      <c r="A202" s="58">
        <v>202</v>
      </c>
      <c r="B202" s="64">
        <f>B198+1</f>
        <v>13</v>
      </c>
      <c r="C202" s="64" t="s">
        <v>405</v>
      </c>
      <c r="D202" s="64">
        <v>0</v>
      </c>
      <c r="E202" s="64">
        <v>1</v>
      </c>
      <c r="F202" s="64" t="str">
        <f>$C$135</f>
        <v>Deads</v>
      </c>
      <c r="G202" s="64">
        <v>0.9</v>
      </c>
    </row>
    <row r="203" spans="1:7" x14ac:dyDescent="0.25">
      <c r="A203" s="58">
        <v>203</v>
      </c>
      <c r="C203" s="71"/>
      <c r="E203" s="64">
        <v>1</v>
      </c>
      <c r="F203" s="64" t="str">
        <f>$C$124</f>
        <v>EQy ULS</v>
      </c>
      <c r="G203" s="64">
        <v>1.5</v>
      </c>
    </row>
    <row r="204" spans="1:7" x14ac:dyDescent="0.25">
      <c r="A204" s="58">
        <v>204</v>
      </c>
    </row>
    <row r="205" spans="1:7" ht="16.5" x14ac:dyDescent="0.3">
      <c r="A205" s="58">
        <v>205</v>
      </c>
      <c r="C205" s="72" t="s">
        <v>151</v>
      </c>
      <c r="D205" s="72" t="s">
        <v>354</v>
      </c>
      <c r="E205" s="73" t="s">
        <v>356</v>
      </c>
      <c r="F205" s="73" t="s">
        <v>359</v>
      </c>
      <c r="G205" s="73" t="s">
        <v>360</v>
      </c>
    </row>
    <row r="206" spans="1:7" x14ac:dyDescent="0.25">
      <c r="A206" s="58">
        <v>206</v>
      </c>
      <c r="B206" s="64">
        <f>B202+1</f>
        <v>14</v>
      </c>
      <c r="C206" s="64" t="s">
        <v>406</v>
      </c>
      <c r="D206" s="64">
        <v>0</v>
      </c>
      <c r="E206" s="64">
        <v>1</v>
      </c>
      <c r="F206" s="64" t="str">
        <f>$C$135</f>
        <v>Deads</v>
      </c>
      <c r="G206" s="64">
        <v>0.9</v>
      </c>
    </row>
    <row r="207" spans="1:7" x14ac:dyDescent="0.25">
      <c r="A207" s="58">
        <v>207</v>
      </c>
      <c r="C207" s="71"/>
      <c r="E207" s="64">
        <v>1</v>
      </c>
      <c r="F207" s="64" t="str">
        <f>$C$124</f>
        <v>EQy ULS</v>
      </c>
      <c r="G207" s="64">
        <v>-1.5</v>
      </c>
    </row>
    <row r="208" spans="1:7" s="92" customFormat="1" x14ac:dyDescent="0.25">
      <c r="A208" s="58">
        <v>208</v>
      </c>
      <c r="C208" s="104"/>
    </row>
    <row r="209" spans="1:18" x14ac:dyDescent="0.25">
      <c r="A209" s="58">
        <v>209</v>
      </c>
      <c r="C209" s="87" t="s">
        <v>336</v>
      </c>
    </row>
    <row r="210" spans="1:18" ht="16.5" x14ac:dyDescent="0.3">
      <c r="A210" s="58">
        <v>210</v>
      </c>
      <c r="C210" s="72" t="s">
        <v>151</v>
      </c>
      <c r="D210" s="72" t="s">
        <v>354</v>
      </c>
      <c r="E210" s="73" t="s">
        <v>356</v>
      </c>
      <c r="F210" s="73" t="s">
        <v>359</v>
      </c>
      <c r="G210" s="73" t="s">
        <v>360</v>
      </c>
    </row>
    <row r="211" spans="1:18" x14ac:dyDescent="0.25">
      <c r="A211" s="58">
        <v>211</v>
      </c>
      <c r="B211" s="64">
        <v>1</v>
      </c>
      <c r="C211" s="64" t="s">
        <v>189</v>
      </c>
      <c r="D211" s="64">
        <v>0</v>
      </c>
      <c r="E211" s="64">
        <v>1</v>
      </c>
      <c r="F211" s="64" t="str">
        <f>C135</f>
        <v>Deads</v>
      </c>
      <c r="G211" s="64">
        <v>1.2</v>
      </c>
    </row>
    <row r="212" spans="1:18" x14ac:dyDescent="0.25">
      <c r="A212" s="58">
        <v>212</v>
      </c>
      <c r="C212" s="74"/>
      <c r="E212" s="64">
        <v>1</v>
      </c>
      <c r="F212" s="64" t="str">
        <f>C130</f>
        <v>Lives</v>
      </c>
      <c r="G212" s="64">
        <v>1.5</v>
      </c>
    </row>
    <row r="213" spans="1:18" x14ac:dyDescent="0.25">
      <c r="A213" s="58">
        <v>213</v>
      </c>
    </row>
    <row r="214" spans="1:18" ht="16.5" x14ac:dyDescent="0.3">
      <c r="A214" s="58">
        <v>214</v>
      </c>
      <c r="C214" s="72" t="s">
        <v>151</v>
      </c>
      <c r="D214" s="72" t="s">
        <v>354</v>
      </c>
      <c r="E214" s="73" t="s">
        <v>356</v>
      </c>
      <c r="F214" s="73" t="s">
        <v>359</v>
      </c>
      <c r="G214" s="73" t="s">
        <v>360</v>
      </c>
    </row>
    <row r="215" spans="1:18" x14ac:dyDescent="0.25">
      <c r="A215" s="58">
        <v>215</v>
      </c>
      <c r="B215" s="64">
        <f>B211+1</f>
        <v>2</v>
      </c>
      <c r="C215" s="64" t="s">
        <v>190</v>
      </c>
      <c r="D215" s="64">
        <v>0</v>
      </c>
      <c r="E215" s="64">
        <v>1</v>
      </c>
      <c r="F215" s="64" t="str">
        <f>C130</f>
        <v>Lives</v>
      </c>
      <c r="G215" s="64">
        <v>1</v>
      </c>
    </row>
    <row r="216" spans="1:18" x14ac:dyDescent="0.25">
      <c r="A216" s="58">
        <v>216</v>
      </c>
      <c r="C216" s="74"/>
      <c r="E216" s="64">
        <v>1</v>
      </c>
      <c r="F216" s="64" t="str">
        <f>C135</f>
        <v>Deads</v>
      </c>
      <c r="G216" s="64">
        <v>0.3</v>
      </c>
    </row>
    <row r="217" spans="1:18" x14ac:dyDescent="0.25">
      <c r="A217" s="58">
        <v>217</v>
      </c>
      <c r="E217" s="64">
        <v>1</v>
      </c>
      <c r="F217" s="64" t="str">
        <f>C123</f>
        <v>EQx ULS</v>
      </c>
      <c r="G217" s="64">
        <v>1</v>
      </c>
    </row>
    <row r="218" spans="1:18" x14ac:dyDescent="0.25">
      <c r="A218" s="58">
        <v>218</v>
      </c>
    </row>
    <row r="219" spans="1:18" ht="16.5" x14ac:dyDescent="0.3">
      <c r="A219" s="58">
        <v>219</v>
      </c>
      <c r="C219" s="72" t="s">
        <v>151</v>
      </c>
      <c r="D219" s="72" t="s">
        <v>354</v>
      </c>
      <c r="E219" s="73" t="s">
        <v>356</v>
      </c>
      <c r="F219" s="73" t="s">
        <v>359</v>
      </c>
      <c r="G219" s="73" t="s">
        <v>360</v>
      </c>
    </row>
    <row r="220" spans="1:18" ht="16.5" thickBot="1" x14ac:dyDescent="0.3">
      <c r="A220" s="58">
        <v>220</v>
      </c>
      <c r="B220" s="64">
        <f>B215+1</f>
        <v>3</v>
      </c>
      <c r="C220" s="64" t="s">
        <v>191</v>
      </c>
      <c r="D220" s="64">
        <v>0</v>
      </c>
      <c r="E220" s="64">
        <v>1</v>
      </c>
      <c r="F220" s="64" t="str">
        <f>C130</f>
        <v>Lives</v>
      </c>
      <c r="G220" s="64">
        <v>1</v>
      </c>
    </row>
    <row r="221" spans="1:18" ht="16.5" customHeight="1" x14ac:dyDescent="0.25">
      <c r="A221" s="58">
        <v>221</v>
      </c>
      <c r="C221" s="74"/>
      <c r="E221" s="64">
        <v>1</v>
      </c>
      <c r="F221" s="64" t="str">
        <f>C135</f>
        <v>Deads</v>
      </c>
      <c r="G221" s="64">
        <v>0.3</v>
      </c>
      <c r="I221" s="161" t="s">
        <v>514</v>
      </c>
      <c r="J221" s="162"/>
      <c r="K221" s="162"/>
      <c r="L221" s="162"/>
      <c r="M221" s="162"/>
      <c r="N221" s="162"/>
      <c r="O221" s="162"/>
      <c r="P221" s="162"/>
      <c r="Q221" s="162"/>
      <c r="R221" s="163"/>
    </row>
    <row r="222" spans="1:18" x14ac:dyDescent="0.25">
      <c r="A222" s="58">
        <v>222</v>
      </c>
      <c r="E222" s="64">
        <v>1</v>
      </c>
      <c r="F222" s="64" t="str">
        <f>F217</f>
        <v>EQx ULS</v>
      </c>
      <c r="G222" s="64">
        <v>-1</v>
      </c>
      <c r="I222" s="81"/>
      <c r="J222" s="58" t="s">
        <v>367</v>
      </c>
      <c r="K222" s="58" t="s">
        <v>368</v>
      </c>
      <c r="L222" s="58" t="s">
        <v>369</v>
      </c>
      <c r="R222" s="82"/>
    </row>
    <row r="223" spans="1:18" x14ac:dyDescent="0.25">
      <c r="A223" s="58">
        <v>223</v>
      </c>
      <c r="I223" s="81">
        <v>1101</v>
      </c>
      <c r="J223" s="58">
        <v>1102</v>
      </c>
      <c r="K223" s="58">
        <v>1103</v>
      </c>
      <c r="L223" s="58">
        <v>1104</v>
      </c>
      <c r="M223" s="58">
        <v>1105</v>
      </c>
      <c r="N223" s="58">
        <v>1106</v>
      </c>
      <c r="O223" s="58">
        <v>1107</v>
      </c>
      <c r="P223" s="58">
        <v>1108</v>
      </c>
      <c r="Q223" s="58">
        <v>1109</v>
      </c>
      <c r="R223" s="82">
        <v>11010</v>
      </c>
    </row>
    <row r="224" spans="1:18" ht="16.5" x14ac:dyDescent="0.3">
      <c r="A224" s="58">
        <v>224</v>
      </c>
      <c r="C224" s="72" t="s">
        <v>151</v>
      </c>
      <c r="D224" s="72" t="s">
        <v>354</v>
      </c>
      <c r="E224" s="73" t="s">
        <v>356</v>
      </c>
      <c r="F224" s="73" t="s">
        <v>359</v>
      </c>
      <c r="G224" s="73" t="s">
        <v>360</v>
      </c>
      <c r="I224" s="81">
        <v>191</v>
      </c>
      <c r="J224" s="58">
        <v>192</v>
      </c>
      <c r="K224" s="58">
        <v>193</v>
      </c>
      <c r="L224" s="58">
        <v>194</v>
      </c>
      <c r="M224" s="58">
        <v>195</v>
      </c>
      <c r="N224" s="58">
        <v>196</v>
      </c>
      <c r="O224" s="58">
        <v>197</v>
      </c>
      <c r="P224" s="58">
        <v>198</v>
      </c>
      <c r="Q224" s="58">
        <v>199</v>
      </c>
      <c r="R224" s="82">
        <v>1910</v>
      </c>
    </row>
    <row r="225" spans="1:42" x14ac:dyDescent="0.25">
      <c r="A225" s="58">
        <v>225</v>
      </c>
      <c r="B225" s="64">
        <f>B220+1</f>
        <v>4</v>
      </c>
      <c r="C225" s="64" t="s">
        <v>192</v>
      </c>
      <c r="D225" s="64">
        <v>0</v>
      </c>
      <c r="E225" s="64">
        <v>1</v>
      </c>
      <c r="F225" s="64" t="str">
        <f>C130</f>
        <v>Lives</v>
      </c>
      <c r="G225" s="64">
        <v>1</v>
      </c>
      <c r="I225" s="81">
        <v>181</v>
      </c>
      <c r="J225" s="58">
        <v>182</v>
      </c>
      <c r="K225" s="58">
        <v>183</v>
      </c>
      <c r="L225" s="58">
        <v>184</v>
      </c>
      <c r="M225" s="58">
        <v>185</v>
      </c>
      <c r="N225" s="58">
        <v>186</v>
      </c>
      <c r="O225" s="58">
        <v>187</v>
      </c>
      <c r="P225" s="58">
        <v>188</v>
      </c>
      <c r="Q225" s="58">
        <v>189</v>
      </c>
      <c r="R225" s="82">
        <v>1810</v>
      </c>
    </row>
    <row r="226" spans="1:42" x14ac:dyDescent="0.25">
      <c r="A226" s="58">
        <v>226</v>
      </c>
      <c r="C226" s="74"/>
      <c r="E226" s="64">
        <v>1</v>
      </c>
      <c r="F226" s="64" t="str">
        <f>C135</f>
        <v>Deads</v>
      </c>
      <c r="G226" s="64">
        <v>0.3</v>
      </c>
      <c r="I226" s="81">
        <v>171</v>
      </c>
      <c r="J226" s="58">
        <v>172</v>
      </c>
      <c r="K226" s="58">
        <v>173</v>
      </c>
      <c r="L226" s="58">
        <v>174</v>
      </c>
      <c r="M226" s="58">
        <v>175</v>
      </c>
      <c r="N226" s="58">
        <v>176</v>
      </c>
      <c r="O226" s="58">
        <v>177</v>
      </c>
      <c r="P226" s="58">
        <v>178</v>
      </c>
      <c r="Q226" s="58">
        <v>179</v>
      </c>
      <c r="R226" s="82">
        <v>1710</v>
      </c>
    </row>
    <row r="227" spans="1:42" x14ac:dyDescent="0.25">
      <c r="A227" s="58">
        <v>227</v>
      </c>
      <c r="E227" s="64">
        <v>1</v>
      </c>
      <c r="F227" s="64" t="str">
        <f>C124</f>
        <v>EQy ULS</v>
      </c>
      <c r="G227" s="64">
        <v>1</v>
      </c>
      <c r="I227" s="81">
        <v>161</v>
      </c>
      <c r="J227" s="58">
        <v>162</v>
      </c>
      <c r="K227" s="58">
        <v>163</v>
      </c>
      <c r="L227" s="58">
        <v>164</v>
      </c>
      <c r="M227" s="58">
        <v>165</v>
      </c>
      <c r="N227" s="58">
        <v>166</v>
      </c>
      <c r="O227" s="58">
        <v>167</v>
      </c>
      <c r="P227" s="58">
        <v>168</v>
      </c>
      <c r="Q227" s="58">
        <v>169</v>
      </c>
      <c r="R227" s="82">
        <v>1610</v>
      </c>
    </row>
    <row r="228" spans="1:42" x14ac:dyDescent="0.25">
      <c r="A228" s="58">
        <v>228</v>
      </c>
      <c r="I228" s="81">
        <v>151</v>
      </c>
      <c r="J228" s="58">
        <v>152</v>
      </c>
      <c r="K228" s="58">
        <v>153</v>
      </c>
      <c r="L228" s="58">
        <v>154</v>
      </c>
      <c r="M228" s="58">
        <v>155</v>
      </c>
      <c r="N228" s="58">
        <v>156</v>
      </c>
      <c r="O228" s="58">
        <v>157</v>
      </c>
      <c r="P228" s="58">
        <v>158</v>
      </c>
      <c r="Q228" s="58">
        <v>159</v>
      </c>
      <c r="R228" s="82">
        <v>1510</v>
      </c>
    </row>
    <row r="229" spans="1:42" ht="16.5" x14ac:dyDescent="0.3">
      <c r="A229" s="58">
        <v>229</v>
      </c>
      <c r="C229" s="72" t="s">
        <v>151</v>
      </c>
      <c r="D229" s="72" t="s">
        <v>354</v>
      </c>
      <c r="E229" s="73" t="s">
        <v>356</v>
      </c>
      <c r="F229" s="73" t="s">
        <v>359</v>
      </c>
      <c r="G229" s="73" t="s">
        <v>360</v>
      </c>
      <c r="I229" s="81">
        <v>141</v>
      </c>
      <c r="J229" s="58">
        <v>142</v>
      </c>
      <c r="K229" s="58">
        <v>143</v>
      </c>
      <c r="L229" s="58">
        <v>144</v>
      </c>
      <c r="M229" s="58">
        <v>145</v>
      </c>
      <c r="N229" s="58">
        <v>146</v>
      </c>
      <c r="O229" s="58">
        <v>147</v>
      </c>
      <c r="P229" s="58">
        <v>148</v>
      </c>
      <c r="Q229" s="58">
        <v>149</v>
      </c>
      <c r="R229" s="82">
        <v>1410</v>
      </c>
    </row>
    <row r="230" spans="1:42" x14ac:dyDescent="0.25">
      <c r="A230" s="58">
        <v>230</v>
      </c>
      <c r="B230" s="64">
        <f>B225+1</f>
        <v>5</v>
      </c>
      <c r="C230" s="64" t="s">
        <v>193</v>
      </c>
      <c r="D230" s="64">
        <v>0</v>
      </c>
      <c r="E230" s="64">
        <v>1</v>
      </c>
      <c r="F230" s="64" t="str">
        <f>C130</f>
        <v>Lives</v>
      </c>
      <c r="G230" s="64">
        <v>1</v>
      </c>
      <c r="I230" s="81">
        <v>131</v>
      </c>
      <c r="J230" s="58">
        <v>132</v>
      </c>
      <c r="K230" s="58">
        <v>133</v>
      </c>
      <c r="L230" s="58">
        <v>134</v>
      </c>
      <c r="M230" s="58">
        <v>135</v>
      </c>
      <c r="N230" s="58">
        <v>136</v>
      </c>
      <c r="O230" s="58">
        <v>137</v>
      </c>
      <c r="P230" s="58">
        <v>138</v>
      </c>
      <c r="Q230" s="58">
        <v>139</v>
      </c>
      <c r="R230" s="82">
        <v>1310</v>
      </c>
    </row>
    <row r="231" spans="1:42" x14ac:dyDescent="0.25">
      <c r="A231" s="58">
        <v>231</v>
      </c>
      <c r="C231" s="74"/>
      <c r="E231" s="64">
        <v>1</v>
      </c>
      <c r="F231" s="64" t="str">
        <f>C135</f>
        <v>Deads</v>
      </c>
      <c r="G231" s="64">
        <v>0.3</v>
      </c>
      <c r="I231" s="81">
        <v>121</v>
      </c>
      <c r="J231" s="58">
        <v>122</v>
      </c>
      <c r="K231" s="58">
        <v>123</v>
      </c>
      <c r="L231" s="58">
        <v>124</v>
      </c>
      <c r="M231" s="58">
        <v>125</v>
      </c>
      <c r="N231" s="58">
        <v>126</v>
      </c>
      <c r="O231" s="58">
        <v>127</v>
      </c>
      <c r="P231" s="58">
        <v>128</v>
      </c>
      <c r="Q231" s="58">
        <v>129</v>
      </c>
      <c r="R231" s="82">
        <v>1210</v>
      </c>
    </row>
    <row r="232" spans="1:42" ht="16.5" thickBot="1" x14ac:dyDescent="0.3">
      <c r="A232" s="58">
        <v>232</v>
      </c>
      <c r="E232" s="64">
        <v>1</v>
      </c>
      <c r="F232" s="64" t="str">
        <f>F227</f>
        <v>EQy ULS</v>
      </c>
      <c r="G232" s="64">
        <v>-1</v>
      </c>
      <c r="I232" s="83">
        <v>111</v>
      </c>
      <c r="J232" s="84">
        <v>112</v>
      </c>
      <c r="K232" s="84">
        <v>113</v>
      </c>
      <c r="L232" s="84">
        <v>114</v>
      </c>
      <c r="M232" s="84">
        <v>115</v>
      </c>
      <c r="N232" s="84">
        <v>116</v>
      </c>
      <c r="O232" s="84">
        <v>117</v>
      </c>
      <c r="P232" s="84">
        <v>118</v>
      </c>
      <c r="Q232" s="84">
        <v>119</v>
      </c>
      <c r="R232" s="85">
        <v>1110</v>
      </c>
    </row>
    <row r="233" spans="1:42" s="92" customFormat="1" ht="14.25" customHeight="1" thickBot="1" x14ac:dyDescent="0.3">
      <c r="A233" s="58">
        <v>233</v>
      </c>
      <c r="Q233" s="93"/>
      <c r="R233" s="93"/>
      <c r="S233" s="93"/>
      <c r="T233" s="93"/>
      <c r="W233" s="94"/>
      <c r="X233" s="95"/>
      <c r="Y233" s="93"/>
    </row>
    <row r="234" spans="1:42" ht="16.5" thickBot="1" x14ac:dyDescent="0.3">
      <c r="A234" s="58">
        <v>234</v>
      </c>
      <c r="C234" s="70" t="s">
        <v>451</v>
      </c>
    </row>
    <row r="235" spans="1:42" x14ac:dyDescent="0.25">
      <c r="A235" s="58">
        <v>235</v>
      </c>
      <c r="C235" s="58" t="s">
        <v>338</v>
      </c>
      <c r="I235" s="116" t="s">
        <v>475</v>
      </c>
      <c r="J235" s="117" t="s">
        <v>482</v>
      </c>
      <c r="K235" s="117" t="s">
        <v>489</v>
      </c>
      <c r="L235" s="118" t="s">
        <v>497</v>
      </c>
    </row>
    <row r="236" spans="1:42" ht="16.5" x14ac:dyDescent="0.3">
      <c r="A236" s="58">
        <v>236</v>
      </c>
      <c r="C236" s="68" t="s">
        <v>151</v>
      </c>
      <c r="D236" s="68" t="s">
        <v>452</v>
      </c>
      <c r="I236" s="119" t="s">
        <v>476</v>
      </c>
      <c r="J236" s="115" t="s">
        <v>483</v>
      </c>
      <c r="K236" s="115" t="s">
        <v>490</v>
      </c>
      <c r="L236" s="120" t="s">
        <v>498</v>
      </c>
      <c r="AP236" s="63"/>
    </row>
    <row r="237" spans="1:42" x14ac:dyDescent="0.25">
      <c r="A237" s="58">
        <v>237</v>
      </c>
      <c r="C237" s="64" t="s">
        <v>339</v>
      </c>
      <c r="D237" s="64">
        <f>19*G16*(G15-E92/1000)</f>
        <v>11.075669999999999</v>
      </c>
      <c r="I237" s="119" t="s">
        <v>477</v>
      </c>
      <c r="J237" s="115" t="s">
        <v>484</v>
      </c>
      <c r="K237" s="115" t="s">
        <v>491</v>
      </c>
      <c r="L237" s="120" t="s">
        <v>499</v>
      </c>
    </row>
    <row r="238" spans="1:42" x14ac:dyDescent="0.25">
      <c r="A238" s="58">
        <v>238</v>
      </c>
      <c r="C238" s="64" t="s">
        <v>340</v>
      </c>
      <c r="D238" s="64">
        <f>19*G17*(G15-E92/1000)</f>
        <v>7.3837799999999998</v>
      </c>
      <c r="I238" s="119" t="s">
        <v>478</v>
      </c>
      <c r="J238" s="115" t="s">
        <v>485</v>
      </c>
      <c r="K238" s="115" t="s">
        <v>492</v>
      </c>
      <c r="L238" s="120" t="s">
        <v>500</v>
      </c>
    </row>
    <row r="239" spans="1:42" x14ac:dyDescent="0.25">
      <c r="A239" s="58">
        <v>239</v>
      </c>
      <c r="C239" s="64" t="s">
        <v>341</v>
      </c>
      <c r="D239" s="80">
        <f>D18*G17*19</f>
        <v>2.8956</v>
      </c>
      <c r="I239" s="119" t="s">
        <v>479</v>
      </c>
      <c r="J239" s="115" t="s">
        <v>486</v>
      </c>
      <c r="K239" s="115" t="s">
        <v>493</v>
      </c>
      <c r="L239" s="120" t="s">
        <v>501</v>
      </c>
      <c r="AO239" s="63"/>
    </row>
    <row r="240" spans="1:42" x14ac:dyDescent="0.25">
      <c r="A240" s="58">
        <v>240</v>
      </c>
      <c r="C240" s="64" t="s">
        <v>342</v>
      </c>
      <c r="D240" s="64">
        <f>D19</f>
        <v>1.5</v>
      </c>
      <c r="I240" s="119" t="s">
        <v>480</v>
      </c>
      <c r="J240" s="115" t="s">
        <v>487</v>
      </c>
      <c r="K240" s="115" t="s">
        <v>494</v>
      </c>
      <c r="L240" s="120" t="s">
        <v>502</v>
      </c>
      <c r="AO240" s="63"/>
      <c r="AP240" s="63"/>
    </row>
    <row r="241" spans="1:41" x14ac:dyDescent="0.25">
      <c r="A241" s="58">
        <v>241</v>
      </c>
      <c r="C241" s="64" t="s">
        <v>343</v>
      </c>
      <c r="D241" s="64">
        <f>D20</f>
        <v>2</v>
      </c>
      <c r="I241" s="119" t="s">
        <v>481</v>
      </c>
      <c r="J241" s="115" t="s">
        <v>488</v>
      </c>
      <c r="K241" s="115" t="s">
        <v>495</v>
      </c>
      <c r="L241" s="120" t="s">
        <v>503</v>
      </c>
    </row>
    <row r="242" spans="1:41" ht="16.5" thickBot="1" x14ac:dyDescent="0.3">
      <c r="A242" s="58">
        <v>242</v>
      </c>
      <c r="C242" s="64" t="s">
        <v>344</v>
      </c>
      <c r="D242" s="64">
        <f>D20</f>
        <v>2</v>
      </c>
      <c r="I242" s="121" t="s">
        <v>472</v>
      </c>
      <c r="J242" s="122" t="s">
        <v>473</v>
      </c>
      <c r="K242" s="122" t="s">
        <v>474</v>
      </c>
      <c r="L242" s="123" t="s">
        <v>496</v>
      </c>
    </row>
    <row r="243" spans="1:41" x14ac:dyDescent="0.25">
      <c r="A243" s="58">
        <v>243</v>
      </c>
      <c r="C243" s="64" t="s">
        <v>345</v>
      </c>
      <c r="D243" s="64">
        <f>D21</f>
        <v>0</v>
      </c>
    </row>
    <row r="244" spans="1:41" x14ac:dyDescent="0.25">
      <c r="A244" s="58">
        <v>244</v>
      </c>
      <c r="C244" s="64" t="s">
        <v>346</v>
      </c>
      <c r="D244" s="64">
        <f>D22</f>
        <v>1.5</v>
      </c>
    </row>
    <row r="245" spans="1:41" x14ac:dyDescent="0.25">
      <c r="A245" s="58">
        <v>245</v>
      </c>
      <c r="C245" s="64" t="s">
        <v>347</v>
      </c>
      <c r="D245" s="64">
        <f>D23</f>
        <v>3</v>
      </c>
    </row>
    <row r="246" spans="1:41" s="92" customFormat="1" ht="14.25" customHeight="1" thickBot="1" x14ac:dyDescent="0.3">
      <c r="A246" s="58">
        <v>246</v>
      </c>
      <c r="Q246" s="93"/>
      <c r="R246" s="93"/>
      <c r="S246" s="93"/>
      <c r="T246" s="93"/>
      <c r="W246" s="94"/>
      <c r="X246" s="128"/>
      <c r="Y246" s="93"/>
    </row>
    <row r="247" spans="1:41" ht="15" customHeight="1" x14ac:dyDescent="0.25">
      <c r="A247" s="58">
        <v>247</v>
      </c>
      <c r="C247" s="58" t="s">
        <v>469</v>
      </c>
      <c r="D247" s="58">
        <v>30</v>
      </c>
      <c r="L247" s="63"/>
      <c r="M247" s="63"/>
      <c r="U247" s="96"/>
      <c r="V247" s="129"/>
      <c r="W247" s="129"/>
      <c r="X247" s="129"/>
      <c r="Y247" s="129"/>
      <c r="Z247" s="129"/>
      <c r="AA247" s="129"/>
      <c r="AB247" s="129"/>
      <c r="AC247" s="129"/>
      <c r="AD247" s="129"/>
      <c r="AE247" s="130" t="s">
        <v>520</v>
      </c>
      <c r="AF247" s="130"/>
      <c r="AG247" s="130"/>
      <c r="AH247" s="130"/>
      <c r="AI247" s="130"/>
      <c r="AJ247" s="131" t="s">
        <v>529</v>
      </c>
      <c r="AK247" s="131"/>
      <c r="AL247" s="131"/>
      <c r="AM247" s="131"/>
      <c r="AN247" s="129"/>
      <c r="AO247" s="132"/>
    </row>
    <row r="248" spans="1:41" ht="15" customHeight="1" x14ac:dyDescent="0.25">
      <c r="A248" s="58">
        <v>248</v>
      </c>
      <c r="C248" s="58" t="s">
        <v>467</v>
      </c>
      <c r="D248" s="58">
        <f>SIN(RADIANS(D247))</f>
        <v>0.49999999999999994</v>
      </c>
      <c r="L248" s="63"/>
      <c r="M248" s="63"/>
      <c r="U248" s="81"/>
      <c r="AE248" s="133" t="s">
        <v>521</v>
      </c>
      <c r="AF248" s="133">
        <v>15</v>
      </c>
      <c r="AG248" s="133">
        <v>30</v>
      </c>
      <c r="AH248" s="133">
        <v>45</v>
      </c>
      <c r="AI248" s="133">
        <v>60</v>
      </c>
      <c r="AJ248" s="133">
        <v>15</v>
      </c>
      <c r="AK248" s="133">
        <v>30</v>
      </c>
      <c r="AL248" s="133">
        <v>45</v>
      </c>
      <c r="AM248" s="133">
        <v>60</v>
      </c>
      <c r="AO248" s="82"/>
    </row>
    <row r="249" spans="1:41" ht="15" customHeight="1" x14ac:dyDescent="0.25">
      <c r="A249" s="58">
        <v>249</v>
      </c>
      <c r="C249" s="58" t="s">
        <v>468</v>
      </c>
      <c r="D249" s="58">
        <f>COS(RADIANS(D247))</f>
        <v>0.86602540378443871</v>
      </c>
      <c r="E249" s="65"/>
      <c r="L249" s="63"/>
      <c r="M249" s="63"/>
      <c r="U249" s="81"/>
      <c r="W249" s="58">
        <v>1</v>
      </c>
      <c r="X249" s="58">
        <v>2</v>
      </c>
      <c r="Y249" s="58">
        <v>3</v>
      </c>
      <c r="Z249" s="58">
        <v>4</v>
      </c>
      <c r="AA249" s="58">
        <v>5</v>
      </c>
      <c r="AB249" s="58">
        <v>6</v>
      </c>
      <c r="AE249" s="133" t="s">
        <v>522</v>
      </c>
      <c r="AF249" s="133">
        <v>0</v>
      </c>
      <c r="AG249" s="133">
        <v>2</v>
      </c>
      <c r="AH249" s="133">
        <v>3</v>
      </c>
      <c r="AI249" s="133">
        <v>4</v>
      </c>
      <c r="AJ249" s="133">
        <v>0</v>
      </c>
      <c r="AK249" s="133">
        <v>2</v>
      </c>
      <c r="AL249" s="133">
        <v>3</v>
      </c>
      <c r="AM249" s="133">
        <v>4</v>
      </c>
      <c r="AO249" s="134">
        <f>IF(AN$258=1,             IFERROR( IF(VLOOKUP($D$247,U251:V256,2) = 1, IF(AJ$258=1, ($AG260-$AG$260)*$D$248 + AF$260,             (AK$261-$AK$260)*VLOOKUP($D$247,$U$251:$AB$256,3)                     ),                                   IF(VLOOKUP($D$247,U251:V256,2) =  2,    IF(AJ$258=1, IF(AF$258=1,      ($AC260-$AC$260)*$D$248 + AB$260,                          (AK$261-$AK$260)*VLOOKUP($D$247,$U$251:$AB$256,4)           ),    (AK$261-$AK$260)*VLOOKUP($D$247,$U$251:$AB$256,3) ),   IF(VLOOKUP($D$247,U251:V256,2) =  3,    IF(AJ$258=1, IF(AF$258=1, IF(AB$258=1,                  ( $Y260-$Y$260)*$D$248 + X$260,       (AC$261-$AC$260)*VLOOKUP($D$247,$U$251:$AB$256,5)                    ),(AG$261-$AG$260)*VLOOKUP($D$247,$U$251:$AB$256,4)    ),   (AK$261-$AK$260)*VLOOKUP($D$247,$U$251:$AB$256,3) ),   IF(VLOOKUP($D$247,U251:V256,2) =  4,  IF(AJ$258=1, IF(AF$258=1, IF(AB$258=1, IF(X$258=1,           ($U260-$U$260)*$D$248 + T$260,         (Y$261-$Y$260)*VLOOKUP($D$247,$U$251:$AB$256,6)             ), (AC$261-$AC$260)*VLOOKUP($D$247,$U$251:$AB$256,5)   ),(AG$261-$AG$260)*VLOOKUP($D$247,$U$251:$AB$256,4)    ),    (AK$261-$AK$260)*VLOOKUP($D$247,$U$251:$AB$256,3) ),   IF(VLOOKUP($D$247,U251:V256,2) =  5,   IF(AJ$258=1, IF(AF$258=1, IF(AB$258=1, IF(X$258=1, IF(T$258=1,            ($Q260-$Q$260)*$D$248 + P$260,          (U$261-$U$260)*VLOOKUP($D$247,$U$251:$AB$256,7)            ), (Y$261-$Y$260)*VLOOKUP($D$247,$U$251:$AB$256,6) ), (AC$261-$AC$260)*VLOOKUP($D$247,$U$251:$AB$256,5)   ),(AG$261-$AG$260)*VLOOKUP($D$247,$U$251:$AB$256,4)    ),    (AK$261-$AK$260)*VLOOKUP($D$247,$U$251:$AB$256,3) ),   IF(VLOOKUP($D$247,U251:V256,2) =  6,    "Sixth grid syntax",    0            )))))                                                                                                                                  ),   IF(AJ258=0, "Immediate bend", "No Immediate bend")     ),"No bend")</f>
        <v>27.320508075688771</v>
      </c>
    </row>
    <row r="250" spans="1:41" ht="15" customHeight="1" x14ac:dyDescent="0.25">
      <c r="A250" s="58">
        <v>250</v>
      </c>
      <c r="C250" s="58" t="s">
        <v>470</v>
      </c>
      <c r="D250" s="58">
        <f>TAN(RADIANS(D247))</f>
        <v>0.57735026918962573</v>
      </c>
      <c r="L250" s="63"/>
      <c r="M250" s="63"/>
      <c r="N250" s="63"/>
      <c r="O250" s="63"/>
      <c r="P250" s="63"/>
      <c r="Q250" s="63"/>
      <c r="R250" s="63"/>
      <c r="U250" s="135" t="s">
        <v>521</v>
      </c>
      <c r="V250" s="136" t="s">
        <v>522</v>
      </c>
      <c r="W250" s="63" t="s">
        <v>535</v>
      </c>
      <c r="X250" s="63" t="s">
        <v>536</v>
      </c>
      <c r="Y250" s="63" t="s">
        <v>537</v>
      </c>
      <c r="Z250" s="63" t="s">
        <v>538</v>
      </c>
      <c r="AA250" s="63" t="s">
        <v>539</v>
      </c>
      <c r="AD250" s="58">
        <v>1</v>
      </c>
      <c r="AE250" s="63" t="s">
        <v>523</v>
      </c>
      <c r="AF250" s="65"/>
      <c r="AG250" s="65">
        <f t="shared" ref="AG250:AI255" si="29">AG$248 * $AD250/(AG$249 + 1)</f>
        <v>10</v>
      </c>
      <c r="AH250" s="65">
        <f t="shared" si="29"/>
        <v>11.25</v>
      </c>
      <c r="AI250" s="65">
        <f t="shared" si="29"/>
        <v>12</v>
      </c>
      <c r="AJ250" s="58">
        <f>RADIANS(AF250)</f>
        <v>0</v>
      </c>
      <c r="AK250" s="58">
        <f t="shared" ref="AK250:AM250" si="30">RADIANS(AG250)</f>
        <v>0.17453292519943295</v>
      </c>
      <c r="AL250" s="58">
        <f t="shared" si="30"/>
        <v>0.19634954084936207</v>
      </c>
      <c r="AM250" s="58">
        <f t="shared" si="30"/>
        <v>0.20943951023931956</v>
      </c>
      <c r="AN250" s="136" t="s">
        <v>530</v>
      </c>
      <c r="AO250" s="137">
        <f>IF(AJ$258=1, ($AG260-$AG$260)*$D$248 + AF$260,             (AK$261-$AK$260)*VLOOKUP($D$247,$U$251:$AB$256,3)                     )</f>
        <v>36.846787517317594</v>
      </c>
    </row>
    <row r="251" spans="1:41" ht="15" customHeight="1" x14ac:dyDescent="0.25">
      <c r="A251" s="58">
        <v>251</v>
      </c>
      <c r="L251" s="63"/>
      <c r="M251" s="63"/>
      <c r="N251" s="63"/>
      <c r="O251" s="63"/>
      <c r="P251" s="63"/>
      <c r="Q251" s="63"/>
      <c r="R251" s="63"/>
      <c r="U251" s="138">
        <v>15</v>
      </c>
      <c r="V251" s="139">
        <v>0</v>
      </c>
      <c r="W251" s="65">
        <f t="shared" ref="W251:AB256" si="31">$U251 * W$249/($V251 + 1)</f>
        <v>15</v>
      </c>
      <c r="X251" s="65">
        <f t="shared" si="31"/>
        <v>30</v>
      </c>
      <c r="Y251" s="65">
        <f t="shared" si="31"/>
        <v>45</v>
      </c>
      <c r="Z251" s="65">
        <f t="shared" si="31"/>
        <v>60</v>
      </c>
      <c r="AA251" s="65">
        <f t="shared" si="31"/>
        <v>75</v>
      </c>
      <c r="AB251" s="65">
        <f t="shared" si="31"/>
        <v>90</v>
      </c>
      <c r="AD251" s="58">
        <v>2</v>
      </c>
      <c r="AE251" s="63" t="s">
        <v>524</v>
      </c>
      <c r="AF251" s="65"/>
      <c r="AG251" s="65">
        <f t="shared" si="29"/>
        <v>20</v>
      </c>
      <c r="AH251" s="65">
        <f t="shared" si="29"/>
        <v>22.5</v>
      </c>
      <c r="AI251" s="65">
        <f t="shared" si="29"/>
        <v>24</v>
      </c>
      <c r="AJ251" s="58">
        <f t="shared" ref="AJ251:AJ255" si="32">RADIANS(AF251)</f>
        <v>0</v>
      </c>
      <c r="AK251" s="58">
        <f t="shared" ref="AK251:AK255" si="33">RADIANS(AG251)</f>
        <v>0.3490658503988659</v>
      </c>
      <c r="AL251" s="58">
        <f t="shared" ref="AL251:AL255" si="34">RADIANS(AH251)</f>
        <v>0.39269908169872414</v>
      </c>
      <c r="AM251" s="58">
        <f t="shared" ref="AM251:AM255" si="35">RADIANS(AI251)</f>
        <v>0.41887902047863912</v>
      </c>
      <c r="AN251" s="136" t="s">
        <v>531</v>
      </c>
      <c r="AO251" s="140">
        <f>IF(AJ$258=1, IF(AF$258=1,      ($AC260-$AC$260)*$D$248 + AB$260,                          (AK$261-$AK$260)*VLOOKUP($D$247,$U$251:$AB$256,4)           ),    (AK$261-$AK$260)*VLOOKUP($D$247,$U$251:$AB$256,3) )</f>
        <v>27.320508075688771</v>
      </c>
    </row>
    <row r="252" spans="1:41" ht="15" customHeight="1" x14ac:dyDescent="0.25">
      <c r="A252" s="58">
        <v>252</v>
      </c>
      <c r="L252" s="63"/>
      <c r="M252" s="63"/>
      <c r="N252" s="63"/>
      <c r="O252" s="63"/>
      <c r="P252" s="63"/>
      <c r="Q252" s="63"/>
      <c r="R252" s="63"/>
      <c r="U252" s="138">
        <v>30</v>
      </c>
      <c r="V252" s="139">
        <v>2</v>
      </c>
      <c r="W252" s="65">
        <f t="shared" si="31"/>
        <v>10</v>
      </c>
      <c r="X252" s="65">
        <f t="shared" si="31"/>
        <v>20</v>
      </c>
      <c r="Y252" s="65">
        <f t="shared" si="31"/>
        <v>30</v>
      </c>
      <c r="Z252" s="65">
        <f t="shared" si="31"/>
        <v>40</v>
      </c>
      <c r="AA252" s="65">
        <f t="shared" si="31"/>
        <v>50</v>
      </c>
      <c r="AB252" s="65">
        <f t="shared" si="31"/>
        <v>60</v>
      </c>
      <c r="AD252" s="58">
        <v>3</v>
      </c>
      <c r="AE252" s="63" t="s">
        <v>525</v>
      </c>
      <c r="AF252" s="65"/>
      <c r="AG252" s="65">
        <f t="shared" si="29"/>
        <v>30</v>
      </c>
      <c r="AH252" s="65">
        <f t="shared" si="29"/>
        <v>33.75</v>
      </c>
      <c r="AI252" s="65">
        <f t="shared" si="29"/>
        <v>36</v>
      </c>
      <c r="AJ252" s="58">
        <f t="shared" si="32"/>
        <v>0</v>
      </c>
      <c r="AK252" s="58">
        <f t="shared" si="33"/>
        <v>0.52359877559829882</v>
      </c>
      <c r="AL252" s="58">
        <f t="shared" si="34"/>
        <v>0.58904862254808621</v>
      </c>
      <c r="AM252" s="58">
        <f t="shared" si="35"/>
        <v>0.62831853071795862</v>
      </c>
      <c r="AN252" s="136" t="s">
        <v>532</v>
      </c>
      <c r="AO252" s="137">
        <f>IF(AJ$258=1, IF(AF$258=1, IF(AB$258=1,                  ( $Y260-$Y$260)*$D$248 + X$260,       (AC$261-$AC$260)*VLOOKUP($D$247,$U$251:$AB$256,5)                    ),(AG$261-$AG$260)*VLOOKUP($D$247,$U$251:$AB$256,4)    ),   (AK$261-$AK$260)*VLOOKUP($D$247,$U$251:$AB$256,3) )</f>
        <v>18.660254037844386</v>
      </c>
    </row>
    <row r="253" spans="1:41" ht="15" customHeight="1" x14ac:dyDescent="0.25">
      <c r="A253" s="58">
        <v>253</v>
      </c>
      <c r="L253" s="63"/>
      <c r="M253" s="63"/>
      <c r="N253" s="63"/>
      <c r="O253" s="63"/>
      <c r="P253" s="63"/>
      <c r="Q253" s="63"/>
      <c r="R253" s="63"/>
      <c r="U253" s="138">
        <v>45</v>
      </c>
      <c r="V253" s="139">
        <v>3</v>
      </c>
      <c r="W253" s="65">
        <f t="shared" si="31"/>
        <v>11.25</v>
      </c>
      <c r="X253" s="65">
        <f t="shared" si="31"/>
        <v>22.5</v>
      </c>
      <c r="Y253" s="65">
        <f t="shared" si="31"/>
        <v>33.75</v>
      </c>
      <c r="Z253" s="65">
        <f t="shared" si="31"/>
        <v>45</v>
      </c>
      <c r="AA253" s="65">
        <f t="shared" si="31"/>
        <v>56.25</v>
      </c>
      <c r="AB253" s="65">
        <f t="shared" si="31"/>
        <v>67.5</v>
      </c>
      <c r="AD253" s="58">
        <v>4</v>
      </c>
      <c r="AE253" s="63" t="s">
        <v>526</v>
      </c>
      <c r="AF253" s="65"/>
      <c r="AG253" s="65">
        <f t="shared" si="29"/>
        <v>40</v>
      </c>
      <c r="AH253" s="65">
        <f t="shared" si="29"/>
        <v>45</v>
      </c>
      <c r="AI253" s="65">
        <f t="shared" si="29"/>
        <v>48</v>
      </c>
      <c r="AJ253" s="58">
        <f t="shared" si="32"/>
        <v>0</v>
      </c>
      <c r="AK253" s="58">
        <f t="shared" si="33"/>
        <v>0.69813170079773179</v>
      </c>
      <c r="AL253" s="58">
        <f t="shared" si="34"/>
        <v>0.78539816339744828</v>
      </c>
      <c r="AM253" s="58">
        <f t="shared" si="35"/>
        <v>0.83775804095727824</v>
      </c>
      <c r="AN253" s="136" t="s">
        <v>533</v>
      </c>
      <c r="AO253" s="137">
        <f>IF(AJ$258=1, IF(AF$258=1, IF(AB$258=1, IF(X$258=1,           ($U260-$U$260)*$D$248 + T$260,         (Y$261-$Y$260)*VLOOKUP($D$247,$U$251:$AB$256,6)             ), (AC$261-$AC$260)*VLOOKUP($D$247,$U$251:$AB$256,5)   ),(AG$261-$AG$260)*VLOOKUP($D$247,$U$251:$AB$256,4)    ),    (AK$261-$AK$260)*VLOOKUP($D$247,$U$251:$AB$256,3) )</f>
        <v>14.330127018922193</v>
      </c>
    </row>
    <row r="254" spans="1:41" ht="15" customHeight="1" x14ac:dyDescent="0.25">
      <c r="A254" s="58">
        <v>254</v>
      </c>
      <c r="L254" s="63"/>
      <c r="M254" s="63"/>
      <c r="N254" s="63"/>
      <c r="O254" s="63"/>
      <c r="P254" s="63"/>
      <c r="Q254" s="63"/>
      <c r="R254" s="63"/>
      <c r="U254" s="138">
        <v>60</v>
      </c>
      <c r="V254" s="139">
        <v>4</v>
      </c>
      <c r="W254" s="65">
        <f t="shared" si="31"/>
        <v>12</v>
      </c>
      <c r="X254" s="65">
        <f t="shared" si="31"/>
        <v>24</v>
      </c>
      <c r="Y254" s="65">
        <f t="shared" si="31"/>
        <v>36</v>
      </c>
      <c r="Z254" s="65">
        <f t="shared" si="31"/>
        <v>48</v>
      </c>
      <c r="AA254" s="65">
        <f t="shared" si="31"/>
        <v>60</v>
      </c>
      <c r="AB254" s="65">
        <f t="shared" si="31"/>
        <v>72</v>
      </c>
      <c r="AD254" s="58">
        <v>5</v>
      </c>
      <c r="AE254" s="63" t="s">
        <v>527</v>
      </c>
      <c r="AF254" s="65"/>
      <c r="AG254" s="65">
        <f t="shared" si="29"/>
        <v>50</v>
      </c>
      <c r="AH254" s="65">
        <f t="shared" si="29"/>
        <v>56.25</v>
      </c>
      <c r="AI254" s="65">
        <f t="shared" si="29"/>
        <v>60</v>
      </c>
      <c r="AJ254" s="58">
        <f t="shared" si="32"/>
        <v>0</v>
      </c>
      <c r="AK254" s="58">
        <f t="shared" si="33"/>
        <v>0.87266462599716477</v>
      </c>
      <c r="AL254" s="58">
        <f t="shared" si="34"/>
        <v>0.98174770424681035</v>
      </c>
      <c r="AM254" s="58">
        <f t="shared" si="35"/>
        <v>1.0471975511965976</v>
      </c>
      <c r="AN254" s="136" t="s">
        <v>534</v>
      </c>
      <c r="AO254" s="140">
        <f>IF(AJ$258=1, IF(AF$258=1, IF(AB$258=1, IF(X$258=1, IF(T$258=1,            ($Q260-$Q$260)*$D$248 + P$260,          (U$261-$U$260)*VLOOKUP($D$247,$U$251:$AB$256,7)            ), (Y$261-$Y$260)*VLOOKUP($D$247,$U$251:$AB$256,6) ), (AC$261-$AC$260)*VLOOKUP($D$247,$U$251:$AB$256,5)   ),(AG$261-$AG$260)*VLOOKUP($D$247,$U$251:$AB$256,4)    ),    (AK$261-$AK$260)*VLOOKUP($D$247,$U$251:$AB$256,3) )</f>
        <v>10</v>
      </c>
    </row>
    <row r="255" spans="1:41" ht="15" customHeight="1" x14ac:dyDescent="0.25">
      <c r="A255" s="58">
        <v>255</v>
      </c>
      <c r="L255" s="63"/>
      <c r="M255" s="63"/>
      <c r="N255" s="63"/>
      <c r="O255" s="63"/>
      <c r="P255" s="63"/>
      <c r="Q255" s="63"/>
      <c r="R255" s="63"/>
      <c r="U255" s="138">
        <v>70</v>
      </c>
      <c r="V255" s="139">
        <v>5</v>
      </c>
      <c r="W255" s="65">
        <f t="shared" si="31"/>
        <v>11.666666666666666</v>
      </c>
      <c r="X255" s="65">
        <f t="shared" si="31"/>
        <v>23.333333333333332</v>
      </c>
      <c r="Y255" s="65">
        <f t="shared" si="31"/>
        <v>35</v>
      </c>
      <c r="Z255" s="65">
        <f t="shared" si="31"/>
        <v>46.666666666666664</v>
      </c>
      <c r="AA255" s="65">
        <f t="shared" si="31"/>
        <v>58.333333333333336</v>
      </c>
      <c r="AB255" s="65">
        <f t="shared" si="31"/>
        <v>70</v>
      </c>
      <c r="AD255" s="58">
        <v>6</v>
      </c>
      <c r="AE255" s="63" t="s">
        <v>528</v>
      </c>
      <c r="AF255" s="65"/>
      <c r="AG255" s="65">
        <f t="shared" si="29"/>
        <v>60</v>
      </c>
      <c r="AH255" s="65">
        <f t="shared" si="29"/>
        <v>67.5</v>
      </c>
      <c r="AI255" s="65">
        <f t="shared" si="29"/>
        <v>72</v>
      </c>
      <c r="AJ255" s="58">
        <f t="shared" si="32"/>
        <v>0</v>
      </c>
      <c r="AK255" s="58">
        <f t="shared" si="33"/>
        <v>1.0471975511965976</v>
      </c>
      <c r="AL255" s="58">
        <f t="shared" si="34"/>
        <v>1.1780972450961724</v>
      </c>
      <c r="AM255" s="58">
        <f t="shared" si="35"/>
        <v>1.2566370614359172</v>
      </c>
      <c r="AN255" s="58" t="s">
        <v>540</v>
      </c>
      <c r="AO255" s="82">
        <f>IF(AJ$258=1, IF(AF$258=1, IF(AB$258=1, IF(X$258=1, IF(T$258=1,   IF(P$258=1,  ($Q260-$Q$260)*$D$248 + P$260,       "Sixth Grid ($Q269-$Q$269)*$D$248 + P$269 "),          (U$261-$U$260)*VLOOKUP($D$247,$U$251:$AB$256,7)            ), (Y$261-$Y$260)*VLOOKUP($D$247,$U$251:$AB$256,6) ), (AC$261-$AC$260)*VLOOKUP($D$247,$U$251:$AB$256,5)   ),(AG$261-$AG$260)*VLOOKUP($D$247,$U$251:$AB$256,4)    ),    (AK$261-$AK$260)*VLOOKUP($D$247,$U$251:$AB$256,3) )</f>
        <v>10</v>
      </c>
    </row>
    <row r="256" spans="1:41" ht="15" customHeight="1" thickBot="1" x14ac:dyDescent="0.3">
      <c r="A256" s="58">
        <v>256</v>
      </c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U256" s="141">
        <v>80</v>
      </c>
      <c r="V256" s="142">
        <v>6</v>
      </c>
      <c r="W256" s="143">
        <f t="shared" si="31"/>
        <v>11.428571428571429</v>
      </c>
      <c r="X256" s="143">
        <f t="shared" si="31"/>
        <v>22.857142857142858</v>
      </c>
      <c r="Y256" s="143">
        <f t="shared" si="31"/>
        <v>34.285714285714285</v>
      </c>
      <c r="Z256" s="143">
        <f t="shared" si="31"/>
        <v>45.714285714285715</v>
      </c>
      <c r="AA256" s="143">
        <f t="shared" si="31"/>
        <v>57.142857142857146</v>
      </c>
      <c r="AB256" s="143">
        <f t="shared" si="31"/>
        <v>68.571428571428569</v>
      </c>
      <c r="AC256" s="84"/>
      <c r="AD256" s="144"/>
      <c r="AE256" s="144"/>
      <c r="AF256" s="144"/>
      <c r="AG256" s="144"/>
      <c r="AH256" s="144"/>
      <c r="AI256" s="144"/>
      <c r="AJ256" s="144"/>
      <c r="AK256" s="144"/>
      <c r="AL256" s="144"/>
      <c r="AM256" s="144"/>
      <c r="AN256" s="84"/>
      <c r="AO256" s="85"/>
    </row>
    <row r="257" spans="1:42" x14ac:dyDescent="0.25">
      <c r="A257" s="58">
        <v>257</v>
      </c>
      <c r="C257" s="70" t="s">
        <v>363</v>
      </c>
      <c r="L257" s="58">
        <f>IF(L$258=1,IF(M$258=1,H260+$E$29,H260+$E$29-$E$29*(1-$D$249)),H260+$E$29)</f>
        <v>10</v>
      </c>
      <c r="M257" s="58">
        <f>IF(L$258=1,IF(M$258=1,I260-($D$250*$E$29),I260-($E$29*$D$248)),I260)</f>
        <v>0</v>
      </c>
    </row>
    <row r="258" spans="1:42" x14ac:dyDescent="0.25">
      <c r="A258" s="58">
        <v>258</v>
      </c>
      <c r="B258" s="58">
        <v>1</v>
      </c>
      <c r="C258" s="58" t="s">
        <v>382</v>
      </c>
      <c r="E258" s="58" t="s">
        <v>370</v>
      </c>
      <c r="F258" s="64">
        <v>0</v>
      </c>
      <c r="G258" s="110">
        <v>0</v>
      </c>
      <c r="H258" s="110">
        <f>IF(D30=1, 1,0)</f>
        <v>0</v>
      </c>
      <c r="I258" s="110">
        <f>IF(L30 = TRUE,1,0)</f>
        <v>0</v>
      </c>
      <c r="L258" s="110">
        <f>IF($D$30=2,1,IF(H258=1,1,0))</f>
        <v>0</v>
      </c>
      <c r="M258" s="110">
        <f>IF($L$30 = TRUE,1,IF(I258=1,1,0))</f>
        <v>0</v>
      </c>
      <c r="P258" s="110">
        <f>IF($D$30=3,1,IF(L258=1,1,0))</f>
        <v>1</v>
      </c>
      <c r="Q258" s="110">
        <f>IF($L$30 = TRUE,1,IF(M258=1,1,0))</f>
        <v>0</v>
      </c>
      <c r="T258" s="110">
        <f>IF($D$30=4,1,IF(P258=1,1,0))</f>
        <v>1</v>
      </c>
      <c r="U258" s="110">
        <f>IF($L$30 = TRUE,1,IF(Q258=1,1,0))</f>
        <v>0</v>
      </c>
      <c r="X258" s="110">
        <f>IF($D$30=5,1,IF(T258=1,1,0))</f>
        <v>1</v>
      </c>
      <c r="Y258" s="110">
        <f>IF($L$30 = TRUE,1,IF(U258=1,1,0))</f>
        <v>0</v>
      </c>
      <c r="AB258" s="110">
        <f>IF($D$30=6,1,IF(X258=1,1,0))</f>
        <v>1</v>
      </c>
      <c r="AC258" s="110">
        <f>IF($L$30 = TRUE,1,IF(Y258=1,1,0))</f>
        <v>0</v>
      </c>
      <c r="AF258" s="110">
        <f>IF($D$30=7,1,IF(AB258=1,1,0))</f>
        <v>1</v>
      </c>
      <c r="AG258" s="110">
        <f>IF($L$30 = TRUE,1,IF(AC258=1,1,0))</f>
        <v>0</v>
      </c>
      <c r="AJ258" s="110">
        <f>IF($D$30=8,1,IF(AF258=1,1,0))</f>
        <v>1</v>
      </c>
      <c r="AK258" s="110">
        <f>IF($L$30 = TRUE,1,IF(AG258=1,1,0))</f>
        <v>0</v>
      </c>
      <c r="AN258" s="110">
        <f>IF($D$30=9,1,IF(AJ258=1,1,0))</f>
        <v>1</v>
      </c>
      <c r="AO258" s="110">
        <f>IF($L$30 = TRUE,1,IF(AK258=1,1,0))</f>
        <v>0</v>
      </c>
    </row>
    <row r="259" spans="1:42" s="75" customFormat="1" ht="16.5" x14ac:dyDescent="0.3">
      <c r="A259" s="58">
        <v>259</v>
      </c>
      <c r="D259" s="91" t="s">
        <v>364</v>
      </c>
      <c r="E259" s="91" t="s">
        <v>365</v>
      </c>
      <c r="F259" s="91" t="s">
        <v>366</v>
      </c>
      <c r="H259" s="91" t="s">
        <v>364</v>
      </c>
      <c r="I259" s="91" t="s">
        <v>365</v>
      </c>
      <c r="J259" s="91" t="s">
        <v>366</v>
      </c>
      <c r="K259" s="91"/>
      <c r="L259" s="91" t="s">
        <v>364</v>
      </c>
      <c r="M259" s="91" t="s">
        <v>365</v>
      </c>
      <c r="N259" s="91" t="s">
        <v>366</v>
      </c>
      <c r="O259" s="91"/>
      <c r="P259" s="91" t="s">
        <v>364</v>
      </c>
      <c r="Q259" s="91" t="s">
        <v>365</v>
      </c>
      <c r="R259" s="91" t="s">
        <v>366</v>
      </c>
      <c r="S259" s="91"/>
      <c r="T259" s="91" t="s">
        <v>364</v>
      </c>
      <c r="U259" s="91" t="s">
        <v>365</v>
      </c>
      <c r="V259" s="91" t="s">
        <v>366</v>
      </c>
      <c r="W259" s="91"/>
      <c r="X259" s="91" t="s">
        <v>364</v>
      </c>
      <c r="Y259" s="91" t="s">
        <v>365</v>
      </c>
      <c r="Z259" s="91" t="s">
        <v>366</v>
      </c>
      <c r="AA259" s="91"/>
      <c r="AB259" s="91" t="s">
        <v>364</v>
      </c>
      <c r="AC259" s="91" t="s">
        <v>365</v>
      </c>
      <c r="AD259" s="91" t="s">
        <v>366</v>
      </c>
      <c r="AE259" s="91"/>
      <c r="AF259" s="91" t="s">
        <v>364</v>
      </c>
      <c r="AG259" s="91" t="s">
        <v>365</v>
      </c>
      <c r="AH259" s="91" t="s">
        <v>366</v>
      </c>
      <c r="AI259" s="91"/>
      <c r="AJ259" s="91" t="s">
        <v>364</v>
      </c>
      <c r="AK259" s="91" t="s">
        <v>365</v>
      </c>
      <c r="AL259" s="91" t="s">
        <v>366</v>
      </c>
      <c r="AM259" s="91"/>
      <c r="AN259" s="91" t="s">
        <v>364</v>
      </c>
      <c r="AO259" s="91" t="s">
        <v>365</v>
      </c>
      <c r="AP259" s="91" t="s">
        <v>366</v>
      </c>
    </row>
    <row r="260" spans="1:42" x14ac:dyDescent="0.25">
      <c r="A260" s="58">
        <v>260</v>
      </c>
      <c r="C260" s="75">
        <v>111</v>
      </c>
      <c r="D260" s="64">
        <v>0</v>
      </c>
      <c r="E260" s="64">
        <v>0</v>
      </c>
      <c r="F260" s="58">
        <f>F258</f>
        <v>0</v>
      </c>
      <c r="G260" s="75">
        <v>112</v>
      </c>
      <c r="H260" s="65">
        <f t="shared" ref="H260:H269" si="36">IF(H$258=1,IF(G$258=1,IF(I$258=1,D260+$D$29,D260+$D$29-$D$29*(1-$D$249)), ($E260-$E$260)*$D$248 + D$260),D260+$D$29)</f>
        <v>5</v>
      </c>
      <c r="I260" s="65">
        <f t="shared" ref="I260:I269" si="37">IF(H$258=1,IF(G$258=1,IF(I$258=1,E260-($D$250*$D$29),E260-($D$29*$D$248)),     ($E260-$E$260)*$D$249 + E$260), E260)</f>
        <v>0</v>
      </c>
      <c r="J260" s="58">
        <f>F260</f>
        <v>0</v>
      </c>
      <c r="K260" s="75">
        <v>113</v>
      </c>
      <c r="L260" s="65">
        <f t="shared" ref="L260:L269" si="38">IF(L$258=1,IF(H$258=1,IF(M$258=1,H260+$E$29,H260+$E$29-$E$29*(1-$D$249)),($I260-$I$260)*$D$248 + H$260),H260+$E$29)</f>
        <v>10</v>
      </c>
      <c r="M260" s="65">
        <f t="shared" ref="M260:M269" si="39">IF(L$258=1,IF(H$258=1,IF(M$258=1,I260-($D$250*$E$29),I260-($E$29*$D$248)),     ($I260-$I$260)*$D$249 + I$260), I260)</f>
        <v>0</v>
      </c>
      <c r="N260" s="58">
        <f>J260</f>
        <v>0</v>
      </c>
      <c r="O260" s="75">
        <v>114</v>
      </c>
      <c r="P260" s="65">
        <f t="shared" ref="P260:P269" si="40">IF(P$258=1,IF(L$258=1,IF(Q$258=1,L260+$F$29,L260+$F$29-$F$29*(1-$D$249)),($M260-$M$260)*$D$248 + L$260),L260+$F$29)</f>
        <v>10</v>
      </c>
      <c r="Q260" s="65">
        <f t="shared" ref="Q260:Q269" si="41">IF(P$258=1,IF(L$258=1,IF(Q$258=1,M260-($D$250*$F$29),M260-($F$29*$D$248)),     ($M260-$M$260)*$D$249 + M$260), M260)</f>
        <v>0</v>
      </c>
      <c r="R260" s="58">
        <f>N260</f>
        <v>0</v>
      </c>
      <c r="S260" s="75">
        <v>115</v>
      </c>
      <c r="T260" s="65">
        <f t="shared" ref="T260:T269" si="42">IF(T$258=1,IF(P$258=1,IF(U$258=1,P260+$G$29,P260+$G$29-$G$29*(1-$D$249)),($Q260-$Q$260)*$D$248 + P$260),P260+$G$29)</f>
        <v>14.330127018922193</v>
      </c>
      <c r="U260" s="65">
        <f t="shared" ref="U260:U269" si="43">IF(T$258=1,IF(P$258=1,IF(U$258=1,Q260-($D$250*$G$29),Q260-($G$29*$D$248)),     ($Q260-$Q$260)*$D$249 + Q$260), Q260)</f>
        <v>-2.4999999999999996</v>
      </c>
      <c r="V260" s="58">
        <f>R260</f>
        <v>0</v>
      </c>
      <c r="W260" s="75">
        <v>116</v>
      </c>
      <c r="X260" s="65">
        <f t="shared" ref="X260:X269" si="44">IF(X$258=1,IF(T$258=1,IF(Y$258=1,T260+$H$29,T260+$H$29-$H$29*(1-$D$249)),($U260-$U$260)*$D$248 + T$260),T260+$H$29)</f>
        <v>18.660254037844386</v>
      </c>
      <c r="Y260" s="65">
        <f t="shared" ref="Y260:Y269" si="45">IF(X$258=1,IF(T$258=1,IF(Y$258=1,U260-($D$250*$H$29),U260-($H$29*$D$248)),    ($U260-$U$260)*$D$249 + U$260), U260)</f>
        <v>-4.9999999999999991</v>
      </c>
      <c r="Z260" s="58">
        <f>V260</f>
        <v>0</v>
      </c>
      <c r="AA260" s="75">
        <v>117</v>
      </c>
      <c r="AB260" s="65">
        <f t="shared" ref="AB260:AB269" si="46">IF(AB$258=1,IF(X$258=1,IF(AC$258=1,X260+$I$29,X260+$I$29-$I$29*(1-$D$249)),($I260-$I$260)*$D$248 + X$260),X260+$I$29)</f>
        <v>27.320508075688771</v>
      </c>
      <c r="AC260" s="65">
        <f t="shared" ref="AC260:AC269" si="47">IF(AB$258=1,IF(X$258=1,IF(AC$258=1,Y260-($D$250*$I$29),Y260-($I$29*$D$248)),     ($Y260-$Y$260)*$D$249 + Y$260), Y260)</f>
        <v>-9.9999999999999982</v>
      </c>
      <c r="AD260" s="58">
        <f>Z260</f>
        <v>0</v>
      </c>
      <c r="AE260" s="75">
        <v>118</v>
      </c>
      <c r="AF260" s="65">
        <f t="shared" ref="AF260:AF269" si="48">IF(AF$258=1,IF(AB$258=1,IF(AG$258=1,AB260+$J$29,AB260+$J$29-$J$29*(1-$D$249)),($AC260-$AC$260)*$D$248 + AB$260),AB260+$J$29)</f>
        <v>36.846787517317594</v>
      </c>
      <c r="AG260" s="65">
        <f t="shared" ref="AG260:AG269" si="49">IF(AF$258=1,IF(AB$258=1,IF(AG$258=1,AC260-($D$250*$J$29),AC260-($J$29*$D$248)),($AC260-$AC$260)*$D$249 + AC$260), AC260)</f>
        <v>-15.499999999999996</v>
      </c>
      <c r="AH260" s="58">
        <f>AD260</f>
        <v>0</v>
      </c>
      <c r="AI260" s="75">
        <v>119</v>
      </c>
      <c r="AJ260" s="65">
        <f t="shared" ref="AJ260:AJ269" si="50">IF(AJ$258=1,IF(AF$258=1,IF(AK$258=1,AF260+$K$29,AF260+$K$29-$K$29*(1-$D$249)),($AG260-$AG$260)*$D$248 + AF$260),AF260+$K$29)</f>
        <v>41.176914536239785</v>
      </c>
      <c r="AK260" s="65">
        <f t="shared" ref="AK260:AK269" si="51">IF(AJ$258=1,IF(AF$258=1,IF(AK$258=1,AG260-($D$250*$K$29),AG260-($K$29*$D$248)),     ($AG260-$AG$260)*$D$249 + AG$260), AG260)</f>
        <v>-17.999999999999996</v>
      </c>
      <c r="AL260" s="58">
        <f>AH260</f>
        <v>0</v>
      </c>
      <c r="AM260" s="75">
        <v>1110</v>
      </c>
      <c r="AN260" s="65">
        <f>IF(AJ$258=1,IF(AF$258=1,IF(AK$258=1,AF260+$L$29,AF260+$L$29-$L$29*(1-$D$249)),($AG260-$AG$260)*$D$248 + AF$260),AF260+$L$29)</f>
        <v>41.176914536239785</v>
      </c>
      <c r="AO260" s="65">
        <f t="shared" ref="AO260:AO269" si="52">IF(AN$258=1,IF(AJ$258=1,IF(AO$258=1,AK260-($D$250*$L$29),AK260-($L$29*$D$248)),    ($AK260-$AK$260)*$D$249 + AK$260), AK260)</f>
        <v>-20.499999999999996</v>
      </c>
      <c r="AP260" s="58">
        <f>AL260</f>
        <v>0</v>
      </c>
    </row>
    <row r="261" spans="1:42" x14ac:dyDescent="0.25">
      <c r="A261" s="58">
        <v>261</v>
      </c>
      <c r="C261" s="75">
        <v>121</v>
      </c>
      <c r="D261" s="58">
        <f>D260</f>
        <v>0</v>
      </c>
      <c r="E261" s="65">
        <f t="shared" ref="E261:E269" si="53">E260+AD3</f>
        <v>5</v>
      </c>
      <c r="F261" s="58">
        <f>F260</f>
        <v>0</v>
      </c>
      <c r="G261" s="75">
        <v>122</v>
      </c>
      <c r="H261" s="65">
        <f t="shared" si="36"/>
        <v>5</v>
      </c>
      <c r="I261" s="65">
        <f t="shared" si="37"/>
        <v>5</v>
      </c>
      <c r="J261" s="58">
        <f t="shared" ref="J261:J269" si="54">F261</f>
        <v>0</v>
      </c>
      <c r="K261" s="75">
        <v>123</v>
      </c>
      <c r="L261" s="65">
        <f t="shared" si="38"/>
        <v>10</v>
      </c>
      <c r="M261" s="65">
        <f t="shared" si="39"/>
        <v>5</v>
      </c>
      <c r="N261" s="58">
        <f t="shared" ref="N261:N269" si="55">J261</f>
        <v>0</v>
      </c>
      <c r="O261" s="75">
        <v>124</v>
      </c>
      <c r="P261" s="65">
        <f t="shared" si="40"/>
        <v>12.5</v>
      </c>
      <c r="Q261" s="65">
        <f t="shared" si="41"/>
        <v>4.3301270189221936</v>
      </c>
      <c r="R261" s="58">
        <f t="shared" ref="R261:R269" si="56">N261</f>
        <v>0</v>
      </c>
      <c r="S261" s="75">
        <v>125</v>
      </c>
      <c r="T261" s="65">
        <f t="shared" si="42"/>
        <v>16.830127018922195</v>
      </c>
      <c r="U261" s="65">
        <f t="shared" si="43"/>
        <v>1.8301270189221941</v>
      </c>
      <c r="V261" s="58">
        <f t="shared" ref="V261:V269" si="57">R261</f>
        <v>0</v>
      </c>
      <c r="W261" s="75">
        <v>126</v>
      </c>
      <c r="X261" s="65">
        <f t="shared" si="44"/>
        <v>21.160254037844389</v>
      </c>
      <c r="Y261" s="65">
        <f t="shared" si="45"/>
        <v>-0.66987298107780546</v>
      </c>
      <c r="Z261" s="58">
        <f t="shared" ref="Z261:Z269" si="58">V261</f>
        <v>0</v>
      </c>
      <c r="AA261" s="75">
        <v>127</v>
      </c>
      <c r="AB261" s="65">
        <f t="shared" si="46"/>
        <v>29.820508075688775</v>
      </c>
      <c r="AC261" s="65">
        <f t="shared" si="47"/>
        <v>-5.6698729810778046</v>
      </c>
      <c r="AD261" s="58">
        <f t="shared" ref="AD261:AD269" si="59">Z261</f>
        <v>0</v>
      </c>
      <c r="AE261" s="75">
        <v>128</v>
      </c>
      <c r="AF261" s="65">
        <f t="shared" si="48"/>
        <v>39.346787517317601</v>
      </c>
      <c r="AG261" s="65">
        <f t="shared" si="49"/>
        <v>-11.169872981077804</v>
      </c>
      <c r="AH261" s="58">
        <f t="shared" ref="AH261:AH269" si="60">AD261</f>
        <v>0</v>
      </c>
      <c r="AI261" s="75">
        <v>129</v>
      </c>
      <c r="AJ261" s="65">
        <f t="shared" si="50"/>
        <v>43.676914536239792</v>
      </c>
      <c r="AK261" s="65">
        <f t="shared" si="51"/>
        <v>-13.669872981077804</v>
      </c>
      <c r="AL261" s="58">
        <f t="shared" ref="AL261:AL269" si="61">AH261</f>
        <v>0</v>
      </c>
      <c r="AM261" s="75">
        <v>1210</v>
      </c>
      <c r="AN261" s="65">
        <f t="shared" ref="AN261:AN269" si="62">IF(AN$258=1,IF(AJ$258=1,IF(AO$258=1,AJ261+$L$29,AJ261+$L$29-$L$29*(1-$D$249)),($AK261-$AK$260)*$D$248 + AJ$260),AJ261+$L$29)</f>
        <v>48.007041555161983</v>
      </c>
      <c r="AO261" s="65">
        <f t="shared" si="52"/>
        <v>-16.169872981077802</v>
      </c>
      <c r="AP261" s="58">
        <f t="shared" ref="AP261:AP269" si="63">AL261</f>
        <v>0</v>
      </c>
    </row>
    <row r="262" spans="1:42" x14ac:dyDescent="0.25">
      <c r="A262" s="58">
        <v>262</v>
      </c>
      <c r="C262" s="75">
        <v>131</v>
      </c>
      <c r="D262" s="58">
        <f t="shared" ref="D262:D269" si="64">D261</f>
        <v>0</v>
      </c>
      <c r="E262" s="65">
        <f t="shared" si="53"/>
        <v>10</v>
      </c>
      <c r="F262" s="58">
        <f t="shared" ref="F262:F269" si="65">F261</f>
        <v>0</v>
      </c>
      <c r="G262" s="75">
        <v>132</v>
      </c>
      <c r="H262" s="65">
        <f t="shared" si="36"/>
        <v>5</v>
      </c>
      <c r="I262" s="65">
        <f t="shared" si="37"/>
        <v>10</v>
      </c>
      <c r="J262" s="58">
        <f t="shared" si="54"/>
        <v>0</v>
      </c>
      <c r="K262" s="75">
        <v>133</v>
      </c>
      <c r="L262" s="65">
        <f t="shared" si="38"/>
        <v>10</v>
      </c>
      <c r="M262" s="65">
        <f t="shared" si="39"/>
        <v>10</v>
      </c>
      <c r="N262" s="58">
        <f t="shared" si="55"/>
        <v>0</v>
      </c>
      <c r="O262" s="75">
        <v>134</v>
      </c>
      <c r="P262" s="65">
        <f t="shared" si="40"/>
        <v>15</v>
      </c>
      <c r="Q262" s="65">
        <f t="shared" si="41"/>
        <v>8.6602540378443873</v>
      </c>
      <c r="R262" s="58">
        <f t="shared" si="56"/>
        <v>0</v>
      </c>
      <c r="S262" s="75">
        <v>135</v>
      </c>
      <c r="T262" s="65">
        <f t="shared" si="42"/>
        <v>19.330127018922195</v>
      </c>
      <c r="U262" s="65">
        <f t="shared" si="43"/>
        <v>6.1602540378443873</v>
      </c>
      <c r="V262" s="58">
        <f t="shared" si="57"/>
        <v>0</v>
      </c>
      <c r="W262" s="75">
        <v>136</v>
      </c>
      <c r="X262" s="65">
        <f t="shared" si="44"/>
        <v>23.660254037844389</v>
      </c>
      <c r="Y262" s="65">
        <f t="shared" si="45"/>
        <v>3.6602540378443877</v>
      </c>
      <c r="Z262" s="58">
        <f t="shared" si="58"/>
        <v>0</v>
      </c>
      <c r="AA262" s="75">
        <v>137</v>
      </c>
      <c r="AB262" s="65">
        <f t="shared" si="46"/>
        <v>32.320508075688778</v>
      </c>
      <c r="AC262" s="65">
        <f t="shared" si="47"/>
        <v>-1.3397459621556114</v>
      </c>
      <c r="AD262" s="58">
        <f t="shared" si="59"/>
        <v>0</v>
      </c>
      <c r="AE262" s="75">
        <v>138</v>
      </c>
      <c r="AF262" s="65">
        <f t="shared" si="48"/>
        <v>41.846787517317601</v>
      </c>
      <c r="AG262" s="65">
        <f t="shared" si="49"/>
        <v>-6.8397459621556109</v>
      </c>
      <c r="AH262" s="58">
        <f t="shared" si="60"/>
        <v>0</v>
      </c>
      <c r="AI262" s="75">
        <v>139</v>
      </c>
      <c r="AJ262" s="65">
        <f t="shared" si="50"/>
        <v>46.176914536239792</v>
      </c>
      <c r="AK262" s="65">
        <f t="shared" si="51"/>
        <v>-9.3397459621556109</v>
      </c>
      <c r="AL262" s="58">
        <f t="shared" si="61"/>
        <v>0</v>
      </c>
      <c r="AM262" s="75">
        <v>1310</v>
      </c>
      <c r="AN262" s="65">
        <f t="shared" si="62"/>
        <v>50.507041555161983</v>
      </c>
      <c r="AO262" s="65">
        <f t="shared" si="52"/>
        <v>-11.839745962155611</v>
      </c>
      <c r="AP262" s="58">
        <f t="shared" si="63"/>
        <v>0</v>
      </c>
    </row>
    <row r="263" spans="1:42" x14ac:dyDescent="0.25">
      <c r="A263" s="58">
        <v>263</v>
      </c>
      <c r="C263" s="75">
        <v>141</v>
      </c>
      <c r="D263" s="58">
        <f t="shared" si="64"/>
        <v>0</v>
      </c>
      <c r="E263" s="65">
        <f t="shared" si="53"/>
        <v>15</v>
      </c>
      <c r="F263" s="58">
        <f t="shared" si="65"/>
        <v>0</v>
      </c>
      <c r="G263" s="75">
        <v>142</v>
      </c>
      <c r="H263" s="65">
        <f t="shared" si="36"/>
        <v>5</v>
      </c>
      <c r="I263" s="65">
        <f t="shared" si="37"/>
        <v>15</v>
      </c>
      <c r="J263" s="58">
        <f t="shared" si="54"/>
        <v>0</v>
      </c>
      <c r="K263" s="75">
        <v>143</v>
      </c>
      <c r="L263" s="65">
        <f t="shared" si="38"/>
        <v>10</v>
      </c>
      <c r="M263" s="65">
        <f t="shared" si="39"/>
        <v>15</v>
      </c>
      <c r="N263" s="58">
        <f t="shared" si="55"/>
        <v>0</v>
      </c>
      <c r="O263" s="75">
        <v>144</v>
      </c>
      <c r="P263" s="65">
        <f t="shared" si="40"/>
        <v>17.5</v>
      </c>
      <c r="Q263" s="65">
        <f t="shared" si="41"/>
        <v>12.99038105676658</v>
      </c>
      <c r="R263" s="58">
        <f t="shared" si="56"/>
        <v>0</v>
      </c>
      <c r="S263" s="75">
        <v>145</v>
      </c>
      <c r="T263" s="65">
        <f t="shared" si="42"/>
        <v>21.830127018922195</v>
      </c>
      <c r="U263" s="65">
        <f t="shared" si="43"/>
        <v>10.49038105676658</v>
      </c>
      <c r="V263" s="58">
        <f t="shared" si="57"/>
        <v>0</v>
      </c>
      <c r="W263" s="75">
        <v>146</v>
      </c>
      <c r="X263" s="65">
        <f t="shared" si="44"/>
        <v>26.160254037844389</v>
      </c>
      <c r="Y263" s="65">
        <f t="shared" si="45"/>
        <v>7.9903810567665801</v>
      </c>
      <c r="Z263" s="58">
        <f t="shared" si="58"/>
        <v>0</v>
      </c>
      <c r="AA263" s="75">
        <v>147</v>
      </c>
      <c r="AB263" s="65">
        <f t="shared" si="46"/>
        <v>34.820508075688778</v>
      </c>
      <c r="AC263" s="65">
        <f t="shared" si="47"/>
        <v>2.9903810567665809</v>
      </c>
      <c r="AD263" s="58">
        <f t="shared" si="59"/>
        <v>0</v>
      </c>
      <c r="AE263" s="75">
        <v>148</v>
      </c>
      <c r="AF263" s="65">
        <f t="shared" si="48"/>
        <v>44.346787517317601</v>
      </c>
      <c r="AG263" s="65">
        <f t="shared" si="49"/>
        <v>-2.5096189432334182</v>
      </c>
      <c r="AH263" s="58">
        <f t="shared" si="60"/>
        <v>0</v>
      </c>
      <c r="AI263" s="75">
        <v>149</v>
      </c>
      <c r="AJ263" s="65">
        <f t="shared" si="50"/>
        <v>48.676914536239792</v>
      </c>
      <c r="AK263" s="65">
        <f t="shared" si="51"/>
        <v>-5.0096189432334182</v>
      </c>
      <c r="AL263" s="58">
        <f t="shared" si="61"/>
        <v>0</v>
      </c>
      <c r="AM263" s="75">
        <v>1410</v>
      </c>
      <c r="AN263" s="65">
        <f t="shared" si="62"/>
        <v>53.007041555161983</v>
      </c>
      <c r="AO263" s="65">
        <f t="shared" si="52"/>
        <v>-7.5096189432334182</v>
      </c>
      <c r="AP263" s="58">
        <f t="shared" si="63"/>
        <v>0</v>
      </c>
    </row>
    <row r="264" spans="1:42" x14ac:dyDescent="0.25">
      <c r="A264" s="58">
        <v>264</v>
      </c>
      <c r="C264" s="75">
        <v>151</v>
      </c>
      <c r="D264" s="58">
        <f t="shared" si="64"/>
        <v>0</v>
      </c>
      <c r="E264" s="65">
        <f t="shared" si="53"/>
        <v>20</v>
      </c>
      <c r="F264" s="58">
        <f t="shared" si="65"/>
        <v>0</v>
      </c>
      <c r="G264" s="75">
        <v>152</v>
      </c>
      <c r="H264" s="65">
        <f t="shared" si="36"/>
        <v>5</v>
      </c>
      <c r="I264" s="65">
        <f t="shared" si="37"/>
        <v>20</v>
      </c>
      <c r="J264" s="58">
        <f t="shared" si="54"/>
        <v>0</v>
      </c>
      <c r="K264" s="75">
        <v>153</v>
      </c>
      <c r="L264" s="65">
        <f t="shared" si="38"/>
        <v>10</v>
      </c>
      <c r="M264" s="65">
        <f t="shared" si="39"/>
        <v>20</v>
      </c>
      <c r="N264" s="58">
        <f t="shared" si="55"/>
        <v>0</v>
      </c>
      <c r="O264" s="75">
        <v>154</v>
      </c>
      <c r="P264" s="65">
        <f t="shared" si="40"/>
        <v>20</v>
      </c>
      <c r="Q264" s="65">
        <f t="shared" si="41"/>
        <v>17.320508075688775</v>
      </c>
      <c r="R264" s="58">
        <f t="shared" si="56"/>
        <v>0</v>
      </c>
      <c r="S264" s="75">
        <v>155</v>
      </c>
      <c r="T264" s="65">
        <f t="shared" si="42"/>
        <v>24.330127018922195</v>
      </c>
      <c r="U264" s="65">
        <f t="shared" si="43"/>
        <v>14.820508075688775</v>
      </c>
      <c r="V264" s="58">
        <f t="shared" si="57"/>
        <v>0</v>
      </c>
      <c r="W264" s="75">
        <v>156</v>
      </c>
      <c r="X264" s="65">
        <f t="shared" si="44"/>
        <v>28.660254037844389</v>
      </c>
      <c r="Y264" s="65">
        <f t="shared" si="45"/>
        <v>12.320508075688775</v>
      </c>
      <c r="Z264" s="58">
        <f t="shared" si="58"/>
        <v>0</v>
      </c>
      <c r="AA264" s="75">
        <v>157</v>
      </c>
      <c r="AB264" s="65">
        <f t="shared" si="46"/>
        <v>37.320508075688778</v>
      </c>
      <c r="AC264" s="65">
        <f t="shared" si="47"/>
        <v>7.3205080756887755</v>
      </c>
      <c r="AD264" s="58">
        <f t="shared" si="59"/>
        <v>0</v>
      </c>
      <c r="AE264" s="75">
        <v>158</v>
      </c>
      <c r="AF264" s="65">
        <f t="shared" si="48"/>
        <v>46.846787517317601</v>
      </c>
      <c r="AG264" s="65">
        <f t="shared" si="49"/>
        <v>1.8205080756887764</v>
      </c>
      <c r="AH264" s="58">
        <f t="shared" si="60"/>
        <v>0</v>
      </c>
      <c r="AI264" s="75">
        <v>159</v>
      </c>
      <c r="AJ264" s="65">
        <f t="shared" si="50"/>
        <v>51.176914536239792</v>
      </c>
      <c r="AK264" s="65">
        <f t="shared" si="51"/>
        <v>-0.67949192431122318</v>
      </c>
      <c r="AL264" s="58">
        <f t="shared" si="61"/>
        <v>0</v>
      </c>
      <c r="AM264" s="75">
        <v>1510</v>
      </c>
      <c r="AN264" s="65">
        <f t="shared" si="62"/>
        <v>55.507041555161983</v>
      </c>
      <c r="AO264" s="65">
        <f t="shared" si="52"/>
        <v>-3.1794919243112227</v>
      </c>
      <c r="AP264" s="58">
        <f t="shared" si="63"/>
        <v>0</v>
      </c>
    </row>
    <row r="265" spans="1:42" x14ac:dyDescent="0.25">
      <c r="A265" s="58">
        <v>265</v>
      </c>
      <c r="C265" s="75">
        <v>161</v>
      </c>
      <c r="D265" s="58">
        <f t="shared" si="64"/>
        <v>0</v>
      </c>
      <c r="E265" s="65">
        <f t="shared" si="53"/>
        <v>25</v>
      </c>
      <c r="F265" s="58">
        <f t="shared" si="65"/>
        <v>0</v>
      </c>
      <c r="G265" s="75">
        <v>162</v>
      </c>
      <c r="H265" s="65">
        <f t="shared" si="36"/>
        <v>5</v>
      </c>
      <c r="I265" s="65">
        <f t="shared" si="37"/>
        <v>25</v>
      </c>
      <c r="J265" s="58">
        <f t="shared" si="54"/>
        <v>0</v>
      </c>
      <c r="K265" s="75">
        <v>163</v>
      </c>
      <c r="L265" s="65">
        <f t="shared" si="38"/>
        <v>10</v>
      </c>
      <c r="M265" s="65">
        <f t="shared" si="39"/>
        <v>25</v>
      </c>
      <c r="N265" s="58">
        <f t="shared" si="55"/>
        <v>0</v>
      </c>
      <c r="O265" s="75">
        <v>164</v>
      </c>
      <c r="P265" s="65">
        <f t="shared" si="40"/>
        <v>22.5</v>
      </c>
      <c r="Q265" s="65">
        <f t="shared" si="41"/>
        <v>21.650635094610969</v>
      </c>
      <c r="R265" s="58">
        <f t="shared" si="56"/>
        <v>0</v>
      </c>
      <c r="S265" s="75">
        <v>165</v>
      </c>
      <c r="T265" s="65">
        <f t="shared" si="42"/>
        <v>26.830127018922195</v>
      </c>
      <c r="U265" s="65">
        <f t="shared" si="43"/>
        <v>19.150635094610969</v>
      </c>
      <c r="V265" s="58">
        <f t="shared" si="57"/>
        <v>0</v>
      </c>
      <c r="W265" s="75">
        <v>166</v>
      </c>
      <c r="X265" s="65">
        <f t="shared" si="44"/>
        <v>31.160254037844389</v>
      </c>
      <c r="Y265" s="65">
        <f t="shared" si="45"/>
        <v>16.650635094610969</v>
      </c>
      <c r="Z265" s="58">
        <f t="shared" si="58"/>
        <v>0</v>
      </c>
      <c r="AA265" s="75">
        <v>167</v>
      </c>
      <c r="AB265" s="65">
        <f t="shared" si="46"/>
        <v>39.820508075688778</v>
      </c>
      <c r="AC265" s="65">
        <f t="shared" si="47"/>
        <v>11.650635094610969</v>
      </c>
      <c r="AD265" s="58">
        <f t="shared" si="59"/>
        <v>0</v>
      </c>
      <c r="AE265" s="75">
        <v>168</v>
      </c>
      <c r="AF265" s="65">
        <f t="shared" si="48"/>
        <v>49.346787517317601</v>
      </c>
      <c r="AG265" s="65">
        <f t="shared" si="49"/>
        <v>6.15063509461097</v>
      </c>
      <c r="AH265" s="58">
        <f t="shared" si="60"/>
        <v>0</v>
      </c>
      <c r="AI265" s="75">
        <v>169</v>
      </c>
      <c r="AJ265" s="65">
        <f t="shared" si="50"/>
        <v>53.676914536239792</v>
      </c>
      <c r="AK265" s="65">
        <f t="shared" si="51"/>
        <v>3.6506350946109705</v>
      </c>
      <c r="AL265" s="58">
        <f t="shared" si="61"/>
        <v>0</v>
      </c>
      <c r="AM265" s="75">
        <v>1610</v>
      </c>
      <c r="AN265" s="65">
        <f t="shared" si="62"/>
        <v>58.007041555161983</v>
      </c>
      <c r="AO265" s="65">
        <f t="shared" si="52"/>
        <v>1.1506350946109709</v>
      </c>
      <c r="AP265" s="58">
        <f t="shared" si="63"/>
        <v>0</v>
      </c>
    </row>
    <row r="266" spans="1:42" x14ac:dyDescent="0.25">
      <c r="A266" s="58">
        <v>266</v>
      </c>
      <c r="C266" s="75">
        <v>171</v>
      </c>
      <c r="D266" s="58">
        <f t="shared" si="64"/>
        <v>0</v>
      </c>
      <c r="E266" s="65">
        <f t="shared" si="53"/>
        <v>35</v>
      </c>
      <c r="F266" s="58">
        <f t="shared" si="65"/>
        <v>0</v>
      </c>
      <c r="G266" s="75">
        <v>172</v>
      </c>
      <c r="H266" s="65">
        <f t="shared" si="36"/>
        <v>5</v>
      </c>
      <c r="I266" s="65">
        <f t="shared" si="37"/>
        <v>35</v>
      </c>
      <c r="J266" s="58">
        <f t="shared" si="54"/>
        <v>0</v>
      </c>
      <c r="K266" s="75">
        <v>173</v>
      </c>
      <c r="L266" s="65">
        <f t="shared" si="38"/>
        <v>10</v>
      </c>
      <c r="M266" s="65">
        <f t="shared" si="39"/>
        <v>35</v>
      </c>
      <c r="N266" s="58">
        <f t="shared" si="55"/>
        <v>0</v>
      </c>
      <c r="O266" s="75">
        <v>174</v>
      </c>
      <c r="P266" s="65">
        <f t="shared" si="40"/>
        <v>27.499999999999996</v>
      </c>
      <c r="Q266" s="65">
        <f t="shared" si="41"/>
        <v>30.310889132455355</v>
      </c>
      <c r="R266" s="58">
        <f t="shared" si="56"/>
        <v>0</v>
      </c>
      <c r="S266" s="75">
        <v>175</v>
      </c>
      <c r="T266" s="65">
        <f t="shared" si="42"/>
        <v>31.830127018922195</v>
      </c>
      <c r="U266" s="65">
        <f t="shared" si="43"/>
        <v>27.810889132455355</v>
      </c>
      <c r="V266" s="58">
        <f t="shared" si="57"/>
        <v>0</v>
      </c>
      <c r="W266" s="75">
        <v>176</v>
      </c>
      <c r="X266" s="65">
        <f t="shared" si="44"/>
        <v>36.160254037844389</v>
      </c>
      <c r="Y266" s="65">
        <f t="shared" si="45"/>
        <v>25.310889132455355</v>
      </c>
      <c r="Z266" s="58">
        <f t="shared" si="58"/>
        <v>0</v>
      </c>
      <c r="AA266" s="75">
        <v>177</v>
      </c>
      <c r="AB266" s="65">
        <f t="shared" si="46"/>
        <v>44.820508075688778</v>
      </c>
      <c r="AC266" s="65">
        <f t="shared" si="47"/>
        <v>20.310889132455355</v>
      </c>
      <c r="AD266" s="58">
        <f t="shared" si="59"/>
        <v>0</v>
      </c>
      <c r="AE266" s="75">
        <v>178</v>
      </c>
      <c r="AF266" s="65">
        <f t="shared" si="48"/>
        <v>54.346787517317601</v>
      </c>
      <c r="AG266" s="65">
        <f t="shared" si="49"/>
        <v>14.810889132455355</v>
      </c>
      <c r="AH266" s="58">
        <f t="shared" si="60"/>
        <v>0</v>
      </c>
      <c r="AI266" s="75">
        <v>179</v>
      </c>
      <c r="AJ266" s="65">
        <f t="shared" si="50"/>
        <v>58.676914536239792</v>
      </c>
      <c r="AK266" s="65">
        <f t="shared" si="51"/>
        <v>12.310889132455355</v>
      </c>
      <c r="AL266" s="58">
        <f t="shared" si="61"/>
        <v>0</v>
      </c>
      <c r="AM266" s="75">
        <v>1710</v>
      </c>
      <c r="AN266" s="65">
        <f t="shared" si="62"/>
        <v>63.007041555161983</v>
      </c>
      <c r="AO266" s="65">
        <f t="shared" si="52"/>
        <v>9.8108891324553547</v>
      </c>
      <c r="AP266" s="58">
        <f t="shared" si="63"/>
        <v>0</v>
      </c>
    </row>
    <row r="267" spans="1:42" x14ac:dyDescent="0.25">
      <c r="A267" s="58">
        <v>267</v>
      </c>
      <c r="C267" s="75">
        <v>181</v>
      </c>
      <c r="D267" s="58">
        <f t="shared" si="64"/>
        <v>0</v>
      </c>
      <c r="E267" s="65">
        <f t="shared" si="53"/>
        <v>46</v>
      </c>
      <c r="F267" s="58">
        <f t="shared" si="65"/>
        <v>0</v>
      </c>
      <c r="G267" s="75">
        <v>182</v>
      </c>
      <c r="H267" s="65">
        <f t="shared" si="36"/>
        <v>5</v>
      </c>
      <c r="I267" s="65">
        <f t="shared" si="37"/>
        <v>46</v>
      </c>
      <c r="J267" s="58">
        <f t="shared" si="54"/>
        <v>0</v>
      </c>
      <c r="K267" s="75">
        <v>183</v>
      </c>
      <c r="L267" s="65">
        <f t="shared" si="38"/>
        <v>10</v>
      </c>
      <c r="M267" s="65">
        <f t="shared" si="39"/>
        <v>46</v>
      </c>
      <c r="N267" s="58">
        <f t="shared" si="55"/>
        <v>0</v>
      </c>
      <c r="O267" s="75">
        <v>184</v>
      </c>
      <c r="P267" s="65">
        <f t="shared" si="40"/>
        <v>33</v>
      </c>
      <c r="Q267" s="65">
        <f t="shared" si="41"/>
        <v>39.837168574084181</v>
      </c>
      <c r="R267" s="58">
        <f t="shared" si="56"/>
        <v>0</v>
      </c>
      <c r="S267" s="75">
        <v>185</v>
      </c>
      <c r="T267" s="65">
        <f t="shared" si="42"/>
        <v>37.330127018922191</v>
      </c>
      <c r="U267" s="65">
        <f t="shared" si="43"/>
        <v>37.337168574084181</v>
      </c>
      <c r="V267" s="58">
        <f t="shared" si="57"/>
        <v>0</v>
      </c>
      <c r="W267" s="75">
        <v>186</v>
      </c>
      <c r="X267" s="65">
        <f t="shared" si="44"/>
        <v>41.660254037844382</v>
      </c>
      <c r="Y267" s="65">
        <f t="shared" si="45"/>
        <v>34.837168574084181</v>
      </c>
      <c r="Z267" s="58">
        <f t="shared" si="58"/>
        <v>0</v>
      </c>
      <c r="AA267" s="75">
        <v>187</v>
      </c>
      <c r="AB267" s="65">
        <f t="shared" si="46"/>
        <v>50.320508075688771</v>
      </c>
      <c r="AC267" s="65">
        <f t="shared" si="47"/>
        <v>29.837168574084181</v>
      </c>
      <c r="AD267" s="58">
        <f t="shared" si="59"/>
        <v>0</v>
      </c>
      <c r="AE267" s="75">
        <v>188</v>
      </c>
      <c r="AF267" s="65">
        <f t="shared" si="48"/>
        <v>59.846787517317594</v>
      </c>
      <c r="AG267" s="65">
        <f t="shared" si="49"/>
        <v>24.337168574084181</v>
      </c>
      <c r="AH267" s="58">
        <f t="shared" si="60"/>
        <v>0</v>
      </c>
      <c r="AI267" s="75">
        <v>189</v>
      </c>
      <c r="AJ267" s="65">
        <f t="shared" si="50"/>
        <v>64.176914536239792</v>
      </c>
      <c r="AK267" s="65">
        <f t="shared" si="51"/>
        <v>21.837168574084181</v>
      </c>
      <c r="AL267" s="58">
        <f t="shared" si="61"/>
        <v>0</v>
      </c>
      <c r="AM267" s="75">
        <v>1810</v>
      </c>
      <c r="AN267" s="65">
        <f t="shared" si="62"/>
        <v>68.50704155516199</v>
      </c>
      <c r="AO267" s="65">
        <f t="shared" si="52"/>
        <v>19.337168574084181</v>
      </c>
      <c r="AP267" s="58">
        <f t="shared" si="63"/>
        <v>0</v>
      </c>
    </row>
    <row r="268" spans="1:42" x14ac:dyDescent="0.25">
      <c r="A268" s="58">
        <v>268</v>
      </c>
      <c r="C268" s="75">
        <v>191</v>
      </c>
      <c r="D268" s="58">
        <f t="shared" si="64"/>
        <v>0</v>
      </c>
      <c r="E268" s="65">
        <f t="shared" si="53"/>
        <v>51</v>
      </c>
      <c r="F268" s="58">
        <f t="shared" si="65"/>
        <v>0</v>
      </c>
      <c r="G268" s="75">
        <v>192</v>
      </c>
      <c r="H268" s="65">
        <f t="shared" si="36"/>
        <v>5</v>
      </c>
      <c r="I268" s="65">
        <f t="shared" si="37"/>
        <v>51</v>
      </c>
      <c r="J268" s="58">
        <f t="shared" si="54"/>
        <v>0</v>
      </c>
      <c r="K268" s="75">
        <v>193</v>
      </c>
      <c r="L268" s="65">
        <f t="shared" si="38"/>
        <v>10</v>
      </c>
      <c r="M268" s="65">
        <f t="shared" si="39"/>
        <v>51</v>
      </c>
      <c r="N268" s="58">
        <f t="shared" si="55"/>
        <v>0</v>
      </c>
      <c r="O268" s="75">
        <v>194</v>
      </c>
      <c r="P268" s="65">
        <f t="shared" si="40"/>
        <v>35.5</v>
      </c>
      <c r="Q268" s="65">
        <f t="shared" si="41"/>
        <v>44.167295593006372</v>
      </c>
      <c r="R268" s="58">
        <f t="shared" si="56"/>
        <v>0</v>
      </c>
      <c r="S268" s="75">
        <v>195</v>
      </c>
      <c r="T268" s="65">
        <f t="shared" si="42"/>
        <v>39.830127018922191</v>
      </c>
      <c r="U268" s="65">
        <f t="shared" si="43"/>
        <v>41.667295593006372</v>
      </c>
      <c r="V268" s="58">
        <f t="shared" si="57"/>
        <v>0</v>
      </c>
      <c r="W268" s="75">
        <v>196</v>
      </c>
      <c r="X268" s="65">
        <f t="shared" si="44"/>
        <v>44.160254037844382</v>
      </c>
      <c r="Y268" s="65">
        <f t="shared" si="45"/>
        <v>39.167295593006372</v>
      </c>
      <c r="Z268" s="58">
        <f t="shared" si="58"/>
        <v>0</v>
      </c>
      <c r="AA268" s="75">
        <v>197</v>
      </c>
      <c r="AB268" s="65">
        <f t="shared" si="46"/>
        <v>52.820508075688771</v>
      </c>
      <c r="AC268" s="65">
        <f t="shared" si="47"/>
        <v>34.167295593006372</v>
      </c>
      <c r="AD268" s="58">
        <f t="shared" si="59"/>
        <v>0</v>
      </c>
      <c r="AE268" s="75">
        <v>198</v>
      </c>
      <c r="AF268" s="65">
        <f t="shared" si="48"/>
        <v>62.346787517317594</v>
      </c>
      <c r="AG268" s="65">
        <f t="shared" si="49"/>
        <v>28.667295593006372</v>
      </c>
      <c r="AH268" s="58">
        <f t="shared" si="60"/>
        <v>0</v>
      </c>
      <c r="AI268" s="75">
        <v>199</v>
      </c>
      <c r="AJ268" s="65">
        <f t="shared" si="50"/>
        <v>66.676914536239792</v>
      </c>
      <c r="AK268" s="65">
        <f t="shared" si="51"/>
        <v>26.167295593006372</v>
      </c>
      <c r="AL268" s="58">
        <f t="shared" si="61"/>
        <v>0</v>
      </c>
      <c r="AM268" s="75">
        <v>1910</v>
      </c>
      <c r="AN268" s="65">
        <f t="shared" si="62"/>
        <v>71.00704155516199</v>
      </c>
      <c r="AO268" s="65">
        <f t="shared" si="52"/>
        <v>23.667295593006372</v>
      </c>
      <c r="AP268" s="58">
        <f t="shared" si="63"/>
        <v>0</v>
      </c>
    </row>
    <row r="269" spans="1:42" x14ac:dyDescent="0.25">
      <c r="A269" s="58">
        <v>269</v>
      </c>
      <c r="C269" s="75">
        <v>1101</v>
      </c>
      <c r="D269" s="58">
        <f t="shared" si="64"/>
        <v>0</v>
      </c>
      <c r="E269" s="65">
        <f t="shared" si="53"/>
        <v>56</v>
      </c>
      <c r="F269" s="58">
        <f t="shared" si="65"/>
        <v>0</v>
      </c>
      <c r="G269" s="75">
        <v>1102</v>
      </c>
      <c r="H269" s="65">
        <f t="shared" si="36"/>
        <v>5</v>
      </c>
      <c r="I269" s="65">
        <f t="shared" si="37"/>
        <v>56</v>
      </c>
      <c r="J269" s="58">
        <f t="shared" si="54"/>
        <v>0</v>
      </c>
      <c r="K269" s="75">
        <v>1103</v>
      </c>
      <c r="L269" s="65">
        <f t="shared" si="38"/>
        <v>10</v>
      </c>
      <c r="M269" s="65">
        <f t="shared" si="39"/>
        <v>56</v>
      </c>
      <c r="N269" s="58">
        <f t="shared" si="55"/>
        <v>0</v>
      </c>
      <c r="O269" s="75">
        <v>1104</v>
      </c>
      <c r="P269" s="65">
        <f t="shared" si="40"/>
        <v>38</v>
      </c>
      <c r="Q269" s="65">
        <f t="shared" si="41"/>
        <v>48.49742261192857</v>
      </c>
      <c r="R269" s="58">
        <f t="shared" si="56"/>
        <v>0</v>
      </c>
      <c r="S269" s="75">
        <v>1105</v>
      </c>
      <c r="T269" s="65">
        <f t="shared" si="42"/>
        <v>42.330127018922191</v>
      </c>
      <c r="U269" s="65">
        <f t="shared" si="43"/>
        <v>45.99742261192857</v>
      </c>
      <c r="V269" s="58">
        <f t="shared" si="57"/>
        <v>0</v>
      </c>
      <c r="W269" s="75">
        <v>1106</v>
      </c>
      <c r="X269" s="65">
        <f t="shared" si="44"/>
        <v>46.660254037844382</v>
      </c>
      <c r="Y269" s="65">
        <f t="shared" si="45"/>
        <v>43.49742261192857</v>
      </c>
      <c r="Z269" s="58">
        <f t="shared" si="58"/>
        <v>0</v>
      </c>
      <c r="AA269" s="75">
        <v>1107</v>
      </c>
      <c r="AB269" s="65">
        <f t="shared" si="46"/>
        <v>55.320508075688771</v>
      </c>
      <c r="AC269" s="65">
        <f t="shared" si="47"/>
        <v>38.49742261192857</v>
      </c>
      <c r="AD269" s="58">
        <f t="shared" si="59"/>
        <v>0</v>
      </c>
      <c r="AE269" s="75">
        <v>1108</v>
      </c>
      <c r="AF269" s="65">
        <f t="shared" si="48"/>
        <v>64.846787517317594</v>
      </c>
      <c r="AG269" s="65">
        <f t="shared" si="49"/>
        <v>32.99742261192857</v>
      </c>
      <c r="AH269" s="58">
        <f t="shared" si="60"/>
        <v>0</v>
      </c>
      <c r="AI269" s="75">
        <v>1109</v>
      </c>
      <c r="AJ269" s="65">
        <f t="shared" si="50"/>
        <v>69.176914536239792</v>
      </c>
      <c r="AK269" s="65">
        <f t="shared" si="51"/>
        <v>30.49742261192857</v>
      </c>
      <c r="AL269" s="58">
        <f t="shared" si="61"/>
        <v>0</v>
      </c>
      <c r="AM269" s="75">
        <v>11010</v>
      </c>
      <c r="AN269" s="65">
        <f t="shared" si="62"/>
        <v>73.50704155516199</v>
      </c>
      <c r="AO269" s="65">
        <f t="shared" si="52"/>
        <v>27.99742261192857</v>
      </c>
      <c r="AP269" s="58">
        <f t="shared" si="63"/>
        <v>0</v>
      </c>
    </row>
    <row r="270" spans="1:42" x14ac:dyDescent="0.25">
      <c r="A270" s="58">
        <v>270</v>
      </c>
    </row>
    <row r="271" spans="1:42" x14ac:dyDescent="0.25">
      <c r="A271" s="58">
        <v>271</v>
      </c>
      <c r="B271" s="58">
        <f>B258+1</f>
        <v>2</v>
      </c>
      <c r="C271" s="58" t="s">
        <v>383</v>
      </c>
      <c r="E271" s="58" t="s">
        <v>370</v>
      </c>
      <c r="F271" s="77">
        <f>F258+G14</f>
        <v>3</v>
      </c>
    </row>
    <row r="272" spans="1:42" s="75" customFormat="1" ht="16.5" x14ac:dyDescent="0.3">
      <c r="A272" s="58">
        <v>272</v>
      </c>
      <c r="D272" s="91" t="s">
        <v>364</v>
      </c>
      <c r="E272" s="91" t="s">
        <v>365</v>
      </c>
      <c r="F272" s="91" t="s">
        <v>366</v>
      </c>
      <c r="H272" s="91" t="s">
        <v>364</v>
      </c>
      <c r="I272" s="91" t="s">
        <v>365</v>
      </c>
      <c r="J272" s="91" t="s">
        <v>366</v>
      </c>
      <c r="K272" s="91"/>
      <c r="L272" s="91" t="s">
        <v>364</v>
      </c>
      <c r="M272" s="91" t="s">
        <v>365</v>
      </c>
      <c r="N272" s="91" t="s">
        <v>366</v>
      </c>
      <c r="O272" s="91"/>
      <c r="P272" s="91" t="s">
        <v>364</v>
      </c>
      <c r="Q272" s="91" t="s">
        <v>365</v>
      </c>
      <c r="R272" s="91" t="s">
        <v>366</v>
      </c>
      <c r="S272" s="91"/>
      <c r="T272" s="91" t="s">
        <v>364</v>
      </c>
      <c r="U272" s="91" t="s">
        <v>365</v>
      </c>
      <c r="V272" s="91" t="s">
        <v>366</v>
      </c>
      <c r="W272" s="91"/>
      <c r="X272" s="91" t="s">
        <v>364</v>
      </c>
      <c r="Y272" s="91" t="s">
        <v>365</v>
      </c>
      <c r="Z272" s="91" t="s">
        <v>366</v>
      </c>
      <c r="AA272" s="91"/>
      <c r="AB272" s="91" t="s">
        <v>364</v>
      </c>
      <c r="AC272" s="91" t="s">
        <v>365</v>
      </c>
      <c r="AD272" s="91" t="s">
        <v>366</v>
      </c>
      <c r="AE272" s="91"/>
      <c r="AF272" s="91" t="s">
        <v>364</v>
      </c>
      <c r="AG272" s="91" t="s">
        <v>365</v>
      </c>
      <c r="AH272" s="91" t="s">
        <v>366</v>
      </c>
      <c r="AI272" s="91"/>
      <c r="AJ272" s="91" t="s">
        <v>364</v>
      </c>
      <c r="AK272" s="91" t="s">
        <v>365</v>
      </c>
      <c r="AL272" s="91" t="s">
        <v>366</v>
      </c>
      <c r="AM272" s="91"/>
      <c r="AN272" s="91" t="s">
        <v>364</v>
      </c>
      <c r="AO272" s="91" t="s">
        <v>365</v>
      </c>
      <c r="AP272" s="91" t="s">
        <v>366</v>
      </c>
    </row>
    <row r="273" spans="1:42" x14ac:dyDescent="0.25">
      <c r="A273" s="58">
        <v>273</v>
      </c>
      <c r="C273" s="75">
        <f>$B271*100+MOD(C260,100)</f>
        <v>211</v>
      </c>
      <c r="D273" s="58">
        <f>D260</f>
        <v>0</v>
      </c>
      <c r="E273" s="58">
        <f>E260</f>
        <v>0</v>
      </c>
      <c r="F273" s="58">
        <f>F271</f>
        <v>3</v>
      </c>
      <c r="G273" s="75">
        <f>$B271*100+MOD(G260,100)</f>
        <v>212</v>
      </c>
      <c r="H273" s="65">
        <f>H260</f>
        <v>5</v>
      </c>
      <c r="I273" s="58">
        <f>I260</f>
        <v>0</v>
      </c>
      <c r="J273" s="58">
        <f>F273</f>
        <v>3</v>
      </c>
      <c r="K273" s="75">
        <f>$B271*100+MOD(K260,100)</f>
        <v>213</v>
      </c>
      <c r="L273" s="65">
        <f>L260</f>
        <v>10</v>
      </c>
      <c r="M273" s="58">
        <f>M260</f>
        <v>0</v>
      </c>
      <c r="N273" s="58">
        <f>J273</f>
        <v>3</v>
      </c>
      <c r="O273" s="75">
        <f>$B271*100+MOD(O260,100)</f>
        <v>214</v>
      </c>
      <c r="P273" s="65">
        <f>P260</f>
        <v>10</v>
      </c>
      <c r="Q273" s="58">
        <f>Q260</f>
        <v>0</v>
      </c>
      <c r="R273" s="58">
        <f>N273</f>
        <v>3</v>
      </c>
      <c r="S273" s="75">
        <f>$B271*100+MOD(S260,100)</f>
        <v>215</v>
      </c>
      <c r="T273" s="65">
        <f>T260</f>
        <v>14.330127018922193</v>
      </c>
      <c r="U273" s="58">
        <f>U260</f>
        <v>-2.4999999999999996</v>
      </c>
      <c r="V273" s="58">
        <f>R273</f>
        <v>3</v>
      </c>
      <c r="W273" s="75">
        <f>$B271*100+MOD(W260,100)</f>
        <v>216</v>
      </c>
      <c r="X273" s="65">
        <f>X260</f>
        <v>18.660254037844386</v>
      </c>
      <c r="Y273" s="58">
        <f>Y260</f>
        <v>-4.9999999999999991</v>
      </c>
      <c r="Z273" s="58">
        <f>V273</f>
        <v>3</v>
      </c>
      <c r="AA273" s="75">
        <f>$B271*100+MOD(AA260,100)</f>
        <v>217</v>
      </c>
      <c r="AB273" s="65">
        <f>AB260</f>
        <v>27.320508075688771</v>
      </c>
      <c r="AC273" s="58">
        <f>AC260</f>
        <v>-9.9999999999999982</v>
      </c>
      <c r="AD273" s="58">
        <f>Z273</f>
        <v>3</v>
      </c>
      <c r="AE273" s="75">
        <f>$B271*100+MOD(AE260,100)</f>
        <v>218</v>
      </c>
      <c r="AF273" s="65">
        <f>AF260</f>
        <v>36.846787517317594</v>
      </c>
      <c r="AG273" s="58">
        <f>AG260</f>
        <v>-15.499999999999996</v>
      </c>
      <c r="AH273" s="58">
        <f>AD273</f>
        <v>3</v>
      </c>
      <c r="AI273" s="75">
        <f>$B271*100+MOD(AI260,100)</f>
        <v>219</v>
      </c>
      <c r="AJ273" s="65">
        <f>AJ260</f>
        <v>41.176914536239785</v>
      </c>
      <c r="AK273" s="58">
        <f>AK260</f>
        <v>-17.999999999999996</v>
      </c>
      <c r="AL273" s="58">
        <f>AH273</f>
        <v>3</v>
      </c>
      <c r="AM273" s="75">
        <f>$B271*100+MOD(AM260,100)</f>
        <v>210</v>
      </c>
      <c r="AN273" s="65">
        <f>AN260</f>
        <v>41.176914536239785</v>
      </c>
      <c r="AO273" s="58">
        <f>AO260</f>
        <v>-20.499999999999996</v>
      </c>
      <c r="AP273" s="58">
        <f>AL273</f>
        <v>3</v>
      </c>
    </row>
    <row r="274" spans="1:42" x14ac:dyDescent="0.25">
      <c r="A274" s="58">
        <v>274</v>
      </c>
      <c r="C274" s="75">
        <f>$B271*100+MOD(C261,100)</f>
        <v>221</v>
      </c>
      <c r="D274" s="58">
        <f t="shared" ref="D274:E282" si="66">D261</f>
        <v>0</v>
      </c>
      <c r="E274" s="65">
        <f t="shared" si="66"/>
        <v>5</v>
      </c>
      <c r="F274" s="58">
        <f>F273</f>
        <v>3</v>
      </c>
      <c r="G274" s="75">
        <f>$B271*100+MOD(G261,100)</f>
        <v>222</v>
      </c>
      <c r="H274" s="65">
        <f t="shared" ref="H274" si="67">H261</f>
        <v>5</v>
      </c>
      <c r="I274" s="58">
        <f t="shared" ref="I274:I282" si="68">I261</f>
        <v>5</v>
      </c>
      <c r="J274" s="58">
        <f>J273</f>
        <v>3</v>
      </c>
      <c r="K274" s="75">
        <f>$B271*100+MOD(K261,100)</f>
        <v>223</v>
      </c>
      <c r="L274" s="65">
        <f t="shared" ref="L274" si="69">L261</f>
        <v>10</v>
      </c>
      <c r="M274" s="58">
        <f t="shared" ref="M274:M282" si="70">M261</f>
        <v>5</v>
      </c>
      <c r="N274" s="58">
        <f t="shared" ref="N274:N282" si="71">J274</f>
        <v>3</v>
      </c>
      <c r="O274" s="75">
        <f>$B271*100+MOD(O261,100)</f>
        <v>224</v>
      </c>
      <c r="P274" s="65">
        <f t="shared" ref="P274" si="72">P261</f>
        <v>12.5</v>
      </c>
      <c r="Q274" s="58">
        <f t="shared" ref="Q274:Q282" si="73">Q261</f>
        <v>4.3301270189221936</v>
      </c>
      <c r="R274" s="58">
        <f t="shared" ref="R274:R282" si="74">N274</f>
        <v>3</v>
      </c>
      <c r="S274" s="75">
        <f>$B271*100+MOD(S261,100)</f>
        <v>225</v>
      </c>
      <c r="T274" s="65">
        <f t="shared" ref="T274" si="75">T261</f>
        <v>16.830127018922195</v>
      </c>
      <c r="U274" s="58">
        <f t="shared" ref="U274:U282" si="76">U261</f>
        <v>1.8301270189221941</v>
      </c>
      <c r="V274" s="58">
        <f t="shared" ref="V274:V282" si="77">R274</f>
        <v>3</v>
      </c>
      <c r="W274" s="75">
        <f>$B271*100+MOD(W261,100)</f>
        <v>226</v>
      </c>
      <c r="X274" s="65">
        <f t="shared" ref="X274" si="78">X261</f>
        <v>21.160254037844389</v>
      </c>
      <c r="Y274" s="58">
        <f t="shared" ref="Y274:Y282" si="79">Y261</f>
        <v>-0.66987298107780546</v>
      </c>
      <c r="Z274" s="58">
        <f t="shared" ref="Z274:Z282" si="80">V274</f>
        <v>3</v>
      </c>
      <c r="AA274" s="75">
        <f>$B271*100+MOD(AA261,100)</f>
        <v>227</v>
      </c>
      <c r="AB274" s="65">
        <f t="shared" ref="AB274" si="81">AB261</f>
        <v>29.820508075688775</v>
      </c>
      <c r="AC274" s="58">
        <f t="shared" ref="AC274:AC282" si="82">AC261</f>
        <v>-5.6698729810778046</v>
      </c>
      <c r="AD274" s="58">
        <f t="shared" ref="AD274:AD282" si="83">Z274</f>
        <v>3</v>
      </c>
      <c r="AE274" s="75">
        <f>$B271*100+MOD(AE261,100)</f>
        <v>228</v>
      </c>
      <c r="AF274" s="65">
        <f t="shared" ref="AF274" si="84">AF261</f>
        <v>39.346787517317601</v>
      </c>
      <c r="AG274" s="58">
        <f t="shared" ref="AG274:AG282" si="85">AG261</f>
        <v>-11.169872981077804</v>
      </c>
      <c r="AH274" s="58">
        <f t="shared" ref="AH274:AH282" si="86">AD274</f>
        <v>3</v>
      </c>
      <c r="AI274" s="75">
        <f>$B271*100+MOD(AI261,100)</f>
        <v>229</v>
      </c>
      <c r="AJ274" s="65">
        <f t="shared" ref="AJ274" si="87">AJ261</f>
        <v>43.676914536239792</v>
      </c>
      <c r="AK274" s="58">
        <f t="shared" ref="AK274:AK282" si="88">AK261</f>
        <v>-13.669872981077804</v>
      </c>
      <c r="AL274" s="58">
        <f t="shared" ref="AL274:AL282" si="89">AH274</f>
        <v>3</v>
      </c>
      <c r="AM274" s="75">
        <f>$B271*100+MOD(AM261,100)</f>
        <v>210</v>
      </c>
      <c r="AN274" s="65">
        <f t="shared" ref="AN274" si="90">AN261</f>
        <v>48.007041555161983</v>
      </c>
      <c r="AO274" s="58">
        <f t="shared" ref="AO274:AO282" si="91">AO261</f>
        <v>-16.169872981077802</v>
      </c>
      <c r="AP274" s="58">
        <f t="shared" ref="AP274:AP282" si="92">AL274</f>
        <v>3</v>
      </c>
    </row>
    <row r="275" spans="1:42" x14ac:dyDescent="0.25">
      <c r="A275" s="58">
        <v>275</v>
      </c>
      <c r="C275" s="75">
        <f>$B271*100+MOD(C262,100)</f>
        <v>231</v>
      </c>
      <c r="D275" s="58">
        <f t="shared" si="66"/>
        <v>0</v>
      </c>
      <c r="E275" s="65">
        <f t="shared" si="66"/>
        <v>10</v>
      </c>
      <c r="F275" s="58">
        <f t="shared" ref="F275:F282" si="93">F274</f>
        <v>3</v>
      </c>
      <c r="G275" s="75">
        <f>$B271*100+MOD(G262,100)</f>
        <v>232</v>
      </c>
      <c r="H275" s="65">
        <f t="shared" ref="H275" si="94">H262</f>
        <v>5</v>
      </c>
      <c r="I275" s="58">
        <f t="shared" si="68"/>
        <v>10</v>
      </c>
      <c r="J275" s="58">
        <f t="shared" ref="J275:J282" si="95">J274</f>
        <v>3</v>
      </c>
      <c r="K275" s="75">
        <f>$B271*100+MOD(K262,100)</f>
        <v>233</v>
      </c>
      <c r="L275" s="65">
        <f t="shared" ref="L275" si="96">L262</f>
        <v>10</v>
      </c>
      <c r="M275" s="58">
        <f t="shared" si="70"/>
        <v>10</v>
      </c>
      <c r="N275" s="58">
        <f t="shared" si="71"/>
        <v>3</v>
      </c>
      <c r="O275" s="75">
        <f>$B271*100+MOD(O262,100)</f>
        <v>234</v>
      </c>
      <c r="P275" s="65">
        <f t="shared" ref="P275" si="97">P262</f>
        <v>15</v>
      </c>
      <c r="Q275" s="58">
        <f t="shared" si="73"/>
        <v>8.6602540378443873</v>
      </c>
      <c r="R275" s="58">
        <f t="shared" si="74"/>
        <v>3</v>
      </c>
      <c r="S275" s="75">
        <f>$B271*100+MOD(S262,100)</f>
        <v>235</v>
      </c>
      <c r="T275" s="65">
        <f t="shared" ref="T275" si="98">T262</f>
        <v>19.330127018922195</v>
      </c>
      <c r="U275" s="58">
        <f t="shared" si="76"/>
        <v>6.1602540378443873</v>
      </c>
      <c r="V275" s="58">
        <f t="shared" si="77"/>
        <v>3</v>
      </c>
      <c r="W275" s="75">
        <f>$B271*100+MOD(W262,100)</f>
        <v>236</v>
      </c>
      <c r="X275" s="65">
        <f t="shared" ref="X275" si="99">X262</f>
        <v>23.660254037844389</v>
      </c>
      <c r="Y275" s="58">
        <f t="shared" si="79"/>
        <v>3.6602540378443877</v>
      </c>
      <c r="Z275" s="58">
        <f t="shared" si="80"/>
        <v>3</v>
      </c>
      <c r="AA275" s="75">
        <f>$B271*100+MOD(AA262,100)</f>
        <v>237</v>
      </c>
      <c r="AB275" s="65">
        <f t="shared" ref="AB275" si="100">AB262</f>
        <v>32.320508075688778</v>
      </c>
      <c r="AC275" s="58">
        <f t="shared" si="82"/>
        <v>-1.3397459621556114</v>
      </c>
      <c r="AD275" s="58">
        <f t="shared" si="83"/>
        <v>3</v>
      </c>
      <c r="AE275" s="75">
        <f>$B271*100+MOD(AE262,100)</f>
        <v>238</v>
      </c>
      <c r="AF275" s="65">
        <f t="shared" ref="AF275" si="101">AF262</f>
        <v>41.846787517317601</v>
      </c>
      <c r="AG275" s="58">
        <f t="shared" si="85"/>
        <v>-6.8397459621556109</v>
      </c>
      <c r="AH275" s="58">
        <f t="shared" si="86"/>
        <v>3</v>
      </c>
      <c r="AI275" s="75">
        <f>$B271*100+MOD(AI262,100)</f>
        <v>239</v>
      </c>
      <c r="AJ275" s="65">
        <f t="shared" ref="AJ275" si="102">AJ262</f>
        <v>46.176914536239792</v>
      </c>
      <c r="AK275" s="58">
        <f t="shared" si="88"/>
        <v>-9.3397459621556109</v>
      </c>
      <c r="AL275" s="58">
        <f t="shared" si="89"/>
        <v>3</v>
      </c>
      <c r="AM275" s="75">
        <f>$B271*100+MOD(AM262,100)</f>
        <v>210</v>
      </c>
      <c r="AN275" s="65">
        <f t="shared" ref="AN275" si="103">AN262</f>
        <v>50.507041555161983</v>
      </c>
      <c r="AO275" s="58">
        <f t="shared" si="91"/>
        <v>-11.839745962155611</v>
      </c>
      <c r="AP275" s="58">
        <f t="shared" si="92"/>
        <v>3</v>
      </c>
    </row>
    <row r="276" spans="1:42" x14ac:dyDescent="0.25">
      <c r="A276" s="58">
        <v>276</v>
      </c>
      <c r="C276" s="75">
        <f>$B271*100+MOD(C263,100)</f>
        <v>241</v>
      </c>
      <c r="D276" s="58">
        <f t="shared" si="66"/>
        <v>0</v>
      </c>
      <c r="E276" s="65">
        <f t="shared" si="66"/>
        <v>15</v>
      </c>
      <c r="F276" s="58">
        <f t="shared" si="93"/>
        <v>3</v>
      </c>
      <c r="G276" s="75">
        <f>$B271*100+MOD(G263,100)</f>
        <v>242</v>
      </c>
      <c r="H276" s="65">
        <f t="shared" ref="H276" si="104">H263</f>
        <v>5</v>
      </c>
      <c r="I276" s="58">
        <f t="shared" si="68"/>
        <v>15</v>
      </c>
      <c r="J276" s="58">
        <f t="shared" si="95"/>
        <v>3</v>
      </c>
      <c r="K276" s="75">
        <f>$B271*100+MOD(K263,100)</f>
        <v>243</v>
      </c>
      <c r="L276" s="65">
        <f t="shared" ref="L276" si="105">L263</f>
        <v>10</v>
      </c>
      <c r="M276" s="58">
        <f t="shared" si="70"/>
        <v>15</v>
      </c>
      <c r="N276" s="58">
        <f t="shared" si="71"/>
        <v>3</v>
      </c>
      <c r="O276" s="75">
        <f>$B271*100+MOD(O263,100)</f>
        <v>244</v>
      </c>
      <c r="P276" s="65">
        <f t="shared" ref="P276" si="106">P263</f>
        <v>17.5</v>
      </c>
      <c r="Q276" s="58">
        <f t="shared" si="73"/>
        <v>12.99038105676658</v>
      </c>
      <c r="R276" s="58">
        <f t="shared" si="74"/>
        <v>3</v>
      </c>
      <c r="S276" s="75">
        <f>$B271*100+MOD(S263,100)</f>
        <v>245</v>
      </c>
      <c r="T276" s="65">
        <f t="shared" ref="T276" si="107">T263</f>
        <v>21.830127018922195</v>
      </c>
      <c r="U276" s="58">
        <f t="shared" si="76"/>
        <v>10.49038105676658</v>
      </c>
      <c r="V276" s="58">
        <f t="shared" si="77"/>
        <v>3</v>
      </c>
      <c r="W276" s="75">
        <f>$B271*100+MOD(W263,100)</f>
        <v>246</v>
      </c>
      <c r="X276" s="65">
        <f t="shared" ref="X276" si="108">X263</f>
        <v>26.160254037844389</v>
      </c>
      <c r="Y276" s="58">
        <f t="shared" si="79"/>
        <v>7.9903810567665801</v>
      </c>
      <c r="Z276" s="58">
        <f t="shared" si="80"/>
        <v>3</v>
      </c>
      <c r="AA276" s="75">
        <f>$B271*100+MOD(AA263,100)</f>
        <v>247</v>
      </c>
      <c r="AB276" s="65">
        <f t="shared" ref="AB276" si="109">AB263</f>
        <v>34.820508075688778</v>
      </c>
      <c r="AC276" s="58">
        <f t="shared" si="82"/>
        <v>2.9903810567665809</v>
      </c>
      <c r="AD276" s="58">
        <f t="shared" si="83"/>
        <v>3</v>
      </c>
      <c r="AE276" s="75">
        <f>$B271*100+MOD(AE263,100)</f>
        <v>248</v>
      </c>
      <c r="AF276" s="65">
        <f t="shared" ref="AF276" si="110">AF263</f>
        <v>44.346787517317601</v>
      </c>
      <c r="AG276" s="58">
        <f t="shared" si="85"/>
        <v>-2.5096189432334182</v>
      </c>
      <c r="AH276" s="58">
        <f t="shared" si="86"/>
        <v>3</v>
      </c>
      <c r="AI276" s="75">
        <f>$B271*100+MOD(AI263,100)</f>
        <v>249</v>
      </c>
      <c r="AJ276" s="65">
        <f t="shared" ref="AJ276" si="111">AJ263</f>
        <v>48.676914536239792</v>
      </c>
      <c r="AK276" s="58">
        <f t="shared" si="88"/>
        <v>-5.0096189432334182</v>
      </c>
      <c r="AL276" s="58">
        <f t="shared" si="89"/>
        <v>3</v>
      </c>
      <c r="AM276" s="75">
        <f>$B271*100+MOD(AM263,100)</f>
        <v>210</v>
      </c>
      <c r="AN276" s="65">
        <f t="shared" ref="AN276" si="112">AN263</f>
        <v>53.007041555161983</v>
      </c>
      <c r="AO276" s="58">
        <f t="shared" si="91"/>
        <v>-7.5096189432334182</v>
      </c>
      <c r="AP276" s="58">
        <f t="shared" si="92"/>
        <v>3</v>
      </c>
    </row>
    <row r="277" spans="1:42" x14ac:dyDescent="0.25">
      <c r="A277" s="58">
        <v>277</v>
      </c>
      <c r="C277" s="75">
        <f>$B271*100+MOD(C264,100)</f>
        <v>251</v>
      </c>
      <c r="D277" s="58">
        <f t="shared" si="66"/>
        <v>0</v>
      </c>
      <c r="E277" s="65">
        <f t="shared" si="66"/>
        <v>20</v>
      </c>
      <c r="F277" s="58">
        <f t="shared" si="93"/>
        <v>3</v>
      </c>
      <c r="G277" s="75">
        <f>$B271*100+MOD(G264,100)</f>
        <v>252</v>
      </c>
      <c r="H277" s="65">
        <f t="shared" ref="H277" si="113">H264</f>
        <v>5</v>
      </c>
      <c r="I277" s="58">
        <f t="shared" si="68"/>
        <v>20</v>
      </c>
      <c r="J277" s="58">
        <f t="shared" si="95"/>
        <v>3</v>
      </c>
      <c r="K277" s="75">
        <f>$B271*100+MOD(K264,100)</f>
        <v>253</v>
      </c>
      <c r="L277" s="65">
        <f t="shared" ref="L277" si="114">L264</f>
        <v>10</v>
      </c>
      <c r="M277" s="58">
        <f t="shared" si="70"/>
        <v>20</v>
      </c>
      <c r="N277" s="58">
        <f t="shared" si="71"/>
        <v>3</v>
      </c>
      <c r="O277" s="75">
        <f>$B271*100+MOD(O264,100)</f>
        <v>254</v>
      </c>
      <c r="P277" s="65">
        <f t="shared" ref="P277" si="115">P264</f>
        <v>20</v>
      </c>
      <c r="Q277" s="58">
        <f t="shared" si="73"/>
        <v>17.320508075688775</v>
      </c>
      <c r="R277" s="58">
        <f t="shared" si="74"/>
        <v>3</v>
      </c>
      <c r="S277" s="75">
        <f>$B271*100+MOD(S264,100)</f>
        <v>255</v>
      </c>
      <c r="T277" s="65">
        <f t="shared" ref="T277" si="116">T264</f>
        <v>24.330127018922195</v>
      </c>
      <c r="U277" s="58">
        <f t="shared" si="76"/>
        <v>14.820508075688775</v>
      </c>
      <c r="V277" s="58">
        <f t="shared" si="77"/>
        <v>3</v>
      </c>
      <c r="W277" s="75">
        <f>$B271*100+MOD(W264,100)</f>
        <v>256</v>
      </c>
      <c r="X277" s="65">
        <f t="shared" ref="X277" si="117">X264</f>
        <v>28.660254037844389</v>
      </c>
      <c r="Y277" s="58">
        <f t="shared" si="79"/>
        <v>12.320508075688775</v>
      </c>
      <c r="Z277" s="58">
        <f t="shared" si="80"/>
        <v>3</v>
      </c>
      <c r="AA277" s="75">
        <f>$B271*100+MOD(AA264,100)</f>
        <v>257</v>
      </c>
      <c r="AB277" s="65">
        <f t="shared" ref="AB277" si="118">AB264</f>
        <v>37.320508075688778</v>
      </c>
      <c r="AC277" s="58">
        <f t="shared" si="82"/>
        <v>7.3205080756887755</v>
      </c>
      <c r="AD277" s="58">
        <f t="shared" si="83"/>
        <v>3</v>
      </c>
      <c r="AE277" s="75">
        <f>$B271*100+MOD(AE264,100)</f>
        <v>258</v>
      </c>
      <c r="AF277" s="65">
        <f t="shared" ref="AF277" si="119">AF264</f>
        <v>46.846787517317601</v>
      </c>
      <c r="AG277" s="58">
        <f t="shared" si="85"/>
        <v>1.8205080756887764</v>
      </c>
      <c r="AH277" s="58">
        <f t="shared" si="86"/>
        <v>3</v>
      </c>
      <c r="AI277" s="75">
        <f>$B271*100+MOD(AI264,100)</f>
        <v>259</v>
      </c>
      <c r="AJ277" s="65">
        <f t="shared" ref="AJ277" si="120">AJ264</f>
        <v>51.176914536239792</v>
      </c>
      <c r="AK277" s="58">
        <f t="shared" si="88"/>
        <v>-0.67949192431122318</v>
      </c>
      <c r="AL277" s="58">
        <f t="shared" si="89"/>
        <v>3</v>
      </c>
      <c r="AM277" s="75">
        <f>$B271*100+MOD(AM264,100)</f>
        <v>210</v>
      </c>
      <c r="AN277" s="65">
        <f t="shared" ref="AN277" si="121">AN264</f>
        <v>55.507041555161983</v>
      </c>
      <c r="AO277" s="58">
        <f t="shared" si="91"/>
        <v>-3.1794919243112227</v>
      </c>
      <c r="AP277" s="58">
        <f t="shared" si="92"/>
        <v>3</v>
      </c>
    </row>
    <row r="278" spans="1:42" x14ac:dyDescent="0.25">
      <c r="A278" s="58">
        <v>278</v>
      </c>
      <c r="C278" s="75">
        <f>$B271*100+MOD(C265,100)</f>
        <v>261</v>
      </c>
      <c r="D278" s="58">
        <f t="shared" si="66"/>
        <v>0</v>
      </c>
      <c r="E278" s="65">
        <f t="shared" si="66"/>
        <v>25</v>
      </c>
      <c r="F278" s="58">
        <f t="shared" si="93"/>
        <v>3</v>
      </c>
      <c r="G278" s="75">
        <f>$B271*100+MOD(G265,100)</f>
        <v>262</v>
      </c>
      <c r="H278" s="65">
        <f t="shared" ref="H278" si="122">H265</f>
        <v>5</v>
      </c>
      <c r="I278" s="58">
        <f t="shared" si="68"/>
        <v>25</v>
      </c>
      <c r="J278" s="58">
        <f t="shared" si="95"/>
        <v>3</v>
      </c>
      <c r="K278" s="75">
        <f>$B271*100+MOD(K265,100)</f>
        <v>263</v>
      </c>
      <c r="L278" s="65">
        <f t="shared" ref="L278" si="123">L265</f>
        <v>10</v>
      </c>
      <c r="M278" s="58">
        <f t="shared" si="70"/>
        <v>25</v>
      </c>
      <c r="N278" s="58">
        <f t="shared" si="71"/>
        <v>3</v>
      </c>
      <c r="O278" s="75">
        <f>$B271*100+MOD(O265,100)</f>
        <v>264</v>
      </c>
      <c r="P278" s="65">
        <f t="shared" ref="P278" si="124">P265</f>
        <v>22.5</v>
      </c>
      <c r="Q278" s="58">
        <f t="shared" si="73"/>
        <v>21.650635094610969</v>
      </c>
      <c r="R278" s="58">
        <f t="shared" si="74"/>
        <v>3</v>
      </c>
      <c r="S278" s="75">
        <f>$B271*100+MOD(S265,100)</f>
        <v>265</v>
      </c>
      <c r="T278" s="65">
        <f t="shared" ref="T278" si="125">T265</f>
        <v>26.830127018922195</v>
      </c>
      <c r="U278" s="58">
        <f t="shared" si="76"/>
        <v>19.150635094610969</v>
      </c>
      <c r="V278" s="58">
        <f t="shared" si="77"/>
        <v>3</v>
      </c>
      <c r="W278" s="75">
        <f>$B271*100+MOD(W265,100)</f>
        <v>266</v>
      </c>
      <c r="X278" s="65">
        <f t="shared" ref="X278" si="126">X265</f>
        <v>31.160254037844389</v>
      </c>
      <c r="Y278" s="58">
        <f t="shared" si="79"/>
        <v>16.650635094610969</v>
      </c>
      <c r="Z278" s="58">
        <f t="shared" si="80"/>
        <v>3</v>
      </c>
      <c r="AA278" s="75">
        <f>$B271*100+MOD(AA265,100)</f>
        <v>267</v>
      </c>
      <c r="AB278" s="65">
        <f t="shared" ref="AB278" si="127">AB265</f>
        <v>39.820508075688778</v>
      </c>
      <c r="AC278" s="58">
        <f t="shared" si="82"/>
        <v>11.650635094610969</v>
      </c>
      <c r="AD278" s="58">
        <f t="shared" si="83"/>
        <v>3</v>
      </c>
      <c r="AE278" s="75">
        <f>$B271*100+MOD(AE265,100)</f>
        <v>268</v>
      </c>
      <c r="AF278" s="65">
        <f t="shared" ref="AF278" si="128">AF265</f>
        <v>49.346787517317601</v>
      </c>
      <c r="AG278" s="58">
        <f t="shared" si="85"/>
        <v>6.15063509461097</v>
      </c>
      <c r="AH278" s="58">
        <f t="shared" si="86"/>
        <v>3</v>
      </c>
      <c r="AI278" s="75">
        <f>$B271*100+MOD(AI265,100)</f>
        <v>269</v>
      </c>
      <c r="AJ278" s="65">
        <f t="shared" ref="AJ278" si="129">AJ265</f>
        <v>53.676914536239792</v>
      </c>
      <c r="AK278" s="58">
        <f t="shared" si="88"/>
        <v>3.6506350946109705</v>
      </c>
      <c r="AL278" s="58">
        <f t="shared" si="89"/>
        <v>3</v>
      </c>
      <c r="AM278" s="75">
        <f>$B271*100+MOD(AM265,100)</f>
        <v>210</v>
      </c>
      <c r="AN278" s="65">
        <f t="shared" ref="AN278" si="130">AN265</f>
        <v>58.007041555161983</v>
      </c>
      <c r="AO278" s="58">
        <f t="shared" si="91"/>
        <v>1.1506350946109709</v>
      </c>
      <c r="AP278" s="58">
        <f t="shared" si="92"/>
        <v>3</v>
      </c>
    </row>
    <row r="279" spans="1:42" x14ac:dyDescent="0.25">
      <c r="A279" s="58">
        <v>279</v>
      </c>
      <c r="C279" s="75">
        <f>$B271*100+MOD(C266,100)</f>
        <v>271</v>
      </c>
      <c r="D279" s="58">
        <f t="shared" si="66"/>
        <v>0</v>
      </c>
      <c r="E279" s="65">
        <f t="shared" si="66"/>
        <v>35</v>
      </c>
      <c r="F279" s="58">
        <f t="shared" si="93"/>
        <v>3</v>
      </c>
      <c r="G279" s="75">
        <f>$B271*100+MOD(G266,100)</f>
        <v>272</v>
      </c>
      <c r="H279" s="65">
        <f t="shared" ref="H279" si="131">H266</f>
        <v>5</v>
      </c>
      <c r="I279" s="58">
        <f t="shared" si="68"/>
        <v>35</v>
      </c>
      <c r="J279" s="58">
        <f t="shared" si="95"/>
        <v>3</v>
      </c>
      <c r="K279" s="75">
        <f>$B271*100+MOD(K266,100)</f>
        <v>273</v>
      </c>
      <c r="L279" s="65">
        <f t="shared" ref="L279" si="132">L266</f>
        <v>10</v>
      </c>
      <c r="M279" s="58">
        <f t="shared" si="70"/>
        <v>35</v>
      </c>
      <c r="N279" s="58">
        <f t="shared" si="71"/>
        <v>3</v>
      </c>
      <c r="O279" s="75">
        <f>$B271*100+MOD(O266,100)</f>
        <v>274</v>
      </c>
      <c r="P279" s="65">
        <f t="shared" ref="P279" si="133">P266</f>
        <v>27.499999999999996</v>
      </c>
      <c r="Q279" s="58">
        <f t="shared" si="73"/>
        <v>30.310889132455355</v>
      </c>
      <c r="R279" s="58">
        <f t="shared" si="74"/>
        <v>3</v>
      </c>
      <c r="S279" s="75">
        <f>$B271*100+MOD(S266,100)</f>
        <v>275</v>
      </c>
      <c r="T279" s="65">
        <f t="shared" ref="T279" si="134">T266</f>
        <v>31.830127018922195</v>
      </c>
      <c r="U279" s="58">
        <f t="shared" si="76"/>
        <v>27.810889132455355</v>
      </c>
      <c r="V279" s="58">
        <f t="shared" si="77"/>
        <v>3</v>
      </c>
      <c r="W279" s="75">
        <f>$B271*100+MOD(W266,100)</f>
        <v>276</v>
      </c>
      <c r="X279" s="65">
        <f t="shared" ref="X279" si="135">X266</f>
        <v>36.160254037844389</v>
      </c>
      <c r="Y279" s="58">
        <f t="shared" si="79"/>
        <v>25.310889132455355</v>
      </c>
      <c r="Z279" s="58">
        <f t="shared" si="80"/>
        <v>3</v>
      </c>
      <c r="AA279" s="75">
        <f>$B271*100+MOD(AA266,100)</f>
        <v>277</v>
      </c>
      <c r="AB279" s="65">
        <f t="shared" ref="AB279" si="136">AB266</f>
        <v>44.820508075688778</v>
      </c>
      <c r="AC279" s="58">
        <f t="shared" si="82"/>
        <v>20.310889132455355</v>
      </c>
      <c r="AD279" s="58">
        <f t="shared" si="83"/>
        <v>3</v>
      </c>
      <c r="AE279" s="75">
        <f>$B271*100+MOD(AE266,100)</f>
        <v>278</v>
      </c>
      <c r="AF279" s="65">
        <f t="shared" ref="AF279" si="137">AF266</f>
        <v>54.346787517317601</v>
      </c>
      <c r="AG279" s="58">
        <f t="shared" si="85"/>
        <v>14.810889132455355</v>
      </c>
      <c r="AH279" s="58">
        <f t="shared" si="86"/>
        <v>3</v>
      </c>
      <c r="AI279" s="75">
        <f>$B271*100+MOD(AI266,100)</f>
        <v>279</v>
      </c>
      <c r="AJ279" s="65">
        <f t="shared" ref="AJ279" si="138">AJ266</f>
        <v>58.676914536239792</v>
      </c>
      <c r="AK279" s="58">
        <f t="shared" si="88"/>
        <v>12.310889132455355</v>
      </c>
      <c r="AL279" s="58">
        <f t="shared" si="89"/>
        <v>3</v>
      </c>
      <c r="AM279" s="75">
        <f>$B271*100+MOD(AM266,100)</f>
        <v>210</v>
      </c>
      <c r="AN279" s="65">
        <f t="shared" ref="AN279" si="139">AN266</f>
        <v>63.007041555161983</v>
      </c>
      <c r="AO279" s="58">
        <f t="shared" si="91"/>
        <v>9.8108891324553547</v>
      </c>
      <c r="AP279" s="58">
        <f t="shared" si="92"/>
        <v>3</v>
      </c>
    </row>
    <row r="280" spans="1:42" x14ac:dyDescent="0.25">
      <c r="A280" s="58">
        <v>280</v>
      </c>
      <c r="C280" s="75">
        <f>$B271*100+MOD(C267,100)</f>
        <v>281</v>
      </c>
      <c r="D280" s="58">
        <f t="shared" si="66"/>
        <v>0</v>
      </c>
      <c r="E280" s="65">
        <f t="shared" si="66"/>
        <v>46</v>
      </c>
      <c r="F280" s="58">
        <f t="shared" si="93"/>
        <v>3</v>
      </c>
      <c r="G280" s="75">
        <f>$B271*100+MOD(G267,100)</f>
        <v>282</v>
      </c>
      <c r="H280" s="65">
        <f t="shared" ref="H280" si="140">H267</f>
        <v>5</v>
      </c>
      <c r="I280" s="58">
        <f t="shared" si="68"/>
        <v>46</v>
      </c>
      <c r="J280" s="58">
        <f t="shared" si="95"/>
        <v>3</v>
      </c>
      <c r="K280" s="75">
        <f>$B271*100+MOD(K267,100)</f>
        <v>283</v>
      </c>
      <c r="L280" s="65">
        <f t="shared" ref="L280" si="141">L267</f>
        <v>10</v>
      </c>
      <c r="M280" s="58">
        <f t="shared" si="70"/>
        <v>46</v>
      </c>
      <c r="N280" s="58">
        <f t="shared" si="71"/>
        <v>3</v>
      </c>
      <c r="O280" s="75">
        <f>$B271*100+MOD(O267,100)</f>
        <v>284</v>
      </c>
      <c r="P280" s="65">
        <f t="shared" ref="P280" si="142">P267</f>
        <v>33</v>
      </c>
      <c r="Q280" s="58">
        <f t="shared" si="73"/>
        <v>39.837168574084181</v>
      </c>
      <c r="R280" s="58">
        <f t="shared" si="74"/>
        <v>3</v>
      </c>
      <c r="S280" s="75">
        <f>$B271*100+MOD(S267,100)</f>
        <v>285</v>
      </c>
      <c r="T280" s="65">
        <f t="shared" ref="T280" si="143">T267</f>
        <v>37.330127018922191</v>
      </c>
      <c r="U280" s="58">
        <f t="shared" si="76"/>
        <v>37.337168574084181</v>
      </c>
      <c r="V280" s="58">
        <f t="shared" si="77"/>
        <v>3</v>
      </c>
      <c r="W280" s="75">
        <f>$B271*100+MOD(W267,100)</f>
        <v>286</v>
      </c>
      <c r="X280" s="65">
        <f t="shared" ref="X280" si="144">X267</f>
        <v>41.660254037844382</v>
      </c>
      <c r="Y280" s="58">
        <f t="shared" si="79"/>
        <v>34.837168574084181</v>
      </c>
      <c r="Z280" s="58">
        <f t="shared" si="80"/>
        <v>3</v>
      </c>
      <c r="AA280" s="75">
        <f>$B271*100+MOD(AA267,100)</f>
        <v>287</v>
      </c>
      <c r="AB280" s="65">
        <f t="shared" ref="AB280" si="145">AB267</f>
        <v>50.320508075688771</v>
      </c>
      <c r="AC280" s="58">
        <f t="shared" si="82"/>
        <v>29.837168574084181</v>
      </c>
      <c r="AD280" s="58">
        <f t="shared" si="83"/>
        <v>3</v>
      </c>
      <c r="AE280" s="75">
        <f>$B271*100+MOD(AE267,100)</f>
        <v>288</v>
      </c>
      <c r="AF280" s="65">
        <f t="shared" ref="AF280" si="146">AF267</f>
        <v>59.846787517317594</v>
      </c>
      <c r="AG280" s="58">
        <f t="shared" si="85"/>
        <v>24.337168574084181</v>
      </c>
      <c r="AH280" s="58">
        <f t="shared" si="86"/>
        <v>3</v>
      </c>
      <c r="AI280" s="75">
        <f>$B271*100+MOD(AI267,100)</f>
        <v>289</v>
      </c>
      <c r="AJ280" s="65">
        <f t="shared" ref="AJ280" si="147">AJ267</f>
        <v>64.176914536239792</v>
      </c>
      <c r="AK280" s="58">
        <f t="shared" si="88"/>
        <v>21.837168574084181</v>
      </c>
      <c r="AL280" s="58">
        <f t="shared" si="89"/>
        <v>3</v>
      </c>
      <c r="AM280" s="75">
        <f>$B271*100+MOD(AM267,100)</f>
        <v>210</v>
      </c>
      <c r="AN280" s="65">
        <f t="shared" ref="AN280" si="148">AN267</f>
        <v>68.50704155516199</v>
      </c>
      <c r="AO280" s="58">
        <f t="shared" si="91"/>
        <v>19.337168574084181</v>
      </c>
      <c r="AP280" s="58">
        <f t="shared" si="92"/>
        <v>3</v>
      </c>
    </row>
    <row r="281" spans="1:42" x14ac:dyDescent="0.25">
      <c r="A281" s="58">
        <v>281</v>
      </c>
      <c r="C281" s="75">
        <f>$B271*100+MOD(C268,100)</f>
        <v>291</v>
      </c>
      <c r="D281" s="58">
        <f t="shared" si="66"/>
        <v>0</v>
      </c>
      <c r="E281" s="65">
        <f t="shared" si="66"/>
        <v>51</v>
      </c>
      <c r="F281" s="58">
        <f t="shared" si="93"/>
        <v>3</v>
      </c>
      <c r="G281" s="75">
        <f>$B271*100+MOD(G268,100)</f>
        <v>292</v>
      </c>
      <c r="H281" s="65">
        <f t="shared" ref="H281" si="149">H268</f>
        <v>5</v>
      </c>
      <c r="I281" s="58">
        <f t="shared" si="68"/>
        <v>51</v>
      </c>
      <c r="J281" s="58">
        <f t="shared" si="95"/>
        <v>3</v>
      </c>
      <c r="K281" s="75">
        <f>$B271*100+MOD(K268,100)</f>
        <v>293</v>
      </c>
      <c r="L281" s="65">
        <f t="shared" ref="L281" si="150">L268</f>
        <v>10</v>
      </c>
      <c r="M281" s="58">
        <f t="shared" si="70"/>
        <v>51</v>
      </c>
      <c r="N281" s="58">
        <f t="shared" si="71"/>
        <v>3</v>
      </c>
      <c r="O281" s="75">
        <f>$B271*100+MOD(O268,100)</f>
        <v>294</v>
      </c>
      <c r="P281" s="65">
        <f t="shared" ref="P281" si="151">P268</f>
        <v>35.5</v>
      </c>
      <c r="Q281" s="58">
        <f t="shared" si="73"/>
        <v>44.167295593006372</v>
      </c>
      <c r="R281" s="58">
        <f t="shared" si="74"/>
        <v>3</v>
      </c>
      <c r="S281" s="75">
        <f>$B271*100+MOD(S268,100)</f>
        <v>295</v>
      </c>
      <c r="T281" s="65">
        <f t="shared" ref="T281" si="152">T268</f>
        <v>39.830127018922191</v>
      </c>
      <c r="U281" s="58">
        <f t="shared" si="76"/>
        <v>41.667295593006372</v>
      </c>
      <c r="V281" s="58">
        <f t="shared" si="77"/>
        <v>3</v>
      </c>
      <c r="W281" s="75">
        <f>$B271*100+MOD(W268,100)</f>
        <v>296</v>
      </c>
      <c r="X281" s="65">
        <f t="shared" ref="X281" si="153">X268</f>
        <v>44.160254037844382</v>
      </c>
      <c r="Y281" s="58">
        <f t="shared" si="79"/>
        <v>39.167295593006372</v>
      </c>
      <c r="Z281" s="58">
        <f t="shared" si="80"/>
        <v>3</v>
      </c>
      <c r="AA281" s="75">
        <f>$B271*100+MOD(AA268,100)</f>
        <v>297</v>
      </c>
      <c r="AB281" s="65">
        <f t="shared" ref="AB281" si="154">AB268</f>
        <v>52.820508075688771</v>
      </c>
      <c r="AC281" s="58">
        <f t="shared" si="82"/>
        <v>34.167295593006372</v>
      </c>
      <c r="AD281" s="58">
        <f t="shared" si="83"/>
        <v>3</v>
      </c>
      <c r="AE281" s="75">
        <f>$B271*100+MOD(AE268,100)</f>
        <v>298</v>
      </c>
      <c r="AF281" s="65">
        <f t="shared" ref="AF281" si="155">AF268</f>
        <v>62.346787517317594</v>
      </c>
      <c r="AG281" s="58">
        <f t="shared" si="85"/>
        <v>28.667295593006372</v>
      </c>
      <c r="AH281" s="58">
        <f t="shared" si="86"/>
        <v>3</v>
      </c>
      <c r="AI281" s="75">
        <f>$B271*100+MOD(AI268,100)</f>
        <v>299</v>
      </c>
      <c r="AJ281" s="65">
        <f t="shared" ref="AJ281" si="156">AJ268</f>
        <v>66.676914536239792</v>
      </c>
      <c r="AK281" s="58">
        <f t="shared" si="88"/>
        <v>26.167295593006372</v>
      </c>
      <c r="AL281" s="58">
        <f t="shared" si="89"/>
        <v>3</v>
      </c>
      <c r="AM281" s="75">
        <f>$B271*100+MOD(AM268,100)</f>
        <v>210</v>
      </c>
      <c r="AN281" s="65">
        <f t="shared" ref="AN281" si="157">AN268</f>
        <v>71.00704155516199</v>
      </c>
      <c r="AO281" s="58">
        <f t="shared" si="91"/>
        <v>23.667295593006372</v>
      </c>
      <c r="AP281" s="58">
        <f t="shared" si="92"/>
        <v>3</v>
      </c>
    </row>
    <row r="282" spans="1:42" x14ac:dyDescent="0.25">
      <c r="A282" s="58">
        <v>282</v>
      </c>
      <c r="C282" s="75">
        <f>$B271*1000+MOD(C269,1000)</f>
        <v>2101</v>
      </c>
      <c r="D282" s="58">
        <f t="shared" si="66"/>
        <v>0</v>
      </c>
      <c r="E282" s="65">
        <f t="shared" si="66"/>
        <v>56</v>
      </c>
      <c r="F282" s="58">
        <f t="shared" si="93"/>
        <v>3</v>
      </c>
      <c r="G282" s="75">
        <f>$B271*1000+MOD(G269,1000)</f>
        <v>2102</v>
      </c>
      <c r="H282" s="65">
        <f t="shared" ref="H282" si="158">H269</f>
        <v>5</v>
      </c>
      <c r="I282" s="58">
        <f t="shared" si="68"/>
        <v>56</v>
      </c>
      <c r="J282" s="58">
        <f t="shared" si="95"/>
        <v>3</v>
      </c>
      <c r="K282" s="75">
        <f>$B271*1000+MOD(K269,1000)</f>
        <v>2103</v>
      </c>
      <c r="L282" s="65">
        <f t="shared" ref="L282" si="159">L269</f>
        <v>10</v>
      </c>
      <c r="M282" s="58">
        <f t="shared" si="70"/>
        <v>56</v>
      </c>
      <c r="N282" s="58">
        <f t="shared" si="71"/>
        <v>3</v>
      </c>
      <c r="O282" s="75">
        <f>$B271*1000+MOD(O269,1000)</f>
        <v>2104</v>
      </c>
      <c r="P282" s="65">
        <f t="shared" ref="P282" si="160">P269</f>
        <v>38</v>
      </c>
      <c r="Q282" s="58">
        <f t="shared" si="73"/>
        <v>48.49742261192857</v>
      </c>
      <c r="R282" s="58">
        <f t="shared" si="74"/>
        <v>3</v>
      </c>
      <c r="S282" s="75">
        <f>$B271*1000+MOD(S269,1000)</f>
        <v>2105</v>
      </c>
      <c r="T282" s="65">
        <f t="shared" ref="T282" si="161">T269</f>
        <v>42.330127018922191</v>
      </c>
      <c r="U282" s="58">
        <f t="shared" si="76"/>
        <v>45.99742261192857</v>
      </c>
      <c r="V282" s="58">
        <f t="shared" si="77"/>
        <v>3</v>
      </c>
      <c r="W282" s="75">
        <f>$B271*1000+MOD(W269,1000)</f>
        <v>2106</v>
      </c>
      <c r="X282" s="65">
        <f t="shared" ref="X282" si="162">X269</f>
        <v>46.660254037844382</v>
      </c>
      <c r="Y282" s="58">
        <f t="shared" si="79"/>
        <v>43.49742261192857</v>
      </c>
      <c r="Z282" s="58">
        <f t="shared" si="80"/>
        <v>3</v>
      </c>
      <c r="AA282" s="75">
        <f>$B271*1000+MOD(AA269,1000)</f>
        <v>2107</v>
      </c>
      <c r="AB282" s="65">
        <f t="shared" ref="AB282" si="163">AB269</f>
        <v>55.320508075688771</v>
      </c>
      <c r="AC282" s="58">
        <f t="shared" si="82"/>
        <v>38.49742261192857</v>
      </c>
      <c r="AD282" s="58">
        <f t="shared" si="83"/>
        <v>3</v>
      </c>
      <c r="AE282" s="75">
        <f>$B271*1000+MOD(AE269,1000)</f>
        <v>2108</v>
      </c>
      <c r="AF282" s="65">
        <f t="shared" ref="AF282" si="164">AF269</f>
        <v>64.846787517317594</v>
      </c>
      <c r="AG282" s="58">
        <f t="shared" si="85"/>
        <v>32.99742261192857</v>
      </c>
      <c r="AH282" s="58">
        <f t="shared" si="86"/>
        <v>3</v>
      </c>
      <c r="AI282" s="75">
        <f>$B271*1000+MOD(AI269,1000)</f>
        <v>2109</v>
      </c>
      <c r="AJ282" s="65">
        <f t="shared" ref="AJ282" si="165">AJ269</f>
        <v>69.176914536239792</v>
      </c>
      <c r="AK282" s="58">
        <f t="shared" si="88"/>
        <v>30.49742261192857</v>
      </c>
      <c r="AL282" s="58">
        <f t="shared" si="89"/>
        <v>3</v>
      </c>
      <c r="AM282" s="75">
        <f>$B271*10000+MOD(AM269,10000)</f>
        <v>21010</v>
      </c>
      <c r="AN282" s="65">
        <f t="shared" ref="AN282" si="166">AN269</f>
        <v>73.50704155516199</v>
      </c>
      <c r="AO282" s="58">
        <f t="shared" si="91"/>
        <v>27.99742261192857</v>
      </c>
      <c r="AP282" s="58">
        <f t="shared" si="92"/>
        <v>3</v>
      </c>
    </row>
    <row r="283" spans="1:42" x14ac:dyDescent="0.25">
      <c r="A283" s="58">
        <v>283</v>
      </c>
    </row>
    <row r="284" spans="1:42" x14ac:dyDescent="0.25">
      <c r="A284" s="58">
        <v>284</v>
      </c>
      <c r="B284" s="58">
        <f>B271+1</f>
        <v>3</v>
      </c>
      <c r="C284" s="58" t="s">
        <v>384</v>
      </c>
      <c r="E284" s="58" t="s">
        <v>370</v>
      </c>
      <c r="F284" s="77">
        <f>F271+$G$15</f>
        <v>6</v>
      </c>
    </row>
    <row r="285" spans="1:42" s="75" customFormat="1" ht="16.5" x14ac:dyDescent="0.3">
      <c r="A285" s="58">
        <v>285</v>
      </c>
      <c r="D285" s="91" t="s">
        <v>364</v>
      </c>
      <c r="E285" s="91" t="s">
        <v>365</v>
      </c>
      <c r="F285" s="91" t="s">
        <v>366</v>
      </c>
      <c r="H285" s="91" t="s">
        <v>364</v>
      </c>
      <c r="I285" s="91" t="s">
        <v>365</v>
      </c>
      <c r="J285" s="91" t="s">
        <v>366</v>
      </c>
      <c r="K285" s="91"/>
      <c r="L285" s="91" t="s">
        <v>364</v>
      </c>
      <c r="M285" s="91" t="s">
        <v>365</v>
      </c>
      <c r="N285" s="91" t="s">
        <v>366</v>
      </c>
      <c r="O285" s="91"/>
      <c r="P285" s="91" t="s">
        <v>364</v>
      </c>
      <c r="Q285" s="91" t="s">
        <v>365</v>
      </c>
      <c r="R285" s="91" t="s">
        <v>366</v>
      </c>
      <c r="S285" s="91"/>
      <c r="T285" s="91" t="s">
        <v>364</v>
      </c>
      <c r="U285" s="91" t="s">
        <v>365</v>
      </c>
      <c r="V285" s="91" t="s">
        <v>366</v>
      </c>
      <c r="W285" s="91"/>
      <c r="X285" s="91" t="s">
        <v>364</v>
      </c>
      <c r="Y285" s="91" t="s">
        <v>365</v>
      </c>
      <c r="Z285" s="91" t="s">
        <v>366</v>
      </c>
      <c r="AA285" s="91"/>
      <c r="AB285" s="91" t="s">
        <v>364</v>
      </c>
      <c r="AC285" s="91" t="s">
        <v>365</v>
      </c>
      <c r="AD285" s="91" t="s">
        <v>366</v>
      </c>
      <c r="AE285" s="91"/>
      <c r="AF285" s="91" t="s">
        <v>364</v>
      </c>
      <c r="AG285" s="91" t="s">
        <v>365</v>
      </c>
      <c r="AH285" s="91" t="s">
        <v>366</v>
      </c>
      <c r="AI285" s="91"/>
      <c r="AJ285" s="91" t="s">
        <v>364</v>
      </c>
      <c r="AK285" s="91" t="s">
        <v>365</v>
      </c>
      <c r="AL285" s="91" t="s">
        <v>366</v>
      </c>
      <c r="AM285" s="91"/>
      <c r="AN285" s="91" t="s">
        <v>364</v>
      </c>
      <c r="AO285" s="91" t="s">
        <v>365</v>
      </c>
      <c r="AP285" s="91" t="s">
        <v>366</v>
      </c>
    </row>
    <row r="286" spans="1:42" x14ac:dyDescent="0.25">
      <c r="A286" s="58">
        <v>286</v>
      </c>
      <c r="C286" s="75">
        <f>$B284*100+MOD(C273,100)</f>
        <v>311</v>
      </c>
      <c r="D286" s="58">
        <f>D273</f>
        <v>0</v>
      </c>
      <c r="E286" s="58">
        <f>E273</f>
        <v>0</v>
      </c>
      <c r="F286" s="58">
        <f>F284</f>
        <v>6</v>
      </c>
      <c r="G286" s="75">
        <f>$B284*100+MOD(G273,100)</f>
        <v>312</v>
      </c>
      <c r="H286" s="65">
        <f>H273</f>
        <v>5</v>
      </c>
      <c r="I286" s="58">
        <f>I273</f>
        <v>0</v>
      </c>
      <c r="J286" s="58">
        <f>F286</f>
        <v>6</v>
      </c>
      <c r="K286" s="75">
        <f>$B284*100+MOD(K273,100)</f>
        <v>313</v>
      </c>
      <c r="L286" s="65">
        <f>L273</f>
        <v>10</v>
      </c>
      <c r="M286" s="58">
        <f>M273</f>
        <v>0</v>
      </c>
      <c r="N286" s="58">
        <f>J286</f>
        <v>6</v>
      </c>
      <c r="O286" s="75">
        <f>$B284*100+MOD(O273,100)</f>
        <v>314</v>
      </c>
      <c r="P286" s="65">
        <f>P273</f>
        <v>10</v>
      </c>
      <c r="Q286" s="58">
        <f>Q273</f>
        <v>0</v>
      </c>
      <c r="R286" s="58">
        <f>N286</f>
        <v>6</v>
      </c>
      <c r="S286" s="75">
        <f>$B284*100+MOD(S273,100)</f>
        <v>315</v>
      </c>
      <c r="T286" s="65">
        <f>T273</f>
        <v>14.330127018922193</v>
      </c>
      <c r="U286" s="58">
        <f>U273</f>
        <v>-2.4999999999999996</v>
      </c>
      <c r="V286" s="58">
        <f>R286</f>
        <v>6</v>
      </c>
      <c r="W286" s="75">
        <f>$B284*100+MOD(W273,100)</f>
        <v>316</v>
      </c>
      <c r="X286" s="65">
        <f>X273</f>
        <v>18.660254037844386</v>
      </c>
      <c r="Y286" s="58">
        <f>Y273</f>
        <v>-4.9999999999999991</v>
      </c>
      <c r="Z286" s="58">
        <f>V286</f>
        <v>6</v>
      </c>
      <c r="AA286" s="75">
        <f>$B284*100+MOD(AA273,100)</f>
        <v>317</v>
      </c>
      <c r="AB286" s="65">
        <f>AB273</f>
        <v>27.320508075688771</v>
      </c>
      <c r="AC286" s="58">
        <f>AC273</f>
        <v>-9.9999999999999982</v>
      </c>
      <c r="AD286" s="58">
        <f>Z286</f>
        <v>6</v>
      </c>
      <c r="AE286" s="75">
        <f>$B284*100+MOD(AE273,100)</f>
        <v>318</v>
      </c>
      <c r="AF286" s="65">
        <f>AF273</f>
        <v>36.846787517317594</v>
      </c>
      <c r="AG286" s="58">
        <f>AG273</f>
        <v>-15.499999999999996</v>
      </c>
      <c r="AH286" s="58">
        <f>AD286</f>
        <v>6</v>
      </c>
      <c r="AI286" s="75">
        <f>$B284*100+MOD(AI273,100)</f>
        <v>319</v>
      </c>
      <c r="AJ286" s="65">
        <f>AJ273</f>
        <v>41.176914536239785</v>
      </c>
      <c r="AK286" s="58">
        <f>AK273</f>
        <v>-17.999999999999996</v>
      </c>
      <c r="AL286" s="58">
        <f>AH286</f>
        <v>6</v>
      </c>
      <c r="AM286" s="75">
        <f>$B284*100+MOD(AM273,100)</f>
        <v>310</v>
      </c>
      <c r="AN286" s="65">
        <f>AN273</f>
        <v>41.176914536239785</v>
      </c>
      <c r="AO286" s="58">
        <f>AO273</f>
        <v>-20.499999999999996</v>
      </c>
      <c r="AP286" s="58">
        <f>AL286</f>
        <v>6</v>
      </c>
    </row>
    <row r="287" spans="1:42" x14ac:dyDescent="0.25">
      <c r="A287" s="58">
        <v>287</v>
      </c>
      <c r="C287" s="75">
        <f>$B284*100+MOD(C274,100)</f>
        <v>321</v>
      </c>
      <c r="D287" s="58">
        <f t="shared" ref="D287:E287" si="167">D274</f>
        <v>0</v>
      </c>
      <c r="E287" s="65">
        <f t="shared" si="167"/>
        <v>5</v>
      </c>
      <c r="F287" s="58">
        <f>F286</f>
        <v>6</v>
      </c>
      <c r="G287" s="75">
        <f>$B284*100+MOD(G274,100)</f>
        <v>322</v>
      </c>
      <c r="H287" s="65">
        <f t="shared" ref="H287:H295" si="168">H274</f>
        <v>5</v>
      </c>
      <c r="I287" s="58">
        <f t="shared" ref="I287:I295" si="169">I274</f>
        <v>5</v>
      </c>
      <c r="J287" s="58">
        <f>J286</f>
        <v>6</v>
      </c>
      <c r="K287" s="75">
        <f>$B284*100+MOD(K274,100)</f>
        <v>323</v>
      </c>
      <c r="L287" s="65">
        <f t="shared" ref="L287:L295" si="170">L274</f>
        <v>10</v>
      </c>
      <c r="M287" s="58">
        <f t="shared" ref="M287:M295" si="171">M274</f>
        <v>5</v>
      </c>
      <c r="N287" s="58">
        <f t="shared" ref="N287:N295" si="172">J287</f>
        <v>6</v>
      </c>
      <c r="O287" s="75">
        <f>$B284*100+MOD(O274,100)</f>
        <v>324</v>
      </c>
      <c r="P287" s="65">
        <f t="shared" ref="P287:P295" si="173">P274</f>
        <v>12.5</v>
      </c>
      <c r="Q287" s="58">
        <f t="shared" ref="Q287:Q295" si="174">Q274</f>
        <v>4.3301270189221936</v>
      </c>
      <c r="R287" s="58">
        <f t="shared" ref="R287:R295" si="175">N287</f>
        <v>6</v>
      </c>
      <c r="S287" s="75">
        <f>$B284*100+MOD(S274,100)</f>
        <v>325</v>
      </c>
      <c r="T287" s="65">
        <f t="shared" ref="T287:T295" si="176">T274</f>
        <v>16.830127018922195</v>
      </c>
      <c r="U287" s="58">
        <f t="shared" ref="U287:U295" si="177">U274</f>
        <v>1.8301270189221941</v>
      </c>
      <c r="V287" s="58">
        <f t="shared" ref="V287:V295" si="178">R287</f>
        <v>6</v>
      </c>
      <c r="W287" s="75">
        <f>$B284*100+MOD(W274,100)</f>
        <v>326</v>
      </c>
      <c r="X287" s="65">
        <f t="shared" ref="X287:X295" si="179">X274</f>
        <v>21.160254037844389</v>
      </c>
      <c r="Y287" s="58">
        <f t="shared" ref="Y287:Y295" si="180">Y274</f>
        <v>-0.66987298107780546</v>
      </c>
      <c r="Z287" s="58">
        <f t="shared" ref="Z287:Z295" si="181">V287</f>
        <v>6</v>
      </c>
      <c r="AA287" s="75">
        <f>$B284*100+MOD(AA274,100)</f>
        <v>327</v>
      </c>
      <c r="AB287" s="65">
        <f t="shared" ref="AB287:AB295" si="182">AB274</f>
        <v>29.820508075688775</v>
      </c>
      <c r="AC287" s="58">
        <f t="shared" ref="AC287:AC295" si="183">AC274</f>
        <v>-5.6698729810778046</v>
      </c>
      <c r="AD287" s="58">
        <f t="shared" ref="AD287:AD295" si="184">Z287</f>
        <v>6</v>
      </c>
      <c r="AE287" s="75">
        <f>$B284*100+MOD(AE274,100)</f>
        <v>328</v>
      </c>
      <c r="AF287" s="65">
        <f t="shared" ref="AF287:AF295" si="185">AF274</f>
        <v>39.346787517317601</v>
      </c>
      <c r="AG287" s="58">
        <f t="shared" ref="AG287:AG295" si="186">AG274</f>
        <v>-11.169872981077804</v>
      </c>
      <c r="AH287" s="58">
        <f t="shared" ref="AH287:AH295" si="187">AD287</f>
        <v>6</v>
      </c>
      <c r="AI287" s="75">
        <f>$B284*100+MOD(AI274,100)</f>
        <v>329</v>
      </c>
      <c r="AJ287" s="65">
        <f t="shared" ref="AJ287:AJ295" si="188">AJ274</f>
        <v>43.676914536239792</v>
      </c>
      <c r="AK287" s="58">
        <f t="shared" ref="AK287:AK295" si="189">AK274</f>
        <v>-13.669872981077804</v>
      </c>
      <c r="AL287" s="58">
        <f t="shared" ref="AL287:AL295" si="190">AH287</f>
        <v>6</v>
      </c>
      <c r="AM287" s="75">
        <f>$B284*100+MOD(AM274,100)</f>
        <v>310</v>
      </c>
      <c r="AN287" s="65">
        <f t="shared" ref="AN287:AN295" si="191">AN274</f>
        <v>48.007041555161983</v>
      </c>
      <c r="AO287" s="58">
        <f t="shared" ref="AO287:AO295" si="192">AO274</f>
        <v>-16.169872981077802</v>
      </c>
      <c r="AP287" s="58">
        <f t="shared" ref="AP287:AP295" si="193">AL287</f>
        <v>6</v>
      </c>
    </row>
    <row r="288" spans="1:42" x14ac:dyDescent="0.25">
      <c r="A288" s="58">
        <v>288</v>
      </c>
      <c r="C288" s="75">
        <f>$B284*100+MOD(C275,100)</f>
        <v>331</v>
      </c>
      <c r="D288" s="58">
        <f t="shared" ref="D288:E288" si="194">D275</f>
        <v>0</v>
      </c>
      <c r="E288" s="65">
        <f t="shared" si="194"/>
        <v>10</v>
      </c>
      <c r="F288" s="58">
        <f t="shared" ref="F288:F295" si="195">F287</f>
        <v>6</v>
      </c>
      <c r="G288" s="75">
        <f>$B284*100+MOD(G275,100)</f>
        <v>332</v>
      </c>
      <c r="H288" s="65">
        <f t="shared" si="168"/>
        <v>5</v>
      </c>
      <c r="I288" s="58">
        <f t="shared" si="169"/>
        <v>10</v>
      </c>
      <c r="J288" s="58">
        <f t="shared" ref="J288:J295" si="196">J287</f>
        <v>6</v>
      </c>
      <c r="K288" s="75">
        <f>$B284*100+MOD(K275,100)</f>
        <v>333</v>
      </c>
      <c r="L288" s="65">
        <f t="shared" si="170"/>
        <v>10</v>
      </c>
      <c r="M288" s="58">
        <f t="shared" si="171"/>
        <v>10</v>
      </c>
      <c r="N288" s="58">
        <f t="shared" si="172"/>
        <v>6</v>
      </c>
      <c r="O288" s="75">
        <f>$B284*100+MOD(O275,100)</f>
        <v>334</v>
      </c>
      <c r="P288" s="65">
        <f t="shared" si="173"/>
        <v>15</v>
      </c>
      <c r="Q288" s="58">
        <f t="shared" si="174"/>
        <v>8.6602540378443873</v>
      </c>
      <c r="R288" s="58">
        <f t="shared" si="175"/>
        <v>6</v>
      </c>
      <c r="S288" s="75">
        <f>$B284*100+MOD(S275,100)</f>
        <v>335</v>
      </c>
      <c r="T288" s="65">
        <f t="shared" si="176"/>
        <v>19.330127018922195</v>
      </c>
      <c r="U288" s="58">
        <f t="shared" si="177"/>
        <v>6.1602540378443873</v>
      </c>
      <c r="V288" s="58">
        <f t="shared" si="178"/>
        <v>6</v>
      </c>
      <c r="W288" s="75">
        <f>$B284*100+MOD(W275,100)</f>
        <v>336</v>
      </c>
      <c r="X288" s="65">
        <f t="shared" si="179"/>
        <v>23.660254037844389</v>
      </c>
      <c r="Y288" s="58">
        <f t="shared" si="180"/>
        <v>3.6602540378443877</v>
      </c>
      <c r="Z288" s="58">
        <f t="shared" si="181"/>
        <v>6</v>
      </c>
      <c r="AA288" s="75">
        <f>$B284*100+MOD(AA275,100)</f>
        <v>337</v>
      </c>
      <c r="AB288" s="65">
        <f t="shared" si="182"/>
        <v>32.320508075688778</v>
      </c>
      <c r="AC288" s="58">
        <f t="shared" si="183"/>
        <v>-1.3397459621556114</v>
      </c>
      <c r="AD288" s="58">
        <f t="shared" si="184"/>
        <v>6</v>
      </c>
      <c r="AE288" s="75">
        <f>$B284*100+MOD(AE275,100)</f>
        <v>338</v>
      </c>
      <c r="AF288" s="65">
        <f t="shared" si="185"/>
        <v>41.846787517317601</v>
      </c>
      <c r="AG288" s="58">
        <f t="shared" si="186"/>
        <v>-6.8397459621556109</v>
      </c>
      <c r="AH288" s="58">
        <f t="shared" si="187"/>
        <v>6</v>
      </c>
      <c r="AI288" s="75">
        <f>$B284*100+MOD(AI275,100)</f>
        <v>339</v>
      </c>
      <c r="AJ288" s="65">
        <f t="shared" si="188"/>
        <v>46.176914536239792</v>
      </c>
      <c r="AK288" s="58">
        <f t="shared" si="189"/>
        <v>-9.3397459621556109</v>
      </c>
      <c r="AL288" s="58">
        <f t="shared" si="190"/>
        <v>6</v>
      </c>
      <c r="AM288" s="75">
        <f>$B284*100+MOD(AM275,100)</f>
        <v>310</v>
      </c>
      <c r="AN288" s="65">
        <f t="shared" si="191"/>
        <v>50.507041555161983</v>
      </c>
      <c r="AO288" s="58">
        <f t="shared" si="192"/>
        <v>-11.839745962155611</v>
      </c>
      <c r="AP288" s="58">
        <f t="shared" si="193"/>
        <v>6</v>
      </c>
    </row>
    <row r="289" spans="1:42" x14ac:dyDescent="0.25">
      <c r="A289" s="58">
        <v>289</v>
      </c>
      <c r="C289" s="75">
        <f>$B284*100+MOD(C276,100)</f>
        <v>341</v>
      </c>
      <c r="D289" s="58">
        <f t="shared" ref="D289:E289" si="197">D276</f>
        <v>0</v>
      </c>
      <c r="E289" s="65">
        <f t="shared" si="197"/>
        <v>15</v>
      </c>
      <c r="F289" s="58">
        <f t="shared" si="195"/>
        <v>6</v>
      </c>
      <c r="G289" s="75">
        <f>$B284*100+MOD(G276,100)</f>
        <v>342</v>
      </c>
      <c r="H289" s="65">
        <f t="shared" si="168"/>
        <v>5</v>
      </c>
      <c r="I289" s="58">
        <f t="shared" si="169"/>
        <v>15</v>
      </c>
      <c r="J289" s="58">
        <f t="shared" si="196"/>
        <v>6</v>
      </c>
      <c r="K289" s="75">
        <f>$B284*100+MOD(K276,100)</f>
        <v>343</v>
      </c>
      <c r="L289" s="65">
        <f t="shared" si="170"/>
        <v>10</v>
      </c>
      <c r="M289" s="58">
        <f t="shared" si="171"/>
        <v>15</v>
      </c>
      <c r="N289" s="58">
        <f t="shared" si="172"/>
        <v>6</v>
      </c>
      <c r="O289" s="75">
        <f>$B284*100+MOD(O276,100)</f>
        <v>344</v>
      </c>
      <c r="P289" s="65">
        <f t="shared" si="173"/>
        <v>17.5</v>
      </c>
      <c r="Q289" s="58">
        <f t="shared" si="174"/>
        <v>12.99038105676658</v>
      </c>
      <c r="R289" s="58">
        <f t="shared" si="175"/>
        <v>6</v>
      </c>
      <c r="S289" s="75">
        <f>$B284*100+MOD(S276,100)</f>
        <v>345</v>
      </c>
      <c r="T289" s="65">
        <f t="shared" si="176"/>
        <v>21.830127018922195</v>
      </c>
      <c r="U289" s="58">
        <f t="shared" si="177"/>
        <v>10.49038105676658</v>
      </c>
      <c r="V289" s="58">
        <f t="shared" si="178"/>
        <v>6</v>
      </c>
      <c r="W289" s="75">
        <f>$B284*100+MOD(W276,100)</f>
        <v>346</v>
      </c>
      <c r="X289" s="65">
        <f t="shared" si="179"/>
        <v>26.160254037844389</v>
      </c>
      <c r="Y289" s="58">
        <f t="shared" si="180"/>
        <v>7.9903810567665801</v>
      </c>
      <c r="Z289" s="58">
        <f t="shared" si="181"/>
        <v>6</v>
      </c>
      <c r="AA289" s="75">
        <f>$B284*100+MOD(AA276,100)</f>
        <v>347</v>
      </c>
      <c r="AB289" s="65">
        <f t="shared" si="182"/>
        <v>34.820508075688778</v>
      </c>
      <c r="AC289" s="58">
        <f t="shared" si="183"/>
        <v>2.9903810567665809</v>
      </c>
      <c r="AD289" s="58">
        <f t="shared" si="184"/>
        <v>6</v>
      </c>
      <c r="AE289" s="75">
        <f>$B284*100+MOD(AE276,100)</f>
        <v>348</v>
      </c>
      <c r="AF289" s="65">
        <f t="shared" si="185"/>
        <v>44.346787517317601</v>
      </c>
      <c r="AG289" s="58">
        <f t="shared" si="186"/>
        <v>-2.5096189432334182</v>
      </c>
      <c r="AH289" s="58">
        <f t="shared" si="187"/>
        <v>6</v>
      </c>
      <c r="AI289" s="75">
        <f>$B284*100+MOD(AI276,100)</f>
        <v>349</v>
      </c>
      <c r="AJ289" s="65">
        <f t="shared" si="188"/>
        <v>48.676914536239792</v>
      </c>
      <c r="AK289" s="58">
        <f t="shared" si="189"/>
        <v>-5.0096189432334182</v>
      </c>
      <c r="AL289" s="58">
        <f t="shared" si="190"/>
        <v>6</v>
      </c>
      <c r="AM289" s="75">
        <f>$B284*100+MOD(AM276,100)</f>
        <v>310</v>
      </c>
      <c r="AN289" s="65">
        <f t="shared" si="191"/>
        <v>53.007041555161983</v>
      </c>
      <c r="AO289" s="58">
        <f t="shared" si="192"/>
        <v>-7.5096189432334182</v>
      </c>
      <c r="AP289" s="58">
        <f t="shared" si="193"/>
        <v>6</v>
      </c>
    </row>
    <row r="290" spans="1:42" x14ac:dyDescent="0.25">
      <c r="A290" s="58">
        <v>290</v>
      </c>
      <c r="C290" s="75">
        <f>$B284*100+MOD(C277,100)</f>
        <v>351</v>
      </c>
      <c r="D290" s="58">
        <f t="shared" ref="D290:E290" si="198">D277</f>
        <v>0</v>
      </c>
      <c r="E290" s="65">
        <f t="shared" si="198"/>
        <v>20</v>
      </c>
      <c r="F290" s="58">
        <f t="shared" si="195"/>
        <v>6</v>
      </c>
      <c r="G290" s="75">
        <f>$B284*100+MOD(G277,100)</f>
        <v>352</v>
      </c>
      <c r="H290" s="65">
        <f t="shared" si="168"/>
        <v>5</v>
      </c>
      <c r="I290" s="58">
        <f t="shared" si="169"/>
        <v>20</v>
      </c>
      <c r="J290" s="58">
        <f t="shared" si="196"/>
        <v>6</v>
      </c>
      <c r="K290" s="75">
        <f>$B284*100+MOD(K277,100)</f>
        <v>353</v>
      </c>
      <c r="L290" s="65">
        <f t="shared" si="170"/>
        <v>10</v>
      </c>
      <c r="M290" s="58">
        <f t="shared" si="171"/>
        <v>20</v>
      </c>
      <c r="N290" s="58">
        <f t="shared" si="172"/>
        <v>6</v>
      </c>
      <c r="O290" s="75">
        <f>$B284*100+MOD(O277,100)</f>
        <v>354</v>
      </c>
      <c r="P290" s="65">
        <f t="shared" si="173"/>
        <v>20</v>
      </c>
      <c r="Q290" s="58">
        <f t="shared" si="174"/>
        <v>17.320508075688775</v>
      </c>
      <c r="R290" s="58">
        <f t="shared" si="175"/>
        <v>6</v>
      </c>
      <c r="S290" s="75">
        <f>$B284*100+MOD(S277,100)</f>
        <v>355</v>
      </c>
      <c r="T290" s="65">
        <f t="shared" si="176"/>
        <v>24.330127018922195</v>
      </c>
      <c r="U290" s="58">
        <f t="shared" si="177"/>
        <v>14.820508075688775</v>
      </c>
      <c r="V290" s="58">
        <f t="shared" si="178"/>
        <v>6</v>
      </c>
      <c r="W290" s="75">
        <f>$B284*100+MOD(W277,100)</f>
        <v>356</v>
      </c>
      <c r="X290" s="65">
        <f t="shared" si="179"/>
        <v>28.660254037844389</v>
      </c>
      <c r="Y290" s="58">
        <f t="shared" si="180"/>
        <v>12.320508075688775</v>
      </c>
      <c r="Z290" s="58">
        <f t="shared" si="181"/>
        <v>6</v>
      </c>
      <c r="AA290" s="75">
        <f>$B284*100+MOD(AA277,100)</f>
        <v>357</v>
      </c>
      <c r="AB290" s="65">
        <f t="shared" si="182"/>
        <v>37.320508075688778</v>
      </c>
      <c r="AC290" s="58">
        <f t="shared" si="183"/>
        <v>7.3205080756887755</v>
      </c>
      <c r="AD290" s="58">
        <f t="shared" si="184"/>
        <v>6</v>
      </c>
      <c r="AE290" s="75">
        <f>$B284*100+MOD(AE277,100)</f>
        <v>358</v>
      </c>
      <c r="AF290" s="65">
        <f t="shared" si="185"/>
        <v>46.846787517317601</v>
      </c>
      <c r="AG290" s="58">
        <f t="shared" si="186"/>
        <v>1.8205080756887764</v>
      </c>
      <c r="AH290" s="58">
        <f t="shared" si="187"/>
        <v>6</v>
      </c>
      <c r="AI290" s="75">
        <f>$B284*100+MOD(AI277,100)</f>
        <v>359</v>
      </c>
      <c r="AJ290" s="65">
        <f t="shared" si="188"/>
        <v>51.176914536239792</v>
      </c>
      <c r="AK290" s="58">
        <f t="shared" si="189"/>
        <v>-0.67949192431122318</v>
      </c>
      <c r="AL290" s="58">
        <f t="shared" si="190"/>
        <v>6</v>
      </c>
      <c r="AM290" s="75">
        <f>$B284*100+MOD(AM277,100)</f>
        <v>310</v>
      </c>
      <c r="AN290" s="65">
        <f t="shared" si="191"/>
        <v>55.507041555161983</v>
      </c>
      <c r="AO290" s="58">
        <f t="shared" si="192"/>
        <v>-3.1794919243112227</v>
      </c>
      <c r="AP290" s="58">
        <f t="shared" si="193"/>
        <v>6</v>
      </c>
    </row>
    <row r="291" spans="1:42" x14ac:dyDescent="0.25">
      <c r="A291" s="58">
        <v>291</v>
      </c>
      <c r="C291" s="75">
        <f>$B284*100+MOD(C278,100)</f>
        <v>361</v>
      </c>
      <c r="D291" s="58">
        <f t="shared" ref="D291:E291" si="199">D278</f>
        <v>0</v>
      </c>
      <c r="E291" s="65">
        <f t="shared" si="199"/>
        <v>25</v>
      </c>
      <c r="F291" s="58">
        <f t="shared" si="195"/>
        <v>6</v>
      </c>
      <c r="G291" s="75">
        <f>$B284*100+MOD(G278,100)</f>
        <v>362</v>
      </c>
      <c r="H291" s="65">
        <f t="shared" si="168"/>
        <v>5</v>
      </c>
      <c r="I291" s="58">
        <f t="shared" si="169"/>
        <v>25</v>
      </c>
      <c r="J291" s="58">
        <f t="shared" si="196"/>
        <v>6</v>
      </c>
      <c r="K291" s="75">
        <f>$B284*100+MOD(K278,100)</f>
        <v>363</v>
      </c>
      <c r="L291" s="65">
        <f t="shared" si="170"/>
        <v>10</v>
      </c>
      <c r="M291" s="58">
        <f t="shared" si="171"/>
        <v>25</v>
      </c>
      <c r="N291" s="58">
        <f t="shared" si="172"/>
        <v>6</v>
      </c>
      <c r="O291" s="75">
        <f>$B284*100+MOD(O278,100)</f>
        <v>364</v>
      </c>
      <c r="P291" s="65">
        <f t="shared" si="173"/>
        <v>22.5</v>
      </c>
      <c r="Q291" s="58">
        <f t="shared" si="174"/>
        <v>21.650635094610969</v>
      </c>
      <c r="R291" s="58">
        <f t="shared" si="175"/>
        <v>6</v>
      </c>
      <c r="S291" s="75">
        <f>$B284*100+MOD(S278,100)</f>
        <v>365</v>
      </c>
      <c r="T291" s="65">
        <f t="shared" si="176"/>
        <v>26.830127018922195</v>
      </c>
      <c r="U291" s="58">
        <f t="shared" si="177"/>
        <v>19.150635094610969</v>
      </c>
      <c r="V291" s="58">
        <f t="shared" si="178"/>
        <v>6</v>
      </c>
      <c r="W291" s="75">
        <f>$B284*100+MOD(W278,100)</f>
        <v>366</v>
      </c>
      <c r="X291" s="65">
        <f t="shared" si="179"/>
        <v>31.160254037844389</v>
      </c>
      <c r="Y291" s="58">
        <f t="shared" si="180"/>
        <v>16.650635094610969</v>
      </c>
      <c r="Z291" s="58">
        <f t="shared" si="181"/>
        <v>6</v>
      </c>
      <c r="AA291" s="75">
        <f>$B284*100+MOD(AA278,100)</f>
        <v>367</v>
      </c>
      <c r="AB291" s="65">
        <f t="shared" si="182"/>
        <v>39.820508075688778</v>
      </c>
      <c r="AC291" s="58">
        <f t="shared" si="183"/>
        <v>11.650635094610969</v>
      </c>
      <c r="AD291" s="58">
        <f t="shared" si="184"/>
        <v>6</v>
      </c>
      <c r="AE291" s="75">
        <f>$B284*100+MOD(AE278,100)</f>
        <v>368</v>
      </c>
      <c r="AF291" s="65">
        <f t="shared" si="185"/>
        <v>49.346787517317601</v>
      </c>
      <c r="AG291" s="58">
        <f t="shared" si="186"/>
        <v>6.15063509461097</v>
      </c>
      <c r="AH291" s="58">
        <f t="shared" si="187"/>
        <v>6</v>
      </c>
      <c r="AI291" s="75">
        <f>$B284*100+MOD(AI278,100)</f>
        <v>369</v>
      </c>
      <c r="AJ291" s="65">
        <f t="shared" si="188"/>
        <v>53.676914536239792</v>
      </c>
      <c r="AK291" s="58">
        <f t="shared" si="189"/>
        <v>3.6506350946109705</v>
      </c>
      <c r="AL291" s="58">
        <f t="shared" si="190"/>
        <v>6</v>
      </c>
      <c r="AM291" s="75">
        <f>$B284*100+MOD(AM278,100)</f>
        <v>310</v>
      </c>
      <c r="AN291" s="65">
        <f t="shared" si="191"/>
        <v>58.007041555161983</v>
      </c>
      <c r="AO291" s="58">
        <f t="shared" si="192"/>
        <v>1.1506350946109709</v>
      </c>
      <c r="AP291" s="58">
        <f t="shared" si="193"/>
        <v>6</v>
      </c>
    </row>
    <row r="292" spans="1:42" x14ac:dyDescent="0.25">
      <c r="A292" s="58">
        <v>292</v>
      </c>
      <c r="C292" s="75">
        <f>$B284*100+MOD(C279,100)</f>
        <v>371</v>
      </c>
      <c r="D292" s="58">
        <f t="shared" ref="D292:E292" si="200">D279</f>
        <v>0</v>
      </c>
      <c r="E292" s="65">
        <f t="shared" si="200"/>
        <v>35</v>
      </c>
      <c r="F292" s="58">
        <f t="shared" si="195"/>
        <v>6</v>
      </c>
      <c r="G292" s="75">
        <f>$B284*100+MOD(G279,100)</f>
        <v>372</v>
      </c>
      <c r="H292" s="65">
        <f t="shared" si="168"/>
        <v>5</v>
      </c>
      <c r="I292" s="58">
        <f t="shared" si="169"/>
        <v>35</v>
      </c>
      <c r="J292" s="58">
        <f t="shared" si="196"/>
        <v>6</v>
      </c>
      <c r="K292" s="75">
        <f>$B284*100+MOD(K279,100)</f>
        <v>373</v>
      </c>
      <c r="L292" s="65">
        <f t="shared" si="170"/>
        <v>10</v>
      </c>
      <c r="M292" s="58">
        <f t="shared" si="171"/>
        <v>35</v>
      </c>
      <c r="N292" s="58">
        <f t="shared" si="172"/>
        <v>6</v>
      </c>
      <c r="O292" s="75">
        <f>$B284*100+MOD(O279,100)</f>
        <v>374</v>
      </c>
      <c r="P292" s="65">
        <f t="shared" si="173"/>
        <v>27.499999999999996</v>
      </c>
      <c r="Q292" s="58">
        <f t="shared" si="174"/>
        <v>30.310889132455355</v>
      </c>
      <c r="R292" s="58">
        <f t="shared" si="175"/>
        <v>6</v>
      </c>
      <c r="S292" s="75">
        <f>$B284*100+MOD(S279,100)</f>
        <v>375</v>
      </c>
      <c r="T292" s="65">
        <f t="shared" si="176"/>
        <v>31.830127018922195</v>
      </c>
      <c r="U292" s="58">
        <f t="shared" si="177"/>
        <v>27.810889132455355</v>
      </c>
      <c r="V292" s="58">
        <f t="shared" si="178"/>
        <v>6</v>
      </c>
      <c r="W292" s="75">
        <f>$B284*100+MOD(W279,100)</f>
        <v>376</v>
      </c>
      <c r="X292" s="65">
        <f t="shared" si="179"/>
        <v>36.160254037844389</v>
      </c>
      <c r="Y292" s="58">
        <f t="shared" si="180"/>
        <v>25.310889132455355</v>
      </c>
      <c r="Z292" s="58">
        <f t="shared" si="181"/>
        <v>6</v>
      </c>
      <c r="AA292" s="75">
        <f>$B284*100+MOD(AA279,100)</f>
        <v>377</v>
      </c>
      <c r="AB292" s="65">
        <f t="shared" si="182"/>
        <v>44.820508075688778</v>
      </c>
      <c r="AC292" s="58">
        <f t="shared" si="183"/>
        <v>20.310889132455355</v>
      </c>
      <c r="AD292" s="58">
        <f t="shared" si="184"/>
        <v>6</v>
      </c>
      <c r="AE292" s="75">
        <f>$B284*100+MOD(AE279,100)</f>
        <v>378</v>
      </c>
      <c r="AF292" s="65">
        <f t="shared" si="185"/>
        <v>54.346787517317601</v>
      </c>
      <c r="AG292" s="58">
        <f t="shared" si="186"/>
        <v>14.810889132455355</v>
      </c>
      <c r="AH292" s="58">
        <f t="shared" si="187"/>
        <v>6</v>
      </c>
      <c r="AI292" s="75">
        <f>$B284*100+MOD(AI279,100)</f>
        <v>379</v>
      </c>
      <c r="AJ292" s="65">
        <f t="shared" si="188"/>
        <v>58.676914536239792</v>
      </c>
      <c r="AK292" s="58">
        <f t="shared" si="189"/>
        <v>12.310889132455355</v>
      </c>
      <c r="AL292" s="58">
        <f t="shared" si="190"/>
        <v>6</v>
      </c>
      <c r="AM292" s="75">
        <f>$B284*100+MOD(AM279,100)</f>
        <v>310</v>
      </c>
      <c r="AN292" s="65">
        <f t="shared" si="191"/>
        <v>63.007041555161983</v>
      </c>
      <c r="AO292" s="58">
        <f t="shared" si="192"/>
        <v>9.8108891324553547</v>
      </c>
      <c r="AP292" s="58">
        <f t="shared" si="193"/>
        <v>6</v>
      </c>
    </row>
    <row r="293" spans="1:42" x14ac:dyDescent="0.25">
      <c r="A293" s="58">
        <v>293</v>
      </c>
      <c r="C293" s="75">
        <f>$B284*100+MOD(C280,100)</f>
        <v>381</v>
      </c>
      <c r="D293" s="58">
        <f t="shared" ref="D293:E293" si="201">D280</f>
        <v>0</v>
      </c>
      <c r="E293" s="65">
        <f t="shared" si="201"/>
        <v>46</v>
      </c>
      <c r="F293" s="58">
        <f t="shared" si="195"/>
        <v>6</v>
      </c>
      <c r="G293" s="75">
        <f>$B284*100+MOD(G280,100)</f>
        <v>382</v>
      </c>
      <c r="H293" s="65">
        <f t="shared" si="168"/>
        <v>5</v>
      </c>
      <c r="I293" s="58">
        <f t="shared" si="169"/>
        <v>46</v>
      </c>
      <c r="J293" s="58">
        <f t="shared" si="196"/>
        <v>6</v>
      </c>
      <c r="K293" s="75">
        <f>$B284*100+MOD(K280,100)</f>
        <v>383</v>
      </c>
      <c r="L293" s="65">
        <f t="shared" si="170"/>
        <v>10</v>
      </c>
      <c r="M293" s="58">
        <f t="shared" si="171"/>
        <v>46</v>
      </c>
      <c r="N293" s="58">
        <f t="shared" si="172"/>
        <v>6</v>
      </c>
      <c r="O293" s="75">
        <f>$B284*100+MOD(O280,100)</f>
        <v>384</v>
      </c>
      <c r="P293" s="65">
        <f t="shared" si="173"/>
        <v>33</v>
      </c>
      <c r="Q293" s="58">
        <f t="shared" si="174"/>
        <v>39.837168574084181</v>
      </c>
      <c r="R293" s="58">
        <f t="shared" si="175"/>
        <v>6</v>
      </c>
      <c r="S293" s="75">
        <f>$B284*100+MOD(S280,100)</f>
        <v>385</v>
      </c>
      <c r="T293" s="65">
        <f t="shared" si="176"/>
        <v>37.330127018922191</v>
      </c>
      <c r="U293" s="58">
        <f t="shared" si="177"/>
        <v>37.337168574084181</v>
      </c>
      <c r="V293" s="58">
        <f t="shared" si="178"/>
        <v>6</v>
      </c>
      <c r="W293" s="75">
        <f>$B284*100+MOD(W280,100)</f>
        <v>386</v>
      </c>
      <c r="X293" s="65">
        <f t="shared" si="179"/>
        <v>41.660254037844382</v>
      </c>
      <c r="Y293" s="58">
        <f t="shared" si="180"/>
        <v>34.837168574084181</v>
      </c>
      <c r="Z293" s="58">
        <f t="shared" si="181"/>
        <v>6</v>
      </c>
      <c r="AA293" s="75">
        <f>$B284*100+MOD(AA280,100)</f>
        <v>387</v>
      </c>
      <c r="AB293" s="65">
        <f t="shared" si="182"/>
        <v>50.320508075688771</v>
      </c>
      <c r="AC293" s="58">
        <f t="shared" si="183"/>
        <v>29.837168574084181</v>
      </c>
      <c r="AD293" s="58">
        <f t="shared" si="184"/>
        <v>6</v>
      </c>
      <c r="AE293" s="75">
        <f>$B284*100+MOD(AE280,100)</f>
        <v>388</v>
      </c>
      <c r="AF293" s="65">
        <f t="shared" si="185"/>
        <v>59.846787517317594</v>
      </c>
      <c r="AG293" s="58">
        <f t="shared" si="186"/>
        <v>24.337168574084181</v>
      </c>
      <c r="AH293" s="58">
        <f t="shared" si="187"/>
        <v>6</v>
      </c>
      <c r="AI293" s="75">
        <f>$B284*100+MOD(AI280,100)</f>
        <v>389</v>
      </c>
      <c r="AJ293" s="65">
        <f t="shared" si="188"/>
        <v>64.176914536239792</v>
      </c>
      <c r="AK293" s="58">
        <f t="shared" si="189"/>
        <v>21.837168574084181</v>
      </c>
      <c r="AL293" s="58">
        <f t="shared" si="190"/>
        <v>6</v>
      </c>
      <c r="AM293" s="75">
        <f>$B284*100+MOD(AM280,100)</f>
        <v>310</v>
      </c>
      <c r="AN293" s="65">
        <f t="shared" si="191"/>
        <v>68.50704155516199</v>
      </c>
      <c r="AO293" s="58">
        <f t="shared" si="192"/>
        <v>19.337168574084181</v>
      </c>
      <c r="AP293" s="58">
        <f t="shared" si="193"/>
        <v>6</v>
      </c>
    </row>
    <row r="294" spans="1:42" x14ac:dyDescent="0.25">
      <c r="A294" s="58">
        <v>294</v>
      </c>
      <c r="C294" s="75">
        <f>$B284*100+MOD(C281,100)</f>
        <v>391</v>
      </c>
      <c r="D294" s="58">
        <f t="shared" ref="D294:E294" si="202">D281</f>
        <v>0</v>
      </c>
      <c r="E294" s="65">
        <f t="shared" si="202"/>
        <v>51</v>
      </c>
      <c r="F294" s="58">
        <f t="shared" si="195"/>
        <v>6</v>
      </c>
      <c r="G294" s="75">
        <f>$B284*100+MOD(G281,100)</f>
        <v>392</v>
      </c>
      <c r="H294" s="65">
        <f t="shared" si="168"/>
        <v>5</v>
      </c>
      <c r="I294" s="58">
        <f t="shared" si="169"/>
        <v>51</v>
      </c>
      <c r="J294" s="58">
        <f t="shared" si="196"/>
        <v>6</v>
      </c>
      <c r="K294" s="75">
        <f>$B284*100+MOD(K281,100)</f>
        <v>393</v>
      </c>
      <c r="L294" s="65">
        <f t="shared" si="170"/>
        <v>10</v>
      </c>
      <c r="M294" s="58">
        <f t="shared" si="171"/>
        <v>51</v>
      </c>
      <c r="N294" s="58">
        <f t="shared" si="172"/>
        <v>6</v>
      </c>
      <c r="O294" s="75">
        <f>$B284*100+MOD(O281,100)</f>
        <v>394</v>
      </c>
      <c r="P294" s="65">
        <f t="shared" si="173"/>
        <v>35.5</v>
      </c>
      <c r="Q294" s="58">
        <f t="shared" si="174"/>
        <v>44.167295593006372</v>
      </c>
      <c r="R294" s="58">
        <f t="shared" si="175"/>
        <v>6</v>
      </c>
      <c r="S294" s="75">
        <f>$B284*100+MOD(S281,100)</f>
        <v>395</v>
      </c>
      <c r="T294" s="65">
        <f t="shared" si="176"/>
        <v>39.830127018922191</v>
      </c>
      <c r="U294" s="58">
        <f t="shared" si="177"/>
        <v>41.667295593006372</v>
      </c>
      <c r="V294" s="58">
        <f t="shared" si="178"/>
        <v>6</v>
      </c>
      <c r="W294" s="75">
        <f>$B284*100+MOD(W281,100)</f>
        <v>396</v>
      </c>
      <c r="X294" s="65">
        <f t="shared" si="179"/>
        <v>44.160254037844382</v>
      </c>
      <c r="Y294" s="58">
        <f t="shared" si="180"/>
        <v>39.167295593006372</v>
      </c>
      <c r="Z294" s="58">
        <f t="shared" si="181"/>
        <v>6</v>
      </c>
      <c r="AA294" s="75">
        <f>$B284*100+MOD(AA281,100)</f>
        <v>397</v>
      </c>
      <c r="AB294" s="65">
        <f t="shared" si="182"/>
        <v>52.820508075688771</v>
      </c>
      <c r="AC294" s="58">
        <f t="shared" si="183"/>
        <v>34.167295593006372</v>
      </c>
      <c r="AD294" s="58">
        <f t="shared" si="184"/>
        <v>6</v>
      </c>
      <c r="AE294" s="75">
        <f>$B284*100+MOD(AE281,100)</f>
        <v>398</v>
      </c>
      <c r="AF294" s="65">
        <f t="shared" si="185"/>
        <v>62.346787517317594</v>
      </c>
      <c r="AG294" s="58">
        <f t="shared" si="186"/>
        <v>28.667295593006372</v>
      </c>
      <c r="AH294" s="58">
        <f t="shared" si="187"/>
        <v>6</v>
      </c>
      <c r="AI294" s="75">
        <f>$B284*100+MOD(AI281,100)</f>
        <v>399</v>
      </c>
      <c r="AJ294" s="65">
        <f t="shared" si="188"/>
        <v>66.676914536239792</v>
      </c>
      <c r="AK294" s="58">
        <f t="shared" si="189"/>
        <v>26.167295593006372</v>
      </c>
      <c r="AL294" s="58">
        <f t="shared" si="190"/>
        <v>6</v>
      </c>
      <c r="AM294" s="75">
        <f>$B284*100+MOD(AM281,100)</f>
        <v>310</v>
      </c>
      <c r="AN294" s="65">
        <f t="shared" si="191"/>
        <v>71.00704155516199</v>
      </c>
      <c r="AO294" s="58">
        <f t="shared" si="192"/>
        <v>23.667295593006372</v>
      </c>
      <c r="AP294" s="58">
        <f t="shared" si="193"/>
        <v>6</v>
      </c>
    </row>
    <row r="295" spans="1:42" x14ac:dyDescent="0.25">
      <c r="A295" s="58">
        <v>295</v>
      </c>
      <c r="C295" s="75">
        <f>$B284*1000+MOD(C282,1000)</f>
        <v>3101</v>
      </c>
      <c r="D295" s="58">
        <f t="shared" ref="D295:E295" si="203">D282</f>
        <v>0</v>
      </c>
      <c r="E295" s="65">
        <f t="shared" si="203"/>
        <v>56</v>
      </c>
      <c r="F295" s="58">
        <f t="shared" si="195"/>
        <v>6</v>
      </c>
      <c r="G295" s="75">
        <f>$B284*1000+MOD(G282,1000)</f>
        <v>3102</v>
      </c>
      <c r="H295" s="65">
        <f t="shared" si="168"/>
        <v>5</v>
      </c>
      <c r="I295" s="58">
        <f t="shared" si="169"/>
        <v>56</v>
      </c>
      <c r="J295" s="58">
        <f t="shared" si="196"/>
        <v>6</v>
      </c>
      <c r="K295" s="75">
        <f>$B284*1000+MOD(K282,1000)</f>
        <v>3103</v>
      </c>
      <c r="L295" s="65">
        <f t="shared" si="170"/>
        <v>10</v>
      </c>
      <c r="M295" s="58">
        <f t="shared" si="171"/>
        <v>56</v>
      </c>
      <c r="N295" s="58">
        <f t="shared" si="172"/>
        <v>6</v>
      </c>
      <c r="O295" s="75">
        <f>$B284*1000+MOD(O282,1000)</f>
        <v>3104</v>
      </c>
      <c r="P295" s="65">
        <f t="shared" si="173"/>
        <v>38</v>
      </c>
      <c r="Q295" s="58">
        <f t="shared" si="174"/>
        <v>48.49742261192857</v>
      </c>
      <c r="R295" s="58">
        <f t="shared" si="175"/>
        <v>6</v>
      </c>
      <c r="S295" s="75">
        <f>$B284*1000+MOD(S282,1000)</f>
        <v>3105</v>
      </c>
      <c r="T295" s="65">
        <f t="shared" si="176"/>
        <v>42.330127018922191</v>
      </c>
      <c r="U295" s="58">
        <f t="shared" si="177"/>
        <v>45.99742261192857</v>
      </c>
      <c r="V295" s="58">
        <f t="shared" si="178"/>
        <v>6</v>
      </c>
      <c r="W295" s="75">
        <f>$B284*1000+MOD(W282,1000)</f>
        <v>3106</v>
      </c>
      <c r="X295" s="65">
        <f t="shared" si="179"/>
        <v>46.660254037844382</v>
      </c>
      <c r="Y295" s="58">
        <f t="shared" si="180"/>
        <v>43.49742261192857</v>
      </c>
      <c r="Z295" s="58">
        <f t="shared" si="181"/>
        <v>6</v>
      </c>
      <c r="AA295" s="75">
        <f>$B284*1000+MOD(AA282,1000)</f>
        <v>3107</v>
      </c>
      <c r="AB295" s="65">
        <f t="shared" si="182"/>
        <v>55.320508075688771</v>
      </c>
      <c r="AC295" s="58">
        <f t="shared" si="183"/>
        <v>38.49742261192857</v>
      </c>
      <c r="AD295" s="58">
        <f t="shared" si="184"/>
        <v>6</v>
      </c>
      <c r="AE295" s="75">
        <f>$B284*1000+MOD(AE282,1000)</f>
        <v>3108</v>
      </c>
      <c r="AF295" s="65">
        <f t="shared" si="185"/>
        <v>64.846787517317594</v>
      </c>
      <c r="AG295" s="58">
        <f t="shared" si="186"/>
        <v>32.99742261192857</v>
      </c>
      <c r="AH295" s="58">
        <f t="shared" si="187"/>
        <v>6</v>
      </c>
      <c r="AI295" s="75">
        <f>$B284*1000+MOD(AI282,1000)</f>
        <v>3109</v>
      </c>
      <c r="AJ295" s="65">
        <f t="shared" si="188"/>
        <v>69.176914536239792</v>
      </c>
      <c r="AK295" s="58">
        <f t="shared" si="189"/>
        <v>30.49742261192857</v>
      </c>
      <c r="AL295" s="58">
        <f t="shared" si="190"/>
        <v>6</v>
      </c>
      <c r="AM295" s="75">
        <f>$B284*10000+MOD(AM282,10000)</f>
        <v>31010</v>
      </c>
      <c r="AN295" s="65">
        <f t="shared" si="191"/>
        <v>73.50704155516199</v>
      </c>
      <c r="AO295" s="58">
        <f t="shared" si="192"/>
        <v>27.99742261192857</v>
      </c>
      <c r="AP295" s="58">
        <f t="shared" si="193"/>
        <v>6</v>
      </c>
    </row>
    <row r="296" spans="1:42" x14ac:dyDescent="0.25">
      <c r="A296" s="58">
        <v>296</v>
      </c>
    </row>
    <row r="297" spans="1:42" x14ac:dyDescent="0.25">
      <c r="A297" s="58">
        <v>297</v>
      </c>
      <c r="B297" s="58">
        <f>B284+1</f>
        <v>4</v>
      </c>
      <c r="C297" s="58" t="s">
        <v>385</v>
      </c>
      <c r="E297" s="58" t="s">
        <v>370</v>
      </c>
      <c r="F297" s="77">
        <f>F284+$G$15</f>
        <v>9</v>
      </c>
    </row>
    <row r="298" spans="1:42" s="75" customFormat="1" ht="16.5" x14ac:dyDescent="0.3">
      <c r="A298" s="58">
        <v>298</v>
      </c>
      <c r="D298" s="91" t="s">
        <v>364</v>
      </c>
      <c r="E298" s="91" t="s">
        <v>365</v>
      </c>
      <c r="F298" s="91" t="s">
        <v>366</v>
      </c>
      <c r="H298" s="91" t="s">
        <v>364</v>
      </c>
      <c r="I298" s="91" t="s">
        <v>365</v>
      </c>
      <c r="J298" s="91" t="s">
        <v>366</v>
      </c>
      <c r="K298" s="91"/>
      <c r="L298" s="91" t="s">
        <v>364</v>
      </c>
      <c r="M298" s="91" t="s">
        <v>365</v>
      </c>
      <c r="N298" s="91" t="s">
        <v>366</v>
      </c>
      <c r="O298" s="91"/>
      <c r="P298" s="91" t="s">
        <v>364</v>
      </c>
      <c r="Q298" s="91" t="s">
        <v>365</v>
      </c>
      <c r="R298" s="91" t="s">
        <v>366</v>
      </c>
      <c r="S298" s="91"/>
      <c r="T298" s="91" t="s">
        <v>364</v>
      </c>
      <c r="U298" s="91" t="s">
        <v>365</v>
      </c>
      <c r="V298" s="91" t="s">
        <v>366</v>
      </c>
      <c r="W298" s="91"/>
      <c r="X298" s="91" t="s">
        <v>364</v>
      </c>
      <c r="Y298" s="91" t="s">
        <v>365</v>
      </c>
      <c r="Z298" s="91" t="s">
        <v>366</v>
      </c>
      <c r="AA298" s="91"/>
      <c r="AB298" s="91" t="s">
        <v>364</v>
      </c>
      <c r="AC298" s="91" t="s">
        <v>365</v>
      </c>
      <c r="AD298" s="91" t="s">
        <v>366</v>
      </c>
      <c r="AE298" s="91"/>
      <c r="AF298" s="91" t="s">
        <v>364</v>
      </c>
      <c r="AG298" s="91" t="s">
        <v>365</v>
      </c>
      <c r="AH298" s="91" t="s">
        <v>366</v>
      </c>
      <c r="AI298" s="91"/>
      <c r="AJ298" s="91" t="s">
        <v>364</v>
      </c>
      <c r="AK298" s="91" t="s">
        <v>365</v>
      </c>
      <c r="AL298" s="91" t="s">
        <v>366</v>
      </c>
      <c r="AM298" s="91"/>
      <c r="AN298" s="91" t="s">
        <v>364</v>
      </c>
      <c r="AO298" s="91" t="s">
        <v>365</v>
      </c>
      <c r="AP298" s="91" t="s">
        <v>366</v>
      </c>
    </row>
    <row r="299" spans="1:42" x14ac:dyDescent="0.25">
      <c r="A299" s="58">
        <v>299</v>
      </c>
      <c r="C299" s="75">
        <f>$B297*100+MOD(C286,100)</f>
        <v>411</v>
      </c>
      <c r="D299" s="58">
        <f>D286</f>
        <v>0</v>
      </c>
      <c r="E299" s="58">
        <f>E286</f>
        <v>0</v>
      </c>
      <c r="F299" s="58">
        <f>F297</f>
        <v>9</v>
      </c>
      <c r="G299" s="75">
        <f>$B297*100+MOD(G286,100)</f>
        <v>412</v>
      </c>
      <c r="H299" s="65">
        <f>H286</f>
        <v>5</v>
      </c>
      <c r="I299" s="58">
        <f>I286</f>
        <v>0</v>
      </c>
      <c r="J299" s="58">
        <f>F299</f>
        <v>9</v>
      </c>
      <c r="K299" s="75">
        <f>$B297*100+MOD(K286,100)</f>
        <v>413</v>
      </c>
      <c r="L299" s="65">
        <f>L286</f>
        <v>10</v>
      </c>
      <c r="M299" s="58">
        <f>M286</f>
        <v>0</v>
      </c>
      <c r="N299" s="58">
        <f>J299</f>
        <v>9</v>
      </c>
      <c r="O299" s="75">
        <f>$B297*100+MOD(O286,100)</f>
        <v>414</v>
      </c>
      <c r="P299" s="65">
        <f>P286</f>
        <v>10</v>
      </c>
      <c r="Q299" s="58">
        <f>Q286</f>
        <v>0</v>
      </c>
      <c r="R299" s="58">
        <f>N299</f>
        <v>9</v>
      </c>
      <c r="S299" s="75">
        <f>$B297*100+MOD(S286,100)</f>
        <v>415</v>
      </c>
      <c r="T299" s="65">
        <f>T286</f>
        <v>14.330127018922193</v>
      </c>
      <c r="U299" s="58">
        <f>U286</f>
        <v>-2.4999999999999996</v>
      </c>
      <c r="V299" s="58">
        <f>R299</f>
        <v>9</v>
      </c>
      <c r="W299" s="75">
        <f>$B297*100+MOD(W286,100)</f>
        <v>416</v>
      </c>
      <c r="X299" s="65">
        <f>X286</f>
        <v>18.660254037844386</v>
      </c>
      <c r="Y299" s="58">
        <f>Y286</f>
        <v>-4.9999999999999991</v>
      </c>
      <c r="Z299" s="58">
        <f>V299</f>
        <v>9</v>
      </c>
      <c r="AA299" s="75">
        <f>$B297*100+MOD(AA286,100)</f>
        <v>417</v>
      </c>
      <c r="AB299" s="65">
        <f>AB286</f>
        <v>27.320508075688771</v>
      </c>
      <c r="AC299" s="58">
        <f>AC286</f>
        <v>-9.9999999999999982</v>
      </c>
      <c r="AD299" s="58">
        <f>Z299</f>
        <v>9</v>
      </c>
      <c r="AE299" s="75">
        <f>$B297*100+MOD(AE286,100)</f>
        <v>418</v>
      </c>
      <c r="AF299" s="65">
        <f>AF286</f>
        <v>36.846787517317594</v>
      </c>
      <c r="AG299" s="58">
        <f>AG286</f>
        <v>-15.499999999999996</v>
      </c>
      <c r="AH299" s="58">
        <f>AD299</f>
        <v>9</v>
      </c>
      <c r="AI299" s="75">
        <f>$B297*100+MOD(AI286,100)</f>
        <v>419</v>
      </c>
      <c r="AJ299" s="65">
        <f>AJ286</f>
        <v>41.176914536239785</v>
      </c>
      <c r="AK299" s="58">
        <f>AK286</f>
        <v>-17.999999999999996</v>
      </c>
      <c r="AL299" s="58">
        <f>AH299</f>
        <v>9</v>
      </c>
      <c r="AM299" s="75">
        <f>$B297*100+MOD(AM286,100)</f>
        <v>410</v>
      </c>
      <c r="AN299" s="65">
        <f>AN286</f>
        <v>41.176914536239785</v>
      </c>
      <c r="AO299" s="58">
        <f>AO286</f>
        <v>-20.499999999999996</v>
      </c>
      <c r="AP299" s="58">
        <f>AL299</f>
        <v>9</v>
      </c>
    </row>
    <row r="300" spans="1:42" x14ac:dyDescent="0.25">
      <c r="A300" s="58">
        <v>300</v>
      </c>
      <c r="C300" s="75">
        <f>$B297*100+MOD(C287,100)</f>
        <v>421</v>
      </c>
      <c r="D300" s="58">
        <f t="shared" ref="D300:E300" si="204">D287</f>
        <v>0</v>
      </c>
      <c r="E300" s="65">
        <f t="shared" si="204"/>
        <v>5</v>
      </c>
      <c r="F300" s="58">
        <f>F299</f>
        <v>9</v>
      </c>
      <c r="G300" s="75">
        <f>$B297*100+MOD(G287,100)</f>
        <v>422</v>
      </c>
      <c r="H300" s="65">
        <f t="shared" ref="H300:H308" si="205">H287</f>
        <v>5</v>
      </c>
      <c r="I300" s="58">
        <f t="shared" ref="I300:I308" si="206">I287</f>
        <v>5</v>
      </c>
      <c r="J300" s="58">
        <f>J299</f>
        <v>9</v>
      </c>
      <c r="K300" s="75">
        <f>$B297*100+MOD(K287,100)</f>
        <v>423</v>
      </c>
      <c r="L300" s="65">
        <f t="shared" ref="L300:L308" si="207">L287</f>
        <v>10</v>
      </c>
      <c r="M300" s="58">
        <f t="shared" ref="M300:M308" si="208">M287</f>
        <v>5</v>
      </c>
      <c r="N300" s="58">
        <f t="shared" ref="N300:N308" si="209">J300</f>
        <v>9</v>
      </c>
      <c r="O300" s="75">
        <f>$B297*100+MOD(O287,100)</f>
        <v>424</v>
      </c>
      <c r="P300" s="65">
        <f t="shared" ref="P300:P308" si="210">P287</f>
        <v>12.5</v>
      </c>
      <c r="Q300" s="58">
        <f t="shared" ref="Q300:Q308" si="211">Q287</f>
        <v>4.3301270189221936</v>
      </c>
      <c r="R300" s="58">
        <f t="shared" ref="R300:R308" si="212">N300</f>
        <v>9</v>
      </c>
      <c r="S300" s="75">
        <f>$B297*100+MOD(S287,100)</f>
        <v>425</v>
      </c>
      <c r="T300" s="65">
        <f t="shared" ref="T300:T308" si="213">T287</f>
        <v>16.830127018922195</v>
      </c>
      <c r="U300" s="58">
        <f t="shared" ref="U300:U308" si="214">U287</f>
        <v>1.8301270189221941</v>
      </c>
      <c r="V300" s="58">
        <f t="shared" ref="V300:V308" si="215">R300</f>
        <v>9</v>
      </c>
      <c r="W300" s="75">
        <f>$B297*100+MOD(W287,100)</f>
        <v>426</v>
      </c>
      <c r="X300" s="65">
        <f t="shared" ref="X300:X308" si="216">X287</f>
        <v>21.160254037844389</v>
      </c>
      <c r="Y300" s="58">
        <f t="shared" ref="Y300:Y308" si="217">Y287</f>
        <v>-0.66987298107780546</v>
      </c>
      <c r="Z300" s="58">
        <f t="shared" ref="Z300:Z308" si="218">V300</f>
        <v>9</v>
      </c>
      <c r="AA300" s="75">
        <f>$B297*100+MOD(AA287,100)</f>
        <v>427</v>
      </c>
      <c r="AB300" s="65">
        <f t="shared" ref="AB300:AB308" si="219">AB287</f>
        <v>29.820508075688775</v>
      </c>
      <c r="AC300" s="58">
        <f t="shared" ref="AC300:AC308" si="220">AC287</f>
        <v>-5.6698729810778046</v>
      </c>
      <c r="AD300" s="58">
        <f t="shared" ref="AD300:AD308" si="221">Z300</f>
        <v>9</v>
      </c>
      <c r="AE300" s="75">
        <f>$B297*100+MOD(AE287,100)</f>
        <v>428</v>
      </c>
      <c r="AF300" s="65">
        <f t="shared" ref="AF300:AF308" si="222">AF287</f>
        <v>39.346787517317601</v>
      </c>
      <c r="AG300" s="58">
        <f t="shared" ref="AG300:AG308" si="223">AG287</f>
        <v>-11.169872981077804</v>
      </c>
      <c r="AH300" s="58">
        <f t="shared" ref="AH300:AH308" si="224">AD300</f>
        <v>9</v>
      </c>
      <c r="AI300" s="75">
        <f>$B297*100+MOD(AI287,100)</f>
        <v>429</v>
      </c>
      <c r="AJ300" s="65">
        <f t="shared" ref="AJ300:AJ308" si="225">AJ287</f>
        <v>43.676914536239792</v>
      </c>
      <c r="AK300" s="58">
        <f t="shared" ref="AK300:AK308" si="226">AK287</f>
        <v>-13.669872981077804</v>
      </c>
      <c r="AL300" s="58">
        <f t="shared" ref="AL300:AL308" si="227">AH300</f>
        <v>9</v>
      </c>
      <c r="AM300" s="75">
        <f>$B297*100+MOD(AM287,100)</f>
        <v>410</v>
      </c>
      <c r="AN300" s="65">
        <f t="shared" ref="AN300:AN308" si="228">AN287</f>
        <v>48.007041555161983</v>
      </c>
      <c r="AO300" s="58">
        <f t="shared" ref="AO300:AO308" si="229">AO287</f>
        <v>-16.169872981077802</v>
      </c>
      <c r="AP300" s="58">
        <f t="shared" ref="AP300:AP308" si="230">AL300</f>
        <v>9</v>
      </c>
    </row>
    <row r="301" spans="1:42" x14ac:dyDescent="0.25">
      <c r="A301" s="58">
        <v>301</v>
      </c>
      <c r="C301" s="75">
        <f>$B297*100+MOD(C288,100)</f>
        <v>431</v>
      </c>
      <c r="D301" s="58">
        <f t="shared" ref="D301:E301" si="231">D288</f>
        <v>0</v>
      </c>
      <c r="E301" s="65">
        <f t="shared" si="231"/>
        <v>10</v>
      </c>
      <c r="F301" s="58">
        <f t="shared" ref="F301:F308" si="232">F300</f>
        <v>9</v>
      </c>
      <c r="G301" s="75">
        <f>$B297*100+MOD(G288,100)</f>
        <v>432</v>
      </c>
      <c r="H301" s="65">
        <f t="shared" si="205"/>
        <v>5</v>
      </c>
      <c r="I301" s="58">
        <f t="shared" si="206"/>
        <v>10</v>
      </c>
      <c r="J301" s="58">
        <f t="shared" ref="J301:J308" si="233">J300</f>
        <v>9</v>
      </c>
      <c r="K301" s="75">
        <f>$B297*100+MOD(K288,100)</f>
        <v>433</v>
      </c>
      <c r="L301" s="65">
        <f t="shared" si="207"/>
        <v>10</v>
      </c>
      <c r="M301" s="58">
        <f t="shared" si="208"/>
        <v>10</v>
      </c>
      <c r="N301" s="58">
        <f t="shared" si="209"/>
        <v>9</v>
      </c>
      <c r="O301" s="75">
        <f>$B297*100+MOD(O288,100)</f>
        <v>434</v>
      </c>
      <c r="P301" s="65">
        <f t="shared" si="210"/>
        <v>15</v>
      </c>
      <c r="Q301" s="58">
        <f t="shared" si="211"/>
        <v>8.6602540378443873</v>
      </c>
      <c r="R301" s="58">
        <f t="shared" si="212"/>
        <v>9</v>
      </c>
      <c r="S301" s="75">
        <f>$B297*100+MOD(S288,100)</f>
        <v>435</v>
      </c>
      <c r="T301" s="65">
        <f t="shared" si="213"/>
        <v>19.330127018922195</v>
      </c>
      <c r="U301" s="58">
        <f t="shared" si="214"/>
        <v>6.1602540378443873</v>
      </c>
      <c r="V301" s="58">
        <f t="shared" si="215"/>
        <v>9</v>
      </c>
      <c r="W301" s="75">
        <f>$B297*100+MOD(W288,100)</f>
        <v>436</v>
      </c>
      <c r="X301" s="65">
        <f t="shared" si="216"/>
        <v>23.660254037844389</v>
      </c>
      <c r="Y301" s="58">
        <f t="shared" si="217"/>
        <v>3.6602540378443877</v>
      </c>
      <c r="Z301" s="58">
        <f t="shared" si="218"/>
        <v>9</v>
      </c>
      <c r="AA301" s="75">
        <f>$B297*100+MOD(AA288,100)</f>
        <v>437</v>
      </c>
      <c r="AB301" s="65">
        <f t="shared" si="219"/>
        <v>32.320508075688778</v>
      </c>
      <c r="AC301" s="58">
        <f t="shared" si="220"/>
        <v>-1.3397459621556114</v>
      </c>
      <c r="AD301" s="58">
        <f t="shared" si="221"/>
        <v>9</v>
      </c>
      <c r="AE301" s="75">
        <f>$B297*100+MOD(AE288,100)</f>
        <v>438</v>
      </c>
      <c r="AF301" s="65">
        <f t="shared" si="222"/>
        <v>41.846787517317601</v>
      </c>
      <c r="AG301" s="58">
        <f t="shared" si="223"/>
        <v>-6.8397459621556109</v>
      </c>
      <c r="AH301" s="58">
        <f t="shared" si="224"/>
        <v>9</v>
      </c>
      <c r="AI301" s="75">
        <f>$B297*100+MOD(AI288,100)</f>
        <v>439</v>
      </c>
      <c r="AJ301" s="65">
        <f t="shared" si="225"/>
        <v>46.176914536239792</v>
      </c>
      <c r="AK301" s="58">
        <f t="shared" si="226"/>
        <v>-9.3397459621556109</v>
      </c>
      <c r="AL301" s="58">
        <f t="shared" si="227"/>
        <v>9</v>
      </c>
      <c r="AM301" s="75">
        <f>$B297*100+MOD(AM288,100)</f>
        <v>410</v>
      </c>
      <c r="AN301" s="65">
        <f t="shared" si="228"/>
        <v>50.507041555161983</v>
      </c>
      <c r="AO301" s="58">
        <f t="shared" si="229"/>
        <v>-11.839745962155611</v>
      </c>
      <c r="AP301" s="58">
        <f t="shared" si="230"/>
        <v>9</v>
      </c>
    </row>
    <row r="302" spans="1:42" x14ac:dyDescent="0.25">
      <c r="A302" s="58">
        <v>302</v>
      </c>
      <c r="C302" s="75">
        <f>$B297*100+MOD(C289,100)</f>
        <v>441</v>
      </c>
      <c r="D302" s="58">
        <f t="shared" ref="D302:E302" si="234">D289</f>
        <v>0</v>
      </c>
      <c r="E302" s="65">
        <f t="shared" si="234"/>
        <v>15</v>
      </c>
      <c r="F302" s="58">
        <f t="shared" si="232"/>
        <v>9</v>
      </c>
      <c r="G302" s="75">
        <f>$B297*100+MOD(G289,100)</f>
        <v>442</v>
      </c>
      <c r="H302" s="65">
        <f t="shared" si="205"/>
        <v>5</v>
      </c>
      <c r="I302" s="58">
        <f t="shared" si="206"/>
        <v>15</v>
      </c>
      <c r="J302" s="58">
        <f t="shared" si="233"/>
        <v>9</v>
      </c>
      <c r="K302" s="75">
        <f>$B297*100+MOD(K289,100)</f>
        <v>443</v>
      </c>
      <c r="L302" s="65">
        <f t="shared" si="207"/>
        <v>10</v>
      </c>
      <c r="M302" s="58">
        <f t="shared" si="208"/>
        <v>15</v>
      </c>
      <c r="N302" s="58">
        <f t="shared" si="209"/>
        <v>9</v>
      </c>
      <c r="O302" s="75">
        <f>$B297*100+MOD(O289,100)</f>
        <v>444</v>
      </c>
      <c r="P302" s="65">
        <f t="shared" si="210"/>
        <v>17.5</v>
      </c>
      <c r="Q302" s="58">
        <f t="shared" si="211"/>
        <v>12.99038105676658</v>
      </c>
      <c r="R302" s="58">
        <f t="shared" si="212"/>
        <v>9</v>
      </c>
      <c r="S302" s="75">
        <f>$B297*100+MOD(S289,100)</f>
        <v>445</v>
      </c>
      <c r="T302" s="65">
        <f t="shared" si="213"/>
        <v>21.830127018922195</v>
      </c>
      <c r="U302" s="58">
        <f t="shared" si="214"/>
        <v>10.49038105676658</v>
      </c>
      <c r="V302" s="58">
        <f t="shared" si="215"/>
        <v>9</v>
      </c>
      <c r="W302" s="75">
        <f>$B297*100+MOD(W289,100)</f>
        <v>446</v>
      </c>
      <c r="X302" s="65">
        <f t="shared" si="216"/>
        <v>26.160254037844389</v>
      </c>
      <c r="Y302" s="58">
        <f t="shared" si="217"/>
        <v>7.9903810567665801</v>
      </c>
      <c r="Z302" s="58">
        <f t="shared" si="218"/>
        <v>9</v>
      </c>
      <c r="AA302" s="75">
        <f>$B297*100+MOD(AA289,100)</f>
        <v>447</v>
      </c>
      <c r="AB302" s="65">
        <f t="shared" si="219"/>
        <v>34.820508075688778</v>
      </c>
      <c r="AC302" s="58">
        <f t="shared" si="220"/>
        <v>2.9903810567665809</v>
      </c>
      <c r="AD302" s="58">
        <f t="shared" si="221"/>
        <v>9</v>
      </c>
      <c r="AE302" s="75">
        <f>$B297*100+MOD(AE289,100)</f>
        <v>448</v>
      </c>
      <c r="AF302" s="65">
        <f t="shared" si="222"/>
        <v>44.346787517317601</v>
      </c>
      <c r="AG302" s="58">
        <f t="shared" si="223"/>
        <v>-2.5096189432334182</v>
      </c>
      <c r="AH302" s="58">
        <f t="shared" si="224"/>
        <v>9</v>
      </c>
      <c r="AI302" s="75">
        <f>$B297*100+MOD(AI289,100)</f>
        <v>449</v>
      </c>
      <c r="AJ302" s="65">
        <f t="shared" si="225"/>
        <v>48.676914536239792</v>
      </c>
      <c r="AK302" s="58">
        <f t="shared" si="226"/>
        <v>-5.0096189432334182</v>
      </c>
      <c r="AL302" s="58">
        <f t="shared" si="227"/>
        <v>9</v>
      </c>
      <c r="AM302" s="75">
        <f>$B297*100+MOD(AM289,100)</f>
        <v>410</v>
      </c>
      <c r="AN302" s="65">
        <f t="shared" si="228"/>
        <v>53.007041555161983</v>
      </c>
      <c r="AO302" s="58">
        <f t="shared" si="229"/>
        <v>-7.5096189432334182</v>
      </c>
      <c r="AP302" s="58">
        <f t="shared" si="230"/>
        <v>9</v>
      </c>
    </row>
    <row r="303" spans="1:42" x14ac:dyDescent="0.25">
      <c r="A303" s="58">
        <v>303</v>
      </c>
      <c r="C303" s="75">
        <f>$B297*100+MOD(C290,100)</f>
        <v>451</v>
      </c>
      <c r="D303" s="58">
        <f t="shared" ref="D303:E303" si="235">D290</f>
        <v>0</v>
      </c>
      <c r="E303" s="65">
        <f t="shared" si="235"/>
        <v>20</v>
      </c>
      <c r="F303" s="58">
        <f t="shared" si="232"/>
        <v>9</v>
      </c>
      <c r="G303" s="75">
        <f>$B297*100+MOD(G290,100)</f>
        <v>452</v>
      </c>
      <c r="H303" s="65">
        <f t="shared" si="205"/>
        <v>5</v>
      </c>
      <c r="I303" s="58">
        <f t="shared" si="206"/>
        <v>20</v>
      </c>
      <c r="J303" s="58">
        <f t="shared" si="233"/>
        <v>9</v>
      </c>
      <c r="K303" s="75">
        <f>$B297*100+MOD(K290,100)</f>
        <v>453</v>
      </c>
      <c r="L303" s="65">
        <f t="shared" si="207"/>
        <v>10</v>
      </c>
      <c r="M303" s="58">
        <f t="shared" si="208"/>
        <v>20</v>
      </c>
      <c r="N303" s="58">
        <f t="shared" si="209"/>
        <v>9</v>
      </c>
      <c r="O303" s="75">
        <f>$B297*100+MOD(O290,100)</f>
        <v>454</v>
      </c>
      <c r="P303" s="65">
        <f t="shared" si="210"/>
        <v>20</v>
      </c>
      <c r="Q303" s="58">
        <f t="shared" si="211"/>
        <v>17.320508075688775</v>
      </c>
      <c r="R303" s="58">
        <f t="shared" si="212"/>
        <v>9</v>
      </c>
      <c r="S303" s="75">
        <f>$B297*100+MOD(S290,100)</f>
        <v>455</v>
      </c>
      <c r="T303" s="65">
        <f t="shared" si="213"/>
        <v>24.330127018922195</v>
      </c>
      <c r="U303" s="58">
        <f t="shared" si="214"/>
        <v>14.820508075688775</v>
      </c>
      <c r="V303" s="58">
        <f t="shared" si="215"/>
        <v>9</v>
      </c>
      <c r="W303" s="75">
        <f>$B297*100+MOD(W290,100)</f>
        <v>456</v>
      </c>
      <c r="X303" s="65">
        <f t="shared" si="216"/>
        <v>28.660254037844389</v>
      </c>
      <c r="Y303" s="58">
        <f t="shared" si="217"/>
        <v>12.320508075688775</v>
      </c>
      <c r="Z303" s="58">
        <f t="shared" si="218"/>
        <v>9</v>
      </c>
      <c r="AA303" s="75">
        <f>$B297*100+MOD(AA290,100)</f>
        <v>457</v>
      </c>
      <c r="AB303" s="65">
        <f t="shared" si="219"/>
        <v>37.320508075688778</v>
      </c>
      <c r="AC303" s="58">
        <f t="shared" si="220"/>
        <v>7.3205080756887755</v>
      </c>
      <c r="AD303" s="58">
        <f t="shared" si="221"/>
        <v>9</v>
      </c>
      <c r="AE303" s="75">
        <f>$B297*100+MOD(AE290,100)</f>
        <v>458</v>
      </c>
      <c r="AF303" s="65">
        <f t="shared" si="222"/>
        <v>46.846787517317601</v>
      </c>
      <c r="AG303" s="58">
        <f t="shared" si="223"/>
        <v>1.8205080756887764</v>
      </c>
      <c r="AH303" s="58">
        <f t="shared" si="224"/>
        <v>9</v>
      </c>
      <c r="AI303" s="75">
        <f>$B297*100+MOD(AI290,100)</f>
        <v>459</v>
      </c>
      <c r="AJ303" s="65">
        <f t="shared" si="225"/>
        <v>51.176914536239792</v>
      </c>
      <c r="AK303" s="58">
        <f t="shared" si="226"/>
        <v>-0.67949192431122318</v>
      </c>
      <c r="AL303" s="58">
        <f t="shared" si="227"/>
        <v>9</v>
      </c>
      <c r="AM303" s="75">
        <f>$B297*100+MOD(AM290,100)</f>
        <v>410</v>
      </c>
      <c r="AN303" s="65">
        <f t="shared" si="228"/>
        <v>55.507041555161983</v>
      </c>
      <c r="AO303" s="58">
        <f t="shared" si="229"/>
        <v>-3.1794919243112227</v>
      </c>
      <c r="AP303" s="58">
        <f t="shared" si="230"/>
        <v>9</v>
      </c>
    </row>
    <row r="304" spans="1:42" x14ac:dyDescent="0.25">
      <c r="A304" s="58">
        <v>304</v>
      </c>
      <c r="C304" s="75">
        <f>$B297*100+MOD(C291,100)</f>
        <v>461</v>
      </c>
      <c r="D304" s="58">
        <f t="shared" ref="D304:E304" si="236">D291</f>
        <v>0</v>
      </c>
      <c r="E304" s="65">
        <f t="shared" si="236"/>
        <v>25</v>
      </c>
      <c r="F304" s="58">
        <f t="shared" si="232"/>
        <v>9</v>
      </c>
      <c r="G304" s="75">
        <f>$B297*100+MOD(G291,100)</f>
        <v>462</v>
      </c>
      <c r="H304" s="65">
        <f t="shared" si="205"/>
        <v>5</v>
      </c>
      <c r="I304" s="58">
        <f t="shared" si="206"/>
        <v>25</v>
      </c>
      <c r="J304" s="58">
        <f t="shared" si="233"/>
        <v>9</v>
      </c>
      <c r="K304" s="75">
        <f>$B297*100+MOD(K291,100)</f>
        <v>463</v>
      </c>
      <c r="L304" s="65">
        <f t="shared" si="207"/>
        <v>10</v>
      </c>
      <c r="M304" s="58">
        <f t="shared" si="208"/>
        <v>25</v>
      </c>
      <c r="N304" s="58">
        <f t="shared" si="209"/>
        <v>9</v>
      </c>
      <c r="O304" s="75">
        <f>$B297*100+MOD(O291,100)</f>
        <v>464</v>
      </c>
      <c r="P304" s="65">
        <f t="shared" si="210"/>
        <v>22.5</v>
      </c>
      <c r="Q304" s="58">
        <f t="shared" si="211"/>
        <v>21.650635094610969</v>
      </c>
      <c r="R304" s="58">
        <f t="shared" si="212"/>
        <v>9</v>
      </c>
      <c r="S304" s="75">
        <f>$B297*100+MOD(S291,100)</f>
        <v>465</v>
      </c>
      <c r="T304" s="65">
        <f t="shared" si="213"/>
        <v>26.830127018922195</v>
      </c>
      <c r="U304" s="58">
        <f t="shared" si="214"/>
        <v>19.150635094610969</v>
      </c>
      <c r="V304" s="58">
        <f t="shared" si="215"/>
        <v>9</v>
      </c>
      <c r="W304" s="75">
        <f>$B297*100+MOD(W291,100)</f>
        <v>466</v>
      </c>
      <c r="X304" s="65">
        <f t="shared" si="216"/>
        <v>31.160254037844389</v>
      </c>
      <c r="Y304" s="58">
        <f t="shared" si="217"/>
        <v>16.650635094610969</v>
      </c>
      <c r="Z304" s="58">
        <f t="shared" si="218"/>
        <v>9</v>
      </c>
      <c r="AA304" s="75">
        <f>$B297*100+MOD(AA291,100)</f>
        <v>467</v>
      </c>
      <c r="AB304" s="65">
        <f t="shared" si="219"/>
        <v>39.820508075688778</v>
      </c>
      <c r="AC304" s="58">
        <f t="shared" si="220"/>
        <v>11.650635094610969</v>
      </c>
      <c r="AD304" s="58">
        <f t="shared" si="221"/>
        <v>9</v>
      </c>
      <c r="AE304" s="75">
        <f>$B297*100+MOD(AE291,100)</f>
        <v>468</v>
      </c>
      <c r="AF304" s="65">
        <f t="shared" si="222"/>
        <v>49.346787517317601</v>
      </c>
      <c r="AG304" s="58">
        <f t="shared" si="223"/>
        <v>6.15063509461097</v>
      </c>
      <c r="AH304" s="58">
        <f t="shared" si="224"/>
        <v>9</v>
      </c>
      <c r="AI304" s="75">
        <f>$B297*100+MOD(AI291,100)</f>
        <v>469</v>
      </c>
      <c r="AJ304" s="65">
        <f t="shared" si="225"/>
        <v>53.676914536239792</v>
      </c>
      <c r="AK304" s="58">
        <f t="shared" si="226"/>
        <v>3.6506350946109705</v>
      </c>
      <c r="AL304" s="58">
        <f t="shared" si="227"/>
        <v>9</v>
      </c>
      <c r="AM304" s="75">
        <f>$B297*100+MOD(AM291,100)</f>
        <v>410</v>
      </c>
      <c r="AN304" s="65">
        <f t="shared" si="228"/>
        <v>58.007041555161983</v>
      </c>
      <c r="AO304" s="58">
        <f t="shared" si="229"/>
        <v>1.1506350946109709</v>
      </c>
      <c r="AP304" s="58">
        <f t="shared" si="230"/>
        <v>9</v>
      </c>
    </row>
    <row r="305" spans="1:42" x14ac:dyDescent="0.25">
      <c r="A305" s="58">
        <v>305</v>
      </c>
      <c r="C305" s="75">
        <f>$B297*100+MOD(C292,100)</f>
        <v>471</v>
      </c>
      <c r="D305" s="58">
        <f t="shared" ref="D305:E305" si="237">D292</f>
        <v>0</v>
      </c>
      <c r="E305" s="65">
        <f t="shared" si="237"/>
        <v>35</v>
      </c>
      <c r="F305" s="58">
        <f t="shared" si="232"/>
        <v>9</v>
      </c>
      <c r="G305" s="75">
        <f>$B297*100+MOD(G292,100)</f>
        <v>472</v>
      </c>
      <c r="H305" s="65">
        <f t="shared" si="205"/>
        <v>5</v>
      </c>
      <c r="I305" s="58">
        <f t="shared" si="206"/>
        <v>35</v>
      </c>
      <c r="J305" s="58">
        <f t="shared" si="233"/>
        <v>9</v>
      </c>
      <c r="K305" s="75">
        <f>$B297*100+MOD(K292,100)</f>
        <v>473</v>
      </c>
      <c r="L305" s="65">
        <f t="shared" si="207"/>
        <v>10</v>
      </c>
      <c r="M305" s="58">
        <f t="shared" si="208"/>
        <v>35</v>
      </c>
      <c r="N305" s="58">
        <f t="shared" si="209"/>
        <v>9</v>
      </c>
      <c r="O305" s="75">
        <f>$B297*100+MOD(O292,100)</f>
        <v>474</v>
      </c>
      <c r="P305" s="65">
        <f t="shared" si="210"/>
        <v>27.499999999999996</v>
      </c>
      <c r="Q305" s="58">
        <f t="shared" si="211"/>
        <v>30.310889132455355</v>
      </c>
      <c r="R305" s="58">
        <f t="shared" si="212"/>
        <v>9</v>
      </c>
      <c r="S305" s="75">
        <f>$B297*100+MOD(S292,100)</f>
        <v>475</v>
      </c>
      <c r="T305" s="65">
        <f t="shared" si="213"/>
        <v>31.830127018922195</v>
      </c>
      <c r="U305" s="58">
        <f t="shared" si="214"/>
        <v>27.810889132455355</v>
      </c>
      <c r="V305" s="58">
        <f t="shared" si="215"/>
        <v>9</v>
      </c>
      <c r="W305" s="75">
        <f>$B297*100+MOD(W292,100)</f>
        <v>476</v>
      </c>
      <c r="X305" s="65">
        <f t="shared" si="216"/>
        <v>36.160254037844389</v>
      </c>
      <c r="Y305" s="58">
        <f t="shared" si="217"/>
        <v>25.310889132455355</v>
      </c>
      <c r="Z305" s="58">
        <f t="shared" si="218"/>
        <v>9</v>
      </c>
      <c r="AA305" s="75">
        <f>$B297*100+MOD(AA292,100)</f>
        <v>477</v>
      </c>
      <c r="AB305" s="65">
        <f t="shared" si="219"/>
        <v>44.820508075688778</v>
      </c>
      <c r="AC305" s="58">
        <f t="shared" si="220"/>
        <v>20.310889132455355</v>
      </c>
      <c r="AD305" s="58">
        <f t="shared" si="221"/>
        <v>9</v>
      </c>
      <c r="AE305" s="75">
        <f>$B297*100+MOD(AE292,100)</f>
        <v>478</v>
      </c>
      <c r="AF305" s="65">
        <f t="shared" si="222"/>
        <v>54.346787517317601</v>
      </c>
      <c r="AG305" s="58">
        <f t="shared" si="223"/>
        <v>14.810889132455355</v>
      </c>
      <c r="AH305" s="58">
        <f t="shared" si="224"/>
        <v>9</v>
      </c>
      <c r="AI305" s="75">
        <f>$B297*100+MOD(AI292,100)</f>
        <v>479</v>
      </c>
      <c r="AJ305" s="65">
        <f t="shared" si="225"/>
        <v>58.676914536239792</v>
      </c>
      <c r="AK305" s="58">
        <f t="shared" si="226"/>
        <v>12.310889132455355</v>
      </c>
      <c r="AL305" s="58">
        <f t="shared" si="227"/>
        <v>9</v>
      </c>
      <c r="AM305" s="75">
        <f>$B297*100+MOD(AM292,100)</f>
        <v>410</v>
      </c>
      <c r="AN305" s="65">
        <f t="shared" si="228"/>
        <v>63.007041555161983</v>
      </c>
      <c r="AO305" s="58">
        <f t="shared" si="229"/>
        <v>9.8108891324553547</v>
      </c>
      <c r="AP305" s="58">
        <f t="shared" si="230"/>
        <v>9</v>
      </c>
    </row>
    <row r="306" spans="1:42" x14ac:dyDescent="0.25">
      <c r="A306" s="58">
        <v>306</v>
      </c>
      <c r="C306" s="75">
        <f>$B297*100+MOD(C293,100)</f>
        <v>481</v>
      </c>
      <c r="D306" s="58">
        <f t="shared" ref="D306:E306" si="238">D293</f>
        <v>0</v>
      </c>
      <c r="E306" s="65">
        <f t="shared" si="238"/>
        <v>46</v>
      </c>
      <c r="F306" s="58">
        <f t="shared" si="232"/>
        <v>9</v>
      </c>
      <c r="G306" s="75">
        <f>$B297*100+MOD(G293,100)</f>
        <v>482</v>
      </c>
      <c r="H306" s="65">
        <f t="shared" si="205"/>
        <v>5</v>
      </c>
      <c r="I306" s="58">
        <f t="shared" si="206"/>
        <v>46</v>
      </c>
      <c r="J306" s="58">
        <f t="shared" si="233"/>
        <v>9</v>
      </c>
      <c r="K306" s="75">
        <f>$B297*100+MOD(K293,100)</f>
        <v>483</v>
      </c>
      <c r="L306" s="65">
        <f t="shared" si="207"/>
        <v>10</v>
      </c>
      <c r="M306" s="58">
        <f t="shared" si="208"/>
        <v>46</v>
      </c>
      <c r="N306" s="58">
        <f t="shared" si="209"/>
        <v>9</v>
      </c>
      <c r="O306" s="75">
        <f>$B297*100+MOD(O293,100)</f>
        <v>484</v>
      </c>
      <c r="P306" s="65">
        <f t="shared" si="210"/>
        <v>33</v>
      </c>
      <c r="Q306" s="58">
        <f t="shared" si="211"/>
        <v>39.837168574084181</v>
      </c>
      <c r="R306" s="58">
        <f t="shared" si="212"/>
        <v>9</v>
      </c>
      <c r="S306" s="75">
        <f>$B297*100+MOD(S293,100)</f>
        <v>485</v>
      </c>
      <c r="T306" s="65">
        <f t="shared" si="213"/>
        <v>37.330127018922191</v>
      </c>
      <c r="U306" s="58">
        <f t="shared" si="214"/>
        <v>37.337168574084181</v>
      </c>
      <c r="V306" s="58">
        <f t="shared" si="215"/>
        <v>9</v>
      </c>
      <c r="W306" s="75">
        <f>$B297*100+MOD(W293,100)</f>
        <v>486</v>
      </c>
      <c r="X306" s="65">
        <f t="shared" si="216"/>
        <v>41.660254037844382</v>
      </c>
      <c r="Y306" s="58">
        <f t="shared" si="217"/>
        <v>34.837168574084181</v>
      </c>
      <c r="Z306" s="58">
        <f t="shared" si="218"/>
        <v>9</v>
      </c>
      <c r="AA306" s="75">
        <f>$B297*100+MOD(AA293,100)</f>
        <v>487</v>
      </c>
      <c r="AB306" s="65">
        <f t="shared" si="219"/>
        <v>50.320508075688771</v>
      </c>
      <c r="AC306" s="58">
        <f t="shared" si="220"/>
        <v>29.837168574084181</v>
      </c>
      <c r="AD306" s="58">
        <f t="shared" si="221"/>
        <v>9</v>
      </c>
      <c r="AE306" s="75">
        <f>$B297*100+MOD(AE293,100)</f>
        <v>488</v>
      </c>
      <c r="AF306" s="65">
        <f t="shared" si="222"/>
        <v>59.846787517317594</v>
      </c>
      <c r="AG306" s="58">
        <f t="shared" si="223"/>
        <v>24.337168574084181</v>
      </c>
      <c r="AH306" s="58">
        <f t="shared" si="224"/>
        <v>9</v>
      </c>
      <c r="AI306" s="75">
        <f>$B297*100+MOD(AI293,100)</f>
        <v>489</v>
      </c>
      <c r="AJ306" s="65">
        <f t="shared" si="225"/>
        <v>64.176914536239792</v>
      </c>
      <c r="AK306" s="58">
        <f t="shared" si="226"/>
        <v>21.837168574084181</v>
      </c>
      <c r="AL306" s="58">
        <f t="shared" si="227"/>
        <v>9</v>
      </c>
      <c r="AM306" s="75">
        <f>$B297*100+MOD(AM293,100)</f>
        <v>410</v>
      </c>
      <c r="AN306" s="65">
        <f t="shared" si="228"/>
        <v>68.50704155516199</v>
      </c>
      <c r="AO306" s="58">
        <f t="shared" si="229"/>
        <v>19.337168574084181</v>
      </c>
      <c r="AP306" s="58">
        <f t="shared" si="230"/>
        <v>9</v>
      </c>
    </row>
    <row r="307" spans="1:42" x14ac:dyDescent="0.25">
      <c r="A307" s="58">
        <v>307</v>
      </c>
      <c r="C307" s="75">
        <f>$B297*100+MOD(C294,100)</f>
        <v>491</v>
      </c>
      <c r="D307" s="58">
        <f t="shared" ref="D307:E307" si="239">D294</f>
        <v>0</v>
      </c>
      <c r="E307" s="65">
        <f t="shared" si="239"/>
        <v>51</v>
      </c>
      <c r="F307" s="58">
        <f t="shared" si="232"/>
        <v>9</v>
      </c>
      <c r="G307" s="75">
        <f>$B297*100+MOD(G294,100)</f>
        <v>492</v>
      </c>
      <c r="H307" s="65">
        <f t="shared" si="205"/>
        <v>5</v>
      </c>
      <c r="I307" s="58">
        <f t="shared" si="206"/>
        <v>51</v>
      </c>
      <c r="J307" s="58">
        <f t="shared" si="233"/>
        <v>9</v>
      </c>
      <c r="K307" s="75">
        <f>$B297*100+MOD(K294,100)</f>
        <v>493</v>
      </c>
      <c r="L307" s="65">
        <f t="shared" si="207"/>
        <v>10</v>
      </c>
      <c r="M307" s="58">
        <f t="shared" si="208"/>
        <v>51</v>
      </c>
      <c r="N307" s="58">
        <f t="shared" si="209"/>
        <v>9</v>
      </c>
      <c r="O307" s="75">
        <f>$B297*100+MOD(O294,100)</f>
        <v>494</v>
      </c>
      <c r="P307" s="65">
        <f t="shared" si="210"/>
        <v>35.5</v>
      </c>
      <c r="Q307" s="58">
        <f t="shared" si="211"/>
        <v>44.167295593006372</v>
      </c>
      <c r="R307" s="58">
        <f t="shared" si="212"/>
        <v>9</v>
      </c>
      <c r="S307" s="75">
        <f>$B297*100+MOD(S294,100)</f>
        <v>495</v>
      </c>
      <c r="T307" s="65">
        <f t="shared" si="213"/>
        <v>39.830127018922191</v>
      </c>
      <c r="U307" s="58">
        <f t="shared" si="214"/>
        <v>41.667295593006372</v>
      </c>
      <c r="V307" s="58">
        <f t="shared" si="215"/>
        <v>9</v>
      </c>
      <c r="W307" s="75">
        <f>$B297*100+MOD(W294,100)</f>
        <v>496</v>
      </c>
      <c r="X307" s="65">
        <f t="shared" si="216"/>
        <v>44.160254037844382</v>
      </c>
      <c r="Y307" s="58">
        <f t="shared" si="217"/>
        <v>39.167295593006372</v>
      </c>
      <c r="Z307" s="58">
        <f t="shared" si="218"/>
        <v>9</v>
      </c>
      <c r="AA307" s="75">
        <f>$B297*100+MOD(AA294,100)</f>
        <v>497</v>
      </c>
      <c r="AB307" s="65">
        <f t="shared" si="219"/>
        <v>52.820508075688771</v>
      </c>
      <c r="AC307" s="58">
        <f t="shared" si="220"/>
        <v>34.167295593006372</v>
      </c>
      <c r="AD307" s="58">
        <f t="shared" si="221"/>
        <v>9</v>
      </c>
      <c r="AE307" s="75">
        <f>$B297*100+MOD(AE294,100)</f>
        <v>498</v>
      </c>
      <c r="AF307" s="65">
        <f t="shared" si="222"/>
        <v>62.346787517317594</v>
      </c>
      <c r="AG307" s="58">
        <f t="shared" si="223"/>
        <v>28.667295593006372</v>
      </c>
      <c r="AH307" s="58">
        <f t="shared" si="224"/>
        <v>9</v>
      </c>
      <c r="AI307" s="75">
        <f>$B297*100+MOD(AI294,100)</f>
        <v>499</v>
      </c>
      <c r="AJ307" s="65">
        <f t="shared" si="225"/>
        <v>66.676914536239792</v>
      </c>
      <c r="AK307" s="58">
        <f t="shared" si="226"/>
        <v>26.167295593006372</v>
      </c>
      <c r="AL307" s="58">
        <f t="shared" si="227"/>
        <v>9</v>
      </c>
      <c r="AM307" s="75">
        <f>$B297*100+MOD(AM294,100)</f>
        <v>410</v>
      </c>
      <c r="AN307" s="65">
        <f t="shared" si="228"/>
        <v>71.00704155516199</v>
      </c>
      <c r="AO307" s="58">
        <f t="shared" si="229"/>
        <v>23.667295593006372</v>
      </c>
      <c r="AP307" s="58">
        <f t="shared" si="230"/>
        <v>9</v>
      </c>
    </row>
    <row r="308" spans="1:42" x14ac:dyDescent="0.25">
      <c r="A308" s="58">
        <v>308</v>
      </c>
      <c r="C308" s="75">
        <f>$B297*1000+MOD(C295,1000)</f>
        <v>4101</v>
      </c>
      <c r="D308" s="58">
        <f t="shared" ref="D308:E308" si="240">D295</f>
        <v>0</v>
      </c>
      <c r="E308" s="65">
        <f t="shared" si="240"/>
        <v>56</v>
      </c>
      <c r="F308" s="58">
        <f t="shared" si="232"/>
        <v>9</v>
      </c>
      <c r="G308" s="75">
        <f>$B297*1000+MOD(G295,1000)</f>
        <v>4102</v>
      </c>
      <c r="H308" s="65">
        <f t="shared" si="205"/>
        <v>5</v>
      </c>
      <c r="I308" s="58">
        <f t="shared" si="206"/>
        <v>56</v>
      </c>
      <c r="J308" s="58">
        <f t="shared" si="233"/>
        <v>9</v>
      </c>
      <c r="K308" s="75">
        <f>$B297*1000+MOD(K295,1000)</f>
        <v>4103</v>
      </c>
      <c r="L308" s="65">
        <f t="shared" si="207"/>
        <v>10</v>
      </c>
      <c r="M308" s="58">
        <f t="shared" si="208"/>
        <v>56</v>
      </c>
      <c r="N308" s="58">
        <f t="shared" si="209"/>
        <v>9</v>
      </c>
      <c r="O308" s="75">
        <f>$B297*1000+MOD(O295,1000)</f>
        <v>4104</v>
      </c>
      <c r="P308" s="65">
        <f t="shared" si="210"/>
        <v>38</v>
      </c>
      <c r="Q308" s="58">
        <f t="shared" si="211"/>
        <v>48.49742261192857</v>
      </c>
      <c r="R308" s="58">
        <f t="shared" si="212"/>
        <v>9</v>
      </c>
      <c r="S308" s="75">
        <f>$B297*1000+MOD(S295,1000)</f>
        <v>4105</v>
      </c>
      <c r="T308" s="65">
        <f t="shared" si="213"/>
        <v>42.330127018922191</v>
      </c>
      <c r="U308" s="58">
        <f t="shared" si="214"/>
        <v>45.99742261192857</v>
      </c>
      <c r="V308" s="58">
        <f t="shared" si="215"/>
        <v>9</v>
      </c>
      <c r="W308" s="75">
        <f>$B297*1000+MOD(W295,1000)</f>
        <v>4106</v>
      </c>
      <c r="X308" s="65">
        <f t="shared" si="216"/>
        <v>46.660254037844382</v>
      </c>
      <c r="Y308" s="58">
        <f t="shared" si="217"/>
        <v>43.49742261192857</v>
      </c>
      <c r="Z308" s="58">
        <f t="shared" si="218"/>
        <v>9</v>
      </c>
      <c r="AA308" s="75">
        <f>$B297*1000+MOD(AA295,1000)</f>
        <v>4107</v>
      </c>
      <c r="AB308" s="65">
        <f t="shared" si="219"/>
        <v>55.320508075688771</v>
      </c>
      <c r="AC308" s="58">
        <f t="shared" si="220"/>
        <v>38.49742261192857</v>
      </c>
      <c r="AD308" s="58">
        <f t="shared" si="221"/>
        <v>9</v>
      </c>
      <c r="AE308" s="75">
        <f>$B297*1000+MOD(AE295,1000)</f>
        <v>4108</v>
      </c>
      <c r="AF308" s="65">
        <f t="shared" si="222"/>
        <v>64.846787517317594</v>
      </c>
      <c r="AG308" s="58">
        <f t="shared" si="223"/>
        <v>32.99742261192857</v>
      </c>
      <c r="AH308" s="58">
        <f t="shared" si="224"/>
        <v>9</v>
      </c>
      <c r="AI308" s="75">
        <f>$B297*1000+MOD(AI295,1000)</f>
        <v>4109</v>
      </c>
      <c r="AJ308" s="65">
        <f t="shared" si="225"/>
        <v>69.176914536239792</v>
      </c>
      <c r="AK308" s="58">
        <f t="shared" si="226"/>
        <v>30.49742261192857</v>
      </c>
      <c r="AL308" s="58">
        <f t="shared" si="227"/>
        <v>9</v>
      </c>
      <c r="AM308" s="75">
        <f>$B297*10000+MOD(AM295,10000)</f>
        <v>41010</v>
      </c>
      <c r="AN308" s="65">
        <f t="shared" si="228"/>
        <v>73.50704155516199</v>
      </c>
      <c r="AO308" s="58">
        <f t="shared" si="229"/>
        <v>27.99742261192857</v>
      </c>
      <c r="AP308" s="58">
        <f t="shared" si="230"/>
        <v>9</v>
      </c>
    </row>
    <row r="309" spans="1:42" x14ac:dyDescent="0.25">
      <c r="A309" s="58">
        <v>309</v>
      </c>
    </row>
    <row r="310" spans="1:42" x14ac:dyDescent="0.25">
      <c r="A310" s="58">
        <v>310</v>
      </c>
      <c r="B310" s="58">
        <f>B297+1</f>
        <v>5</v>
      </c>
      <c r="C310" s="58" t="s">
        <v>386</v>
      </c>
      <c r="E310" s="58" t="s">
        <v>370</v>
      </c>
      <c r="F310" s="77">
        <f>F297+$G$15</f>
        <v>12</v>
      </c>
    </row>
    <row r="311" spans="1:42" s="75" customFormat="1" ht="16.5" x14ac:dyDescent="0.3">
      <c r="A311" s="58">
        <v>311</v>
      </c>
      <c r="D311" s="91" t="s">
        <v>364</v>
      </c>
      <c r="E311" s="91" t="s">
        <v>365</v>
      </c>
      <c r="F311" s="91" t="s">
        <v>366</v>
      </c>
      <c r="H311" s="91" t="s">
        <v>364</v>
      </c>
      <c r="I311" s="91" t="s">
        <v>365</v>
      </c>
      <c r="J311" s="91" t="s">
        <v>366</v>
      </c>
      <c r="K311" s="91"/>
      <c r="L311" s="91" t="s">
        <v>364</v>
      </c>
      <c r="M311" s="91" t="s">
        <v>365</v>
      </c>
      <c r="N311" s="91" t="s">
        <v>366</v>
      </c>
      <c r="O311" s="91"/>
      <c r="P311" s="91" t="s">
        <v>364</v>
      </c>
      <c r="Q311" s="91" t="s">
        <v>365</v>
      </c>
      <c r="R311" s="91" t="s">
        <v>366</v>
      </c>
      <c r="S311" s="91"/>
      <c r="T311" s="91" t="s">
        <v>364</v>
      </c>
      <c r="U311" s="91" t="s">
        <v>365</v>
      </c>
      <c r="V311" s="91" t="s">
        <v>366</v>
      </c>
      <c r="W311" s="91"/>
      <c r="X311" s="91" t="s">
        <v>364</v>
      </c>
      <c r="Y311" s="91" t="s">
        <v>365</v>
      </c>
      <c r="Z311" s="91" t="s">
        <v>366</v>
      </c>
      <c r="AA311" s="91"/>
      <c r="AB311" s="91" t="s">
        <v>364</v>
      </c>
      <c r="AC311" s="91" t="s">
        <v>365</v>
      </c>
      <c r="AD311" s="91" t="s">
        <v>366</v>
      </c>
      <c r="AE311" s="91"/>
      <c r="AF311" s="91" t="s">
        <v>364</v>
      </c>
      <c r="AG311" s="91" t="s">
        <v>365</v>
      </c>
      <c r="AH311" s="91" t="s">
        <v>366</v>
      </c>
      <c r="AI311" s="91"/>
      <c r="AJ311" s="91" t="s">
        <v>364</v>
      </c>
      <c r="AK311" s="91" t="s">
        <v>365</v>
      </c>
      <c r="AL311" s="91" t="s">
        <v>366</v>
      </c>
      <c r="AM311" s="91"/>
      <c r="AN311" s="91" t="s">
        <v>364</v>
      </c>
      <c r="AO311" s="91" t="s">
        <v>365</v>
      </c>
      <c r="AP311" s="91" t="s">
        <v>366</v>
      </c>
    </row>
    <row r="312" spans="1:42" x14ac:dyDescent="0.25">
      <c r="A312" s="58">
        <v>312</v>
      </c>
      <c r="C312" s="75">
        <f>$B310*100+MOD(C299,100)</f>
        <v>511</v>
      </c>
      <c r="D312" s="58">
        <f>D299</f>
        <v>0</v>
      </c>
      <c r="E312" s="58">
        <f>E299</f>
        <v>0</v>
      </c>
      <c r="F312" s="58">
        <f>F310</f>
        <v>12</v>
      </c>
      <c r="G312" s="75">
        <f>$B310*100+MOD(G299,100)</f>
        <v>512</v>
      </c>
      <c r="H312" s="65">
        <f>H299</f>
        <v>5</v>
      </c>
      <c r="I312" s="58">
        <f>I299</f>
        <v>0</v>
      </c>
      <c r="J312" s="58">
        <f>F312</f>
        <v>12</v>
      </c>
      <c r="K312" s="75">
        <f>$B310*100+MOD(K299,100)</f>
        <v>513</v>
      </c>
      <c r="L312" s="65">
        <f>L299</f>
        <v>10</v>
      </c>
      <c r="M312" s="58">
        <f>M299</f>
        <v>0</v>
      </c>
      <c r="N312" s="58">
        <f>J312</f>
        <v>12</v>
      </c>
      <c r="O312" s="75">
        <f>$B310*100+MOD(O299,100)</f>
        <v>514</v>
      </c>
      <c r="P312" s="65">
        <f>P299</f>
        <v>10</v>
      </c>
      <c r="Q312" s="58">
        <f>Q299</f>
        <v>0</v>
      </c>
      <c r="R312" s="58">
        <f>N312</f>
        <v>12</v>
      </c>
      <c r="S312" s="75">
        <f>$B310*100+MOD(S299,100)</f>
        <v>515</v>
      </c>
      <c r="T312" s="65">
        <f>T299</f>
        <v>14.330127018922193</v>
      </c>
      <c r="U312" s="58">
        <f>U299</f>
        <v>-2.4999999999999996</v>
      </c>
      <c r="V312" s="58">
        <f>R312</f>
        <v>12</v>
      </c>
      <c r="W312" s="75">
        <f>$B310*100+MOD(W299,100)</f>
        <v>516</v>
      </c>
      <c r="X312" s="65">
        <f>X299</f>
        <v>18.660254037844386</v>
      </c>
      <c r="Y312" s="58">
        <f>Y299</f>
        <v>-4.9999999999999991</v>
      </c>
      <c r="Z312" s="58">
        <f>V312</f>
        <v>12</v>
      </c>
      <c r="AA312" s="75">
        <f>$B310*100+MOD(AA299,100)</f>
        <v>517</v>
      </c>
      <c r="AB312" s="65">
        <f>AB299</f>
        <v>27.320508075688771</v>
      </c>
      <c r="AC312" s="58">
        <f>AC299</f>
        <v>-9.9999999999999982</v>
      </c>
      <c r="AD312" s="58">
        <f>Z312</f>
        <v>12</v>
      </c>
      <c r="AE312" s="75">
        <f>$B310*100+MOD(AE299,100)</f>
        <v>518</v>
      </c>
      <c r="AF312" s="65">
        <f>AF299</f>
        <v>36.846787517317594</v>
      </c>
      <c r="AG312" s="58">
        <f>AG299</f>
        <v>-15.499999999999996</v>
      </c>
      <c r="AH312" s="58">
        <f>AD312</f>
        <v>12</v>
      </c>
      <c r="AI312" s="75">
        <f>$B310*100+MOD(AI299,100)</f>
        <v>519</v>
      </c>
      <c r="AJ312" s="65">
        <f>AJ299</f>
        <v>41.176914536239785</v>
      </c>
      <c r="AK312" s="58">
        <f>AK299</f>
        <v>-17.999999999999996</v>
      </c>
      <c r="AL312" s="58">
        <f>AH312</f>
        <v>12</v>
      </c>
      <c r="AM312" s="75">
        <f>$B310*100+MOD(AM299,100)</f>
        <v>510</v>
      </c>
      <c r="AN312" s="65">
        <f>AN299</f>
        <v>41.176914536239785</v>
      </c>
      <c r="AO312" s="58">
        <f>AO299</f>
        <v>-20.499999999999996</v>
      </c>
      <c r="AP312" s="58">
        <f>AL312</f>
        <v>12</v>
      </c>
    </row>
    <row r="313" spans="1:42" x14ac:dyDescent="0.25">
      <c r="A313" s="58">
        <v>313</v>
      </c>
      <c r="C313" s="75">
        <f>$B310*100+MOD(C300,100)</f>
        <v>521</v>
      </c>
      <c r="D313" s="58">
        <f t="shared" ref="D313:E313" si="241">D300</f>
        <v>0</v>
      </c>
      <c r="E313" s="65">
        <f t="shared" si="241"/>
        <v>5</v>
      </c>
      <c r="F313" s="58">
        <f>F312</f>
        <v>12</v>
      </c>
      <c r="G313" s="75">
        <f>$B310*100+MOD(G300,100)</f>
        <v>522</v>
      </c>
      <c r="H313" s="65">
        <f t="shared" ref="H313:H321" si="242">H300</f>
        <v>5</v>
      </c>
      <c r="I313" s="58">
        <f t="shared" ref="I313:I321" si="243">I300</f>
        <v>5</v>
      </c>
      <c r="J313" s="58">
        <f>J312</f>
        <v>12</v>
      </c>
      <c r="K313" s="75">
        <f>$B310*100+MOD(K300,100)</f>
        <v>523</v>
      </c>
      <c r="L313" s="65">
        <f t="shared" ref="L313:L321" si="244">L300</f>
        <v>10</v>
      </c>
      <c r="M313" s="58">
        <f t="shared" ref="M313:M321" si="245">M300</f>
        <v>5</v>
      </c>
      <c r="N313" s="58">
        <f t="shared" ref="N313:N321" si="246">J313</f>
        <v>12</v>
      </c>
      <c r="O313" s="75">
        <f>$B310*100+MOD(O300,100)</f>
        <v>524</v>
      </c>
      <c r="P313" s="65">
        <f t="shared" ref="P313:P321" si="247">P300</f>
        <v>12.5</v>
      </c>
      <c r="Q313" s="58">
        <f t="shared" ref="Q313:Q321" si="248">Q300</f>
        <v>4.3301270189221936</v>
      </c>
      <c r="R313" s="58">
        <f t="shared" ref="R313:R321" si="249">N313</f>
        <v>12</v>
      </c>
      <c r="S313" s="75">
        <f>$B310*100+MOD(S300,100)</f>
        <v>525</v>
      </c>
      <c r="T313" s="65">
        <f t="shared" ref="T313:T321" si="250">T300</f>
        <v>16.830127018922195</v>
      </c>
      <c r="U313" s="58">
        <f t="shared" ref="U313:U321" si="251">U300</f>
        <v>1.8301270189221941</v>
      </c>
      <c r="V313" s="58">
        <f t="shared" ref="V313:V321" si="252">R313</f>
        <v>12</v>
      </c>
      <c r="W313" s="75">
        <f>$B310*100+MOD(W300,100)</f>
        <v>526</v>
      </c>
      <c r="X313" s="65">
        <f t="shared" ref="X313:X321" si="253">X300</f>
        <v>21.160254037844389</v>
      </c>
      <c r="Y313" s="58">
        <f t="shared" ref="Y313:Y321" si="254">Y300</f>
        <v>-0.66987298107780546</v>
      </c>
      <c r="Z313" s="58">
        <f t="shared" ref="Z313:Z321" si="255">V313</f>
        <v>12</v>
      </c>
      <c r="AA313" s="75">
        <f>$B310*100+MOD(AA300,100)</f>
        <v>527</v>
      </c>
      <c r="AB313" s="65">
        <f t="shared" ref="AB313:AB321" si="256">AB300</f>
        <v>29.820508075688775</v>
      </c>
      <c r="AC313" s="58">
        <f t="shared" ref="AC313:AC321" si="257">AC300</f>
        <v>-5.6698729810778046</v>
      </c>
      <c r="AD313" s="58">
        <f t="shared" ref="AD313:AD321" si="258">Z313</f>
        <v>12</v>
      </c>
      <c r="AE313" s="75">
        <f>$B310*100+MOD(AE300,100)</f>
        <v>528</v>
      </c>
      <c r="AF313" s="65">
        <f t="shared" ref="AF313:AF321" si="259">AF300</f>
        <v>39.346787517317601</v>
      </c>
      <c r="AG313" s="58">
        <f t="shared" ref="AG313:AG321" si="260">AG300</f>
        <v>-11.169872981077804</v>
      </c>
      <c r="AH313" s="58">
        <f t="shared" ref="AH313:AH321" si="261">AD313</f>
        <v>12</v>
      </c>
      <c r="AI313" s="75">
        <f>$B310*100+MOD(AI300,100)</f>
        <v>529</v>
      </c>
      <c r="AJ313" s="65">
        <f t="shared" ref="AJ313:AJ321" si="262">AJ300</f>
        <v>43.676914536239792</v>
      </c>
      <c r="AK313" s="58">
        <f t="shared" ref="AK313:AK321" si="263">AK300</f>
        <v>-13.669872981077804</v>
      </c>
      <c r="AL313" s="58">
        <f t="shared" ref="AL313:AL321" si="264">AH313</f>
        <v>12</v>
      </c>
      <c r="AM313" s="75">
        <f>$B310*100+MOD(AM300,100)</f>
        <v>510</v>
      </c>
      <c r="AN313" s="65">
        <f t="shared" ref="AN313:AN321" si="265">AN300</f>
        <v>48.007041555161983</v>
      </c>
      <c r="AO313" s="58">
        <f t="shared" ref="AO313:AO321" si="266">AO300</f>
        <v>-16.169872981077802</v>
      </c>
      <c r="AP313" s="58">
        <f t="shared" ref="AP313:AP321" si="267">AL313</f>
        <v>12</v>
      </c>
    </row>
    <row r="314" spans="1:42" x14ac:dyDescent="0.25">
      <c r="A314" s="58">
        <v>314</v>
      </c>
      <c r="C314" s="75">
        <f>$B310*100+MOD(C301,100)</f>
        <v>531</v>
      </c>
      <c r="D314" s="58">
        <f t="shared" ref="D314:E314" si="268">D301</f>
        <v>0</v>
      </c>
      <c r="E314" s="65">
        <f t="shared" si="268"/>
        <v>10</v>
      </c>
      <c r="F314" s="58">
        <f t="shared" ref="F314:F321" si="269">F313</f>
        <v>12</v>
      </c>
      <c r="G314" s="75">
        <f>$B310*100+MOD(G301,100)</f>
        <v>532</v>
      </c>
      <c r="H314" s="65">
        <f t="shared" si="242"/>
        <v>5</v>
      </c>
      <c r="I314" s="58">
        <f t="shared" si="243"/>
        <v>10</v>
      </c>
      <c r="J314" s="58">
        <f t="shared" ref="J314:J321" si="270">J313</f>
        <v>12</v>
      </c>
      <c r="K314" s="75">
        <f>$B310*100+MOD(K301,100)</f>
        <v>533</v>
      </c>
      <c r="L314" s="65">
        <f t="shared" si="244"/>
        <v>10</v>
      </c>
      <c r="M314" s="58">
        <f t="shared" si="245"/>
        <v>10</v>
      </c>
      <c r="N314" s="58">
        <f t="shared" si="246"/>
        <v>12</v>
      </c>
      <c r="O314" s="75">
        <f>$B310*100+MOD(O301,100)</f>
        <v>534</v>
      </c>
      <c r="P314" s="65">
        <f t="shared" si="247"/>
        <v>15</v>
      </c>
      <c r="Q314" s="58">
        <f t="shared" si="248"/>
        <v>8.6602540378443873</v>
      </c>
      <c r="R314" s="58">
        <f t="shared" si="249"/>
        <v>12</v>
      </c>
      <c r="S314" s="75">
        <f>$B310*100+MOD(S301,100)</f>
        <v>535</v>
      </c>
      <c r="T314" s="65">
        <f t="shared" si="250"/>
        <v>19.330127018922195</v>
      </c>
      <c r="U314" s="58">
        <f t="shared" si="251"/>
        <v>6.1602540378443873</v>
      </c>
      <c r="V314" s="58">
        <f t="shared" si="252"/>
        <v>12</v>
      </c>
      <c r="W314" s="75">
        <f>$B310*100+MOD(W301,100)</f>
        <v>536</v>
      </c>
      <c r="X314" s="65">
        <f t="shared" si="253"/>
        <v>23.660254037844389</v>
      </c>
      <c r="Y314" s="58">
        <f t="shared" si="254"/>
        <v>3.6602540378443877</v>
      </c>
      <c r="Z314" s="58">
        <f t="shared" si="255"/>
        <v>12</v>
      </c>
      <c r="AA314" s="75">
        <f>$B310*100+MOD(AA301,100)</f>
        <v>537</v>
      </c>
      <c r="AB314" s="65">
        <f t="shared" si="256"/>
        <v>32.320508075688778</v>
      </c>
      <c r="AC314" s="58">
        <f t="shared" si="257"/>
        <v>-1.3397459621556114</v>
      </c>
      <c r="AD314" s="58">
        <f t="shared" si="258"/>
        <v>12</v>
      </c>
      <c r="AE314" s="75">
        <f>$B310*100+MOD(AE301,100)</f>
        <v>538</v>
      </c>
      <c r="AF314" s="65">
        <f t="shared" si="259"/>
        <v>41.846787517317601</v>
      </c>
      <c r="AG314" s="58">
        <f t="shared" si="260"/>
        <v>-6.8397459621556109</v>
      </c>
      <c r="AH314" s="58">
        <f t="shared" si="261"/>
        <v>12</v>
      </c>
      <c r="AI314" s="75">
        <f>$B310*100+MOD(AI301,100)</f>
        <v>539</v>
      </c>
      <c r="AJ314" s="65">
        <f t="shared" si="262"/>
        <v>46.176914536239792</v>
      </c>
      <c r="AK314" s="58">
        <f t="shared" si="263"/>
        <v>-9.3397459621556109</v>
      </c>
      <c r="AL314" s="58">
        <f t="shared" si="264"/>
        <v>12</v>
      </c>
      <c r="AM314" s="75">
        <f>$B310*100+MOD(AM301,100)</f>
        <v>510</v>
      </c>
      <c r="AN314" s="65">
        <f t="shared" si="265"/>
        <v>50.507041555161983</v>
      </c>
      <c r="AO314" s="58">
        <f t="shared" si="266"/>
        <v>-11.839745962155611</v>
      </c>
      <c r="AP314" s="58">
        <f t="shared" si="267"/>
        <v>12</v>
      </c>
    </row>
    <row r="315" spans="1:42" x14ac:dyDescent="0.25">
      <c r="A315" s="58">
        <v>315</v>
      </c>
      <c r="C315" s="75">
        <f>$B310*100+MOD(C302,100)</f>
        <v>541</v>
      </c>
      <c r="D315" s="58">
        <f t="shared" ref="D315:E315" si="271">D302</f>
        <v>0</v>
      </c>
      <c r="E315" s="65">
        <f t="shared" si="271"/>
        <v>15</v>
      </c>
      <c r="F315" s="58">
        <f t="shared" si="269"/>
        <v>12</v>
      </c>
      <c r="G315" s="75">
        <f>$B310*100+MOD(G302,100)</f>
        <v>542</v>
      </c>
      <c r="H315" s="65">
        <f t="shared" si="242"/>
        <v>5</v>
      </c>
      <c r="I315" s="58">
        <f t="shared" si="243"/>
        <v>15</v>
      </c>
      <c r="J315" s="58">
        <f t="shared" si="270"/>
        <v>12</v>
      </c>
      <c r="K315" s="75">
        <f>$B310*100+MOD(K302,100)</f>
        <v>543</v>
      </c>
      <c r="L315" s="65">
        <f t="shared" si="244"/>
        <v>10</v>
      </c>
      <c r="M315" s="58">
        <f t="shared" si="245"/>
        <v>15</v>
      </c>
      <c r="N315" s="58">
        <f t="shared" si="246"/>
        <v>12</v>
      </c>
      <c r="O315" s="75">
        <f>$B310*100+MOD(O302,100)</f>
        <v>544</v>
      </c>
      <c r="P315" s="65">
        <f t="shared" si="247"/>
        <v>17.5</v>
      </c>
      <c r="Q315" s="58">
        <f t="shared" si="248"/>
        <v>12.99038105676658</v>
      </c>
      <c r="R315" s="58">
        <f t="shared" si="249"/>
        <v>12</v>
      </c>
      <c r="S315" s="75">
        <f>$B310*100+MOD(S302,100)</f>
        <v>545</v>
      </c>
      <c r="T315" s="65">
        <f t="shared" si="250"/>
        <v>21.830127018922195</v>
      </c>
      <c r="U315" s="58">
        <f t="shared" si="251"/>
        <v>10.49038105676658</v>
      </c>
      <c r="V315" s="58">
        <f t="shared" si="252"/>
        <v>12</v>
      </c>
      <c r="W315" s="75">
        <f>$B310*100+MOD(W302,100)</f>
        <v>546</v>
      </c>
      <c r="X315" s="65">
        <f t="shared" si="253"/>
        <v>26.160254037844389</v>
      </c>
      <c r="Y315" s="58">
        <f t="shared" si="254"/>
        <v>7.9903810567665801</v>
      </c>
      <c r="Z315" s="58">
        <f t="shared" si="255"/>
        <v>12</v>
      </c>
      <c r="AA315" s="75">
        <f>$B310*100+MOD(AA302,100)</f>
        <v>547</v>
      </c>
      <c r="AB315" s="65">
        <f t="shared" si="256"/>
        <v>34.820508075688778</v>
      </c>
      <c r="AC315" s="58">
        <f t="shared" si="257"/>
        <v>2.9903810567665809</v>
      </c>
      <c r="AD315" s="58">
        <f t="shared" si="258"/>
        <v>12</v>
      </c>
      <c r="AE315" s="75">
        <f>$B310*100+MOD(AE302,100)</f>
        <v>548</v>
      </c>
      <c r="AF315" s="65">
        <f t="shared" si="259"/>
        <v>44.346787517317601</v>
      </c>
      <c r="AG315" s="58">
        <f t="shared" si="260"/>
        <v>-2.5096189432334182</v>
      </c>
      <c r="AH315" s="58">
        <f t="shared" si="261"/>
        <v>12</v>
      </c>
      <c r="AI315" s="75">
        <f>$B310*100+MOD(AI302,100)</f>
        <v>549</v>
      </c>
      <c r="AJ315" s="65">
        <f t="shared" si="262"/>
        <v>48.676914536239792</v>
      </c>
      <c r="AK315" s="58">
        <f t="shared" si="263"/>
        <v>-5.0096189432334182</v>
      </c>
      <c r="AL315" s="58">
        <f t="shared" si="264"/>
        <v>12</v>
      </c>
      <c r="AM315" s="75">
        <f>$B310*100+MOD(AM302,100)</f>
        <v>510</v>
      </c>
      <c r="AN315" s="65">
        <f t="shared" si="265"/>
        <v>53.007041555161983</v>
      </c>
      <c r="AO315" s="58">
        <f t="shared" si="266"/>
        <v>-7.5096189432334182</v>
      </c>
      <c r="AP315" s="58">
        <f t="shared" si="267"/>
        <v>12</v>
      </c>
    </row>
    <row r="316" spans="1:42" x14ac:dyDescent="0.25">
      <c r="A316" s="58">
        <v>316</v>
      </c>
      <c r="C316" s="75">
        <f>$B310*100+MOD(C303,100)</f>
        <v>551</v>
      </c>
      <c r="D316" s="58">
        <f t="shared" ref="D316:E316" si="272">D303</f>
        <v>0</v>
      </c>
      <c r="E316" s="65">
        <f t="shared" si="272"/>
        <v>20</v>
      </c>
      <c r="F316" s="58">
        <f t="shared" si="269"/>
        <v>12</v>
      </c>
      <c r="G316" s="75">
        <f>$B310*100+MOD(G303,100)</f>
        <v>552</v>
      </c>
      <c r="H316" s="65">
        <f t="shared" si="242"/>
        <v>5</v>
      </c>
      <c r="I316" s="58">
        <f t="shared" si="243"/>
        <v>20</v>
      </c>
      <c r="J316" s="58">
        <f t="shared" si="270"/>
        <v>12</v>
      </c>
      <c r="K316" s="75">
        <f>$B310*100+MOD(K303,100)</f>
        <v>553</v>
      </c>
      <c r="L316" s="65">
        <f t="shared" si="244"/>
        <v>10</v>
      </c>
      <c r="M316" s="58">
        <f t="shared" si="245"/>
        <v>20</v>
      </c>
      <c r="N316" s="58">
        <f t="shared" si="246"/>
        <v>12</v>
      </c>
      <c r="O316" s="75">
        <f>$B310*100+MOD(O303,100)</f>
        <v>554</v>
      </c>
      <c r="P316" s="65">
        <f t="shared" si="247"/>
        <v>20</v>
      </c>
      <c r="Q316" s="58">
        <f t="shared" si="248"/>
        <v>17.320508075688775</v>
      </c>
      <c r="R316" s="58">
        <f t="shared" si="249"/>
        <v>12</v>
      </c>
      <c r="S316" s="75">
        <f>$B310*100+MOD(S303,100)</f>
        <v>555</v>
      </c>
      <c r="T316" s="65">
        <f t="shared" si="250"/>
        <v>24.330127018922195</v>
      </c>
      <c r="U316" s="58">
        <f t="shared" si="251"/>
        <v>14.820508075688775</v>
      </c>
      <c r="V316" s="58">
        <f t="shared" si="252"/>
        <v>12</v>
      </c>
      <c r="W316" s="75">
        <f>$B310*100+MOD(W303,100)</f>
        <v>556</v>
      </c>
      <c r="X316" s="65">
        <f t="shared" si="253"/>
        <v>28.660254037844389</v>
      </c>
      <c r="Y316" s="58">
        <f t="shared" si="254"/>
        <v>12.320508075688775</v>
      </c>
      <c r="Z316" s="58">
        <f t="shared" si="255"/>
        <v>12</v>
      </c>
      <c r="AA316" s="75">
        <f>$B310*100+MOD(AA303,100)</f>
        <v>557</v>
      </c>
      <c r="AB316" s="65">
        <f t="shared" si="256"/>
        <v>37.320508075688778</v>
      </c>
      <c r="AC316" s="58">
        <f t="shared" si="257"/>
        <v>7.3205080756887755</v>
      </c>
      <c r="AD316" s="58">
        <f t="shared" si="258"/>
        <v>12</v>
      </c>
      <c r="AE316" s="75">
        <f>$B310*100+MOD(AE303,100)</f>
        <v>558</v>
      </c>
      <c r="AF316" s="65">
        <f t="shared" si="259"/>
        <v>46.846787517317601</v>
      </c>
      <c r="AG316" s="58">
        <f t="shared" si="260"/>
        <v>1.8205080756887764</v>
      </c>
      <c r="AH316" s="58">
        <f t="shared" si="261"/>
        <v>12</v>
      </c>
      <c r="AI316" s="75">
        <f>$B310*100+MOD(AI303,100)</f>
        <v>559</v>
      </c>
      <c r="AJ316" s="65">
        <f t="shared" si="262"/>
        <v>51.176914536239792</v>
      </c>
      <c r="AK316" s="58">
        <f t="shared" si="263"/>
        <v>-0.67949192431122318</v>
      </c>
      <c r="AL316" s="58">
        <f t="shared" si="264"/>
        <v>12</v>
      </c>
      <c r="AM316" s="75">
        <f>$B310*100+MOD(AM303,100)</f>
        <v>510</v>
      </c>
      <c r="AN316" s="65">
        <f t="shared" si="265"/>
        <v>55.507041555161983</v>
      </c>
      <c r="AO316" s="58">
        <f t="shared" si="266"/>
        <v>-3.1794919243112227</v>
      </c>
      <c r="AP316" s="58">
        <f t="shared" si="267"/>
        <v>12</v>
      </c>
    </row>
    <row r="317" spans="1:42" x14ac:dyDescent="0.25">
      <c r="A317" s="58">
        <v>317</v>
      </c>
      <c r="C317" s="75">
        <f>$B310*100+MOD(C304,100)</f>
        <v>561</v>
      </c>
      <c r="D317" s="58">
        <f t="shared" ref="D317:E317" si="273">D304</f>
        <v>0</v>
      </c>
      <c r="E317" s="65">
        <f t="shared" si="273"/>
        <v>25</v>
      </c>
      <c r="F317" s="58">
        <f t="shared" si="269"/>
        <v>12</v>
      </c>
      <c r="G317" s="75">
        <f>$B310*100+MOD(G304,100)</f>
        <v>562</v>
      </c>
      <c r="H317" s="65">
        <f t="shared" si="242"/>
        <v>5</v>
      </c>
      <c r="I317" s="58">
        <f t="shared" si="243"/>
        <v>25</v>
      </c>
      <c r="J317" s="58">
        <f t="shared" si="270"/>
        <v>12</v>
      </c>
      <c r="K317" s="75">
        <f>$B310*100+MOD(K304,100)</f>
        <v>563</v>
      </c>
      <c r="L317" s="65">
        <f t="shared" si="244"/>
        <v>10</v>
      </c>
      <c r="M317" s="58">
        <f t="shared" si="245"/>
        <v>25</v>
      </c>
      <c r="N317" s="58">
        <f t="shared" si="246"/>
        <v>12</v>
      </c>
      <c r="O317" s="75">
        <f>$B310*100+MOD(O304,100)</f>
        <v>564</v>
      </c>
      <c r="P317" s="65">
        <f t="shared" si="247"/>
        <v>22.5</v>
      </c>
      <c r="Q317" s="58">
        <f t="shared" si="248"/>
        <v>21.650635094610969</v>
      </c>
      <c r="R317" s="58">
        <f t="shared" si="249"/>
        <v>12</v>
      </c>
      <c r="S317" s="75">
        <f>$B310*100+MOD(S304,100)</f>
        <v>565</v>
      </c>
      <c r="T317" s="65">
        <f t="shared" si="250"/>
        <v>26.830127018922195</v>
      </c>
      <c r="U317" s="58">
        <f t="shared" si="251"/>
        <v>19.150635094610969</v>
      </c>
      <c r="V317" s="58">
        <f t="shared" si="252"/>
        <v>12</v>
      </c>
      <c r="W317" s="75">
        <f>$B310*100+MOD(W304,100)</f>
        <v>566</v>
      </c>
      <c r="X317" s="65">
        <f t="shared" si="253"/>
        <v>31.160254037844389</v>
      </c>
      <c r="Y317" s="58">
        <f t="shared" si="254"/>
        <v>16.650635094610969</v>
      </c>
      <c r="Z317" s="58">
        <f t="shared" si="255"/>
        <v>12</v>
      </c>
      <c r="AA317" s="75">
        <f>$B310*100+MOD(AA304,100)</f>
        <v>567</v>
      </c>
      <c r="AB317" s="65">
        <f t="shared" si="256"/>
        <v>39.820508075688778</v>
      </c>
      <c r="AC317" s="58">
        <f t="shared" si="257"/>
        <v>11.650635094610969</v>
      </c>
      <c r="AD317" s="58">
        <f t="shared" si="258"/>
        <v>12</v>
      </c>
      <c r="AE317" s="75">
        <f>$B310*100+MOD(AE304,100)</f>
        <v>568</v>
      </c>
      <c r="AF317" s="65">
        <f t="shared" si="259"/>
        <v>49.346787517317601</v>
      </c>
      <c r="AG317" s="58">
        <f t="shared" si="260"/>
        <v>6.15063509461097</v>
      </c>
      <c r="AH317" s="58">
        <f t="shared" si="261"/>
        <v>12</v>
      </c>
      <c r="AI317" s="75">
        <f>$B310*100+MOD(AI304,100)</f>
        <v>569</v>
      </c>
      <c r="AJ317" s="65">
        <f t="shared" si="262"/>
        <v>53.676914536239792</v>
      </c>
      <c r="AK317" s="58">
        <f t="shared" si="263"/>
        <v>3.6506350946109705</v>
      </c>
      <c r="AL317" s="58">
        <f t="shared" si="264"/>
        <v>12</v>
      </c>
      <c r="AM317" s="75">
        <f>$B310*100+MOD(AM304,100)</f>
        <v>510</v>
      </c>
      <c r="AN317" s="65">
        <f t="shared" si="265"/>
        <v>58.007041555161983</v>
      </c>
      <c r="AO317" s="58">
        <f t="shared" si="266"/>
        <v>1.1506350946109709</v>
      </c>
      <c r="AP317" s="58">
        <f t="shared" si="267"/>
        <v>12</v>
      </c>
    </row>
    <row r="318" spans="1:42" x14ac:dyDescent="0.25">
      <c r="A318" s="58">
        <v>318</v>
      </c>
      <c r="C318" s="75">
        <f>$B310*100+MOD(C305,100)</f>
        <v>571</v>
      </c>
      <c r="D318" s="58">
        <f t="shared" ref="D318:E318" si="274">D305</f>
        <v>0</v>
      </c>
      <c r="E318" s="65">
        <f t="shared" si="274"/>
        <v>35</v>
      </c>
      <c r="F318" s="58">
        <f t="shared" si="269"/>
        <v>12</v>
      </c>
      <c r="G318" s="75">
        <f>$B310*100+MOD(G305,100)</f>
        <v>572</v>
      </c>
      <c r="H318" s="65">
        <f t="shared" si="242"/>
        <v>5</v>
      </c>
      <c r="I318" s="58">
        <f t="shared" si="243"/>
        <v>35</v>
      </c>
      <c r="J318" s="58">
        <f t="shared" si="270"/>
        <v>12</v>
      </c>
      <c r="K318" s="75">
        <f>$B310*100+MOD(K305,100)</f>
        <v>573</v>
      </c>
      <c r="L318" s="65">
        <f t="shared" si="244"/>
        <v>10</v>
      </c>
      <c r="M318" s="58">
        <f t="shared" si="245"/>
        <v>35</v>
      </c>
      <c r="N318" s="58">
        <f t="shared" si="246"/>
        <v>12</v>
      </c>
      <c r="O318" s="75">
        <f>$B310*100+MOD(O305,100)</f>
        <v>574</v>
      </c>
      <c r="P318" s="65">
        <f t="shared" si="247"/>
        <v>27.499999999999996</v>
      </c>
      <c r="Q318" s="58">
        <f t="shared" si="248"/>
        <v>30.310889132455355</v>
      </c>
      <c r="R318" s="58">
        <f t="shared" si="249"/>
        <v>12</v>
      </c>
      <c r="S318" s="75">
        <f>$B310*100+MOD(S305,100)</f>
        <v>575</v>
      </c>
      <c r="T318" s="65">
        <f t="shared" si="250"/>
        <v>31.830127018922195</v>
      </c>
      <c r="U318" s="58">
        <f t="shared" si="251"/>
        <v>27.810889132455355</v>
      </c>
      <c r="V318" s="58">
        <f t="shared" si="252"/>
        <v>12</v>
      </c>
      <c r="W318" s="75">
        <f>$B310*100+MOD(W305,100)</f>
        <v>576</v>
      </c>
      <c r="X318" s="65">
        <f t="shared" si="253"/>
        <v>36.160254037844389</v>
      </c>
      <c r="Y318" s="58">
        <f t="shared" si="254"/>
        <v>25.310889132455355</v>
      </c>
      <c r="Z318" s="58">
        <f t="shared" si="255"/>
        <v>12</v>
      </c>
      <c r="AA318" s="75">
        <f>$B310*100+MOD(AA305,100)</f>
        <v>577</v>
      </c>
      <c r="AB318" s="65">
        <f t="shared" si="256"/>
        <v>44.820508075688778</v>
      </c>
      <c r="AC318" s="58">
        <f t="shared" si="257"/>
        <v>20.310889132455355</v>
      </c>
      <c r="AD318" s="58">
        <f t="shared" si="258"/>
        <v>12</v>
      </c>
      <c r="AE318" s="75">
        <f>$B310*100+MOD(AE305,100)</f>
        <v>578</v>
      </c>
      <c r="AF318" s="65">
        <f t="shared" si="259"/>
        <v>54.346787517317601</v>
      </c>
      <c r="AG318" s="58">
        <f t="shared" si="260"/>
        <v>14.810889132455355</v>
      </c>
      <c r="AH318" s="58">
        <f t="shared" si="261"/>
        <v>12</v>
      </c>
      <c r="AI318" s="75">
        <f>$B310*100+MOD(AI305,100)</f>
        <v>579</v>
      </c>
      <c r="AJ318" s="65">
        <f t="shared" si="262"/>
        <v>58.676914536239792</v>
      </c>
      <c r="AK318" s="58">
        <f t="shared" si="263"/>
        <v>12.310889132455355</v>
      </c>
      <c r="AL318" s="58">
        <f t="shared" si="264"/>
        <v>12</v>
      </c>
      <c r="AM318" s="75">
        <f>$B310*100+MOD(AM305,100)</f>
        <v>510</v>
      </c>
      <c r="AN318" s="65">
        <f t="shared" si="265"/>
        <v>63.007041555161983</v>
      </c>
      <c r="AO318" s="58">
        <f t="shared" si="266"/>
        <v>9.8108891324553547</v>
      </c>
      <c r="AP318" s="58">
        <f t="shared" si="267"/>
        <v>12</v>
      </c>
    </row>
    <row r="319" spans="1:42" x14ac:dyDescent="0.25">
      <c r="A319" s="58">
        <v>319</v>
      </c>
      <c r="C319" s="75">
        <f>$B310*100+MOD(C306,100)</f>
        <v>581</v>
      </c>
      <c r="D319" s="58">
        <f t="shared" ref="D319:E319" si="275">D306</f>
        <v>0</v>
      </c>
      <c r="E319" s="65">
        <f t="shared" si="275"/>
        <v>46</v>
      </c>
      <c r="F319" s="58">
        <f t="shared" si="269"/>
        <v>12</v>
      </c>
      <c r="G319" s="75">
        <f>$B310*100+MOD(G306,100)</f>
        <v>582</v>
      </c>
      <c r="H319" s="65">
        <f t="shared" si="242"/>
        <v>5</v>
      </c>
      <c r="I319" s="58">
        <f t="shared" si="243"/>
        <v>46</v>
      </c>
      <c r="J319" s="58">
        <f t="shared" si="270"/>
        <v>12</v>
      </c>
      <c r="K319" s="75">
        <f>$B310*100+MOD(K306,100)</f>
        <v>583</v>
      </c>
      <c r="L319" s="65">
        <f t="shared" si="244"/>
        <v>10</v>
      </c>
      <c r="M319" s="58">
        <f t="shared" si="245"/>
        <v>46</v>
      </c>
      <c r="N319" s="58">
        <f t="shared" si="246"/>
        <v>12</v>
      </c>
      <c r="O319" s="75">
        <f>$B310*100+MOD(O306,100)</f>
        <v>584</v>
      </c>
      <c r="P319" s="65">
        <f t="shared" si="247"/>
        <v>33</v>
      </c>
      <c r="Q319" s="58">
        <f t="shared" si="248"/>
        <v>39.837168574084181</v>
      </c>
      <c r="R319" s="58">
        <f t="shared" si="249"/>
        <v>12</v>
      </c>
      <c r="S319" s="75">
        <f>$B310*100+MOD(S306,100)</f>
        <v>585</v>
      </c>
      <c r="T319" s="65">
        <f t="shared" si="250"/>
        <v>37.330127018922191</v>
      </c>
      <c r="U319" s="58">
        <f t="shared" si="251"/>
        <v>37.337168574084181</v>
      </c>
      <c r="V319" s="58">
        <f t="shared" si="252"/>
        <v>12</v>
      </c>
      <c r="W319" s="75">
        <f>$B310*100+MOD(W306,100)</f>
        <v>586</v>
      </c>
      <c r="X319" s="65">
        <f t="shared" si="253"/>
        <v>41.660254037844382</v>
      </c>
      <c r="Y319" s="58">
        <f t="shared" si="254"/>
        <v>34.837168574084181</v>
      </c>
      <c r="Z319" s="58">
        <f t="shared" si="255"/>
        <v>12</v>
      </c>
      <c r="AA319" s="75">
        <f>$B310*100+MOD(AA306,100)</f>
        <v>587</v>
      </c>
      <c r="AB319" s="65">
        <f t="shared" si="256"/>
        <v>50.320508075688771</v>
      </c>
      <c r="AC319" s="58">
        <f t="shared" si="257"/>
        <v>29.837168574084181</v>
      </c>
      <c r="AD319" s="58">
        <f t="shared" si="258"/>
        <v>12</v>
      </c>
      <c r="AE319" s="75">
        <f>$B310*100+MOD(AE306,100)</f>
        <v>588</v>
      </c>
      <c r="AF319" s="65">
        <f t="shared" si="259"/>
        <v>59.846787517317594</v>
      </c>
      <c r="AG319" s="58">
        <f t="shared" si="260"/>
        <v>24.337168574084181</v>
      </c>
      <c r="AH319" s="58">
        <f t="shared" si="261"/>
        <v>12</v>
      </c>
      <c r="AI319" s="75">
        <f>$B310*100+MOD(AI306,100)</f>
        <v>589</v>
      </c>
      <c r="AJ319" s="65">
        <f t="shared" si="262"/>
        <v>64.176914536239792</v>
      </c>
      <c r="AK319" s="58">
        <f t="shared" si="263"/>
        <v>21.837168574084181</v>
      </c>
      <c r="AL319" s="58">
        <f t="shared" si="264"/>
        <v>12</v>
      </c>
      <c r="AM319" s="75">
        <f>$B310*100+MOD(AM306,100)</f>
        <v>510</v>
      </c>
      <c r="AN319" s="65">
        <f t="shared" si="265"/>
        <v>68.50704155516199</v>
      </c>
      <c r="AO319" s="58">
        <f t="shared" si="266"/>
        <v>19.337168574084181</v>
      </c>
      <c r="AP319" s="58">
        <f t="shared" si="267"/>
        <v>12</v>
      </c>
    </row>
    <row r="320" spans="1:42" x14ac:dyDescent="0.25">
      <c r="A320" s="58">
        <v>320</v>
      </c>
      <c r="C320" s="75">
        <f>$B310*100+MOD(C307,100)</f>
        <v>591</v>
      </c>
      <c r="D320" s="58">
        <f t="shared" ref="D320:E320" si="276">D307</f>
        <v>0</v>
      </c>
      <c r="E320" s="65">
        <f t="shared" si="276"/>
        <v>51</v>
      </c>
      <c r="F320" s="58">
        <f t="shared" si="269"/>
        <v>12</v>
      </c>
      <c r="G320" s="75">
        <f>$B310*100+MOD(G307,100)</f>
        <v>592</v>
      </c>
      <c r="H320" s="65">
        <f t="shared" si="242"/>
        <v>5</v>
      </c>
      <c r="I320" s="58">
        <f t="shared" si="243"/>
        <v>51</v>
      </c>
      <c r="J320" s="58">
        <f t="shared" si="270"/>
        <v>12</v>
      </c>
      <c r="K320" s="75">
        <f>$B310*100+MOD(K307,100)</f>
        <v>593</v>
      </c>
      <c r="L320" s="65">
        <f t="shared" si="244"/>
        <v>10</v>
      </c>
      <c r="M320" s="58">
        <f t="shared" si="245"/>
        <v>51</v>
      </c>
      <c r="N320" s="58">
        <f t="shared" si="246"/>
        <v>12</v>
      </c>
      <c r="O320" s="75">
        <f>$B310*100+MOD(O307,100)</f>
        <v>594</v>
      </c>
      <c r="P320" s="65">
        <f t="shared" si="247"/>
        <v>35.5</v>
      </c>
      <c r="Q320" s="58">
        <f t="shared" si="248"/>
        <v>44.167295593006372</v>
      </c>
      <c r="R320" s="58">
        <f t="shared" si="249"/>
        <v>12</v>
      </c>
      <c r="S320" s="75">
        <f>$B310*100+MOD(S307,100)</f>
        <v>595</v>
      </c>
      <c r="T320" s="65">
        <f t="shared" si="250"/>
        <v>39.830127018922191</v>
      </c>
      <c r="U320" s="58">
        <f t="shared" si="251"/>
        <v>41.667295593006372</v>
      </c>
      <c r="V320" s="58">
        <f t="shared" si="252"/>
        <v>12</v>
      </c>
      <c r="W320" s="75">
        <f>$B310*100+MOD(W307,100)</f>
        <v>596</v>
      </c>
      <c r="X320" s="65">
        <f t="shared" si="253"/>
        <v>44.160254037844382</v>
      </c>
      <c r="Y320" s="58">
        <f t="shared" si="254"/>
        <v>39.167295593006372</v>
      </c>
      <c r="Z320" s="58">
        <f t="shared" si="255"/>
        <v>12</v>
      </c>
      <c r="AA320" s="75">
        <f>$B310*100+MOD(AA307,100)</f>
        <v>597</v>
      </c>
      <c r="AB320" s="65">
        <f t="shared" si="256"/>
        <v>52.820508075688771</v>
      </c>
      <c r="AC320" s="58">
        <f t="shared" si="257"/>
        <v>34.167295593006372</v>
      </c>
      <c r="AD320" s="58">
        <f t="shared" si="258"/>
        <v>12</v>
      </c>
      <c r="AE320" s="75">
        <f>$B310*100+MOD(AE307,100)</f>
        <v>598</v>
      </c>
      <c r="AF320" s="65">
        <f t="shared" si="259"/>
        <v>62.346787517317594</v>
      </c>
      <c r="AG320" s="58">
        <f t="shared" si="260"/>
        <v>28.667295593006372</v>
      </c>
      <c r="AH320" s="58">
        <f t="shared" si="261"/>
        <v>12</v>
      </c>
      <c r="AI320" s="75">
        <f>$B310*100+MOD(AI307,100)</f>
        <v>599</v>
      </c>
      <c r="AJ320" s="65">
        <f t="shared" si="262"/>
        <v>66.676914536239792</v>
      </c>
      <c r="AK320" s="58">
        <f t="shared" si="263"/>
        <v>26.167295593006372</v>
      </c>
      <c r="AL320" s="58">
        <f t="shared" si="264"/>
        <v>12</v>
      </c>
      <c r="AM320" s="75">
        <f>$B310*100+MOD(AM307,100)</f>
        <v>510</v>
      </c>
      <c r="AN320" s="65">
        <f t="shared" si="265"/>
        <v>71.00704155516199</v>
      </c>
      <c r="AO320" s="58">
        <f t="shared" si="266"/>
        <v>23.667295593006372</v>
      </c>
      <c r="AP320" s="58">
        <f t="shared" si="267"/>
        <v>12</v>
      </c>
    </row>
    <row r="321" spans="1:42" x14ac:dyDescent="0.25">
      <c r="A321" s="58">
        <v>321</v>
      </c>
      <c r="C321" s="75">
        <f>$B310*1000+MOD(C308,1000)</f>
        <v>5101</v>
      </c>
      <c r="D321" s="58">
        <f t="shared" ref="D321:E321" si="277">D308</f>
        <v>0</v>
      </c>
      <c r="E321" s="65">
        <f t="shared" si="277"/>
        <v>56</v>
      </c>
      <c r="F321" s="58">
        <f t="shared" si="269"/>
        <v>12</v>
      </c>
      <c r="G321" s="75">
        <f>$B310*1000+MOD(G308,1000)</f>
        <v>5102</v>
      </c>
      <c r="H321" s="65">
        <f t="shared" si="242"/>
        <v>5</v>
      </c>
      <c r="I321" s="58">
        <f t="shared" si="243"/>
        <v>56</v>
      </c>
      <c r="J321" s="58">
        <f t="shared" si="270"/>
        <v>12</v>
      </c>
      <c r="K321" s="75">
        <f>$B310*1000+MOD(K308,1000)</f>
        <v>5103</v>
      </c>
      <c r="L321" s="65">
        <f t="shared" si="244"/>
        <v>10</v>
      </c>
      <c r="M321" s="58">
        <f t="shared" si="245"/>
        <v>56</v>
      </c>
      <c r="N321" s="58">
        <f t="shared" si="246"/>
        <v>12</v>
      </c>
      <c r="O321" s="75">
        <f>$B310*1000+MOD(O308,1000)</f>
        <v>5104</v>
      </c>
      <c r="P321" s="65">
        <f t="shared" si="247"/>
        <v>38</v>
      </c>
      <c r="Q321" s="58">
        <f t="shared" si="248"/>
        <v>48.49742261192857</v>
      </c>
      <c r="R321" s="58">
        <f t="shared" si="249"/>
        <v>12</v>
      </c>
      <c r="S321" s="75">
        <f>$B310*1000+MOD(S308,1000)</f>
        <v>5105</v>
      </c>
      <c r="T321" s="65">
        <f t="shared" si="250"/>
        <v>42.330127018922191</v>
      </c>
      <c r="U321" s="58">
        <f t="shared" si="251"/>
        <v>45.99742261192857</v>
      </c>
      <c r="V321" s="58">
        <f t="shared" si="252"/>
        <v>12</v>
      </c>
      <c r="W321" s="75">
        <f>$B310*1000+MOD(W308,1000)</f>
        <v>5106</v>
      </c>
      <c r="X321" s="65">
        <f t="shared" si="253"/>
        <v>46.660254037844382</v>
      </c>
      <c r="Y321" s="58">
        <f t="shared" si="254"/>
        <v>43.49742261192857</v>
      </c>
      <c r="Z321" s="58">
        <f t="shared" si="255"/>
        <v>12</v>
      </c>
      <c r="AA321" s="75">
        <f>$B310*1000+MOD(AA308,1000)</f>
        <v>5107</v>
      </c>
      <c r="AB321" s="65">
        <f t="shared" si="256"/>
        <v>55.320508075688771</v>
      </c>
      <c r="AC321" s="58">
        <f t="shared" si="257"/>
        <v>38.49742261192857</v>
      </c>
      <c r="AD321" s="58">
        <f t="shared" si="258"/>
        <v>12</v>
      </c>
      <c r="AE321" s="75">
        <f>$B310*1000+MOD(AE308,1000)</f>
        <v>5108</v>
      </c>
      <c r="AF321" s="65">
        <f t="shared" si="259"/>
        <v>64.846787517317594</v>
      </c>
      <c r="AG321" s="58">
        <f t="shared" si="260"/>
        <v>32.99742261192857</v>
      </c>
      <c r="AH321" s="58">
        <f t="shared" si="261"/>
        <v>12</v>
      </c>
      <c r="AI321" s="75">
        <f>$B310*1000+MOD(AI308,1000)</f>
        <v>5109</v>
      </c>
      <c r="AJ321" s="65">
        <f t="shared" si="262"/>
        <v>69.176914536239792</v>
      </c>
      <c r="AK321" s="58">
        <f t="shared" si="263"/>
        <v>30.49742261192857</v>
      </c>
      <c r="AL321" s="58">
        <f t="shared" si="264"/>
        <v>12</v>
      </c>
      <c r="AM321" s="75">
        <f>$B310*10000+MOD(AM308,10000)</f>
        <v>51010</v>
      </c>
      <c r="AN321" s="65">
        <f t="shared" si="265"/>
        <v>73.50704155516199</v>
      </c>
      <c r="AO321" s="58">
        <f t="shared" si="266"/>
        <v>27.99742261192857</v>
      </c>
      <c r="AP321" s="58">
        <f t="shared" si="267"/>
        <v>12</v>
      </c>
    </row>
    <row r="322" spans="1:42" x14ac:dyDescent="0.25">
      <c r="A322" s="58">
        <v>322</v>
      </c>
    </row>
    <row r="323" spans="1:42" x14ac:dyDescent="0.25">
      <c r="A323" s="58">
        <v>323</v>
      </c>
      <c r="B323" s="58">
        <f>B310+1</f>
        <v>6</v>
      </c>
      <c r="C323" s="58" t="s">
        <v>387</v>
      </c>
      <c r="E323" s="58" t="s">
        <v>370</v>
      </c>
      <c r="F323" s="77">
        <f>F310+$G$15</f>
        <v>15</v>
      </c>
    </row>
    <row r="324" spans="1:42" s="75" customFormat="1" ht="16.5" x14ac:dyDescent="0.3">
      <c r="A324" s="58">
        <v>324</v>
      </c>
      <c r="D324" s="91" t="s">
        <v>364</v>
      </c>
      <c r="E324" s="91" t="s">
        <v>365</v>
      </c>
      <c r="F324" s="91" t="s">
        <v>366</v>
      </c>
      <c r="H324" s="91" t="s">
        <v>364</v>
      </c>
      <c r="I324" s="91" t="s">
        <v>365</v>
      </c>
      <c r="J324" s="91" t="s">
        <v>366</v>
      </c>
      <c r="K324" s="91"/>
      <c r="L324" s="91" t="s">
        <v>364</v>
      </c>
      <c r="M324" s="91" t="s">
        <v>365</v>
      </c>
      <c r="N324" s="91" t="s">
        <v>366</v>
      </c>
      <c r="O324" s="91"/>
      <c r="P324" s="91" t="s">
        <v>364</v>
      </c>
      <c r="Q324" s="91" t="s">
        <v>365</v>
      </c>
      <c r="R324" s="91" t="s">
        <v>366</v>
      </c>
      <c r="S324" s="91"/>
      <c r="T324" s="91" t="s">
        <v>364</v>
      </c>
      <c r="U324" s="91" t="s">
        <v>365</v>
      </c>
      <c r="V324" s="91" t="s">
        <v>366</v>
      </c>
      <c r="W324" s="91"/>
      <c r="X324" s="91" t="s">
        <v>364</v>
      </c>
      <c r="Y324" s="91" t="s">
        <v>365</v>
      </c>
      <c r="Z324" s="91" t="s">
        <v>366</v>
      </c>
      <c r="AA324" s="91"/>
      <c r="AB324" s="91" t="s">
        <v>364</v>
      </c>
      <c r="AC324" s="91" t="s">
        <v>365</v>
      </c>
      <c r="AD324" s="91" t="s">
        <v>366</v>
      </c>
      <c r="AE324" s="91"/>
      <c r="AF324" s="91" t="s">
        <v>364</v>
      </c>
      <c r="AG324" s="91" t="s">
        <v>365</v>
      </c>
      <c r="AH324" s="91" t="s">
        <v>366</v>
      </c>
      <c r="AI324" s="91"/>
      <c r="AJ324" s="91" t="s">
        <v>364</v>
      </c>
      <c r="AK324" s="91" t="s">
        <v>365</v>
      </c>
      <c r="AL324" s="91" t="s">
        <v>366</v>
      </c>
      <c r="AM324" s="91"/>
      <c r="AN324" s="91" t="s">
        <v>364</v>
      </c>
      <c r="AO324" s="91" t="s">
        <v>365</v>
      </c>
      <c r="AP324" s="91" t="s">
        <v>366</v>
      </c>
    </row>
    <row r="325" spans="1:42" x14ac:dyDescent="0.25">
      <c r="A325" s="58">
        <v>325</v>
      </c>
      <c r="C325" s="75">
        <f>$B323*100+MOD(C312,100)</f>
        <v>611</v>
      </c>
      <c r="D325" s="58">
        <f>D312</f>
        <v>0</v>
      </c>
      <c r="E325" s="58">
        <f>E312</f>
        <v>0</v>
      </c>
      <c r="F325" s="58">
        <f>F323</f>
        <v>15</v>
      </c>
      <c r="G325" s="75">
        <f>$B323*100+MOD(G312,100)</f>
        <v>612</v>
      </c>
      <c r="H325" s="65">
        <f>H312</f>
        <v>5</v>
      </c>
      <c r="I325" s="58">
        <f>I312</f>
        <v>0</v>
      </c>
      <c r="J325" s="58">
        <f>F325</f>
        <v>15</v>
      </c>
      <c r="K325" s="75">
        <f>$B323*100+MOD(K312,100)</f>
        <v>613</v>
      </c>
      <c r="L325" s="65">
        <f>L312</f>
        <v>10</v>
      </c>
      <c r="M325" s="58">
        <f>M312</f>
        <v>0</v>
      </c>
      <c r="N325" s="58">
        <f>J325</f>
        <v>15</v>
      </c>
      <c r="O325" s="75">
        <f>$B323*100+MOD(O312,100)</f>
        <v>614</v>
      </c>
      <c r="P325" s="65">
        <f>P312</f>
        <v>10</v>
      </c>
      <c r="Q325" s="58">
        <f>Q312</f>
        <v>0</v>
      </c>
      <c r="R325" s="58">
        <f>N325</f>
        <v>15</v>
      </c>
      <c r="S325" s="75">
        <f>$B323*100+MOD(S312,100)</f>
        <v>615</v>
      </c>
      <c r="T325" s="65">
        <f>T312</f>
        <v>14.330127018922193</v>
      </c>
      <c r="U325" s="58">
        <f>U312</f>
        <v>-2.4999999999999996</v>
      </c>
      <c r="V325" s="58">
        <f>R325</f>
        <v>15</v>
      </c>
      <c r="W325" s="75">
        <f>$B323*100+MOD(W312,100)</f>
        <v>616</v>
      </c>
      <c r="X325" s="65">
        <f>X312</f>
        <v>18.660254037844386</v>
      </c>
      <c r="Y325" s="58">
        <f>Y312</f>
        <v>-4.9999999999999991</v>
      </c>
      <c r="Z325" s="58">
        <f>V325</f>
        <v>15</v>
      </c>
      <c r="AA325" s="75">
        <f>$B323*100+MOD(AA312,100)</f>
        <v>617</v>
      </c>
      <c r="AB325" s="65">
        <f>AB312</f>
        <v>27.320508075688771</v>
      </c>
      <c r="AC325" s="58">
        <f>AC312</f>
        <v>-9.9999999999999982</v>
      </c>
      <c r="AD325" s="58">
        <f>Z325</f>
        <v>15</v>
      </c>
      <c r="AE325" s="75">
        <f>$B323*100+MOD(AE312,100)</f>
        <v>618</v>
      </c>
      <c r="AF325" s="65">
        <f>AF312</f>
        <v>36.846787517317594</v>
      </c>
      <c r="AG325" s="58">
        <f>AG312</f>
        <v>-15.499999999999996</v>
      </c>
      <c r="AH325" s="58">
        <f>AD325</f>
        <v>15</v>
      </c>
      <c r="AI325" s="75">
        <f>$B323*100+MOD(AI312,100)</f>
        <v>619</v>
      </c>
      <c r="AJ325" s="65">
        <f>AJ312</f>
        <v>41.176914536239785</v>
      </c>
      <c r="AK325" s="58">
        <f>AK312</f>
        <v>-17.999999999999996</v>
      </c>
      <c r="AL325" s="58">
        <f>AH325</f>
        <v>15</v>
      </c>
      <c r="AM325" s="75">
        <f>$B323*100+MOD(AM312,100)</f>
        <v>610</v>
      </c>
      <c r="AN325" s="65">
        <f>AN312</f>
        <v>41.176914536239785</v>
      </c>
      <c r="AO325" s="58">
        <f>AO312</f>
        <v>-20.499999999999996</v>
      </c>
      <c r="AP325" s="58">
        <f>AL325</f>
        <v>15</v>
      </c>
    </row>
    <row r="326" spans="1:42" x14ac:dyDescent="0.25">
      <c r="A326" s="58">
        <v>326</v>
      </c>
      <c r="C326" s="75">
        <f>$B323*100+MOD(C313,100)</f>
        <v>621</v>
      </c>
      <c r="D326" s="58">
        <f t="shared" ref="D326:E326" si="278">D313</f>
        <v>0</v>
      </c>
      <c r="E326" s="65">
        <f t="shared" si="278"/>
        <v>5</v>
      </c>
      <c r="F326" s="58">
        <f>F325</f>
        <v>15</v>
      </c>
      <c r="G326" s="75">
        <f>$B323*100+MOD(G313,100)</f>
        <v>622</v>
      </c>
      <c r="H326" s="65">
        <f t="shared" ref="H326:H334" si="279">H313</f>
        <v>5</v>
      </c>
      <c r="I326" s="58">
        <f t="shared" ref="I326:I334" si="280">I313</f>
        <v>5</v>
      </c>
      <c r="J326" s="58">
        <f>J325</f>
        <v>15</v>
      </c>
      <c r="K326" s="75">
        <f>$B323*100+MOD(K313,100)</f>
        <v>623</v>
      </c>
      <c r="L326" s="65">
        <f t="shared" ref="L326:L334" si="281">L313</f>
        <v>10</v>
      </c>
      <c r="M326" s="58">
        <f t="shared" ref="M326:M334" si="282">M313</f>
        <v>5</v>
      </c>
      <c r="N326" s="58">
        <f t="shared" ref="N326:N334" si="283">J326</f>
        <v>15</v>
      </c>
      <c r="O326" s="75">
        <f>$B323*100+MOD(O313,100)</f>
        <v>624</v>
      </c>
      <c r="P326" s="65">
        <f t="shared" ref="P326:P334" si="284">P313</f>
        <v>12.5</v>
      </c>
      <c r="Q326" s="58">
        <f t="shared" ref="Q326:Q334" si="285">Q313</f>
        <v>4.3301270189221936</v>
      </c>
      <c r="R326" s="58">
        <f t="shared" ref="R326:R334" si="286">N326</f>
        <v>15</v>
      </c>
      <c r="S326" s="75">
        <f>$B323*100+MOD(S313,100)</f>
        <v>625</v>
      </c>
      <c r="T326" s="65">
        <f t="shared" ref="T326:T334" si="287">T313</f>
        <v>16.830127018922195</v>
      </c>
      <c r="U326" s="58">
        <f t="shared" ref="U326:U334" si="288">U313</f>
        <v>1.8301270189221941</v>
      </c>
      <c r="V326" s="58">
        <f t="shared" ref="V326:V334" si="289">R326</f>
        <v>15</v>
      </c>
      <c r="W326" s="75">
        <f>$B323*100+MOD(W313,100)</f>
        <v>626</v>
      </c>
      <c r="X326" s="65">
        <f t="shared" ref="X326:X334" si="290">X313</f>
        <v>21.160254037844389</v>
      </c>
      <c r="Y326" s="58">
        <f t="shared" ref="Y326:Y334" si="291">Y313</f>
        <v>-0.66987298107780546</v>
      </c>
      <c r="Z326" s="58">
        <f t="shared" ref="Z326:Z334" si="292">V326</f>
        <v>15</v>
      </c>
      <c r="AA326" s="75">
        <f>$B323*100+MOD(AA313,100)</f>
        <v>627</v>
      </c>
      <c r="AB326" s="65">
        <f t="shared" ref="AB326:AB334" si="293">AB313</f>
        <v>29.820508075688775</v>
      </c>
      <c r="AC326" s="58">
        <f t="shared" ref="AC326:AC334" si="294">AC313</f>
        <v>-5.6698729810778046</v>
      </c>
      <c r="AD326" s="58">
        <f t="shared" ref="AD326:AD334" si="295">Z326</f>
        <v>15</v>
      </c>
      <c r="AE326" s="75">
        <f>$B323*100+MOD(AE313,100)</f>
        <v>628</v>
      </c>
      <c r="AF326" s="65">
        <f t="shared" ref="AF326:AF334" si="296">AF313</f>
        <v>39.346787517317601</v>
      </c>
      <c r="AG326" s="58">
        <f t="shared" ref="AG326:AG334" si="297">AG313</f>
        <v>-11.169872981077804</v>
      </c>
      <c r="AH326" s="58">
        <f t="shared" ref="AH326:AH334" si="298">AD326</f>
        <v>15</v>
      </c>
      <c r="AI326" s="75">
        <f>$B323*100+MOD(AI313,100)</f>
        <v>629</v>
      </c>
      <c r="AJ326" s="65">
        <f t="shared" ref="AJ326:AJ334" si="299">AJ313</f>
        <v>43.676914536239792</v>
      </c>
      <c r="AK326" s="58">
        <f t="shared" ref="AK326:AK334" si="300">AK313</f>
        <v>-13.669872981077804</v>
      </c>
      <c r="AL326" s="58">
        <f t="shared" ref="AL326:AL334" si="301">AH326</f>
        <v>15</v>
      </c>
      <c r="AM326" s="75">
        <f>$B323*100+MOD(AM313,100)</f>
        <v>610</v>
      </c>
      <c r="AN326" s="65">
        <f t="shared" ref="AN326:AN334" si="302">AN313</f>
        <v>48.007041555161983</v>
      </c>
      <c r="AO326" s="58">
        <f t="shared" ref="AO326:AO334" si="303">AO313</f>
        <v>-16.169872981077802</v>
      </c>
      <c r="AP326" s="58">
        <f t="shared" ref="AP326:AP334" si="304">AL326</f>
        <v>15</v>
      </c>
    </row>
    <row r="327" spans="1:42" x14ac:dyDescent="0.25">
      <c r="A327" s="58">
        <v>327</v>
      </c>
      <c r="C327" s="75">
        <f>$B323*100+MOD(C314,100)</f>
        <v>631</v>
      </c>
      <c r="D327" s="58">
        <f t="shared" ref="D327:E327" si="305">D314</f>
        <v>0</v>
      </c>
      <c r="E327" s="65">
        <f t="shared" si="305"/>
        <v>10</v>
      </c>
      <c r="F327" s="58">
        <f t="shared" ref="F327:F334" si="306">F326</f>
        <v>15</v>
      </c>
      <c r="G327" s="75">
        <f>$B323*100+MOD(G314,100)</f>
        <v>632</v>
      </c>
      <c r="H327" s="65">
        <f t="shared" si="279"/>
        <v>5</v>
      </c>
      <c r="I327" s="58">
        <f t="shared" si="280"/>
        <v>10</v>
      </c>
      <c r="J327" s="58">
        <f t="shared" ref="J327:J334" si="307">J326</f>
        <v>15</v>
      </c>
      <c r="K327" s="75">
        <f>$B323*100+MOD(K314,100)</f>
        <v>633</v>
      </c>
      <c r="L327" s="65">
        <f t="shared" si="281"/>
        <v>10</v>
      </c>
      <c r="M327" s="58">
        <f t="shared" si="282"/>
        <v>10</v>
      </c>
      <c r="N327" s="58">
        <f t="shared" si="283"/>
        <v>15</v>
      </c>
      <c r="O327" s="75">
        <f>$B323*100+MOD(O314,100)</f>
        <v>634</v>
      </c>
      <c r="P327" s="65">
        <f t="shared" si="284"/>
        <v>15</v>
      </c>
      <c r="Q327" s="58">
        <f t="shared" si="285"/>
        <v>8.6602540378443873</v>
      </c>
      <c r="R327" s="58">
        <f t="shared" si="286"/>
        <v>15</v>
      </c>
      <c r="S327" s="75">
        <f>$B323*100+MOD(S314,100)</f>
        <v>635</v>
      </c>
      <c r="T327" s="65">
        <f t="shared" si="287"/>
        <v>19.330127018922195</v>
      </c>
      <c r="U327" s="58">
        <f t="shared" si="288"/>
        <v>6.1602540378443873</v>
      </c>
      <c r="V327" s="58">
        <f t="shared" si="289"/>
        <v>15</v>
      </c>
      <c r="W327" s="75">
        <f>$B323*100+MOD(W314,100)</f>
        <v>636</v>
      </c>
      <c r="X327" s="65">
        <f t="shared" si="290"/>
        <v>23.660254037844389</v>
      </c>
      <c r="Y327" s="58">
        <f t="shared" si="291"/>
        <v>3.6602540378443877</v>
      </c>
      <c r="Z327" s="58">
        <f t="shared" si="292"/>
        <v>15</v>
      </c>
      <c r="AA327" s="75">
        <f>$B323*100+MOD(AA314,100)</f>
        <v>637</v>
      </c>
      <c r="AB327" s="65">
        <f t="shared" si="293"/>
        <v>32.320508075688778</v>
      </c>
      <c r="AC327" s="58">
        <f t="shared" si="294"/>
        <v>-1.3397459621556114</v>
      </c>
      <c r="AD327" s="58">
        <f t="shared" si="295"/>
        <v>15</v>
      </c>
      <c r="AE327" s="75">
        <f>$B323*100+MOD(AE314,100)</f>
        <v>638</v>
      </c>
      <c r="AF327" s="65">
        <f t="shared" si="296"/>
        <v>41.846787517317601</v>
      </c>
      <c r="AG327" s="58">
        <f t="shared" si="297"/>
        <v>-6.8397459621556109</v>
      </c>
      <c r="AH327" s="58">
        <f t="shared" si="298"/>
        <v>15</v>
      </c>
      <c r="AI327" s="75">
        <f>$B323*100+MOD(AI314,100)</f>
        <v>639</v>
      </c>
      <c r="AJ327" s="65">
        <f t="shared" si="299"/>
        <v>46.176914536239792</v>
      </c>
      <c r="AK327" s="58">
        <f t="shared" si="300"/>
        <v>-9.3397459621556109</v>
      </c>
      <c r="AL327" s="58">
        <f t="shared" si="301"/>
        <v>15</v>
      </c>
      <c r="AM327" s="75">
        <f>$B323*100+MOD(AM314,100)</f>
        <v>610</v>
      </c>
      <c r="AN327" s="65">
        <f t="shared" si="302"/>
        <v>50.507041555161983</v>
      </c>
      <c r="AO327" s="58">
        <f t="shared" si="303"/>
        <v>-11.839745962155611</v>
      </c>
      <c r="AP327" s="58">
        <f t="shared" si="304"/>
        <v>15</v>
      </c>
    </row>
    <row r="328" spans="1:42" x14ac:dyDescent="0.25">
      <c r="A328" s="58">
        <v>328</v>
      </c>
      <c r="C328" s="75">
        <f>$B323*100+MOD(C315,100)</f>
        <v>641</v>
      </c>
      <c r="D328" s="58">
        <f t="shared" ref="D328:E328" si="308">D315</f>
        <v>0</v>
      </c>
      <c r="E328" s="65">
        <f t="shared" si="308"/>
        <v>15</v>
      </c>
      <c r="F328" s="58">
        <f t="shared" si="306"/>
        <v>15</v>
      </c>
      <c r="G328" s="75">
        <f>$B323*100+MOD(G315,100)</f>
        <v>642</v>
      </c>
      <c r="H328" s="65">
        <f t="shared" si="279"/>
        <v>5</v>
      </c>
      <c r="I328" s="58">
        <f t="shared" si="280"/>
        <v>15</v>
      </c>
      <c r="J328" s="58">
        <f t="shared" si="307"/>
        <v>15</v>
      </c>
      <c r="K328" s="75">
        <f>$B323*100+MOD(K315,100)</f>
        <v>643</v>
      </c>
      <c r="L328" s="65">
        <f t="shared" si="281"/>
        <v>10</v>
      </c>
      <c r="M328" s="58">
        <f t="shared" si="282"/>
        <v>15</v>
      </c>
      <c r="N328" s="58">
        <f t="shared" si="283"/>
        <v>15</v>
      </c>
      <c r="O328" s="75">
        <f>$B323*100+MOD(O315,100)</f>
        <v>644</v>
      </c>
      <c r="P328" s="65">
        <f t="shared" si="284"/>
        <v>17.5</v>
      </c>
      <c r="Q328" s="58">
        <f t="shared" si="285"/>
        <v>12.99038105676658</v>
      </c>
      <c r="R328" s="58">
        <f t="shared" si="286"/>
        <v>15</v>
      </c>
      <c r="S328" s="75">
        <f>$B323*100+MOD(S315,100)</f>
        <v>645</v>
      </c>
      <c r="T328" s="65">
        <f t="shared" si="287"/>
        <v>21.830127018922195</v>
      </c>
      <c r="U328" s="58">
        <f t="shared" si="288"/>
        <v>10.49038105676658</v>
      </c>
      <c r="V328" s="58">
        <f t="shared" si="289"/>
        <v>15</v>
      </c>
      <c r="W328" s="75">
        <f>$B323*100+MOD(W315,100)</f>
        <v>646</v>
      </c>
      <c r="X328" s="65">
        <f t="shared" si="290"/>
        <v>26.160254037844389</v>
      </c>
      <c r="Y328" s="58">
        <f t="shared" si="291"/>
        <v>7.9903810567665801</v>
      </c>
      <c r="Z328" s="58">
        <f t="shared" si="292"/>
        <v>15</v>
      </c>
      <c r="AA328" s="75">
        <f>$B323*100+MOD(AA315,100)</f>
        <v>647</v>
      </c>
      <c r="AB328" s="65">
        <f t="shared" si="293"/>
        <v>34.820508075688778</v>
      </c>
      <c r="AC328" s="58">
        <f t="shared" si="294"/>
        <v>2.9903810567665809</v>
      </c>
      <c r="AD328" s="58">
        <f t="shared" si="295"/>
        <v>15</v>
      </c>
      <c r="AE328" s="75">
        <f>$B323*100+MOD(AE315,100)</f>
        <v>648</v>
      </c>
      <c r="AF328" s="65">
        <f t="shared" si="296"/>
        <v>44.346787517317601</v>
      </c>
      <c r="AG328" s="58">
        <f t="shared" si="297"/>
        <v>-2.5096189432334182</v>
      </c>
      <c r="AH328" s="58">
        <f t="shared" si="298"/>
        <v>15</v>
      </c>
      <c r="AI328" s="75">
        <f>$B323*100+MOD(AI315,100)</f>
        <v>649</v>
      </c>
      <c r="AJ328" s="65">
        <f t="shared" si="299"/>
        <v>48.676914536239792</v>
      </c>
      <c r="AK328" s="58">
        <f t="shared" si="300"/>
        <v>-5.0096189432334182</v>
      </c>
      <c r="AL328" s="58">
        <f t="shared" si="301"/>
        <v>15</v>
      </c>
      <c r="AM328" s="75">
        <f>$B323*100+MOD(AM315,100)</f>
        <v>610</v>
      </c>
      <c r="AN328" s="65">
        <f t="shared" si="302"/>
        <v>53.007041555161983</v>
      </c>
      <c r="AO328" s="58">
        <f t="shared" si="303"/>
        <v>-7.5096189432334182</v>
      </c>
      <c r="AP328" s="58">
        <f t="shared" si="304"/>
        <v>15</v>
      </c>
    </row>
    <row r="329" spans="1:42" x14ac:dyDescent="0.25">
      <c r="A329" s="58">
        <v>329</v>
      </c>
      <c r="C329" s="75">
        <f>$B323*100+MOD(C316,100)</f>
        <v>651</v>
      </c>
      <c r="D329" s="58">
        <f t="shared" ref="D329:E329" si="309">D316</f>
        <v>0</v>
      </c>
      <c r="E329" s="65">
        <f t="shared" si="309"/>
        <v>20</v>
      </c>
      <c r="F329" s="58">
        <f t="shared" si="306"/>
        <v>15</v>
      </c>
      <c r="G329" s="75">
        <f>$B323*100+MOD(G316,100)</f>
        <v>652</v>
      </c>
      <c r="H329" s="65">
        <f t="shared" si="279"/>
        <v>5</v>
      </c>
      <c r="I329" s="58">
        <f t="shared" si="280"/>
        <v>20</v>
      </c>
      <c r="J329" s="58">
        <f t="shared" si="307"/>
        <v>15</v>
      </c>
      <c r="K329" s="75">
        <f>$B323*100+MOD(K316,100)</f>
        <v>653</v>
      </c>
      <c r="L329" s="65">
        <f t="shared" si="281"/>
        <v>10</v>
      </c>
      <c r="M329" s="58">
        <f t="shared" si="282"/>
        <v>20</v>
      </c>
      <c r="N329" s="58">
        <f t="shared" si="283"/>
        <v>15</v>
      </c>
      <c r="O329" s="75">
        <f>$B323*100+MOD(O316,100)</f>
        <v>654</v>
      </c>
      <c r="P329" s="65">
        <f t="shared" si="284"/>
        <v>20</v>
      </c>
      <c r="Q329" s="58">
        <f t="shared" si="285"/>
        <v>17.320508075688775</v>
      </c>
      <c r="R329" s="58">
        <f t="shared" si="286"/>
        <v>15</v>
      </c>
      <c r="S329" s="75">
        <f>$B323*100+MOD(S316,100)</f>
        <v>655</v>
      </c>
      <c r="T329" s="65">
        <f t="shared" si="287"/>
        <v>24.330127018922195</v>
      </c>
      <c r="U329" s="58">
        <f t="shared" si="288"/>
        <v>14.820508075688775</v>
      </c>
      <c r="V329" s="58">
        <f t="shared" si="289"/>
        <v>15</v>
      </c>
      <c r="W329" s="75">
        <f>$B323*100+MOD(W316,100)</f>
        <v>656</v>
      </c>
      <c r="X329" s="65">
        <f t="shared" si="290"/>
        <v>28.660254037844389</v>
      </c>
      <c r="Y329" s="58">
        <f t="shared" si="291"/>
        <v>12.320508075688775</v>
      </c>
      <c r="Z329" s="58">
        <f t="shared" si="292"/>
        <v>15</v>
      </c>
      <c r="AA329" s="75">
        <f>$B323*100+MOD(AA316,100)</f>
        <v>657</v>
      </c>
      <c r="AB329" s="65">
        <f t="shared" si="293"/>
        <v>37.320508075688778</v>
      </c>
      <c r="AC329" s="58">
        <f t="shared" si="294"/>
        <v>7.3205080756887755</v>
      </c>
      <c r="AD329" s="58">
        <f t="shared" si="295"/>
        <v>15</v>
      </c>
      <c r="AE329" s="75">
        <f>$B323*100+MOD(AE316,100)</f>
        <v>658</v>
      </c>
      <c r="AF329" s="65">
        <f t="shared" si="296"/>
        <v>46.846787517317601</v>
      </c>
      <c r="AG329" s="58">
        <f t="shared" si="297"/>
        <v>1.8205080756887764</v>
      </c>
      <c r="AH329" s="58">
        <f t="shared" si="298"/>
        <v>15</v>
      </c>
      <c r="AI329" s="75">
        <f>$B323*100+MOD(AI316,100)</f>
        <v>659</v>
      </c>
      <c r="AJ329" s="65">
        <f t="shared" si="299"/>
        <v>51.176914536239792</v>
      </c>
      <c r="AK329" s="58">
        <f t="shared" si="300"/>
        <v>-0.67949192431122318</v>
      </c>
      <c r="AL329" s="58">
        <f t="shared" si="301"/>
        <v>15</v>
      </c>
      <c r="AM329" s="75">
        <f>$B323*100+MOD(AM316,100)</f>
        <v>610</v>
      </c>
      <c r="AN329" s="65">
        <f t="shared" si="302"/>
        <v>55.507041555161983</v>
      </c>
      <c r="AO329" s="58">
        <f t="shared" si="303"/>
        <v>-3.1794919243112227</v>
      </c>
      <c r="AP329" s="58">
        <f t="shared" si="304"/>
        <v>15</v>
      </c>
    </row>
    <row r="330" spans="1:42" x14ac:dyDescent="0.25">
      <c r="A330" s="58">
        <v>330</v>
      </c>
      <c r="C330" s="75">
        <f>$B323*100+MOD(C317,100)</f>
        <v>661</v>
      </c>
      <c r="D330" s="58">
        <f t="shared" ref="D330:E330" si="310">D317</f>
        <v>0</v>
      </c>
      <c r="E330" s="65">
        <f t="shared" si="310"/>
        <v>25</v>
      </c>
      <c r="F330" s="58">
        <f t="shared" si="306"/>
        <v>15</v>
      </c>
      <c r="G330" s="75">
        <f>$B323*100+MOD(G317,100)</f>
        <v>662</v>
      </c>
      <c r="H330" s="65">
        <f t="shared" si="279"/>
        <v>5</v>
      </c>
      <c r="I330" s="58">
        <f t="shared" si="280"/>
        <v>25</v>
      </c>
      <c r="J330" s="58">
        <f t="shared" si="307"/>
        <v>15</v>
      </c>
      <c r="K330" s="75">
        <f>$B323*100+MOD(K317,100)</f>
        <v>663</v>
      </c>
      <c r="L330" s="65">
        <f t="shared" si="281"/>
        <v>10</v>
      </c>
      <c r="M330" s="58">
        <f t="shared" si="282"/>
        <v>25</v>
      </c>
      <c r="N330" s="58">
        <f t="shared" si="283"/>
        <v>15</v>
      </c>
      <c r="O330" s="75">
        <f>$B323*100+MOD(O317,100)</f>
        <v>664</v>
      </c>
      <c r="P330" s="65">
        <f t="shared" si="284"/>
        <v>22.5</v>
      </c>
      <c r="Q330" s="58">
        <f t="shared" si="285"/>
        <v>21.650635094610969</v>
      </c>
      <c r="R330" s="58">
        <f t="shared" si="286"/>
        <v>15</v>
      </c>
      <c r="S330" s="75">
        <f>$B323*100+MOD(S317,100)</f>
        <v>665</v>
      </c>
      <c r="T330" s="65">
        <f t="shared" si="287"/>
        <v>26.830127018922195</v>
      </c>
      <c r="U330" s="58">
        <f t="shared" si="288"/>
        <v>19.150635094610969</v>
      </c>
      <c r="V330" s="58">
        <f t="shared" si="289"/>
        <v>15</v>
      </c>
      <c r="W330" s="75">
        <f>$B323*100+MOD(W317,100)</f>
        <v>666</v>
      </c>
      <c r="X330" s="65">
        <f t="shared" si="290"/>
        <v>31.160254037844389</v>
      </c>
      <c r="Y330" s="58">
        <f t="shared" si="291"/>
        <v>16.650635094610969</v>
      </c>
      <c r="Z330" s="58">
        <f t="shared" si="292"/>
        <v>15</v>
      </c>
      <c r="AA330" s="75">
        <f>$B323*100+MOD(AA317,100)</f>
        <v>667</v>
      </c>
      <c r="AB330" s="65">
        <f t="shared" si="293"/>
        <v>39.820508075688778</v>
      </c>
      <c r="AC330" s="58">
        <f t="shared" si="294"/>
        <v>11.650635094610969</v>
      </c>
      <c r="AD330" s="58">
        <f t="shared" si="295"/>
        <v>15</v>
      </c>
      <c r="AE330" s="75">
        <f>$B323*100+MOD(AE317,100)</f>
        <v>668</v>
      </c>
      <c r="AF330" s="65">
        <f t="shared" si="296"/>
        <v>49.346787517317601</v>
      </c>
      <c r="AG330" s="58">
        <f t="shared" si="297"/>
        <v>6.15063509461097</v>
      </c>
      <c r="AH330" s="58">
        <f t="shared" si="298"/>
        <v>15</v>
      </c>
      <c r="AI330" s="75">
        <f>$B323*100+MOD(AI317,100)</f>
        <v>669</v>
      </c>
      <c r="AJ330" s="65">
        <f t="shared" si="299"/>
        <v>53.676914536239792</v>
      </c>
      <c r="AK330" s="58">
        <f t="shared" si="300"/>
        <v>3.6506350946109705</v>
      </c>
      <c r="AL330" s="58">
        <f t="shared" si="301"/>
        <v>15</v>
      </c>
      <c r="AM330" s="75">
        <f>$B323*100+MOD(AM317,100)</f>
        <v>610</v>
      </c>
      <c r="AN330" s="65">
        <f t="shared" si="302"/>
        <v>58.007041555161983</v>
      </c>
      <c r="AO330" s="58">
        <f t="shared" si="303"/>
        <v>1.1506350946109709</v>
      </c>
      <c r="AP330" s="58">
        <f t="shared" si="304"/>
        <v>15</v>
      </c>
    </row>
    <row r="331" spans="1:42" x14ac:dyDescent="0.25">
      <c r="A331" s="58">
        <v>331</v>
      </c>
      <c r="C331" s="75">
        <f>$B323*100+MOD(C318,100)</f>
        <v>671</v>
      </c>
      <c r="D331" s="58">
        <f t="shared" ref="D331:E331" si="311">D318</f>
        <v>0</v>
      </c>
      <c r="E331" s="65">
        <f t="shared" si="311"/>
        <v>35</v>
      </c>
      <c r="F331" s="58">
        <f t="shared" si="306"/>
        <v>15</v>
      </c>
      <c r="G331" s="75">
        <f>$B323*100+MOD(G318,100)</f>
        <v>672</v>
      </c>
      <c r="H331" s="65">
        <f t="shared" si="279"/>
        <v>5</v>
      </c>
      <c r="I331" s="58">
        <f t="shared" si="280"/>
        <v>35</v>
      </c>
      <c r="J331" s="58">
        <f t="shared" si="307"/>
        <v>15</v>
      </c>
      <c r="K331" s="75">
        <f>$B323*100+MOD(K318,100)</f>
        <v>673</v>
      </c>
      <c r="L331" s="65">
        <f t="shared" si="281"/>
        <v>10</v>
      </c>
      <c r="M331" s="58">
        <f t="shared" si="282"/>
        <v>35</v>
      </c>
      <c r="N331" s="58">
        <f t="shared" si="283"/>
        <v>15</v>
      </c>
      <c r="O331" s="75">
        <f>$B323*100+MOD(O318,100)</f>
        <v>674</v>
      </c>
      <c r="P331" s="65">
        <f t="shared" si="284"/>
        <v>27.499999999999996</v>
      </c>
      <c r="Q331" s="58">
        <f t="shared" si="285"/>
        <v>30.310889132455355</v>
      </c>
      <c r="R331" s="58">
        <f t="shared" si="286"/>
        <v>15</v>
      </c>
      <c r="S331" s="75">
        <f>$B323*100+MOD(S318,100)</f>
        <v>675</v>
      </c>
      <c r="T331" s="65">
        <f t="shared" si="287"/>
        <v>31.830127018922195</v>
      </c>
      <c r="U331" s="58">
        <f t="shared" si="288"/>
        <v>27.810889132455355</v>
      </c>
      <c r="V331" s="58">
        <f t="shared" si="289"/>
        <v>15</v>
      </c>
      <c r="W331" s="75">
        <f>$B323*100+MOD(W318,100)</f>
        <v>676</v>
      </c>
      <c r="X331" s="65">
        <f t="shared" si="290"/>
        <v>36.160254037844389</v>
      </c>
      <c r="Y331" s="58">
        <f t="shared" si="291"/>
        <v>25.310889132455355</v>
      </c>
      <c r="Z331" s="58">
        <f t="shared" si="292"/>
        <v>15</v>
      </c>
      <c r="AA331" s="75">
        <f>$B323*100+MOD(AA318,100)</f>
        <v>677</v>
      </c>
      <c r="AB331" s="65">
        <f t="shared" si="293"/>
        <v>44.820508075688778</v>
      </c>
      <c r="AC331" s="58">
        <f t="shared" si="294"/>
        <v>20.310889132455355</v>
      </c>
      <c r="AD331" s="58">
        <f t="shared" si="295"/>
        <v>15</v>
      </c>
      <c r="AE331" s="75">
        <f>$B323*100+MOD(AE318,100)</f>
        <v>678</v>
      </c>
      <c r="AF331" s="65">
        <f t="shared" si="296"/>
        <v>54.346787517317601</v>
      </c>
      <c r="AG331" s="58">
        <f t="shared" si="297"/>
        <v>14.810889132455355</v>
      </c>
      <c r="AH331" s="58">
        <f t="shared" si="298"/>
        <v>15</v>
      </c>
      <c r="AI331" s="75">
        <f>$B323*100+MOD(AI318,100)</f>
        <v>679</v>
      </c>
      <c r="AJ331" s="65">
        <f t="shared" si="299"/>
        <v>58.676914536239792</v>
      </c>
      <c r="AK331" s="58">
        <f t="shared" si="300"/>
        <v>12.310889132455355</v>
      </c>
      <c r="AL331" s="58">
        <f t="shared" si="301"/>
        <v>15</v>
      </c>
      <c r="AM331" s="75">
        <f>$B323*100+MOD(AM318,100)</f>
        <v>610</v>
      </c>
      <c r="AN331" s="65">
        <f t="shared" si="302"/>
        <v>63.007041555161983</v>
      </c>
      <c r="AO331" s="58">
        <f t="shared" si="303"/>
        <v>9.8108891324553547</v>
      </c>
      <c r="AP331" s="58">
        <f t="shared" si="304"/>
        <v>15</v>
      </c>
    </row>
    <row r="332" spans="1:42" x14ac:dyDescent="0.25">
      <c r="A332" s="58">
        <v>332</v>
      </c>
      <c r="C332" s="75">
        <f>$B323*100+MOD(C319,100)</f>
        <v>681</v>
      </c>
      <c r="D332" s="58">
        <f t="shared" ref="D332:E332" si="312">D319</f>
        <v>0</v>
      </c>
      <c r="E332" s="65">
        <f t="shared" si="312"/>
        <v>46</v>
      </c>
      <c r="F332" s="58">
        <f t="shared" si="306"/>
        <v>15</v>
      </c>
      <c r="G332" s="75">
        <f>$B323*100+MOD(G319,100)</f>
        <v>682</v>
      </c>
      <c r="H332" s="65">
        <f t="shared" si="279"/>
        <v>5</v>
      </c>
      <c r="I332" s="58">
        <f t="shared" si="280"/>
        <v>46</v>
      </c>
      <c r="J332" s="58">
        <f t="shared" si="307"/>
        <v>15</v>
      </c>
      <c r="K332" s="75">
        <f>$B323*100+MOD(K319,100)</f>
        <v>683</v>
      </c>
      <c r="L332" s="65">
        <f t="shared" si="281"/>
        <v>10</v>
      </c>
      <c r="M332" s="58">
        <f t="shared" si="282"/>
        <v>46</v>
      </c>
      <c r="N332" s="58">
        <f t="shared" si="283"/>
        <v>15</v>
      </c>
      <c r="O332" s="75">
        <f>$B323*100+MOD(O319,100)</f>
        <v>684</v>
      </c>
      <c r="P332" s="65">
        <f t="shared" si="284"/>
        <v>33</v>
      </c>
      <c r="Q332" s="58">
        <f t="shared" si="285"/>
        <v>39.837168574084181</v>
      </c>
      <c r="R332" s="58">
        <f t="shared" si="286"/>
        <v>15</v>
      </c>
      <c r="S332" s="75">
        <f>$B323*100+MOD(S319,100)</f>
        <v>685</v>
      </c>
      <c r="T332" s="65">
        <f t="shared" si="287"/>
        <v>37.330127018922191</v>
      </c>
      <c r="U332" s="58">
        <f t="shared" si="288"/>
        <v>37.337168574084181</v>
      </c>
      <c r="V332" s="58">
        <f t="shared" si="289"/>
        <v>15</v>
      </c>
      <c r="W332" s="75">
        <f>$B323*100+MOD(W319,100)</f>
        <v>686</v>
      </c>
      <c r="X332" s="65">
        <f t="shared" si="290"/>
        <v>41.660254037844382</v>
      </c>
      <c r="Y332" s="58">
        <f t="shared" si="291"/>
        <v>34.837168574084181</v>
      </c>
      <c r="Z332" s="58">
        <f t="shared" si="292"/>
        <v>15</v>
      </c>
      <c r="AA332" s="75">
        <f>$B323*100+MOD(AA319,100)</f>
        <v>687</v>
      </c>
      <c r="AB332" s="65">
        <f t="shared" si="293"/>
        <v>50.320508075688771</v>
      </c>
      <c r="AC332" s="58">
        <f t="shared" si="294"/>
        <v>29.837168574084181</v>
      </c>
      <c r="AD332" s="58">
        <f t="shared" si="295"/>
        <v>15</v>
      </c>
      <c r="AE332" s="75">
        <f>$B323*100+MOD(AE319,100)</f>
        <v>688</v>
      </c>
      <c r="AF332" s="65">
        <f t="shared" si="296"/>
        <v>59.846787517317594</v>
      </c>
      <c r="AG332" s="58">
        <f t="shared" si="297"/>
        <v>24.337168574084181</v>
      </c>
      <c r="AH332" s="58">
        <f t="shared" si="298"/>
        <v>15</v>
      </c>
      <c r="AI332" s="75">
        <f>$B323*100+MOD(AI319,100)</f>
        <v>689</v>
      </c>
      <c r="AJ332" s="65">
        <f t="shared" si="299"/>
        <v>64.176914536239792</v>
      </c>
      <c r="AK332" s="58">
        <f t="shared" si="300"/>
        <v>21.837168574084181</v>
      </c>
      <c r="AL332" s="58">
        <f t="shared" si="301"/>
        <v>15</v>
      </c>
      <c r="AM332" s="75">
        <f>$B323*100+MOD(AM319,100)</f>
        <v>610</v>
      </c>
      <c r="AN332" s="65">
        <f t="shared" si="302"/>
        <v>68.50704155516199</v>
      </c>
      <c r="AO332" s="58">
        <f t="shared" si="303"/>
        <v>19.337168574084181</v>
      </c>
      <c r="AP332" s="58">
        <f t="shared" si="304"/>
        <v>15</v>
      </c>
    </row>
    <row r="333" spans="1:42" x14ac:dyDescent="0.25">
      <c r="A333" s="58">
        <v>333</v>
      </c>
      <c r="C333" s="75">
        <f>$B323*100+MOD(C320,100)</f>
        <v>691</v>
      </c>
      <c r="D333" s="58">
        <f t="shared" ref="D333:E333" si="313">D320</f>
        <v>0</v>
      </c>
      <c r="E333" s="65">
        <f t="shared" si="313"/>
        <v>51</v>
      </c>
      <c r="F333" s="58">
        <f t="shared" si="306"/>
        <v>15</v>
      </c>
      <c r="G333" s="75">
        <f>$B323*100+MOD(G320,100)</f>
        <v>692</v>
      </c>
      <c r="H333" s="65">
        <f t="shared" si="279"/>
        <v>5</v>
      </c>
      <c r="I333" s="58">
        <f t="shared" si="280"/>
        <v>51</v>
      </c>
      <c r="J333" s="58">
        <f t="shared" si="307"/>
        <v>15</v>
      </c>
      <c r="K333" s="75">
        <f>$B323*100+MOD(K320,100)</f>
        <v>693</v>
      </c>
      <c r="L333" s="65">
        <f t="shared" si="281"/>
        <v>10</v>
      </c>
      <c r="M333" s="58">
        <f t="shared" si="282"/>
        <v>51</v>
      </c>
      <c r="N333" s="58">
        <f t="shared" si="283"/>
        <v>15</v>
      </c>
      <c r="O333" s="75">
        <f>$B323*100+MOD(O320,100)</f>
        <v>694</v>
      </c>
      <c r="P333" s="65">
        <f t="shared" si="284"/>
        <v>35.5</v>
      </c>
      <c r="Q333" s="58">
        <f t="shared" si="285"/>
        <v>44.167295593006372</v>
      </c>
      <c r="R333" s="58">
        <f t="shared" si="286"/>
        <v>15</v>
      </c>
      <c r="S333" s="75">
        <f>$B323*100+MOD(S320,100)</f>
        <v>695</v>
      </c>
      <c r="T333" s="65">
        <f t="shared" si="287"/>
        <v>39.830127018922191</v>
      </c>
      <c r="U333" s="58">
        <f t="shared" si="288"/>
        <v>41.667295593006372</v>
      </c>
      <c r="V333" s="58">
        <f t="shared" si="289"/>
        <v>15</v>
      </c>
      <c r="W333" s="75">
        <f>$B323*100+MOD(W320,100)</f>
        <v>696</v>
      </c>
      <c r="X333" s="65">
        <f t="shared" si="290"/>
        <v>44.160254037844382</v>
      </c>
      <c r="Y333" s="58">
        <f t="shared" si="291"/>
        <v>39.167295593006372</v>
      </c>
      <c r="Z333" s="58">
        <f t="shared" si="292"/>
        <v>15</v>
      </c>
      <c r="AA333" s="75">
        <f>$B323*100+MOD(AA320,100)</f>
        <v>697</v>
      </c>
      <c r="AB333" s="65">
        <f t="shared" si="293"/>
        <v>52.820508075688771</v>
      </c>
      <c r="AC333" s="58">
        <f t="shared" si="294"/>
        <v>34.167295593006372</v>
      </c>
      <c r="AD333" s="58">
        <f t="shared" si="295"/>
        <v>15</v>
      </c>
      <c r="AE333" s="75">
        <f>$B323*100+MOD(AE320,100)</f>
        <v>698</v>
      </c>
      <c r="AF333" s="65">
        <f t="shared" si="296"/>
        <v>62.346787517317594</v>
      </c>
      <c r="AG333" s="58">
        <f t="shared" si="297"/>
        <v>28.667295593006372</v>
      </c>
      <c r="AH333" s="58">
        <f t="shared" si="298"/>
        <v>15</v>
      </c>
      <c r="AI333" s="75">
        <f>$B323*100+MOD(AI320,100)</f>
        <v>699</v>
      </c>
      <c r="AJ333" s="65">
        <f t="shared" si="299"/>
        <v>66.676914536239792</v>
      </c>
      <c r="AK333" s="58">
        <f t="shared" si="300"/>
        <v>26.167295593006372</v>
      </c>
      <c r="AL333" s="58">
        <f t="shared" si="301"/>
        <v>15</v>
      </c>
      <c r="AM333" s="75">
        <f>$B323*100+MOD(AM320,100)</f>
        <v>610</v>
      </c>
      <c r="AN333" s="65">
        <f t="shared" si="302"/>
        <v>71.00704155516199</v>
      </c>
      <c r="AO333" s="58">
        <f t="shared" si="303"/>
        <v>23.667295593006372</v>
      </c>
      <c r="AP333" s="58">
        <f t="shared" si="304"/>
        <v>15</v>
      </c>
    </row>
    <row r="334" spans="1:42" x14ac:dyDescent="0.25">
      <c r="A334" s="58">
        <v>334</v>
      </c>
      <c r="C334" s="75">
        <f>$B323*1000+MOD(C321,1000)</f>
        <v>6101</v>
      </c>
      <c r="D334" s="58">
        <f t="shared" ref="D334:E334" si="314">D321</f>
        <v>0</v>
      </c>
      <c r="E334" s="65">
        <f t="shared" si="314"/>
        <v>56</v>
      </c>
      <c r="F334" s="58">
        <f t="shared" si="306"/>
        <v>15</v>
      </c>
      <c r="G334" s="75">
        <f>$B323*1000+MOD(G321,1000)</f>
        <v>6102</v>
      </c>
      <c r="H334" s="65">
        <f t="shared" si="279"/>
        <v>5</v>
      </c>
      <c r="I334" s="58">
        <f t="shared" si="280"/>
        <v>56</v>
      </c>
      <c r="J334" s="58">
        <f t="shared" si="307"/>
        <v>15</v>
      </c>
      <c r="K334" s="75">
        <f>$B323*1000+MOD(K321,1000)</f>
        <v>6103</v>
      </c>
      <c r="L334" s="65">
        <f t="shared" si="281"/>
        <v>10</v>
      </c>
      <c r="M334" s="58">
        <f t="shared" si="282"/>
        <v>56</v>
      </c>
      <c r="N334" s="58">
        <f t="shared" si="283"/>
        <v>15</v>
      </c>
      <c r="O334" s="75">
        <f>$B323*1000+MOD(O321,1000)</f>
        <v>6104</v>
      </c>
      <c r="P334" s="65">
        <f t="shared" si="284"/>
        <v>38</v>
      </c>
      <c r="Q334" s="58">
        <f t="shared" si="285"/>
        <v>48.49742261192857</v>
      </c>
      <c r="R334" s="58">
        <f t="shared" si="286"/>
        <v>15</v>
      </c>
      <c r="S334" s="75">
        <f>$B323*1000+MOD(S321,1000)</f>
        <v>6105</v>
      </c>
      <c r="T334" s="65">
        <f t="shared" si="287"/>
        <v>42.330127018922191</v>
      </c>
      <c r="U334" s="58">
        <f t="shared" si="288"/>
        <v>45.99742261192857</v>
      </c>
      <c r="V334" s="58">
        <f t="shared" si="289"/>
        <v>15</v>
      </c>
      <c r="W334" s="75">
        <f>$B323*1000+MOD(W321,1000)</f>
        <v>6106</v>
      </c>
      <c r="X334" s="65">
        <f t="shared" si="290"/>
        <v>46.660254037844382</v>
      </c>
      <c r="Y334" s="58">
        <f t="shared" si="291"/>
        <v>43.49742261192857</v>
      </c>
      <c r="Z334" s="58">
        <f t="shared" si="292"/>
        <v>15</v>
      </c>
      <c r="AA334" s="75">
        <f>$B323*1000+MOD(AA321,1000)</f>
        <v>6107</v>
      </c>
      <c r="AB334" s="65">
        <f t="shared" si="293"/>
        <v>55.320508075688771</v>
      </c>
      <c r="AC334" s="58">
        <f t="shared" si="294"/>
        <v>38.49742261192857</v>
      </c>
      <c r="AD334" s="58">
        <f t="shared" si="295"/>
        <v>15</v>
      </c>
      <c r="AE334" s="75">
        <f>$B323*1000+MOD(AE321,1000)</f>
        <v>6108</v>
      </c>
      <c r="AF334" s="65">
        <f t="shared" si="296"/>
        <v>64.846787517317594</v>
      </c>
      <c r="AG334" s="58">
        <f t="shared" si="297"/>
        <v>32.99742261192857</v>
      </c>
      <c r="AH334" s="58">
        <f t="shared" si="298"/>
        <v>15</v>
      </c>
      <c r="AI334" s="75">
        <f>$B323*1000+MOD(AI321,1000)</f>
        <v>6109</v>
      </c>
      <c r="AJ334" s="65">
        <f t="shared" si="299"/>
        <v>69.176914536239792</v>
      </c>
      <c r="AK334" s="58">
        <f t="shared" si="300"/>
        <v>30.49742261192857</v>
      </c>
      <c r="AL334" s="58">
        <f t="shared" si="301"/>
        <v>15</v>
      </c>
      <c r="AM334" s="75">
        <f>$B323*10000+MOD(AM321,10000)</f>
        <v>61010</v>
      </c>
      <c r="AN334" s="65">
        <f t="shared" si="302"/>
        <v>73.50704155516199</v>
      </c>
      <c r="AO334" s="58">
        <f t="shared" si="303"/>
        <v>27.99742261192857</v>
      </c>
      <c r="AP334" s="58">
        <f t="shared" si="304"/>
        <v>15</v>
      </c>
    </row>
    <row r="335" spans="1:42" x14ac:dyDescent="0.25">
      <c r="A335" s="58">
        <v>335</v>
      </c>
    </row>
    <row r="336" spans="1:42" x14ac:dyDescent="0.25">
      <c r="A336" s="58">
        <v>336</v>
      </c>
      <c r="B336" s="58">
        <f>B323+1</f>
        <v>7</v>
      </c>
      <c r="C336" s="58" t="s">
        <v>388</v>
      </c>
      <c r="E336" s="58" t="s">
        <v>370</v>
      </c>
      <c r="F336" s="77">
        <f>F323+$G$15</f>
        <v>18</v>
      </c>
    </row>
    <row r="337" spans="1:42" s="75" customFormat="1" ht="16.5" x14ac:dyDescent="0.3">
      <c r="A337" s="58">
        <v>337</v>
      </c>
      <c r="D337" s="91" t="s">
        <v>364</v>
      </c>
      <c r="E337" s="91" t="s">
        <v>365</v>
      </c>
      <c r="F337" s="91" t="s">
        <v>366</v>
      </c>
      <c r="H337" s="91" t="s">
        <v>364</v>
      </c>
      <c r="I337" s="91" t="s">
        <v>365</v>
      </c>
      <c r="J337" s="91" t="s">
        <v>366</v>
      </c>
      <c r="K337" s="91"/>
      <c r="L337" s="91" t="s">
        <v>364</v>
      </c>
      <c r="M337" s="91" t="s">
        <v>365</v>
      </c>
      <c r="N337" s="91" t="s">
        <v>366</v>
      </c>
      <c r="O337" s="91"/>
      <c r="P337" s="91" t="s">
        <v>364</v>
      </c>
      <c r="Q337" s="91" t="s">
        <v>365</v>
      </c>
      <c r="R337" s="91" t="s">
        <v>366</v>
      </c>
      <c r="S337" s="91"/>
      <c r="T337" s="91" t="s">
        <v>364</v>
      </c>
      <c r="U337" s="91" t="s">
        <v>365</v>
      </c>
      <c r="V337" s="91" t="s">
        <v>366</v>
      </c>
      <c r="W337" s="91"/>
      <c r="X337" s="91" t="s">
        <v>364</v>
      </c>
      <c r="Y337" s="91" t="s">
        <v>365</v>
      </c>
      <c r="Z337" s="91" t="s">
        <v>366</v>
      </c>
      <c r="AA337" s="91"/>
      <c r="AB337" s="91" t="s">
        <v>364</v>
      </c>
      <c r="AC337" s="91" t="s">
        <v>365</v>
      </c>
      <c r="AD337" s="91" t="s">
        <v>366</v>
      </c>
      <c r="AE337" s="91"/>
      <c r="AF337" s="91" t="s">
        <v>364</v>
      </c>
      <c r="AG337" s="91" t="s">
        <v>365</v>
      </c>
      <c r="AH337" s="91" t="s">
        <v>366</v>
      </c>
      <c r="AI337" s="91"/>
      <c r="AJ337" s="91" t="s">
        <v>364</v>
      </c>
      <c r="AK337" s="91" t="s">
        <v>365</v>
      </c>
      <c r="AL337" s="91" t="s">
        <v>366</v>
      </c>
      <c r="AM337" s="91"/>
      <c r="AN337" s="91" t="s">
        <v>364</v>
      </c>
      <c r="AO337" s="91" t="s">
        <v>365</v>
      </c>
      <c r="AP337" s="91" t="s">
        <v>366</v>
      </c>
    </row>
    <row r="338" spans="1:42" x14ac:dyDescent="0.25">
      <c r="A338" s="58">
        <v>338</v>
      </c>
      <c r="C338" s="75">
        <f>$B336*100+MOD(C325,100)</f>
        <v>711</v>
      </c>
      <c r="D338" s="58">
        <f>D325</f>
        <v>0</v>
      </c>
      <c r="E338" s="58">
        <f>E325</f>
        <v>0</v>
      </c>
      <c r="F338" s="58">
        <f>F336</f>
        <v>18</v>
      </c>
      <c r="G338" s="75">
        <f>$B336*100+MOD(G325,100)</f>
        <v>712</v>
      </c>
      <c r="H338" s="65">
        <f>H325</f>
        <v>5</v>
      </c>
      <c r="I338" s="58">
        <f>I325</f>
        <v>0</v>
      </c>
      <c r="J338" s="58">
        <f>F338</f>
        <v>18</v>
      </c>
      <c r="K338" s="75">
        <f>$B336*100+MOD(K325,100)</f>
        <v>713</v>
      </c>
      <c r="L338" s="65">
        <f>L325</f>
        <v>10</v>
      </c>
      <c r="M338" s="58">
        <f>M325</f>
        <v>0</v>
      </c>
      <c r="N338" s="58">
        <f>J338</f>
        <v>18</v>
      </c>
      <c r="O338" s="75">
        <f>$B336*100+MOD(O325,100)</f>
        <v>714</v>
      </c>
      <c r="P338" s="65">
        <f>P325</f>
        <v>10</v>
      </c>
      <c r="Q338" s="58">
        <f>Q325</f>
        <v>0</v>
      </c>
      <c r="R338" s="58">
        <f>N338</f>
        <v>18</v>
      </c>
      <c r="S338" s="75">
        <f>$B336*100+MOD(S325,100)</f>
        <v>715</v>
      </c>
      <c r="T338" s="65">
        <f>T325</f>
        <v>14.330127018922193</v>
      </c>
      <c r="U338" s="58">
        <f>U325</f>
        <v>-2.4999999999999996</v>
      </c>
      <c r="V338" s="58">
        <f>R338</f>
        <v>18</v>
      </c>
      <c r="W338" s="75">
        <f>$B336*100+MOD(W325,100)</f>
        <v>716</v>
      </c>
      <c r="X338" s="65">
        <f>X325</f>
        <v>18.660254037844386</v>
      </c>
      <c r="Y338" s="58">
        <f>Y325</f>
        <v>-4.9999999999999991</v>
      </c>
      <c r="Z338" s="58">
        <f>V338</f>
        <v>18</v>
      </c>
      <c r="AA338" s="75">
        <f>$B336*100+MOD(AA325,100)</f>
        <v>717</v>
      </c>
      <c r="AB338" s="65">
        <f>AB325</f>
        <v>27.320508075688771</v>
      </c>
      <c r="AC338" s="58">
        <f>AC325</f>
        <v>-9.9999999999999982</v>
      </c>
      <c r="AD338" s="58">
        <f>Z338</f>
        <v>18</v>
      </c>
      <c r="AE338" s="75">
        <f>$B336*100+MOD(AE325,100)</f>
        <v>718</v>
      </c>
      <c r="AF338" s="65">
        <f>AF325</f>
        <v>36.846787517317594</v>
      </c>
      <c r="AG338" s="58">
        <f>AG325</f>
        <v>-15.499999999999996</v>
      </c>
      <c r="AH338" s="58">
        <f>AD338</f>
        <v>18</v>
      </c>
      <c r="AI338" s="75">
        <f>$B336*100+MOD(AI325,100)</f>
        <v>719</v>
      </c>
      <c r="AJ338" s="65">
        <f>AJ325</f>
        <v>41.176914536239785</v>
      </c>
      <c r="AK338" s="58">
        <f>AK325</f>
        <v>-17.999999999999996</v>
      </c>
      <c r="AL338" s="58">
        <f>AH338</f>
        <v>18</v>
      </c>
      <c r="AM338" s="75">
        <f>$B336*100+MOD(AM325,100)</f>
        <v>710</v>
      </c>
      <c r="AN338" s="65">
        <f>AN325</f>
        <v>41.176914536239785</v>
      </c>
      <c r="AO338" s="58">
        <f>AO325</f>
        <v>-20.499999999999996</v>
      </c>
      <c r="AP338" s="58">
        <f>AL338</f>
        <v>18</v>
      </c>
    </row>
    <row r="339" spans="1:42" x14ac:dyDescent="0.25">
      <c r="A339" s="58">
        <v>339</v>
      </c>
      <c r="C339" s="75">
        <f>$B336*100+MOD(C326,100)</f>
        <v>721</v>
      </c>
      <c r="D339" s="58">
        <f t="shared" ref="D339:E339" si="315">D326</f>
        <v>0</v>
      </c>
      <c r="E339" s="65">
        <f t="shared" si="315"/>
        <v>5</v>
      </c>
      <c r="F339" s="58">
        <f>F338</f>
        <v>18</v>
      </c>
      <c r="G339" s="75">
        <f>$B336*100+MOD(G326,100)</f>
        <v>722</v>
      </c>
      <c r="H339" s="65">
        <f t="shared" ref="H339:H347" si="316">H326</f>
        <v>5</v>
      </c>
      <c r="I339" s="58">
        <f t="shared" ref="I339:I347" si="317">I326</f>
        <v>5</v>
      </c>
      <c r="J339" s="58">
        <f>J338</f>
        <v>18</v>
      </c>
      <c r="K339" s="75">
        <f>$B336*100+MOD(K326,100)</f>
        <v>723</v>
      </c>
      <c r="L339" s="65">
        <f t="shared" ref="L339:L347" si="318">L326</f>
        <v>10</v>
      </c>
      <c r="M339" s="58">
        <f t="shared" ref="M339:M347" si="319">M326</f>
        <v>5</v>
      </c>
      <c r="N339" s="58">
        <f t="shared" ref="N339:N347" si="320">J339</f>
        <v>18</v>
      </c>
      <c r="O339" s="75">
        <f>$B336*100+MOD(O326,100)</f>
        <v>724</v>
      </c>
      <c r="P339" s="65">
        <f t="shared" ref="P339:P347" si="321">P326</f>
        <v>12.5</v>
      </c>
      <c r="Q339" s="58">
        <f t="shared" ref="Q339:Q347" si="322">Q326</f>
        <v>4.3301270189221936</v>
      </c>
      <c r="R339" s="58">
        <f t="shared" ref="R339:R347" si="323">N339</f>
        <v>18</v>
      </c>
      <c r="S339" s="75">
        <f>$B336*100+MOD(S326,100)</f>
        <v>725</v>
      </c>
      <c r="T339" s="65">
        <f t="shared" ref="T339:T347" si="324">T326</f>
        <v>16.830127018922195</v>
      </c>
      <c r="U339" s="58">
        <f t="shared" ref="U339:U347" si="325">U326</f>
        <v>1.8301270189221941</v>
      </c>
      <c r="V339" s="58">
        <f t="shared" ref="V339:V347" si="326">R339</f>
        <v>18</v>
      </c>
      <c r="W339" s="75">
        <f>$B336*100+MOD(W326,100)</f>
        <v>726</v>
      </c>
      <c r="X339" s="65">
        <f t="shared" ref="X339:X347" si="327">X326</f>
        <v>21.160254037844389</v>
      </c>
      <c r="Y339" s="58">
        <f t="shared" ref="Y339:Y347" si="328">Y326</f>
        <v>-0.66987298107780546</v>
      </c>
      <c r="Z339" s="58">
        <f t="shared" ref="Z339:Z347" si="329">V339</f>
        <v>18</v>
      </c>
      <c r="AA339" s="75">
        <f>$B336*100+MOD(AA326,100)</f>
        <v>727</v>
      </c>
      <c r="AB339" s="65">
        <f t="shared" ref="AB339:AB347" si="330">AB326</f>
        <v>29.820508075688775</v>
      </c>
      <c r="AC339" s="58">
        <f t="shared" ref="AC339:AC347" si="331">AC326</f>
        <v>-5.6698729810778046</v>
      </c>
      <c r="AD339" s="58">
        <f t="shared" ref="AD339:AD347" si="332">Z339</f>
        <v>18</v>
      </c>
      <c r="AE339" s="75">
        <f>$B336*100+MOD(AE326,100)</f>
        <v>728</v>
      </c>
      <c r="AF339" s="65">
        <f t="shared" ref="AF339:AF347" si="333">AF326</f>
        <v>39.346787517317601</v>
      </c>
      <c r="AG339" s="58">
        <f t="shared" ref="AG339:AG347" si="334">AG326</f>
        <v>-11.169872981077804</v>
      </c>
      <c r="AH339" s="58">
        <f t="shared" ref="AH339:AH347" si="335">AD339</f>
        <v>18</v>
      </c>
      <c r="AI339" s="75">
        <f>$B336*100+MOD(AI326,100)</f>
        <v>729</v>
      </c>
      <c r="AJ339" s="65">
        <f t="shared" ref="AJ339:AJ347" si="336">AJ326</f>
        <v>43.676914536239792</v>
      </c>
      <c r="AK339" s="58">
        <f t="shared" ref="AK339:AK347" si="337">AK326</f>
        <v>-13.669872981077804</v>
      </c>
      <c r="AL339" s="58">
        <f t="shared" ref="AL339:AL347" si="338">AH339</f>
        <v>18</v>
      </c>
      <c r="AM339" s="75">
        <f>$B336*100+MOD(AM326,100)</f>
        <v>710</v>
      </c>
      <c r="AN339" s="65">
        <f t="shared" ref="AN339:AN347" si="339">AN326</f>
        <v>48.007041555161983</v>
      </c>
      <c r="AO339" s="58">
        <f t="shared" ref="AO339:AO347" si="340">AO326</f>
        <v>-16.169872981077802</v>
      </c>
      <c r="AP339" s="58">
        <f t="shared" ref="AP339:AP347" si="341">AL339</f>
        <v>18</v>
      </c>
    </row>
    <row r="340" spans="1:42" x14ac:dyDescent="0.25">
      <c r="A340" s="58">
        <v>340</v>
      </c>
      <c r="C340" s="75">
        <f>$B336*100+MOD(C327,100)</f>
        <v>731</v>
      </c>
      <c r="D340" s="58">
        <f t="shared" ref="D340:E340" si="342">D327</f>
        <v>0</v>
      </c>
      <c r="E340" s="65">
        <f t="shared" si="342"/>
        <v>10</v>
      </c>
      <c r="F340" s="58">
        <f t="shared" ref="F340:F347" si="343">F339</f>
        <v>18</v>
      </c>
      <c r="G340" s="75">
        <f>$B336*100+MOD(G327,100)</f>
        <v>732</v>
      </c>
      <c r="H340" s="65">
        <f t="shared" si="316"/>
        <v>5</v>
      </c>
      <c r="I340" s="58">
        <f t="shared" si="317"/>
        <v>10</v>
      </c>
      <c r="J340" s="58">
        <f t="shared" ref="J340:J347" si="344">J339</f>
        <v>18</v>
      </c>
      <c r="K340" s="75">
        <f>$B336*100+MOD(K327,100)</f>
        <v>733</v>
      </c>
      <c r="L340" s="65">
        <f t="shared" si="318"/>
        <v>10</v>
      </c>
      <c r="M340" s="58">
        <f t="shared" si="319"/>
        <v>10</v>
      </c>
      <c r="N340" s="58">
        <f t="shared" si="320"/>
        <v>18</v>
      </c>
      <c r="O340" s="75">
        <f>$B336*100+MOD(O327,100)</f>
        <v>734</v>
      </c>
      <c r="P340" s="65">
        <f t="shared" si="321"/>
        <v>15</v>
      </c>
      <c r="Q340" s="58">
        <f t="shared" si="322"/>
        <v>8.6602540378443873</v>
      </c>
      <c r="R340" s="58">
        <f t="shared" si="323"/>
        <v>18</v>
      </c>
      <c r="S340" s="75">
        <f>$B336*100+MOD(S327,100)</f>
        <v>735</v>
      </c>
      <c r="T340" s="65">
        <f t="shared" si="324"/>
        <v>19.330127018922195</v>
      </c>
      <c r="U340" s="58">
        <f t="shared" si="325"/>
        <v>6.1602540378443873</v>
      </c>
      <c r="V340" s="58">
        <f t="shared" si="326"/>
        <v>18</v>
      </c>
      <c r="W340" s="75">
        <f>$B336*100+MOD(W327,100)</f>
        <v>736</v>
      </c>
      <c r="X340" s="65">
        <f t="shared" si="327"/>
        <v>23.660254037844389</v>
      </c>
      <c r="Y340" s="58">
        <f t="shared" si="328"/>
        <v>3.6602540378443877</v>
      </c>
      <c r="Z340" s="58">
        <f t="shared" si="329"/>
        <v>18</v>
      </c>
      <c r="AA340" s="75">
        <f>$B336*100+MOD(AA327,100)</f>
        <v>737</v>
      </c>
      <c r="AB340" s="65">
        <f t="shared" si="330"/>
        <v>32.320508075688778</v>
      </c>
      <c r="AC340" s="58">
        <f t="shared" si="331"/>
        <v>-1.3397459621556114</v>
      </c>
      <c r="AD340" s="58">
        <f t="shared" si="332"/>
        <v>18</v>
      </c>
      <c r="AE340" s="75">
        <f>$B336*100+MOD(AE327,100)</f>
        <v>738</v>
      </c>
      <c r="AF340" s="65">
        <f t="shared" si="333"/>
        <v>41.846787517317601</v>
      </c>
      <c r="AG340" s="58">
        <f t="shared" si="334"/>
        <v>-6.8397459621556109</v>
      </c>
      <c r="AH340" s="58">
        <f t="shared" si="335"/>
        <v>18</v>
      </c>
      <c r="AI340" s="75">
        <f>$B336*100+MOD(AI327,100)</f>
        <v>739</v>
      </c>
      <c r="AJ340" s="65">
        <f t="shared" si="336"/>
        <v>46.176914536239792</v>
      </c>
      <c r="AK340" s="58">
        <f t="shared" si="337"/>
        <v>-9.3397459621556109</v>
      </c>
      <c r="AL340" s="58">
        <f t="shared" si="338"/>
        <v>18</v>
      </c>
      <c r="AM340" s="75">
        <f>$B336*100+MOD(AM327,100)</f>
        <v>710</v>
      </c>
      <c r="AN340" s="65">
        <f t="shared" si="339"/>
        <v>50.507041555161983</v>
      </c>
      <c r="AO340" s="58">
        <f t="shared" si="340"/>
        <v>-11.839745962155611</v>
      </c>
      <c r="AP340" s="58">
        <f t="shared" si="341"/>
        <v>18</v>
      </c>
    </row>
    <row r="341" spans="1:42" x14ac:dyDescent="0.25">
      <c r="A341" s="58">
        <v>341</v>
      </c>
      <c r="C341" s="75">
        <f>$B336*100+MOD(C328,100)</f>
        <v>741</v>
      </c>
      <c r="D341" s="58">
        <f t="shared" ref="D341:E341" si="345">D328</f>
        <v>0</v>
      </c>
      <c r="E341" s="65">
        <f t="shared" si="345"/>
        <v>15</v>
      </c>
      <c r="F341" s="58">
        <f t="shared" si="343"/>
        <v>18</v>
      </c>
      <c r="G341" s="75">
        <f>$B336*100+MOD(G328,100)</f>
        <v>742</v>
      </c>
      <c r="H341" s="65">
        <f t="shared" si="316"/>
        <v>5</v>
      </c>
      <c r="I341" s="58">
        <f t="shared" si="317"/>
        <v>15</v>
      </c>
      <c r="J341" s="58">
        <f t="shared" si="344"/>
        <v>18</v>
      </c>
      <c r="K341" s="75">
        <f>$B336*100+MOD(K328,100)</f>
        <v>743</v>
      </c>
      <c r="L341" s="65">
        <f t="shared" si="318"/>
        <v>10</v>
      </c>
      <c r="M341" s="58">
        <f t="shared" si="319"/>
        <v>15</v>
      </c>
      <c r="N341" s="58">
        <f t="shared" si="320"/>
        <v>18</v>
      </c>
      <c r="O341" s="75">
        <f>$B336*100+MOD(O328,100)</f>
        <v>744</v>
      </c>
      <c r="P341" s="65">
        <f t="shared" si="321"/>
        <v>17.5</v>
      </c>
      <c r="Q341" s="58">
        <f t="shared" si="322"/>
        <v>12.99038105676658</v>
      </c>
      <c r="R341" s="58">
        <f t="shared" si="323"/>
        <v>18</v>
      </c>
      <c r="S341" s="75">
        <f>$B336*100+MOD(S328,100)</f>
        <v>745</v>
      </c>
      <c r="T341" s="65">
        <f t="shared" si="324"/>
        <v>21.830127018922195</v>
      </c>
      <c r="U341" s="58">
        <f t="shared" si="325"/>
        <v>10.49038105676658</v>
      </c>
      <c r="V341" s="58">
        <f t="shared" si="326"/>
        <v>18</v>
      </c>
      <c r="W341" s="75">
        <f>$B336*100+MOD(W328,100)</f>
        <v>746</v>
      </c>
      <c r="X341" s="65">
        <f t="shared" si="327"/>
        <v>26.160254037844389</v>
      </c>
      <c r="Y341" s="58">
        <f t="shared" si="328"/>
        <v>7.9903810567665801</v>
      </c>
      <c r="Z341" s="58">
        <f t="shared" si="329"/>
        <v>18</v>
      </c>
      <c r="AA341" s="75">
        <f>$B336*100+MOD(AA328,100)</f>
        <v>747</v>
      </c>
      <c r="AB341" s="65">
        <f t="shared" si="330"/>
        <v>34.820508075688778</v>
      </c>
      <c r="AC341" s="58">
        <f t="shared" si="331"/>
        <v>2.9903810567665809</v>
      </c>
      <c r="AD341" s="58">
        <f t="shared" si="332"/>
        <v>18</v>
      </c>
      <c r="AE341" s="75">
        <f>$B336*100+MOD(AE328,100)</f>
        <v>748</v>
      </c>
      <c r="AF341" s="65">
        <f t="shared" si="333"/>
        <v>44.346787517317601</v>
      </c>
      <c r="AG341" s="58">
        <f t="shared" si="334"/>
        <v>-2.5096189432334182</v>
      </c>
      <c r="AH341" s="58">
        <f t="shared" si="335"/>
        <v>18</v>
      </c>
      <c r="AI341" s="75">
        <f>$B336*100+MOD(AI328,100)</f>
        <v>749</v>
      </c>
      <c r="AJ341" s="65">
        <f t="shared" si="336"/>
        <v>48.676914536239792</v>
      </c>
      <c r="AK341" s="58">
        <f t="shared" si="337"/>
        <v>-5.0096189432334182</v>
      </c>
      <c r="AL341" s="58">
        <f t="shared" si="338"/>
        <v>18</v>
      </c>
      <c r="AM341" s="75">
        <f>$B336*100+MOD(AM328,100)</f>
        <v>710</v>
      </c>
      <c r="AN341" s="65">
        <f t="shared" si="339"/>
        <v>53.007041555161983</v>
      </c>
      <c r="AO341" s="58">
        <f t="shared" si="340"/>
        <v>-7.5096189432334182</v>
      </c>
      <c r="AP341" s="58">
        <f t="shared" si="341"/>
        <v>18</v>
      </c>
    </row>
    <row r="342" spans="1:42" x14ac:dyDescent="0.25">
      <c r="A342" s="58">
        <v>342</v>
      </c>
      <c r="C342" s="75">
        <f>$B336*100+MOD(C329,100)</f>
        <v>751</v>
      </c>
      <c r="D342" s="58">
        <f t="shared" ref="D342:E342" si="346">D329</f>
        <v>0</v>
      </c>
      <c r="E342" s="65">
        <f t="shared" si="346"/>
        <v>20</v>
      </c>
      <c r="F342" s="58">
        <f t="shared" si="343"/>
        <v>18</v>
      </c>
      <c r="G342" s="75">
        <f>$B336*100+MOD(G329,100)</f>
        <v>752</v>
      </c>
      <c r="H342" s="65">
        <f t="shared" si="316"/>
        <v>5</v>
      </c>
      <c r="I342" s="58">
        <f t="shared" si="317"/>
        <v>20</v>
      </c>
      <c r="J342" s="58">
        <f t="shared" si="344"/>
        <v>18</v>
      </c>
      <c r="K342" s="75">
        <f>$B336*100+MOD(K329,100)</f>
        <v>753</v>
      </c>
      <c r="L342" s="65">
        <f t="shared" si="318"/>
        <v>10</v>
      </c>
      <c r="M342" s="58">
        <f t="shared" si="319"/>
        <v>20</v>
      </c>
      <c r="N342" s="58">
        <f t="shared" si="320"/>
        <v>18</v>
      </c>
      <c r="O342" s="75">
        <f>$B336*100+MOD(O329,100)</f>
        <v>754</v>
      </c>
      <c r="P342" s="65">
        <f t="shared" si="321"/>
        <v>20</v>
      </c>
      <c r="Q342" s="58">
        <f t="shared" si="322"/>
        <v>17.320508075688775</v>
      </c>
      <c r="R342" s="58">
        <f t="shared" si="323"/>
        <v>18</v>
      </c>
      <c r="S342" s="75">
        <f>$B336*100+MOD(S329,100)</f>
        <v>755</v>
      </c>
      <c r="T342" s="65">
        <f t="shared" si="324"/>
        <v>24.330127018922195</v>
      </c>
      <c r="U342" s="58">
        <f t="shared" si="325"/>
        <v>14.820508075688775</v>
      </c>
      <c r="V342" s="58">
        <f t="shared" si="326"/>
        <v>18</v>
      </c>
      <c r="W342" s="75">
        <f>$B336*100+MOD(W329,100)</f>
        <v>756</v>
      </c>
      <c r="X342" s="65">
        <f t="shared" si="327"/>
        <v>28.660254037844389</v>
      </c>
      <c r="Y342" s="58">
        <f t="shared" si="328"/>
        <v>12.320508075688775</v>
      </c>
      <c r="Z342" s="58">
        <f t="shared" si="329"/>
        <v>18</v>
      </c>
      <c r="AA342" s="75">
        <f>$B336*100+MOD(AA329,100)</f>
        <v>757</v>
      </c>
      <c r="AB342" s="65">
        <f t="shared" si="330"/>
        <v>37.320508075688778</v>
      </c>
      <c r="AC342" s="58">
        <f t="shared" si="331"/>
        <v>7.3205080756887755</v>
      </c>
      <c r="AD342" s="58">
        <f t="shared" si="332"/>
        <v>18</v>
      </c>
      <c r="AE342" s="75">
        <f>$B336*100+MOD(AE329,100)</f>
        <v>758</v>
      </c>
      <c r="AF342" s="65">
        <f t="shared" si="333"/>
        <v>46.846787517317601</v>
      </c>
      <c r="AG342" s="58">
        <f t="shared" si="334"/>
        <v>1.8205080756887764</v>
      </c>
      <c r="AH342" s="58">
        <f t="shared" si="335"/>
        <v>18</v>
      </c>
      <c r="AI342" s="75">
        <f>$B336*100+MOD(AI329,100)</f>
        <v>759</v>
      </c>
      <c r="AJ342" s="65">
        <f t="shared" si="336"/>
        <v>51.176914536239792</v>
      </c>
      <c r="AK342" s="58">
        <f t="shared" si="337"/>
        <v>-0.67949192431122318</v>
      </c>
      <c r="AL342" s="58">
        <f t="shared" si="338"/>
        <v>18</v>
      </c>
      <c r="AM342" s="75">
        <f>$B336*100+MOD(AM329,100)</f>
        <v>710</v>
      </c>
      <c r="AN342" s="65">
        <f t="shared" si="339"/>
        <v>55.507041555161983</v>
      </c>
      <c r="AO342" s="58">
        <f t="shared" si="340"/>
        <v>-3.1794919243112227</v>
      </c>
      <c r="AP342" s="58">
        <f t="shared" si="341"/>
        <v>18</v>
      </c>
    </row>
    <row r="343" spans="1:42" x14ac:dyDescent="0.25">
      <c r="A343" s="58">
        <v>343</v>
      </c>
      <c r="C343" s="75">
        <f>$B336*100+MOD(C330,100)</f>
        <v>761</v>
      </c>
      <c r="D343" s="58">
        <f t="shared" ref="D343:E343" si="347">D330</f>
        <v>0</v>
      </c>
      <c r="E343" s="65">
        <f t="shared" si="347"/>
        <v>25</v>
      </c>
      <c r="F343" s="58">
        <f t="shared" si="343"/>
        <v>18</v>
      </c>
      <c r="G343" s="75">
        <f>$B336*100+MOD(G330,100)</f>
        <v>762</v>
      </c>
      <c r="H343" s="65">
        <f t="shared" si="316"/>
        <v>5</v>
      </c>
      <c r="I343" s="58">
        <f t="shared" si="317"/>
        <v>25</v>
      </c>
      <c r="J343" s="58">
        <f t="shared" si="344"/>
        <v>18</v>
      </c>
      <c r="K343" s="75">
        <f>$B336*100+MOD(K330,100)</f>
        <v>763</v>
      </c>
      <c r="L343" s="65">
        <f t="shared" si="318"/>
        <v>10</v>
      </c>
      <c r="M343" s="58">
        <f t="shared" si="319"/>
        <v>25</v>
      </c>
      <c r="N343" s="58">
        <f t="shared" si="320"/>
        <v>18</v>
      </c>
      <c r="O343" s="75">
        <f>$B336*100+MOD(O330,100)</f>
        <v>764</v>
      </c>
      <c r="P343" s="65">
        <f t="shared" si="321"/>
        <v>22.5</v>
      </c>
      <c r="Q343" s="58">
        <f t="shared" si="322"/>
        <v>21.650635094610969</v>
      </c>
      <c r="R343" s="58">
        <f t="shared" si="323"/>
        <v>18</v>
      </c>
      <c r="S343" s="75">
        <f>$B336*100+MOD(S330,100)</f>
        <v>765</v>
      </c>
      <c r="T343" s="65">
        <f t="shared" si="324"/>
        <v>26.830127018922195</v>
      </c>
      <c r="U343" s="58">
        <f t="shared" si="325"/>
        <v>19.150635094610969</v>
      </c>
      <c r="V343" s="58">
        <f t="shared" si="326"/>
        <v>18</v>
      </c>
      <c r="W343" s="75">
        <f>$B336*100+MOD(W330,100)</f>
        <v>766</v>
      </c>
      <c r="X343" s="65">
        <f t="shared" si="327"/>
        <v>31.160254037844389</v>
      </c>
      <c r="Y343" s="58">
        <f t="shared" si="328"/>
        <v>16.650635094610969</v>
      </c>
      <c r="Z343" s="58">
        <f t="shared" si="329"/>
        <v>18</v>
      </c>
      <c r="AA343" s="75">
        <f>$B336*100+MOD(AA330,100)</f>
        <v>767</v>
      </c>
      <c r="AB343" s="65">
        <f t="shared" si="330"/>
        <v>39.820508075688778</v>
      </c>
      <c r="AC343" s="58">
        <f t="shared" si="331"/>
        <v>11.650635094610969</v>
      </c>
      <c r="AD343" s="58">
        <f t="shared" si="332"/>
        <v>18</v>
      </c>
      <c r="AE343" s="75">
        <f>$B336*100+MOD(AE330,100)</f>
        <v>768</v>
      </c>
      <c r="AF343" s="65">
        <f t="shared" si="333"/>
        <v>49.346787517317601</v>
      </c>
      <c r="AG343" s="58">
        <f t="shared" si="334"/>
        <v>6.15063509461097</v>
      </c>
      <c r="AH343" s="58">
        <f t="shared" si="335"/>
        <v>18</v>
      </c>
      <c r="AI343" s="75">
        <f>$B336*100+MOD(AI330,100)</f>
        <v>769</v>
      </c>
      <c r="AJ343" s="65">
        <f t="shared" si="336"/>
        <v>53.676914536239792</v>
      </c>
      <c r="AK343" s="58">
        <f t="shared" si="337"/>
        <v>3.6506350946109705</v>
      </c>
      <c r="AL343" s="58">
        <f t="shared" si="338"/>
        <v>18</v>
      </c>
      <c r="AM343" s="75">
        <f>$B336*100+MOD(AM330,100)</f>
        <v>710</v>
      </c>
      <c r="AN343" s="65">
        <f t="shared" si="339"/>
        <v>58.007041555161983</v>
      </c>
      <c r="AO343" s="58">
        <f t="shared" si="340"/>
        <v>1.1506350946109709</v>
      </c>
      <c r="AP343" s="58">
        <f t="shared" si="341"/>
        <v>18</v>
      </c>
    </row>
    <row r="344" spans="1:42" x14ac:dyDescent="0.25">
      <c r="A344" s="58">
        <v>344</v>
      </c>
      <c r="C344" s="75">
        <f>$B336*100+MOD(C331,100)</f>
        <v>771</v>
      </c>
      <c r="D344" s="58">
        <f t="shared" ref="D344:E344" si="348">D331</f>
        <v>0</v>
      </c>
      <c r="E344" s="65">
        <f t="shared" si="348"/>
        <v>35</v>
      </c>
      <c r="F344" s="58">
        <f t="shared" si="343"/>
        <v>18</v>
      </c>
      <c r="G344" s="75">
        <f>$B336*100+MOD(G331,100)</f>
        <v>772</v>
      </c>
      <c r="H344" s="65">
        <f t="shared" si="316"/>
        <v>5</v>
      </c>
      <c r="I344" s="58">
        <f t="shared" si="317"/>
        <v>35</v>
      </c>
      <c r="J344" s="58">
        <f t="shared" si="344"/>
        <v>18</v>
      </c>
      <c r="K344" s="75">
        <f>$B336*100+MOD(K331,100)</f>
        <v>773</v>
      </c>
      <c r="L344" s="65">
        <f t="shared" si="318"/>
        <v>10</v>
      </c>
      <c r="M344" s="58">
        <f t="shared" si="319"/>
        <v>35</v>
      </c>
      <c r="N344" s="58">
        <f t="shared" si="320"/>
        <v>18</v>
      </c>
      <c r="O344" s="75">
        <f>$B336*100+MOD(O331,100)</f>
        <v>774</v>
      </c>
      <c r="P344" s="65">
        <f t="shared" si="321"/>
        <v>27.499999999999996</v>
      </c>
      <c r="Q344" s="58">
        <f t="shared" si="322"/>
        <v>30.310889132455355</v>
      </c>
      <c r="R344" s="58">
        <f t="shared" si="323"/>
        <v>18</v>
      </c>
      <c r="S344" s="75">
        <f>$B336*100+MOD(S331,100)</f>
        <v>775</v>
      </c>
      <c r="T344" s="65">
        <f t="shared" si="324"/>
        <v>31.830127018922195</v>
      </c>
      <c r="U344" s="58">
        <f t="shared" si="325"/>
        <v>27.810889132455355</v>
      </c>
      <c r="V344" s="58">
        <f t="shared" si="326"/>
        <v>18</v>
      </c>
      <c r="W344" s="75">
        <f>$B336*100+MOD(W331,100)</f>
        <v>776</v>
      </c>
      <c r="X344" s="65">
        <f t="shared" si="327"/>
        <v>36.160254037844389</v>
      </c>
      <c r="Y344" s="58">
        <f t="shared" si="328"/>
        <v>25.310889132455355</v>
      </c>
      <c r="Z344" s="58">
        <f t="shared" si="329"/>
        <v>18</v>
      </c>
      <c r="AA344" s="75">
        <f>$B336*100+MOD(AA331,100)</f>
        <v>777</v>
      </c>
      <c r="AB344" s="65">
        <f t="shared" si="330"/>
        <v>44.820508075688778</v>
      </c>
      <c r="AC344" s="58">
        <f t="shared" si="331"/>
        <v>20.310889132455355</v>
      </c>
      <c r="AD344" s="58">
        <f t="shared" si="332"/>
        <v>18</v>
      </c>
      <c r="AE344" s="75">
        <f>$B336*100+MOD(AE331,100)</f>
        <v>778</v>
      </c>
      <c r="AF344" s="65">
        <f t="shared" si="333"/>
        <v>54.346787517317601</v>
      </c>
      <c r="AG344" s="58">
        <f t="shared" si="334"/>
        <v>14.810889132455355</v>
      </c>
      <c r="AH344" s="58">
        <f t="shared" si="335"/>
        <v>18</v>
      </c>
      <c r="AI344" s="75">
        <f>$B336*100+MOD(AI331,100)</f>
        <v>779</v>
      </c>
      <c r="AJ344" s="65">
        <f t="shared" si="336"/>
        <v>58.676914536239792</v>
      </c>
      <c r="AK344" s="58">
        <f t="shared" si="337"/>
        <v>12.310889132455355</v>
      </c>
      <c r="AL344" s="58">
        <f t="shared" si="338"/>
        <v>18</v>
      </c>
      <c r="AM344" s="75">
        <f>$B336*100+MOD(AM331,100)</f>
        <v>710</v>
      </c>
      <c r="AN344" s="65">
        <f t="shared" si="339"/>
        <v>63.007041555161983</v>
      </c>
      <c r="AO344" s="58">
        <f t="shared" si="340"/>
        <v>9.8108891324553547</v>
      </c>
      <c r="AP344" s="58">
        <f t="shared" si="341"/>
        <v>18</v>
      </c>
    </row>
    <row r="345" spans="1:42" x14ac:dyDescent="0.25">
      <c r="A345" s="58">
        <v>345</v>
      </c>
      <c r="C345" s="75">
        <f>$B336*100+MOD(C332,100)</f>
        <v>781</v>
      </c>
      <c r="D345" s="58">
        <f t="shared" ref="D345:E345" si="349">D332</f>
        <v>0</v>
      </c>
      <c r="E345" s="65">
        <f t="shared" si="349"/>
        <v>46</v>
      </c>
      <c r="F345" s="58">
        <f t="shared" si="343"/>
        <v>18</v>
      </c>
      <c r="G345" s="75">
        <f>$B336*100+MOD(G332,100)</f>
        <v>782</v>
      </c>
      <c r="H345" s="65">
        <f t="shared" si="316"/>
        <v>5</v>
      </c>
      <c r="I345" s="58">
        <f t="shared" si="317"/>
        <v>46</v>
      </c>
      <c r="J345" s="58">
        <f t="shared" si="344"/>
        <v>18</v>
      </c>
      <c r="K345" s="75">
        <f>$B336*100+MOD(K332,100)</f>
        <v>783</v>
      </c>
      <c r="L345" s="65">
        <f t="shared" si="318"/>
        <v>10</v>
      </c>
      <c r="M345" s="58">
        <f t="shared" si="319"/>
        <v>46</v>
      </c>
      <c r="N345" s="58">
        <f t="shared" si="320"/>
        <v>18</v>
      </c>
      <c r="O345" s="75">
        <f>$B336*100+MOD(O332,100)</f>
        <v>784</v>
      </c>
      <c r="P345" s="65">
        <f t="shared" si="321"/>
        <v>33</v>
      </c>
      <c r="Q345" s="58">
        <f t="shared" si="322"/>
        <v>39.837168574084181</v>
      </c>
      <c r="R345" s="58">
        <f t="shared" si="323"/>
        <v>18</v>
      </c>
      <c r="S345" s="75">
        <f>$B336*100+MOD(S332,100)</f>
        <v>785</v>
      </c>
      <c r="T345" s="65">
        <f t="shared" si="324"/>
        <v>37.330127018922191</v>
      </c>
      <c r="U345" s="58">
        <f t="shared" si="325"/>
        <v>37.337168574084181</v>
      </c>
      <c r="V345" s="58">
        <f t="shared" si="326"/>
        <v>18</v>
      </c>
      <c r="W345" s="75">
        <f>$B336*100+MOD(W332,100)</f>
        <v>786</v>
      </c>
      <c r="X345" s="65">
        <f t="shared" si="327"/>
        <v>41.660254037844382</v>
      </c>
      <c r="Y345" s="58">
        <f t="shared" si="328"/>
        <v>34.837168574084181</v>
      </c>
      <c r="Z345" s="58">
        <f t="shared" si="329"/>
        <v>18</v>
      </c>
      <c r="AA345" s="75">
        <f>$B336*100+MOD(AA332,100)</f>
        <v>787</v>
      </c>
      <c r="AB345" s="65">
        <f t="shared" si="330"/>
        <v>50.320508075688771</v>
      </c>
      <c r="AC345" s="58">
        <f t="shared" si="331"/>
        <v>29.837168574084181</v>
      </c>
      <c r="AD345" s="58">
        <f t="shared" si="332"/>
        <v>18</v>
      </c>
      <c r="AE345" s="75">
        <f>$B336*100+MOD(AE332,100)</f>
        <v>788</v>
      </c>
      <c r="AF345" s="65">
        <f t="shared" si="333"/>
        <v>59.846787517317594</v>
      </c>
      <c r="AG345" s="58">
        <f t="shared" si="334"/>
        <v>24.337168574084181</v>
      </c>
      <c r="AH345" s="58">
        <f t="shared" si="335"/>
        <v>18</v>
      </c>
      <c r="AI345" s="75">
        <f>$B336*100+MOD(AI332,100)</f>
        <v>789</v>
      </c>
      <c r="AJ345" s="65">
        <f t="shared" si="336"/>
        <v>64.176914536239792</v>
      </c>
      <c r="AK345" s="58">
        <f t="shared" si="337"/>
        <v>21.837168574084181</v>
      </c>
      <c r="AL345" s="58">
        <f t="shared" si="338"/>
        <v>18</v>
      </c>
      <c r="AM345" s="75">
        <f>$B336*100+MOD(AM332,100)</f>
        <v>710</v>
      </c>
      <c r="AN345" s="65">
        <f t="shared" si="339"/>
        <v>68.50704155516199</v>
      </c>
      <c r="AO345" s="58">
        <f t="shared" si="340"/>
        <v>19.337168574084181</v>
      </c>
      <c r="AP345" s="58">
        <f t="shared" si="341"/>
        <v>18</v>
      </c>
    </row>
    <row r="346" spans="1:42" x14ac:dyDescent="0.25">
      <c r="A346" s="58">
        <v>346</v>
      </c>
      <c r="C346" s="75">
        <f>$B336*100+MOD(C333,100)</f>
        <v>791</v>
      </c>
      <c r="D346" s="58">
        <f t="shared" ref="D346:E346" si="350">D333</f>
        <v>0</v>
      </c>
      <c r="E346" s="65">
        <f t="shared" si="350"/>
        <v>51</v>
      </c>
      <c r="F346" s="58">
        <f t="shared" si="343"/>
        <v>18</v>
      </c>
      <c r="G346" s="75">
        <f>$B336*100+MOD(G333,100)</f>
        <v>792</v>
      </c>
      <c r="H346" s="65">
        <f t="shared" si="316"/>
        <v>5</v>
      </c>
      <c r="I346" s="58">
        <f t="shared" si="317"/>
        <v>51</v>
      </c>
      <c r="J346" s="58">
        <f t="shared" si="344"/>
        <v>18</v>
      </c>
      <c r="K346" s="75">
        <f>$B336*100+MOD(K333,100)</f>
        <v>793</v>
      </c>
      <c r="L346" s="65">
        <f t="shared" si="318"/>
        <v>10</v>
      </c>
      <c r="M346" s="58">
        <f t="shared" si="319"/>
        <v>51</v>
      </c>
      <c r="N346" s="58">
        <f t="shared" si="320"/>
        <v>18</v>
      </c>
      <c r="O346" s="75">
        <f>$B336*100+MOD(O333,100)</f>
        <v>794</v>
      </c>
      <c r="P346" s="65">
        <f t="shared" si="321"/>
        <v>35.5</v>
      </c>
      <c r="Q346" s="58">
        <f t="shared" si="322"/>
        <v>44.167295593006372</v>
      </c>
      <c r="R346" s="58">
        <f t="shared" si="323"/>
        <v>18</v>
      </c>
      <c r="S346" s="75">
        <f>$B336*100+MOD(S333,100)</f>
        <v>795</v>
      </c>
      <c r="T346" s="65">
        <f t="shared" si="324"/>
        <v>39.830127018922191</v>
      </c>
      <c r="U346" s="58">
        <f t="shared" si="325"/>
        <v>41.667295593006372</v>
      </c>
      <c r="V346" s="58">
        <f t="shared" si="326"/>
        <v>18</v>
      </c>
      <c r="W346" s="75">
        <f>$B336*100+MOD(W333,100)</f>
        <v>796</v>
      </c>
      <c r="X346" s="65">
        <f t="shared" si="327"/>
        <v>44.160254037844382</v>
      </c>
      <c r="Y346" s="58">
        <f t="shared" si="328"/>
        <v>39.167295593006372</v>
      </c>
      <c r="Z346" s="58">
        <f t="shared" si="329"/>
        <v>18</v>
      </c>
      <c r="AA346" s="75">
        <f>$B336*100+MOD(AA333,100)</f>
        <v>797</v>
      </c>
      <c r="AB346" s="65">
        <f t="shared" si="330"/>
        <v>52.820508075688771</v>
      </c>
      <c r="AC346" s="58">
        <f t="shared" si="331"/>
        <v>34.167295593006372</v>
      </c>
      <c r="AD346" s="58">
        <f t="shared" si="332"/>
        <v>18</v>
      </c>
      <c r="AE346" s="75">
        <f>$B336*100+MOD(AE333,100)</f>
        <v>798</v>
      </c>
      <c r="AF346" s="65">
        <f t="shared" si="333"/>
        <v>62.346787517317594</v>
      </c>
      <c r="AG346" s="58">
        <f t="shared" si="334"/>
        <v>28.667295593006372</v>
      </c>
      <c r="AH346" s="58">
        <f t="shared" si="335"/>
        <v>18</v>
      </c>
      <c r="AI346" s="75">
        <f>$B336*100+MOD(AI333,100)</f>
        <v>799</v>
      </c>
      <c r="AJ346" s="65">
        <f t="shared" si="336"/>
        <v>66.676914536239792</v>
      </c>
      <c r="AK346" s="58">
        <f t="shared" si="337"/>
        <v>26.167295593006372</v>
      </c>
      <c r="AL346" s="58">
        <f t="shared" si="338"/>
        <v>18</v>
      </c>
      <c r="AM346" s="75">
        <f>$B336*100+MOD(AM333,100)</f>
        <v>710</v>
      </c>
      <c r="AN346" s="65">
        <f t="shared" si="339"/>
        <v>71.00704155516199</v>
      </c>
      <c r="AO346" s="58">
        <f t="shared" si="340"/>
        <v>23.667295593006372</v>
      </c>
      <c r="AP346" s="58">
        <f t="shared" si="341"/>
        <v>18</v>
      </c>
    </row>
    <row r="347" spans="1:42" x14ac:dyDescent="0.25">
      <c r="A347" s="58">
        <v>347</v>
      </c>
      <c r="C347" s="75">
        <f>$B336*1000+MOD(C334,1000)</f>
        <v>7101</v>
      </c>
      <c r="D347" s="58">
        <f t="shared" ref="D347:E347" si="351">D334</f>
        <v>0</v>
      </c>
      <c r="E347" s="65">
        <f t="shared" si="351"/>
        <v>56</v>
      </c>
      <c r="F347" s="58">
        <f t="shared" si="343"/>
        <v>18</v>
      </c>
      <c r="G347" s="75">
        <f>$B336*1000+MOD(G334,1000)</f>
        <v>7102</v>
      </c>
      <c r="H347" s="65">
        <f t="shared" si="316"/>
        <v>5</v>
      </c>
      <c r="I347" s="58">
        <f t="shared" si="317"/>
        <v>56</v>
      </c>
      <c r="J347" s="58">
        <f t="shared" si="344"/>
        <v>18</v>
      </c>
      <c r="K347" s="75">
        <f>$B336*1000+MOD(K334,1000)</f>
        <v>7103</v>
      </c>
      <c r="L347" s="65">
        <f t="shared" si="318"/>
        <v>10</v>
      </c>
      <c r="M347" s="58">
        <f t="shared" si="319"/>
        <v>56</v>
      </c>
      <c r="N347" s="58">
        <f t="shared" si="320"/>
        <v>18</v>
      </c>
      <c r="O347" s="75">
        <f>$B336*1000+MOD(O334,1000)</f>
        <v>7104</v>
      </c>
      <c r="P347" s="65">
        <f t="shared" si="321"/>
        <v>38</v>
      </c>
      <c r="Q347" s="58">
        <f t="shared" si="322"/>
        <v>48.49742261192857</v>
      </c>
      <c r="R347" s="58">
        <f t="shared" si="323"/>
        <v>18</v>
      </c>
      <c r="S347" s="75">
        <f>$B336*1000+MOD(S334,1000)</f>
        <v>7105</v>
      </c>
      <c r="T347" s="65">
        <f t="shared" si="324"/>
        <v>42.330127018922191</v>
      </c>
      <c r="U347" s="58">
        <f t="shared" si="325"/>
        <v>45.99742261192857</v>
      </c>
      <c r="V347" s="58">
        <f t="shared" si="326"/>
        <v>18</v>
      </c>
      <c r="W347" s="75">
        <f>$B336*1000+MOD(W334,1000)</f>
        <v>7106</v>
      </c>
      <c r="X347" s="65">
        <f t="shared" si="327"/>
        <v>46.660254037844382</v>
      </c>
      <c r="Y347" s="58">
        <f t="shared" si="328"/>
        <v>43.49742261192857</v>
      </c>
      <c r="Z347" s="58">
        <f t="shared" si="329"/>
        <v>18</v>
      </c>
      <c r="AA347" s="75">
        <f>$B336*1000+MOD(AA334,1000)</f>
        <v>7107</v>
      </c>
      <c r="AB347" s="65">
        <f t="shared" si="330"/>
        <v>55.320508075688771</v>
      </c>
      <c r="AC347" s="58">
        <f t="shared" si="331"/>
        <v>38.49742261192857</v>
      </c>
      <c r="AD347" s="58">
        <f t="shared" si="332"/>
        <v>18</v>
      </c>
      <c r="AE347" s="75">
        <f>$B336*1000+MOD(AE334,1000)</f>
        <v>7108</v>
      </c>
      <c r="AF347" s="65">
        <f t="shared" si="333"/>
        <v>64.846787517317594</v>
      </c>
      <c r="AG347" s="58">
        <f t="shared" si="334"/>
        <v>32.99742261192857</v>
      </c>
      <c r="AH347" s="58">
        <f t="shared" si="335"/>
        <v>18</v>
      </c>
      <c r="AI347" s="75">
        <f>$B336*1000+MOD(AI334,1000)</f>
        <v>7109</v>
      </c>
      <c r="AJ347" s="65">
        <f t="shared" si="336"/>
        <v>69.176914536239792</v>
      </c>
      <c r="AK347" s="58">
        <f t="shared" si="337"/>
        <v>30.49742261192857</v>
      </c>
      <c r="AL347" s="58">
        <f t="shared" si="338"/>
        <v>18</v>
      </c>
      <c r="AM347" s="75">
        <f>$B336*10000+MOD(AM334,10000)</f>
        <v>71010</v>
      </c>
      <c r="AN347" s="65">
        <f t="shared" si="339"/>
        <v>73.50704155516199</v>
      </c>
      <c r="AO347" s="58">
        <f t="shared" si="340"/>
        <v>27.99742261192857</v>
      </c>
      <c r="AP347" s="58">
        <f t="shared" si="341"/>
        <v>18</v>
      </c>
    </row>
    <row r="348" spans="1:42" x14ac:dyDescent="0.25">
      <c r="A348" s="58">
        <v>348</v>
      </c>
    </row>
    <row r="349" spans="1:42" x14ac:dyDescent="0.25">
      <c r="A349" s="58">
        <v>349</v>
      </c>
      <c r="B349" s="58">
        <f>B336+1</f>
        <v>8</v>
      </c>
      <c r="C349" s="58" t="s">
        <v>391</v>
      </c>
      <c r="E349" s="58" t="s">
        <v>370</v>
      </c>
      <c r="F349" s="77">
        <f>F336+$G$15</f>
        <v>21</v>
      </c>
    </row>
    <row r="350" spans="1:42" s="75" customFormat="1" ht="16.5" x14ac:dyDescent="0.3">
      <c r="A350" s="58">
        <v>350</v>
      </c>
      <c r="D350" s="91" t="s">
        <v>364</v>
      </c>
      <c r="E350" s="91" t="s">
        <v>365</v>
      </c>
      <c r="F350" s="91" t="s">
        <v>366</v>
      </c>
      <c r="H350" s="91" t="s">
        <v>364</v>
      </c>
      <c r="I350" s="91" t="s">
        <v>365</v>
      </c>
      <c r="J350" s="91" t="s">
        <v>366</v>
      </c>
      <c r="K350" s="91"/>
      <c r="L350" s="91" t="s">
        <v>364</v>
      </c>
      <c r="M350" s="91" t="s">
        <v>365</v>
      </c>
      <c r="N350" s="91" t="s">
        <v>366</v>
      </c>
      <c r="O350" s="91"/>
      <c r="P350" s="91" t="s">
        <v>364</v>
      </c>
      <c r="Q350" s="91" t="s">
        <v>365</v>
      </c>
      <c r="R350" s="91" t="s">
        <v>366</v>
      </c>
      <c r="S350" s="91"/>
      <c r="T350" s="91" t="s">
        <v>364</v>
      </c>
      <c r="U350" s="91" t="s">
        <v>365</v>
      </c>
      <c r="V350" s="91" t="s">
        <v>366</v>
      </c>
      <c r="W350" s="91"/>
      <c r="X350" s="91" t="s">
        <v>364</v>
      </c>
      <c r="Y350" s="91" t="s">
        <v>365</v>
      </c>
      <c r="Z350" s="91" t="s">
        <v>366</v>
      </c>
      <c r="AA350" s="91"/>
      <c r="AB350" s="91" t="s">
        <v>364</v>
      </c>
      <c r="AC350" s="91" t="s">
        <v>365</v>
      </c>
      <c r="AD350" s="91" t="s">
        <v>366</v>
      </c>
      <c r="AE350" s="91"/>
      <c r="AF350" s="91" t="s">
        <v>364</v>
      </c>
      <c r="AG350" s="91" t="s">
        <v>365</v>
      </c>
      <c r="AH350" s="91" t="s">
        <v>366</v>
      </c>
      <c r="AI350" s="91"/>
      <c r="AJ350" s="91" t="s">
        <v>364</v>
      </c>
      <c r="AK350" s="91" t="s">
        <v>365</v>
      </c>
      <c r="AL350" s="91" t="s">
        <v>366</v>
      </c>
      <c r="AM350" s="91"/>
      <c r="AN350" s="91" t="s">
        <v>364</v>
      </c>
      <c r="AO350" s="91" t="s">
        <v>365</v>
      </c>
      <c r="AP350" s="91" t="s">
        <v>366</v>
      </c>
    </row>
    <row r="351" spans="1:42" x14ac:dyDescent="0.25">
      <c r="A351" s="58">
        <v>351</v>
      </c>
      <c r="C351" s="75">
        <f>$B349*100+MOD(C338,100)</f>
        <v>811</v>
      </c>
      <c r="D351" s="58">
        <f>D338</f>
        <v>0</v>
      </c>
      <c r="E351" s="58">
        <f>E338</f>
        <v>0</v>
      </c>
      <c r="F351" s="58">
        <f>F349</f>
        <v>21</v>
      </c>
      <c r="G351" s="75">
        <f>$B349*100+MOD(G338,100)</f>
        <v>812</v>
      </c>
      <c r="H351" s="65">
        <f>H338</f>
        <v>5</v>
      </c>
      <c r="I351" s="58">
        <f>I338</f>
        <v>0</v>
      </c>
      <c r="J351" s="58">
        <f>F351</f>
        <v>21</v>
      </c>
      <c r="K351" s="75">
        <f>$B349*100+MOD(K338,100)</f>
        <v>813</v>
      </c>
      <c r="L351" s="65">
        <f>L338</f>
        <v>10</v>
      </c>
      <c r="M351" s="58">
        <f>M338</f>
        <v>0</v>
      </c>
      <c r="N351" s="58">
        <f>J351</f>
        <v>21</v>
      </c>
      <c r="O351" s="75">
        <f>$B349*100+MOD(O338,100)</f>
        <v>814</v>
      </c>
      <c r="P351" s="65">
        <f>P338</f>
        <v>10</v>
      </c>
      <c r="Q351" s="58">
        <f>Q338</f>
        <v>0</v>
      </c>
      <c r="R351" s="58">
        <f>N351</f>
        <v>21</v>
      </c>
      <c r="S351" s="75">
        <f>$B349*100+MOD(S338,100)</f>
        <v>815</v>
      </c>
      <c r="T351" s="65">
        <f>T338</f>
        <v>14.330127018922193</v>
      </c>
      <c r="U351" s="58">
        <f>U338</f>
        <v>-2.4999999999999996</v>
      </c>
      <c r="V351" s="58">
        <f>R351</f>
        <v>21</v>
      </c>
      <c r="W351" s="75">
        <f>$B349*100+MOD(W338,100)</f>
        <v>816</v>
      </c>
      <c r="X351" s="65">
        <f>X338</f>
        <v>18.660254037844386</v>
      </c>
      <c r="Y351" s="58">
        <f>Y338</f>
        <v>-4.9999999999999991</v>
      </c>
      <c r="Z351" s="58">
        <f>V351</f>
        <v>21</v>
      </c>
      <c r="AA351" s="75">
        <f>$B349*100+MOD(AA338,100)</f>
        <v>817</v>
      </c>
      <c r="AB351" s="65">
        <f>AB338</f>
        <v>27.320508075688771</v>
      </c>
      <c r="AC351" s="58">
        <f>AC338</f>
        <v>-9.9999999999999982</v>
      </c>
      <c r="AD351" s="58">
        <f>Z351</f>
        <v>21</v>
      </c>
      <c r="AE351" s="75">
        <f>$B349*100+MOD(AE338,100)</f>
        <v>818</v>
      </c>
      <c r="AF351" s="65">
        <f>AF338</f>
        <v>36.846787517317594</v>
      </c>
      <c r="AG351" s="58">
        <f>AG338</f>
        <v>-15.499999999999996</v>
      </c>
      <c r="AH351" s="58">
        <f>AD351</f>
        <v>21</v>
      </c>
      <c r="AI351" s="75">
        <f>$B349*100+MOD(AI338,100)</f>
        <v>819</v>
      </c>
      <c r="AJ351" s="65">
        <f>AJ338</f>
        <v>41.176914536239785</v>
      </c>
      <c r="AK351" s="58">
        <f>AK338</f>
        <v>-17.999999999999996</v>
      </c>
      <c r="AL351" s="58">
        <f>AH351</f>
        <v>21</v>
      </c>
      <c r="AM351" s="75">
        <f>$B349*100+MOD(AM338,100)</f>
        <v>810</v>
      </c>
      <c r="AN351" s="65">
        <f>AN338</f>
        <v>41.176914536239785</v>
      </c>
      <c r="AO351" s="58">
        <f>AO338</f>
        <v>-20.499999999999996</v>
      </c>
      <c r="AP351" s="58">
        <f>AL351</f>
        <v>21</v>
      </c>
    </row>
    <row r="352" spans="1:42" x14ac:dyDescent="0.25">
      <c r="A352" s="58">
        <v>352</v>
      </c>
      <c r="C352" s="75">
        <f>$B349*100+MOD(C339,100)</f>
        <v>821</v>
      </c>
      <c r="D352" s="58">
        <f t="shared" ref="D352:E352" si="352">D339</f>
        <v>0</v>
      </c>
      <c r="E352" s="65">
        <f t="shared" si="352"/>
        <v>5</v>
      </c>
      <c r="F352" s="58">
        <f>F351</f>
        <v>21</v>
      </c>
      <c r="G352" s="75">
        <f>$B349*100+MOD(G339,100)</f>
        <v>822</v>
      </c>
      <c r="H352" s="65">
        <f t="shared" ref="H352:H360" si="353">H339</f>
        <v>5</v>
      </c>
      <c r="I352" s="58">
        <f t="shared" ref="I352:I360" si="354">I339</f>
        <v>5</v>
      </c>
      <c r="J352" s="58">
        <f>J351</f>
        <v>21</v>
      </c>
      <c r="K352" s="75">
        <f>$B349*100+MOD(K339,100)</f>
        <v>823</v>
      </c>
      <c r="L352" s="65">
        <f t="shared" ref="L352:L360" si="355">L339</f>
        <v>10</v>
      </c>
      <c r="M352" s="58">
        <f t="shared" ref="M352:M360" si="356">M339</f>
        <v>5</v>
      </c>
      <c r="N352" s="58">
        <f t="shared" ref="N352:N360" si="357">J352</f>
        <v>21</v>
      </c>
      <c r="O352" s="75">
        <f>$B349*100+MOD(O339,100)</f>
        <v>824</v>
      </c>
      <c r="P352" s="65">
        <f t="shared" ref="P352:P360" si="358">P339</f>
        <v>12.5</v>
      </c>
      <c r="Q352" s="58">
        <f t="shared" ref="Q352:Q360" si="359">Q339</f>
        <v>4.3301270189221936</v>
      </c>
      <c r="R352" s="58">
        <f t="shared" ref="R352:R360" si="360">N352</f>
        <v>21</v>
      </c>
      <c r="S352" s="75">
        <f>$B349*100+MOD(S339,100)</f>
        <v>825</v>
      </c>
      <c r="T352" s="65">
        <f t="shared" ref="T352:T360" si="361">T339</f>
        <v>16.830127018922195</v>
      </c>
      <c r="U352" s="58">
        <f t="shared" ref="U352:U360" si="362">U339</f>
        <v>1.8301270189221941</v>
      </c>
      <c r="V352" s="58">
        <f t="shared" ref="V352:V360" si="363">R352</f>
        <v>21</v>
      </c>
      <c r="W352" s="75">
        <f>$B349*100+MOD(W339,100)</f>
        <v>826</v>
      </c>
      <c r="X352" s="65">
        <f t="shared" ref="X352:X360" si="364">X339</f>
        <v>21.160254037844389</v>
      </c>
      <c r="Y352" s="58">
        <f t="shared" ref="Y352:Y360" si="365">Y339</f>
        <v>-0.66987298107780546</v>
      </c>
      <c r="Z352" s="58">
        <f t="shared" ref="Z352:Z360" si="366">V352</f>
        <v>21</v>
      </c>
      <c r="AA352" s="75">
        <f>$B349*100+MOD(AA339,100)</f>
        <v>827</v>
      </c>
      <c r="AB352" s="65">
        <f t="shared" ref="AB352:AB360" si="367">AB339</f>
        <v>29.820508075688775</v>
      </c>
      <c r="AC352" s="58">
        <f t="shared" ref="AC352:AC360" si="368">AC339</f>
        <v>-5.6698729810778046</v>
      </c>
      <c r="AD352" s="58">
        <f t="shared" ref="AD352:AD360" si="369">Z352</f>
        <v>21</v>
      </c>
      <c r="AE352" s="75">
        <f>$B349*100+MOD(AE339,100)</f>
        <v>828</v>
      </c>
      <c r="AF352" s="65">
        <f t="shared" ref="AF352:AF360" si="370">AF339</f>
        <v>39.346787517317601</v>
      </c>
      <c r="AG352" s="58">
        <f t="shared" ref="AG352:AG360" si="371">AG339</f>
        <v>-11.169872981077804</v>
      </c>
      <c r="AH352" s="58">
        <f t="shared" ref="AH352:AH360" si="372">AD352</f>
        <v>21</v>
      </c>
      <c r="AI352" s="75">
        <f>$B349*100+MOD(AI339,100)</f>
        <v>829</v>
      </c>
      <c r="AJ352" s="65">
        <f t="shared" ref="AJ352:AJ360" si="373">AJ339</f>
        <v>43.676914536239792</v>
      </c>
      <c r="AK352" s="58">
        <f t="shared" ref="AK352:AK360" si="374">AK339</f>
        <v>-13.669872981077804</v>
      </c>
      <c r="AL352" s="58">
        <f t="shared" ref="AL352:AL360" si="375">AH352</f>
        <v>21</v>
      </c>
      <c r="AM352" s="75">
        <f>$B349*100+MOD(AM339,100)</f>
        <v>810</v>
      </c>
      <c r="AN352" s="65">
        <f t="shared" ref="AN352:AN360" si="376">AN339</f>
        <v>48.007041555161983</v>
      </c>
      <c r="AO352" s="58">
        <f t="shared" ref="AO352:AO360" si="377">AO339</f>
        <v>-16.169872981077802</v>
      </c>
      <c r="AP352" s="58">
        <f t="shared" ref="AP352:AP360" si="378">AL352</f>
        <v>21</v>
      </c>
    </row>
    <row r="353" spans="1:42" x14ac:dyDescent="0.25">
      <c r="A353" s="58">
        <v>353</v>
      </c>
      <c r="C353" s="75">
        <f>$B349*100+MOD(C340,100)</f>
        <v>831</v>
      </c>
      <c r="D353" s="58">
        <f t="shared" ref="D353:E353" si="379">D340</f>
        <v>0</v>
      </c>
      <c r="E353" s="65">
        <f t="shared" si="379"/>
        <v>10</v>
      </c>
      <c r="F353" s="58">
        <f t="shared" ref="F353:F360" si="380">F352</f>
        <v>21</v>
      </c>
      <c r="G353" s="75">
        <f>$B349*100+MOD(G340,100)</f>
        <v>832</v>
      </c>
      <c r="H353" s="65">
        <f t="shared" si="353"/>
        <v>5</v>
      </c>
      <c r="I353" s="58">
        <f t="shared" si="354"/>
        <v>10</v>
      </c>
      <c r="J353" s="58">
        <f t="shared" ref="J353:J360" si="381">J352</f>
        <v>21</v>
      </c>
      <c r="K353" s="75">
        <f>$B349*100+MOD(K340,100)</f>
        <v>833</v>
      </c>
      <c r="L353" s="65">
        <f t="shared" si="355"/>
        <v>10</v>
      </c>
      <c r="M353" s="58">
        <f t="shared" si="356"/>
        <v>10</v>
      </c>
      <c r="N353" s="58">
        <f t="shared" si="357"/>
        <v>21</v>
      </c>
      <c r="O353" s="75">
        <f>$B349*100+MOD(O340,100)</f>
        <v>834</v>
      </c>
      <c r="P353" s="65">
        <f t="shared" si="358"/>
        <v>15</v>
      </c>
      <c r="Q353" s="58">
        <f t="shared" si="359"/>
        <v>8.6602540378443873</v>
      </c>
      <c r="R353" s="58">
        <f t="shared" si="360"/>
        <v>21</v>
      </c>
      <c r="S353" s="75">
        <f>$B349*100+MOD(S340,100)</f>
        <v>835</v>
      </c>
      <c r="T353" s="65">
        <f t="shared" si="361"/>
        <v>19.330127018922195</v>
      </c>
      <c r="U353" s="58">
        <f t="shared" si="362"/>
        <v>6.1602540378443873</v>
      </c>
      <c r="V353" s="58">
        <f t="shared" si="363"/>
        <v>21</v>
      </c>
      <c r="W353" s="75">
        <f>$B349*100+MOD(W340,100)</f>
        <v>836</v>
      </c>
      <c r="X353" s="65">
        <f t="shared" si="364"/>
        <v>23.660254037844389</v>
      </c>
      <c r="Y353" s="58">
        <f t="shared" si="365"/>
        <v>3.6602540378443877</v>
      </c>
      <c r="Z353" s="58">
        <f t="shared" si="366"/>
        <v>21</v>
      </c>
      <c r="AA353" s="75">
        <f>$B349*100+MOD(AA340,100)</f>
        <v>837</v>
      </c>
      <c r="AB353" s="65">
        <f t="shared" si="367"/>
        <v>32.320508075688778</v>
      </c>
      <c r="AC353" s="58">
        <f t="shared" si="368"/>
        <v>-1.3397459621556114</v>
      </c>
      <c r="AD353" s="58">
        <f t="shared" si="369"/>
        <v>21</v>
      </c>
      <c r="AE353" s="75">
        <f>$B349*100+MOD(AE340,100)</f>
        <v>838</v>
      </c>
      <c r="AF353" s="65">
        <f t="shared" si="370"/>
        <v>41.846787517317601</v>
      </c>
      <c r="AG353" s="58">
        <f t="shared" si="371"/>
        <v>-6.8397459621556109</v>
      </c>
      <c r="AH353" s="58">
        <f t="shared" si="372"/>
        <v>21</v>
      </c>
      <c r="AI353" s="75">
        <f>$B349*100+MOD(AI340,100)</f>
        <v>839</v>
      </c>
      <c r="AJ353" s="65">
        <f t="shared" si="373"/>
        <v>46.176914536239792</v>
      </c>
      <c r="AK353" s="58">
        <f t="shared" si="374"/>
        <v>-9.3397459621556109</v>
      </c>
      <c r="AL353" s="58">
        <f t="shared" si="375"/>
        <v>21</v>
      </c>
      <c r="AM353" s="75">
        <f>$B349*100+MOD(AM340,100)</f>
        <v>810</v>
      </c>
      <c r="AN353" s="65">
        <f t="shared" si="376"/>
        <v>50.507041555161983</v>
      </c>
      <c r="AO353" s="58">
        <f t="shared" si="377"/>
        <v>-11.839745962155611</v>
      </c>
      <c r="AP353" s="58">
        <f t="shared" si="378"/>
        <v>21</v>
      </c>
    </row>
    <row r="354" spans="1:42" x14ac:dyDescent="0.25">
      <c r="A354" s="58">
        <v>354</v>
      </c>
      <c r="C354" s="75">
        <f>$B349*100+MOD(C341,100)</f>
        <v>841</v>
      </c>
      <c r="D354" s="58">
        <f t="shared" ref="D354:E354" si="382">D341</f>
        <v>0</v>
      </c>
      <c r="E354" s="65">
        <f t="shared" si="382"/>
        <v>15</v>
      </c>
      <c r="F354" s="58">
        <f t="shared" si="380"/>
        <v>21</v>
      </c>
      <c r="G354" s="75">
        <f>$B349*100+MOD(G341,100)</f>
        <v>842</v>
      </c>
      <c r="H354" s="65">
        <f t="shared" si="353"/>
        <v>5</v>
      </c>
      <c r="I354" s="58">
        <f t="shared" si="354"/>
        <v>15</v>
      </c>
      <c r="J354" s="58">
        <f t="shared" si="381"/>
        <v>21</v>
      </c>
      <c r="K354" s="75">
        <f>$B349*100+MOD(K341,100)</f>
        <v>843</v>
      </c>
      <c r="L354" s="65">
        <f t="shared" si="355"/>
        <v>10</v>
      </c>
      <c r="M354" s="58">
        <f t="shared" si="356"/>
        <v>15</v>
      </c>
      <c r="N354" s="58">
        <f t="shared" si="357"/>
        <v>21</v>
      </c>
      <c r="O354" s="75">
        <f>$B349*100+MOD(O341,100)</f>
        <v>844</v>
      </c>
      <c r="P354" s="65">
        <f t="shared" si="358"/>
        <v>17.5</v>
      </c>
      <c r="Q354" s="58">
        <f t="shared" si="359"/>
        <v>12.99038105676658</v>
      </c>
      <c r="R354" s="58">
        <f t="shared" si="360"/>
        <v>21</v>
      </c>
      <c r="S354" s="75">
        <f>$B349*100+MOD(S341,100)</f>
        <v>845</v>
      </c>
      <c r="T354" s="65">
        <f t="shared" si="361"/>
        <v>21.830127018922195</v>
      </c>
      <c r="U354" s="58">
        <f t="shared" si="362"/>
        <v>10.49038105676658</v>
      </c>
      <c r="V354" s="58">
        <f t="shared" si="363"/>
        <v>21</v>
      </c>
      <c r="W354" s="75">
        <f>$B349*100+MOD(W341,100)</f>
        <v>846</v>
      </c>
      <c r="X354" s="65">
        <f t="shared" si="364"/>
        <v>26.160254037844389</v>
      </c>
      <c r="Y354" s="58">
        <f t="shared" si="365"/>
        <v>7.9903810567665801</v>
      </c>
      <c r="Z354" s="58">
        <f t="shared" si="366"/>
        <v>21</v>
      </c>
      <c r="AA354" s="75">
        <f>$B349*100+MOD(AA341,100)</f>
        <v>847</v>
      </c>
      <c r="AB354" s="65">
        <f t="shared" si="367"/>
        <v>34.820508075688778</v>
      </c>
      <c r="AC354" s="58">
        <f t="shared" si="368"/>
        <v>2.9903810567665809</v>
      </c>
      <c r="AD354" s="58">
        <f t="shared" si="369"/>
        <v>21</v>
      </c>
      <c r="AE354" s="75">
        <f>$B349*100+MOD(AE341,100)</f>
        <v>848</v>
      </c>
      <c r="AF354" s="65">
        <f t="shared" si="370"/>
        <v>44.346787517317601</v>
      </c>
      <c r="AG354" s="58">
        <f t="shared" si="371"/>
        <v>-2.5096189432334182</v>
      </c>
      <c r="AH354" s="58">
        <f t="shared" si="372"/>
        <v>21</v>
      </c>
      <c r="AI354" s="75">
        <f>$B349*100+MOD(AI341,100)</f>
        <v>849</v>
      </c>
      <c r="AJ354" s="65">
        <f t="shared" si="373"/>
        <v>48.676914536239792</v>
      </c>
      <c r="AK354" s="58">
        <f t="shared" si="374"/>
        <v>-5.0096189432334182</v>
      </c>
      <c r="AL354" s="58">
        <f t="shared" si="375"/>
        <v>21</v>
      </c>
      <c r="AM354" s="75">
        <f>$B349*100+MOD(AM341,100)</f>
        <v>810</v>
      </c>
      <c r="AN354" s="65">
        <f t="shared" si="376"/>
        <v>53.007041555161983</v>
      </c>
      <c r="AO354" s="58">
        <f t="shared" si="377"/>
        <v>-7.5096189432334182</v>
      </c>
      <c r="AP354" s="58">
        <f t="shared" si="378"/>
        <v>21</v>
      </c>
    </row>
    <row r="355" spans="1:42" x14ac:dyDescent="0.25">
      <c r="A355" s="58">
        <v>355</v>
      </c>
      <c r="C355" s="75">
        <f>$B349*100+MOD(C342,100)</f>
        <v>851</v>
      </c>
      <c r="D355" s="58">
        <f t="shared" ref="D355:E355" si="383">D342</f>
        <v>0</v>
      </c>
      <c r="E355" s="65">
        <f t="shared" si="383"/>
        <v>20</v>
      </c>
      <c r="F355" s="58">
        <f t="shared" si="380"/>
        <v>21</v>
      </c>
      <c r="G355" s="75">
        <f>$B349*100+MOD(G342,100)</f>
        <v>852</v>
      </c>
      <c r="H355" s="65">
        <f t="shared" si="353"/>
        <v>5</v>
      </c>
      <c r="I355" s="58">
        <f t="shared" si="354"/>
        <v>20</v>
      </c>
      <c r="J355" s="58">
        <f t="shared" si="381"/>
        <v>21</v>
      </c>
      <c r="K355" s="75">
        <f>$B349*100+MOD(K342,100)</f>
        <v>853</v>
      </c>
      <c r="L355" s="65">
        <f t="shared" si="355"/>
        <v>10</v>
      </c>
      <c r="M355" s="58">
        <f t="shared" si="356"/>
        <v>20</v>
      </c>
      <c r="N355" s="58">
        <f t="shared" si="357"/>
        <v>21</v>
      </c>
      <c r="O355" s="75">
        <f>$B349*100+MOD(O342,100)</f>
        <v>854</v>
      </c>
      <c r="P355" s="65">
        <f t="shared" si="358"/>
        <v>20</v>
      </c>
      <c r="Q355" s="58">
        <f t="shared" si="359"/>
        <v>17.320508075688775</v>
      </c>
      <c r="R355" s="58">
        <f t="shared" si="360"/>
        <v>21</v>
      </c>
      <c r="S355" s="75">
        <f>$B349*100+MOD(S342,100)</f>
        <v>855</v>
      </c>
      <c r="T355" s="65">
        <f t="shared" si="361"/>
        <v>24.330127018922195</v>
      </c>
      <c r="U355" s="58">
        <f t="shared" si="362"/>
        <v>14.820508075688775</v>
      </c>
      <c r="V355" s="58">
        <f t="shared" si="363"/>
        <v>21</v>
      </c>
      <c r="W355" s="75">
        <f>$B349*100+MOD(W342,100)</f>
        <v>856</v>
      </c>
      <c r="X355" s="65">
        <f t="shared" si="364"/>
        <v>28.660254037844389</v>
      </c>
      <c r="Y355" s="58">
        <f t="shared" si="365"/>
        <v>12.320508075688775</v>
      </c>
      <c r="Z355" s="58">
        <f t="shared" si="366"/>
        <v>21</v>
      </c>
      <c r="AA355" s="75">
        <f>$B349*100+MOD(AA342,100)</f>
        <v>857</v>
      </c>
      <c r="AB355" s="65">
        <f t="shared" si="367"/>
        <v>37.320508075688778</v>
      </c>
      <c r="AC355" s="58">
        <f t="shared" si="368"/>
        <v>7.3205080756887755</v>
      </c>
      <c r="AD355" s="58">
        <f t="shared" si="369"/>
        <v>21</v>
      </c>
      <c r="AE355" s="75">
        <f>$B349*100+MOD(AE342,100)</f>
        <v>858</v>
      </c>
      <c r="AF355" s="65">
        <f t="shared" si="370"/>
        <v>46.846787517317601</v>
      </c>
      <c r="AG355" s="58">
        <f t="shared" si="371"/>
        <v>1.8205080756887764</v>
      </c>
      <c r="AH355" s="58">
        <f t="shared" si="372"/>
        <v>21</v>
      </c>
      <c r="AI355" s="75">
        <f>$B349*100+MOD(AI342,100)</f>
        <v>859</v>
      </c>
      <c r="AJ355" s="65">
        <f t="shared" si="373"/>
        <v>51.176914536239792</v>
      </c>
      <c r="AK355" s="58">
        <f t="shared" si="374"/>
        <v>-0.67949192431122318</v>
      </c>
      <c r="AL355" s="58">
        <f t="shared" si="375"/>
        <v>21</v>
      </c>
      <c r="AM355" s="75">
        <f>$B349*100+MOD(AM342,100)</f>
        <v>810</v>
      </c>
      <c r="AN355" s="65">
        <f t="shared" si="376"/>
        <v>55.507041555161983</v>
      </c>
      <c r="AO355" s="58">
        <f t="shared" si="377"/>
        <v>-3.1794919243112227</v>
      </c>
      <c r="AP355" s="58">
        <f t="shared" si="378"/>
        <v>21</v>
      </c>
    </row>
    <row r="356" spans="1:42" x14ac:dyDescent="0.25">
      <c r="A356" s="58">
        <v>356</v>
      </c>
      <c r="C356" s="75">
        <f>$B349*100+MOD(C343,100)</f>
        <v>861</v>
      </c>
      <c r="D356" s="58">
        <f t="shared" ref="D356:E356" si="384">D343</f>
        <v>0</v>
      </c>
      <c r="E356" s="65">
        <f t="shared" si="384"/>
        <v>25</v>
      </c>
      <c r="F356" s="58">
        <f t="shared" si="380"/>
        <v>21</v>
      </c>
      <c r="G356" s="75">
        <f>$B349*100+MOD(G343,100)</f>
        <v>862</v>
      </c>
      <c r="H356" s="65">
        <f t="shared" si="353"/>
        <v>5</v>
      </c>
      <c r="I356" s="58">
        <f t="shared" si="354"/>
        <v>25</v>
      </c>
      <c r="J356" s="58">
        <f t="shared" si="381"/>
        <v>21</v>
      </c>
      <c r="K356" s="75">
        <f>$B349*100+MOD(K343,100)</f>
        <v>863</v>
      </c>
      <c r="L356" s="65">
        <f t="shared" si="355"/>
        <v>10</v>
      </c>
      <c r="M356" s="58">
        <f t="shared" si="356"/>
        <v>25</v>
      </c>
      <c r="N356" s="58">
        <f t="shared" si="357"/>
        <v>21</v>
      </c>
      <c r="O356" s="75">
        <f>$B349*100+MOD(O343,100)</f>
        <v>864</v>
      </c>
      <c r="P356" s="65">
        <f t="shared" si="358"/>
        <v>22.5</v>
      </c>
      <c r="Q356" s="58">
        <f t="shared" si="359"/>
        <v>21.650635094610969</v>
      </c>
      <c r="R356" s="58">
        <f t="shared" si="360"/>
        <v>21</v>
      </c>
      <c r="S356" s="75">
        <f>$B349*100+MOD(S343,100)</f>
        <v>865</v>
      </c>
      <c r="T356" s="65">
        <f t="shared" si="361"/>
        <v>26.830127018922195</v>
      </c>
      <c r="U356" s="58">
        <f t="shared" si="362"/>
        <v>19.150635094610969</v>
      </c>
      <c r="V356" s="58">
        <f t="shared" si="363"/>
        <v>21</v>
      </c>
      <c r="W356" s="75">
        <f>$B349*100+MOD(W343,100)</f>
        <v>866</v>
      </c>
      <c r="X356" s="65">
        <f t="shared" si="364"/>
        <v>31.160254037844389</v>
      </c>
      <c r="Y356" s="58">
        <f t="shared" si="365"/>
        <v>16.650635094610969</v>
      </c>
      <c r="Z356" s="58">
        <f t="shared" si="366"/>
        <v>21</v>
      </c>
      <c r="AA356" s="75">
        <f>$B349*100+MOD(AA343,100)</f>
        <v>867</v>
      </c>
      <c r="AB356" s="65">
        <f t="shared" si="367"/>
        <v>39.820508075688778</v>
      </c>
      <c r="AC356" s="58">
        <f t="shared" si="368"/>
        <v>11.650635094610969</v>
      </c>
      <c r="AD356" s="58">
        <f t="shared" si="369"/>
        <v>21</v>
      </c>
      <c r="AE356" s="75">
        <f>$B349*100+MOD(AE343,100)</f>
        <v>868</v>
      </c>
      <c r="AF356" s="65">
        <f t="shared" si="370"/>
        <v>49.346787517317601</v>
      </c>
      <c r="AG356" s="58">
        <f t="shared" si="371"/>
        <v>6.15063509461097</v>
      </c>
      <c r="AH356" s="58">
        <f t="shared" si="372"/>
        <v>21</v>
      </c>
      <c r="AI356" s="75">
        <f>$B349*100+MOD(AI343,100)</f>
        <v>869</v>
      </c>
      <c r="AJ356" s="65">
        <f t="shared" si="373"/>
        <v>53.676914536239792</v>
      </c>
      <c r="AK356" s="58">
        <f t="shared" si="374"/>
        <v>3.6506350946109705</v>
      </c>
      <c r="AL356" s="58">
        <f t="shared" si="375"/>
        <v>21</v>
      </c>
      <c r="AM356" s="75">
        <f>$B349*100+MOD(AM343,100)</f>
        <v>810</v>
      </c>
      <c r="AN356" s="65">
        <f t="shared" si="376"/>
        <v>58.007041555161983</v>
      </c>
      <c r="AO356" s="58">
        <f t="shared" si="377"/>
        <v>1.1506350946109709</v>
      </c>
      <c r="AP356" s="58">
        <f t="shared" si="378"/>
        <v>21</v>
      </c>
    </row>
    <row r="357" spans="1:42" x14ac:dyDescent="0.25">
      <c r="A357" s="58">
        <v>357</v>
      </c>
      <c r="C357" s="75">
        <f>$B349*100+MOD(C344,100)</f>
        <v>871</v>
      </c>
      <c r="D357" s="58">
        <f t="shared" ref="D357:E357" si="385">D344</f>
        <v>0</v>
      </c>
      <c r="E357" s="65">
        <f t="shared" si="385"/>
        <v>35</v>
      </c>
      <c r="F357" s="58">
        <f t="shared" si="380"/>
        <v>21</v>
      </c>
      <c r="G357" s="75">
        <f>$B349*100+MOD(G344,100)</f>
        <v>872</v>
      </c>
      <c r="H357" s="65">
        <f t="shared" si="353"/>
        <v>5</v>
      </c>
      <c r="I357" s="58">
        <f t="shared" si="354"/>
        <v>35</v>
      </c>
      <c r="J357" s="58">
        <f t="shared" si="381"/>
        <v>21</v>
      </c>
      <c r="K357" s="75">
        <f>$B349*100+MOD(K344,100)</f>
        <v>873</v>
      </c>
      <c r="L357" s="65">
        <f t="shared" si="355"/>
        <v>10</v>
      </c>
      <c r="M357" s="58">
        <f t="shared" si="356"/>
        <v>35</v>
      </c>
      <c r="N357" s="58">
        <f t="shared" si="357"/>
        <v>21</v>
      </c>
      <c r="O357" s="75">
        <f>$B349*100+MOD(O344,100)</f>
        <v>874</v>
      </c>
      <c r="P357" s="65">
        <f t="shared" si="358"/>
        <v>27.499999999999996</v>
      </c>
      <c r="Q357" s="58">
        <f t="shared" si="359"/>
        <v>30.310889132455355</v>
      </c>
      <c r="R357" s="58">
        <f t="shared" si="360"/>
        <v>21</v>
      </c>
      <c r="S357" s="75">
        <f>$B349*100+MOD(S344,100)</f>
        <v>875</v>
      </c>
      <c r="T357" s="65">
        <f t="shared" si="361"/>
        <v>31.830127018922195</v>
      </c>
      <c r="U357" s="58">
        <f t="shared" si="362"/>
        <v>27.810889132455355</v>
      </c>
      <c r="V357" s="58">
        <f t="shared" si="363"/>
        <v>21</v>
      </c>
      <c r="W357" s="75">
        <f>$B349*100+MOD(W344,100)</f>
        <v>876</v>
      </c>
      <c r="X357" s="65">
        <f t="shared" si="364"/>
        <v>36.160254037844389</v>
      </c>
      <c r="Y357" s="58">
        <f t="shared" si="365"/>
        <v>25.310889132455355</v>
      </c>
      <c r="Z357" s="58">
        <f t="shared" si="366"/>
        <v>21</v>
      </c>
      <c r="AA357" s="75">
        <f>$B349*100+MOD(AA344,100)</f>
        <v>877</v>
      </c>
      <c r="AB357" s="65">
        <f t="shared" si="367"/>
        <v>44.820508075688778</v>
      </c>
      <c r="AC357" s="58">
        <f t="shared" si="368"/>
        <v>20.310889132455355</v>
      </c>
      <c r="AD357" s="58">
        <f t="shared" si="369"/>
        <v>21</v>
      </c>
      <c r="AE357" s="75">
        <f>$B349*100+MOD(AE344,100)</f>
        <v>878</v>
      </c>
      <c r="AF357" s="65">
        <f t="shared" si="370"/>
        <v>54.346787517317601</v>
      </c>
      <c r="AG357" s="58">
        <f t="shared" si="371"/>
        <v>14.810889132455355</v>
      </c>
      <c r="AH357" s="58">
        <f t="shared" si="372"/>
        <v>21</v>
      </c>
      <c r="AI357" s="75">
        <f>$B349*100+MOD(AI344,100)</f>
        <v>879</v>
      </c>
      <c r="AJ357" s="65">
        <f t="shared" si="373"/>
        <v>58.676914536239792</v>
      </c>
      <c r="AK357" s="58">
        <f t="shared" si="374"/>
        <v>12.310889132455355</v>
      </c>
      <c r="AL357" s="58">
        <f t="shared" si="375"/>
        <v>21</v>
      </c>
      <c r="AM357" s="75">
        <f>$B349*100+MOD(AM344,100)</f>
        <v>810</v>
      </c>
      <c r="AN357" s="65">
        <f t="shared" si="376"/>
        <v>63.007041555161983</v>
      </c>
      <c r="AO357" s="58">
        <f t="shared" si="377"/>
        <v>9.8108891324553547</v>
      </c>
      <c r="AP357" s="58">
        <f t="shared" si="378"/>
        <v>21</v>
      </c>
    </row>
    <row r="358" spans="1:42" x14ac:dyDescent="0.25">
      <c r="A358" s="58">
        <v>358</v>
      </c>
      <c r="C358" s="75">
        <f>$B349*100+MOD(C345,100)</f>
        <v>881</v>
      </c>
      <c r="D358" s="58">
        <f t="shared" ref="D358:E358" si="386">D345</f>
        <v>0</v>
      </c>
      <c r="E358" s="65">
        <f t="shared" si="386"/>
        <v>46</v>
      </c>
      <c r="F358" s="58">
        <f t="shared" si="380"/>
        <v>21</v>
      </c>
      <c r="G358" s="75">
        <f>$B349*100+MOD(G345,100)</f>
        <v>882</v>
      </c>
      <c r="H358" s="65">
        <f t="shared" si="353"/>
        <v>5</v>
      </c>
      <c r="I358" s="58">
        <f t="shared" si="354"/>
        <v>46</v>
      </c>
      <c r="J358" s="58">
        <f t="shared" si="381"/>
        <v>21</v>
      </c>
      <c r="K358" s="75">
        <f>$B349*100+MOD(K345,100)</f>
        <v>883</v>
      </c>
      <c r="L358" s="65">
        <f t="shared" si="355"/>
        <v>10</v>
      </c>
      <c r="M358" s="58">
        <f t="shared" si="356"/>
        <v>46</v>
      </c>
      <c r="N358" s="58">
        <f t="shared" si="357"/>
        <v>21</v>
      </c>
      <c r="O358" s="75">
        <f>$B349*100+MOD(O345,100)</f>
        <v>884</v>
      </c>
      <c r="P358" s="65">
        <f t="shared" si="358"/>
        <v>33</v>
      </c>
      <c r="Q358" s="58">
        <f t="shared" si="359"/>
        <v>39.837168574084181</v>
      </c>
      <c r="R358" s="58">
        <f t="shared" si="360"/>
        <v>21</v>
      </c>
      <c r="S358" s="75">
        <f>$B349*100+MOD(S345,100)</f>
        <v>885</v>
      </c>
      <c r="T358" s="65">
        <f t="shared" si="361"/>
        <v>37.330127018922191</v>
      </c>
      <c r="U358" s="58">
        <f t="shared" si="362"/>
        <v>37.337168574084181</v>
      </c>
      <c r="V358" s="58">
        <f t="shared" si="363"/>
        <v>21</v>
      </c>
      <c r="W358" s="75">
        <f>$B349*100+MOD(W345,100)</f>
        <v>886</v>
      </c>
      <c r="X358" s="65">
        <f t="shared" si="364"/>
        <v>41.660254037844382</v>
      </c>
      <c r="Y358" s="58">
        <f t="shared" si="365"/>
        <v>34.837168574084181</v>
      </c>
      <c r="Z358" s="58">
        <f t="shared" si="366"/>
        <v>21</v>
      </c>
      <c r="AA358" s="75">
        <f>$B349*100+MOD(AA345,100)</f>
        <v>887</v>
      </c>
      <c r="AB358" s="65">
        <f t="shared" si="367"/>
        <v>50.320508075688771</v>
      </c>
      <c r="AC358" s="58">
        <f t="shared" si="368"/>
        <v>29.837168574084181</v>
      </c>
      <c r="AD358" s="58">
        <f t="shared" si="369"/>
        <v>21</v>
      </c>
      <c r="AE358" s="75">
        <f>$B349*100+MOD(AE345,100)</f>
        <v>888</v>
      </c>
      <c r="AF358" s="65">
        <f t="shared" si="370"/>
        <v>59.846787517317594</v>
      </c>
      <c r="AG358" s="58">
        <f t="shared" si="371"/>
        <v>24.337168574084181</v>
      </c>
      <c r="AH358" s="58">
        <f t="shared" si="372"/>
        <v>21</v>
      </c>
      <c r="AI358" s="75">
        <f>$B349*100+MOD(AI345,100)</f>
        <v>889</v>
      </c>
      <c r="AJ358" s="65">
        <f t="shared" si="373"/>
        <v>64.176914536239792</v>
      </c>
      <c r="AK358" s="58">
        <f t="shared" si="374"/>
        <v>21.837168574084181</v>
      </c>
      <c r="AL358" s="58">
        <f t="shared" si="375"/>
        <v>21</v>
      </c>
      <c r="AM358" s="75">
        <f>$B349*100+MOD(AM345,100)</f>
        <v>810</v>
      </c>
      <c r="AN358" s="65">
        <f t="shared" si="376"/>
        <v>68.50704155516199</v>
      </c>
      <c r="AO358" s="58">
        <f t="shared" si="377"/>
        <v>19.337168574084181</v>
      </c>
      <c r="AP358" s="58">
        <f t="shared" si="378"/>
        <v>21</v>
      </c>
    </row>
    <row r="359" spans="1:42" x14ac:dyDescent="0.25">
      <c r="A359" s="58">
        <v>359</v>
      </c>
      <c r="C359" s="75">
        <f>$B349*100+MOD(C346,100)</f>
        <v>891</v>
      </c>
      <c r="D359" s="58">
        <f t="shared" ref="D359:E359" si="387">D346</f>
        <v>0</v>
      </c>
      <c r="E359" s="65">
        <f t="shared" si="387"/>
        <v>51</v>
      </c>
      <c r="F359" s="58">
        <f t="shared" si="380"/>
        <v>21</v>
      </c>
      <c r="G359" s="75">
        <f>$B349*100+MOD(G346,100)</f>
        <v>892</v>
      </c>
      <c r="H359" s="65">
        <f t="shared" si="353"/>
        <v>5</v>
      </c>
      <c r="I359" s="58">
        <f t="shared" si="354"/>
        <v>51</v>
      </c>
      <c r="J359" s="58">
        <f t="shared" si="381"/>
        <v>21</v>
      </c>
      <c r="K359" s="75">
        <f>$B349*100+MOD(K346,100)</f>
        <v>893</v>
      </c>
      <c r="L359" s="65">
        <f t="shared" si="355"/>
        <v>10</v>
      </c>
      <c r="M359" s="58">
        <f t="shared" si="356"/>
        <v>51</v>
      </c>
      <c r="N359" s="58">
        <f t="shared" si="357"/>
        <v>21</v>
      </c>
      <c r="O359" s="75">
        <f>$B349*100+MOD(O346,100)</f>
        <v>894</v>
      </c>
      <c r="P359" s="65">
        <f t="shared" si="358"/>
        <v>35.5</v>
      </c>
      <c r="Q359" s="58">
        <f t="shared" si="359"/>
        <v>44.167295593006372</v>
      </c>
      <c r="R359" s="58">
        <f t="shared" si="360"/>
        <v>21</v>
      </c>
      <c r="S359" s="75">
        <f>$B349*100+MOD(S346,100)</f>
        <v>895</v>
      </c>
      <c r="T359" s="65">
        <f t="shared" si="361"/>
        <v>39.830127018922191</v>
      </c>
      <c r="U359" s="58">
        <f t="shared" si="362"/>
        <v>41.667295593006372</v>
      </c>
      <c r="V359" s="58">
        <f t="shared" si="363"/>
        <v>21</v>
      </c>
      <c r="W359" s="75">
        <f>$B349*100+MOD(W346,100)</f>
        <v>896</v>
      </c>
      <c r="X359" s="65">
        <f t="shared" si="364"/>
        <v>44.160254037844382</v>
      </c>
      <c r="Y359" s="58">
        <f t="shared" si="365"/>
        <v>39.167295593006372</v>
      </c>
      <c r="Z359" s="58">
        <f t="shared" si="366"/>
        <v>21</v>
      </c>
      <c r="AA359" s="75">
        <f>$B349*100+MOD(AA346,100)</f>
        <v>897</v>
      </c>
      <c r="AB359" s="65">
        <f t="shared" si="367"/>
        <v>52.820508075688771</v>
      </c>
      <c r="AC359" s="58">
        <f t="shared" si="368"/>
        <v>34.167295593006372</v>
      </c>
      <c r="AD359" s="58">
        <f t="shared" si="369"/>
        <v>21</v>
      </c>
      <c r="AE359" s="75">
        <f>$B349*100+MOD(AE346,100)</f>
        <v>898</v>
      </c>
      <c r="AF359" s="65">
        <f t="shared" si="370"/>
        <v>62.346787517317594</v>
      </c>
      <c r="AG359" s="58">
        <f t="shared" si="371"/>
        <v>28.667295593006372</v>
      </c>
      <c r="AH359" s="58">
        <f t="shared" si="372"/>
        <v>21</v>
      </c>
      <c r="AI359" s="75">
        <f>$B349*100+MOD(AI346,100)</f>
        <v>899</v>
      </c>
      <c r="AJ359" s="65">
        <f t="shared" si="373"/>
        <v>66.676914536239792</v>
      </c>
      <c r="AK359" s="58">
        <f t="shared" si="374"/>
        <v>26.167295593006372</v>
      </c>
      <c r="AL359" s="58">
        <f t="shared" si="375"/>
        <v>21</v>
      </c>
      <c r="AM359" s="75">
        <f>$B349*100+MOD(AM346,100)</f>
        <v>810</v>
      </c>
      <c r="AN359" s="65">
        <f t="shared" si="376"/>
        <v>71.00704155516199</v>
      </c>
      <c r="AO359" s="58">
        <f t="shared" si="377"/>
        <v>23.667295593006372</v>
      </c>
      <c r="AP359" s="58">
        <f t="shared" si="378"/>
        <v>21</v>
      </c>
    </row>
    <row r="360" spans="1:42" x14ac:dyDescent="0.25">
      <c r="A360" s="58">
        <v>360</v>
      </c>
      <c r="C360" s="75">
        <f>$B349*1000+MOD(C347,1000)</f>
        <v>8101</v>
      </c>
      <c r="D360" s="58">
        <f t="shared" ref="D360:E360" si="388">D347</f>
        <v>0</v>
      </c>
      <c r="E360" s="65">
        <f t="shared" si="388"/>
        <v>56</v>
      </c>
      <c r="F360" s="58">
        <f t="shared" si="380"/>
        <v>21</v>
      </c>
      <c r="G360" s="75">
        <f>$B349*1000+MOD(G347,1000)</f>
        <v>8102</v>
      </c>
      <c r="H360" s="65">
        <f t="shared" si="353"/>
        <v>5</v>
      </c>
      <c r="I360" s="58">
        <f t="shared" si="354"/>
        <v>56</v>
      </c>
      <c r="J360" s="58">
        <f t="shared" si="381"/>
        <v>21</v>
      </c>
      <c r="K360" s="75">
        <f>$B349*1000+MOD(K347,1000)</f>
        <v>8103</v>
      </c>
      <c r="L360" s="65">
        <f t="shared" si="355"/>
        <v>10</v>
      </c>
      <c r="M360" s="58">
        <f t="shared" si="356"/>
        <v>56</v>
      </c>
      <c r="N360" s="58">
        <f t="shared" si="357"/>
        <v>21</v>
      </c>
      <c r="O360" s="75">
        <f>$B349*1000+MOD(O347,1000)</f>
        <v>8104</v>
      </c>
      <c r="P360" s="65">
        <f t="shared" si="358"/>
        <v>38</v>
      </c>
      <c r="Q360" s="58">
        <f t="shared" si="359"/>
        <v>48.49742261192857</v>
      </c>
      <c r="R360" s="58">
        <f t="shared" si="360"/>
        <v>21</v>
      </c>
      <c r="S360" s="75">
        <f>$B349*1000+MOD(S347,1000)</f>
        <v>8105</v>
      </c>
      <c r="T360" s="65">
        <f t="shared" si="361"/>
        <v>42.330127018922191</v>
      </c>
      <c r="U360" s="58">
        <f t="shared" si="362"/>
        <v>45.99742261192857</v>
      </c>
      <c r="V360" s="58">
        <f t="shared" si="363"/>
        <v>21</v>
      </c>
      <c r="W360" s="75">
        <f>$B349*1000+MOD(W347,1000)</f>
        <v>8106</v>
      </c>
      <c r="X360" s="65">
        <f t="shared" si="364"/>
        <v>46.660254037844382</v>
      </c>
      <c r="Y360" s="58">
        <f t="shared" si="365"/>
        <v>43.49742261192857</v>
      </c>
      <c r="Z360" s="58">
        <f t="shared" si="366"/>
        <v>21</v>
      </c>
      <c r="AA360" s="75">
        <f>$B349*1000+MOD(AA347,1000)</f>
        <v>8107</v>
      </c>
      <c r="AB360" s="65">
        <f t="shared" si="367"/>
        <v>55.320508075688771</v>
      </c>
      <c r="AC360" s="58">
        <f t="shared" si="368"/>
        <v>38.49742261192857</v>
      </c>
      <c r="AD360" s="58">
        <f t="shared" si="369"/>
        <v>21</v>
      </c>
      <c r="AE360" s="75">
        <f>$B349*1000+MOD(AE347,1000)</f>
        <v>8108</v>
      </c>
      <c r="AF360" s="65">
        <f t="shared" si="370"/>
        <v>64.846787517317594</v>
      </c>
      <c r="AG360" s="58">
        <f t="shared" si="371"/>
        <v>32.99742261192857</v>
      </c>
      <c r="AH360" s="58">
        <f t="shared" si="372"/>
        <v>21</v>
      </c>
      <c r="AI360" s="75">
        <f>$B349*1000+MOD(AI347,1000)</f>
        <v>8109</v>
      </c>
      <c r="AJ360" s="65">
        <f t="shared" si="373"/>
        <v>69.176914536239792</v>
      </c>
      <c r="AK360" s="58">
        <f t="shared" si="374"/>
        <v>30.49742261192857</v>
      </c>
      <c r="AL360" s="58">
        <f t="shared" si="375"/>
        <v>21</v>
      </c>
      <c r="AM360" s="75">
        <f>$B349*10000+MOD(AM347,10000)</f>
        <v>81010</v>
      </c>
      <c r="AN360" s="65">
        <f t="shared" si="376"/>
        <v>73.50704155516199</v>
      </c>
      <c r="AO360" s="58">
        <f t="shared" si="377"/>
        <v>27.99742261192857</v>
      </c>
      <c r="AP360" s="58">
        <f t="shared" si="378"/>
        <v>21</v>
      </c>
    </row>
    <row r="361" spans="1:42" x14ac:dyDescent="0.25">
      <c r="A361" s="58">
        <v>361</v>
      </c>
    </row>
    <row r="362" spans="1:42" x14ac:dyDescent="0.25">
      <c r="A362" s="58">
        <v>362</v>
      </c>
      <c r="B362" s="58">
        <f>B349+1</f>
        <v>9</v>
      </c>
      <c r="C362" s="58" t="s">
        <v>390</v>
      </c>
      <c r="E362" s="58" t="s">
        <v>370</v>
      </c>
      <c r="F362" s="77">
        <f>F349+$G$15</f>
        <v>24</v>
      </c>
    </row>
    <row r="363" spans="1:42" s="75" customFormat="1" ht="16.5" x14ac:dyDescent="0.3">
      <c r="A363" s="58">
        <v>363</v>
      </c>
      <c r="D363" s="91" t="s">
        <v>364</v>
      </c>
      <c r="E363" s="91" t="s">
        <v>365</v>
      </c>
      <c r="F363" s="91" t="s">
        <v>366</v>
      </c>
      <c r="H363" s="91" t="s">
        <v>364</v>
      </c>
      <c r="I363" s="91" t="s">
        <v>365</v>
      </c>
      <c r="J363" s="91" t="s">
        <v>366</v>
      </c>
      <c r="K363" s="91"/>
      <c r="L363" s="91" t="s">
        <v>364</v>
      </c>
      <c r="M363" s="91" t="s">
        <v>365</v>
      </c>
      <c r="N363" s="91" t="s">
        <v>366</v>
      </c>
      <c r="O363" s="91"/>
      <c r="P363" s="91" t="s">
        <v>364</v>
      </c>
      <c r="Q363" s="91" t="s">
        <v>365</v>
      </c>
      <c r="R363" s="91" t="s">
        <v>366</v>
      </c>
      <c r="S363" s="91"/>
      <c r="T363" s="91" t="s">
        <v>364</v>
      </c>
      <c r="U363" s="91" t="s">
        <v>365</v>
      </c>
      <c r="V363" s="91" t="s">
        <v>366</v>
      </c>
      <c r="W363" s="91"/>
      <c r="X363" s="91" t="s">
        <v>364</v>
      </c>
      <c r="Y363" s="91" t="s">
        <v>365</v>
      </c>
      <c r="Z363" s="91" t="s">
        <v>366</v>
      </c>
      <c r="AA363" s="91"/>
      <c r="AB363" s="91" t="s">
        <v>364</v>
      </c>
      <c r="AC363" s="91" t="s">
        <v>365</v>
      </c>
      <c r="AD363" s="91" t="s">
        <v>366</v>
      </c>
      <c r="AE363" s="91"/>
      <c r="AF363" s="91" t="s">
        <v>364</v>
      </c>
      <c r="AG363" s="91" t="s">
        <v>365</v>
      </c>
      <c r="AH363" s="91" t="s">
        <v>366</v>
      </c>
      <c r="AI363" s="91"/>
      <c r="AJ363" s="91" t="s">
        <v>364</v>
      </c>
      <c r="AK363" s="91" t="s">
        <v>365</v>
      </c>
      <c r="AL363" s="91" t="s">
        <v>366</v>
      </c>
      <c r="AM363" s="91"/>
      <c r="AN363" s="91" t="s">
        <v>364</v>
      </c>
      <c r="AO363" s="91" t="s">
        <v>365</v>
      </c>
      <c r="AP363" s="91" t="s">
        <v>366</v>
      </c>
    </row>
    <row r="364" spans="1:42" x14ac:dyDescent="0.25">
      <c r="A364" s="58">
        <v>364</v>
      </c>
      <c r="C364" s="75">
        <f>$B362*100+MOD(C351,100)</f>
        <v>911</v>
      </c>
      <c r="D364" s="58">
        <f>D351</f>
        <v>0</v>
      </c>
      <c r="E364" s="58">
        <f>E351</f>
        <v>0</v>
      </c>
      <c r="F364" s="58">
        <f>F362</f>
        <v>24</v>
      </c>
      <c r="G364" s="75">
        <f>$B362*100+MOD(G351,100)</f>
        <v>912</v>
      </c>
      <c r="H364" s="65">
        <f>H351</f>
        <v>5</v>
      </c>
      <c r="I364" s="58">
        <f>I351</f>
        <v>0</v>
      </c>
      <c r="J364" s="58">
        <f>F364</f>
        <v>24</v>
      </c>
      <c r="K364" s="75">
        <f>$B362*100+MOD(K351,100)</f>
        <v>913</v>
      </c>
      <c r="L364" s="65">
        <f>L351</f>
        <v>10</v>
      </c>
      <c r="M364" s="58">
        <f>M351</f>
        <v>0</v>
      </c>
      <c r="N364" s="58">
        <f>J364</f>
        <v>24</v>
      </c>
      <c r="O364" s="75">
        <f>$B362*100+MOD(O351,100)</f>
        <v>914</v>
      </c>
      <c r="P364" s="65">
        <f>P351</f>
        <v>10</v>
      </c>
      <c r="Q364" s="58">
        <f>Q351</f>
        <v>0</v>
      </c>
      <c r="R364" s="58">
        <f>N364</f>
        <v>24</v>
      </c>
      <c r="S364" s="75">
        <f>$B362*100+MOD(S351,100)</f>
        <v>915</v>
      </c>
      <c r="T364" s="65">
        <f>T351</f>
        <v>14.330127018922193</v>
      </c>
      <c r="U364" s="58">
        <f>U351</f>
        <v>-2.4999999999999996</v>
      </c>
      <c r="V364" s="58">
        <f>R364</f>
        <v>24</v>
      </c>
      <c r="W364" s="75">
        <f>$B362*100+MOD(W351,100)</f>
        <v>916</v>
      </c>
      <c r="X364" s="65">
        <f>X351</f>
        <v>18.660254037844386</v>
      </c>
      <c r="Y364" s="58">
        <f>Y351</f>
        <v>-4.9999999999999991</v>
      </c>
      <c r="Z364" s="58">
        <f>V364</f>
        <v>24</v>
      </c>
      <c r="AA364" s="75">
        <f>$B362*100+MOD(AA351,100)</f>
        <v>917</v>
      </c>
      <c r="AB364" s="65">
        <f>AB351</f>
        <v>27.320508075688771</v>
      </c>
      <c r="AC364" s="58">
        <f>AC351</f>
        <v>-9.9999999999999982</v>
      </c>
      <c r="AD364" s="58">
        <f>Z364</f>
        <v>24</v>
      </c>
      <c r="AE364" s="75">
        <f>$B362*100+MOD(AE351,100)</f>
        <v>918</v>
      </c>
      <c r="AF364" s="65">
        <f>AF351</f>
        <v>36.846787517317594</v>
      </c>
      <c r="AG364" s="58">
        <f>AG351</f>
        <v>-15.499999999999996</v>
      </c>
      <c r="AH364" s="58">
        <f>AD364</f>
        <v>24</v>
      </c>
      <c r="AI364" s="75">
        <f>$B362*100+MOD(AI351,100)</f>
        <v>919</v>
      </c>
      <c r="AJ364" s="65">
        <f>AJ351</f>
        <v>41.176914536239785</v>
      </c>
      <c r="AK364" s="58">
        <f>AK351</f>
        <v>-17.999999999999996</v>
      </c>
      <c r="AL364" s="58">
        <f>AH364</f>
        <v>24</v>
      </c>
      <c r="AM364" s="75">
        <f>$B362*100+MOD(AM351,100)</f>
        <v>910</v>
      </c>
      <c r="AN364" s="65">
        <f>AN351</f>
        <v>41.176914536239785</v>
      </c>
      <c r="AO364" s="58">
        <f>AO351</f>
        <v>-20.499999999999996</v>
      </c>
      <c r="AP364" s="58">
        <f>AL364</f>
        <v>24</v>
      </c>
    </row>
    <row r="365" spans="1:42" x14ac:dyDescent="0.25">
      <c r="A365" s="58">
        <v>365</v>
      </c>
      <c r="C365" s="75">
        <f>$B362*100+MOD(C352,100)</f>
        <v>921</v>
      </c>
      <c r="D365" s="58">
        <f t="shared" ref="D365:E365" si="389">D352</f>
        <v>0</v>
      </c>
      <c r="E365" s="65">
        <f t="shared" si="389"/>
        <v>5</v>
      </c>
      <c r="F365" s="58">
        <f>F364</f>
        <v>24</v>
      </c>
      <c r="G365" s="75">
        <f>$B362*100+MOD(G352,100)</f>
        <v>922</v>
      </c>
      <c r="H365" s="65">
        <f t="shared" ref="H365:H373" si="390">H352</f>
        <v>5</v>
      </c>
      <c r="I365" s="58">
        <f t="shared" ref="I365:I373" si="391">I352</f>
        <v>5</v>
      </c>
      <c r="J365" s="58">
        <f>J364</f>
        <v>24</v>
      </c>
      <c r="K365" s="75">
        <f>$B362*100+MOD(K352,100)</f>
        <v>923</v>
      </c>
      <c r="L365" s="65">
        <f t="shared" ref="L365:L373" si="392">L352</f>
        <v>10</v>
      </c>
      <c r="M365" s="58">
        <f t="shared" ref="M365:M373" si="393">M352</f>
        <v>5</v>
      </c>
      <c r="N365" s="58">
        <f t="shared" ref="N365:N373" si="394">J365</f>
        <v>24</v>
      </c>
      <c r="O365" s="75">
        <f>$B362*100+MOD(O352,100)</f>
        <v>924</v>
      </c>
      <c r="P365" s="65">
        <f t="shared" ref="P365:P373" si="395">P352</f>
        <v>12.5</v>
      </c>
      <c r="Q365" s="58">
        <f t="shared" ref="Q365:Q373" si="396">Q352</f>
        <v>4.3301270189221936</v>
      </c>
      <c r="R365" s="58">
        <f t="shared" ref="R365:R373" si="397">N365</f>
        <v>24</v>
      </c>
      <c r="S365" s="75">
        <f>$B362*100+MOD(S352,100)</f>
        <v>925</v>
      </c>
      <c r="T365" s="65">
        <f t="shared" ref="T365:T373" si="398">T352</f>
        <v>16.830127018922195</v>
      </c>
      <c r="U365" s="58">
        <f t="shared" ref="U365:U373" si="399">U352</f>
        <v>1.8301270189221941</v>
      </c>
      <c r="V365" s="58">
        <f t="shared" ref="V365:V373" si="400">R365</f>
        <v>24</v>
      </c>
      <c r="W365" s="75">
        <f>$B362*100+MOD(W352,100)</f>
        <v>926</v>
      </c>
      <c r="X365" s="65">
        <f t="shared" ref="X365:X373" si="401">X352</f>
        <v>21.160254037844389</v>
      </c>
      <c r="Y365" s="58">
        <f t="shared" ref="Y365:Y373" si="402">Y352</f>
        <v>-0.66987298107780546</v>
      </c>
      <c r="Z365" s="58">
        <f t="shared" ref="Z365:Z373" si="403">V365</f>
        <v>24</v>
      </c>
      <c r="AA365" s="75">
        <f>$B362*100+MOD(AA352,100)</f>
        <v>927</v>
      </c>
      <c r="AB365" s="65">
        <f t="shared" ref="AB365:AB373" si="404">AB352</f>
        <v>29.820508075688775</v>
      </c>
      <c r="AC365" s="58">
        <f t="shared" ref="AC365:AC373" si="405">AC352</f>
        <v>-5.6698729810778046</v>
      </c>
      <c r="AD365" s="58">
        <f t="shared" ref="AD365:AD373" si="406">Z365</f>
        <v>24</v>
      </c>
      <c r="AE365" s="75">
        <f>$B362*100+MOD(AE352,100)</f>
        <v>928</v>
      </c>
      <c r="AF365" s="65">
        <f t="shared" ref="AF365:AF373" si="407">AF352</f>
        <v>39.346787517317601</v>
      </c>
      <c r="AG365" s="58">
        <f t="shared" ref="AG365:AG373" si="408">AG352</f>
        <v>-11.169872981077804</v>
      </c>
      <c r="AH365" s="58">
        <f t="shared" ref="AH365:AH373" si="409">AD365</f>
        <v>24</v>
      </c>
      <c r="AI365" s="75">
        <f>$B362*100+MOD(AI352,100)</f>
        <v>929</v>
      </c>
      <c r="AJ365" s="65">
        <f t="shared" ref="AJ365:AJ373" si="410">AJ352</f>
        <v>43.676914536239792</v>
      </c>
      <c r="AK365" s="58">
        <f t="shared" ref="AK365:AK373" si="411">AK352</f>
        <v>-13.669872981077804</v>
      </c>
      <c r="AL365" s="58">
        <f t="shared" ref="AL365:AL373" si="412">AH365</f>
        <v>24</v>
      </c>
      <c r="AM365" s="75">
        <f>$B362*100+MOD(AM352,100)</f>
        <v>910</v>
      </c>
      <c r="AN365" s="65">
        <f t="shared" ref="AN365:AN373" si="413">AN352</f>
        <v>48.007041555161983</v>
      </c>
      <c r="AO365" s="58">
        <f t="shared" ref="AO365:AO373" si="414">AO352</f>
        <v>-16.169872981077802</v>
      </c>
      <c r="AP365" s="58">
        <f t="shared" ref="AP365:AP373" si="415">AL365</f>
        <v>24</v>
      </c>
    </row>
    <row r="366" spans="1:42" x14ac:dyDescent="0.25">
      <c r="A366" s="58">
        <v>366</v>
      </c>
      <c r="C366" s="75">
        <f>$B362*100+MOD(C353,100)</f>
        <v>931</v>
      </c>
      <c r="D366" s="58">
        <f t="shared" ref="D366:E366" si="416">D353</f>
        <v>0</v>
      </c>
      <c r="E366" s="65">
        <f t="shared" si="416"/>
        <v>10</v>
      </c>
      <c r="F366" s="58">
        <f t="shared" ref="F366:F373" si="417">F365</f>
        <v>24</v>
      </c>
      <c r="G366" s="75">
        <f>$B362*100+MOD(G353,100)</f>
        <v>932</v>
      </c>
      <c r="H366" s="65">
        <f t="shared" si="390"/>
        <v>5</v>
      </c>
      <c r="I366" s="58">
        <f t="shared" si="391"/>
        <v>10</v>
      </c>
      <c r="J366" s="58">
        <f t="shared" ref="J366:J373" si="418">J365</f>
        <v>24</v>
      </c>
      <c r="K366" s="75">
        <f>$B362*100+MOD(K353,100)</f>
        <v>933</v>
      </c>
      <c r="L366" s="65">
        <f t="shared" si="392"/>
        <v>10</v>
      </c>
      <c r="M366" s="58">
        <f t="shared" si="393"/>
        <v>10</v>
      </c>
      <c r="N366" s="58">
        <f t="shared" si="394"/>
        <v>24</v>
      </c>
      <c r="O366" s="75">
        <f>$B362*100+MOD(O353,100)</f>
        <v>934</v>
      </c>
      <c r="P366" s="65">
        <f t="shared" si="395"/>
        <v>15</v>
      </c>
      <c r="Q366" s="58">
        <f t="shared" si="396"/>
        <v>8.6602540378443873</v>
      </c>
      <c r="R366" s="58">
        <f t="shared" si="397"/>
        <v>24</v>
      </c>
      <c r="S366" s="75">
        <f>$B362*100+MOD(S353,100)</f>
        <v>935</v>
      </c>
      <c r="T366" s="65">
        <f t="shared" si="398"/>
        <v>19.330127018922195</v>
      </c>
      <c r="U366" s="58">
        <f t="shared" si="399"/>
        <v>6.1602540378443873</v>
      </c>
      <c r="V366" s="58">
        <f t="shared" si="400"/>
        <v>24</v>
      </c>
      <c r="W366" s="75">
        <f>$B362*100+MOD(W353,100)</f>
        <v>936</v>
      </c>
      <c r="X366" s="65">
        <f t="shared" si="401"/>
        <v>23.660254037844389</v>
      </c>
      <c r="Y366" s="58">
        <f t="shared" si="402"/>
        <v>3.6602540378443877</v>
      </c>
      <c r="Z366" s="58">
        <f t="shared" si="403"/>
        <v>24</v>
      </c>
      <c r="AA366" s="75">
        <f>$B362*100+MOD(AA353,100)</f>
        <v>937</v>
      </c>
      <c r="AB366" s="65">
        <f t="shared" si="404"/>
        <v>32.320508075688778</v>
      </c>
      <c r="AC366" s="58">
        <f t="shared" si="405"/>
        <v>-1.3397459621556114</v>
      </c>
      <c r="AD366" s="58">
        <f t="shared" si="406"/>
        <v>24</v>
      </c>
      <c r="AE366" s="75">
        <f>$B362*100+MOD(AE353,100)</f>
        <v>938</v>
      </c>
      <c r="AF366" s="65">
        <f t="shared" si="407"/>
        <v>41.846787517317601</v>
      </c>
      <c r="AG366" s="58">
        <f t="shared" si="408"/>
        <v>-6.8397459621556109</v>
      </c>
      <c r="AH366" s="58">
        <f t="shared" si="409"/>
        <v>24</v>
      </c>
      <c r="AI366" s="75">
        <f>$B362*100+MOD(AI353,100)</f>
        <v>939</v>
      </c>
      <c r="AJ366" s="65">
        <f t="shared" si="410"/>
        <v>46.176914536239792</v>
      </c>
      <c r="AK366" s="58">
        <f t="shared" si="411"/>
        <v>-9.3397459621556109</v>
      </c>
      <c r="AL366" s="58">
        <f t="shared" si="412"/>
        <v>24</v>
      </c>
      <c r="AM366" s="75">
        <f>$B362*100+MOD(AM353,100)</f>
        <v>910</v>
      </c>
      <c r="AN366" s="65">
        <f t="shared" si="413"/>
        <v>50.507041555161983</v>
      </c>
      <c r="AO366" s="58">
        <f t="shared" si="414"/>
        <v>-11.839745962155611</v>
      </c>
      <c r="AP366" s="58">
        <f t="shared" si="415"/>
        <v>24</v>
      </c>
    </row>
    <row r="367" spans="1:42" x14ac:dyDescent="0.25">
      <c r="A367" s="58">
        <v>367</v>
      </c>
      <c r="C367" s="75">
        <f>$B362*100+MOD(C354,100)</f>
        <v>941</v>
      </c>
      <c r="D367" s="58">
        <f t="shared" ref="D367:E367" si="419">D354</f>
        <v>0</v>
      </c>
      <c r="E367" s="65">
        <f t="shared" si="419"/>
        <v>15</v>
      </c>
      <c r="F367" s="58">
        <f t="shared" si="417"/>
        <v>24</v>
      </c>
      <c r="G367" s="75">
        <f>$B362*100+MOD(G354,100)</f>
        <v>942</v>
      </c>
      <c r="H367" s="65">
        <f t="shared" si="390"/>
        <v>5</v>
      </c>
      <c r="I367" s="58">
        <f t="shared" si="391"/>
        <v>15</v>
      </c>
      <c r="J367" s="58">
        <f t="shared" si="418"/>
        <v>24</v>
      </c>
      <c r="K367" s="75">
        <f>$B362*100+MOD(K354,100)</f>
        <v>943</v>
      </c>
      <c r="L367" s="65">
        <f t="shared" si="392"/>
        <v>10</v>
      </c>
      <c r="M367" s="58">
        <f t="shared" si="393"/>
        <v>15</v>
      </c>
      <c r="N367" s="58">
        <f t="shared" si="394"/>
        <v>24</v>
      </c>
      <c r="O367" s="75">
        <f>$B362*100+MOD(O354,100)</f>
        <v>944</v>
      </c>
      <c r="P367" s="65">
        <f t="shared" si="395"/>
        <v>17.5</v>
      </c>
      <c r="Q367" s="58">
        <f t="shared" si="396"/>
        <v>12.99038105676658</v>
      </c>
      <c r="R367" s="58">
        <f t="shared" si="397"/>
        <v>24</v>
      </c>
      <c r="S367" s="75">
        <f>$B362*100+MOD(S354,100)</f>
        <v>945</v>
      </c>
      <c r="T367" s="65">
        <f t="shared" si="398"/>
        <v>21.830127018922195</v>
      </c>
      <c r="U367" s="58">
        <f t="shared" si="399"/>
        <v>10.49038105676658</v>
      </c>
      <c r="V367" s="58">
        <f t="shared" si="400"/>
        <v>24</v>
      </c>
      <c r="W367" s="75">
        <f>$B362*100+MOD(W354,100)</f>
        <v>946</v>
      </c>
      <c r="X367" s="65">
        <f t="shared" si="401"/>
        <v>26.160254037844389</v>
      </c>
      <c r="Y367" s="58">
        <f t="shared" si="402"/>
        <v>7.9903810567665801</v>
      </c>
      <c r="Z367" s="58">
        <f t="shared" si="403"/>
        <v>24</v>
      </c>
      <c r="AA367" s="75">
        <f>$B362*100+MOD(AA354,100)</f>
        <v>947</v>
      </c>
      <c r="AB367" s="65">
        <f t="shared" si="404"/>
        <v>34.820508075688778</v>
      </c>
      <c r="AC367" s="58">
        <f t="shared" si="405"/>
        <v>2.9903810567665809</v>
      </c>
      <c r="AD367" s="58">
        <f t="shared" si="406"/>
        <v>24</v>
      </c>
      <c r="AE367" s="75">
        <f>$B362*100+MOD(AE354,100)</f>
        <v>948</v>
      </c>
      <c r="AF367" s="65">
        <f t="shared" si="407"/>
        <v>44.346787517317601</v>
      </c>
      <c r="AG367" s="58">
        <f t="shared" si="408"/>
        <v>-2.5096189432334182</v>
      </c>
      <c r="AH367" s="58">
        <f t="shared" si="409"/>
        <v>24</v>
      </c>
      <c r="AI367" s="75">
        <f>$B362*100+MOD(AI354,100)</f>
        <v>949</v>
      </c>
      <c r="AJ367" s="65">
        <f t="shared" si="410"/>
        <v>48.676914536239792</v>
      </c>
      <c r="AK367" s="58">
        <f t="shared" si="411"/>
        <v>-5.0096189432334182</v>
      </c>
      <c r="AL367" s="58">
        <f t="shared" si="412"/>
        <v>24</v>
      </c>
      <c r="AM367" s="75">
        <f>$B362*100+MOD(AM354,100)</f>
        <v>910</v>
      </c>
      <c r="AN367" s="65">
        <f t="shared" si="413"/>
        <v>53.007041555161983</v>
      </c>
      <c r="AO367" s="58">
        <f t="shared" si="414"/>
        <v>-7.5096189432334182</v>
      </c>
      <c r="AP367" s="58">
        <f t="shared" si="415"/>
        <v>24</v>
      </c>
    </row>
    <row r="368" spans="1:42" x14ac:dyDescent="0.25">
      <c r="A368" s="58">
        <v>368</v>
      </c>
      <c r="C368" s="75">
        <f>$B362*100+MOD(C355,100)</f>
        <v>951</v>
      </c>
      <c r="D368" s="58">
        <f t="shared" ref="D368:E368" si="420">D355</f>
        <v>0</v>
      </c>
      <c r="E368" s="65">
        <f t="shared" si="420"/>
        <v>20</v>
      </c>
      <c r="F368" s="58">
        <f t="shared" si="417"/>
        <v>24</v>
      </c>
      <c r="G368" s="75">
        <f>$B362*100+MOD(G355,100)</f>
        <v>952</v>
      </c>
      <c r="H368" s="65">
        <f t="shared" si="390"/>
        <v>5</v>
      </c>
      <c r="I368" s="58">
        <f t="shared" si="391"/>
        <v>20</v>
      </c>
      <c r="J368" s="58">
        <f t="shared" si="418"/>
        <v>24</v>
      </c>
      <c r="K368" s="75">
        <f>$B362*100+MOD(K355,100)</f>
        <v>953</v>
      </c>
      <c r="L368" s="65">
        <f t="shared" si="392"/>
        <v>10</v>
      </c>
      <c r="M368" s="58">
        <f t="shared" si="393"/>
        <v>20</v>
      </c>
      <c r="N368" s="58">
        <f t="shared" si="394"/>
        <v>24</v>
      </c>
      <c r="O368" s="75">
        <f>$B362*100+MOD(O355,100)</f>
        <v>954</v>
      </c>
      <c r="P368" s="65">
        <f t="shared" si="395"/>
        <v>20</v>
      </c>
      <c r="Q368" s="58">
        <f t="shared" si="396"/>
        <v>17.320508075688775</v>
      </c>
      <c r="R368" s="58">
        <f t="shared" si="397"/>
        <v>24</v>
      </c>
      <c r="S368" s="75">
        <f>$B362*100+MOD(S355,100)</f>
        <v>955</v>
      </c>
      <c r="T368" s="65">
        <f t="shared" si="398"/>
        <v>24.330127018922195</v>
      </c>
      <c r="U368" s="58">
        <f t="shared" si="399"/>
        <v>14.820508075688775</v>
      </c>
      <c r="V368" s="58">
        <f t="shared" si="400"/>
        <v>24</v>
      </c>
      <c r="W368" s="75">
        <f>$B362*100+MOD(W355,100)</f>
        <v>956</v>
      </c>
      <c r="X368" s="65">
        <f t="shared" si="401"/>
        <v>28.660254037844389</v>
      </c>
      <c r="Y368" s="58">
        <f t="shared" si="402"/>
        <v>12.320508075688775</v>
      </c>
      <c r="Z368" s="58">
        <f t="shared" si="403"/>
        <v>24</v>
      </c>
      <c r="AA368" s="75">
        <f>$B362*100+MOD(AA355,100)</f>
        <v>957</v>
      </c>
      <c r="AB368" s="65">
        <f t="shared" si="404"/>
        <v>37.320508075688778</v>
      </c>
      <c r="AC368" s="58">
        <f t="shared" si="405"/>
        <v>7.3205080756887755</v>
      </c>
      <c r="AD368" s="58">
        <f t="shared" si="406"/>
        <v>24</v>
      </c>
      <c r="AE368" s="75">
        <f>$B362*100+MOD(AE355,100)</f>
        <v>958</v>
      </c>
      <c r="AF368" s="65">
        <f t="shared" si="407"/>
        <v>46.846787517317601</v>
      </c>
      <c r="AG368" s="58">
        <f t="shared" si="408"/>
        <v>1.8205080756887764</v>
      </c>
      <c r="AH368" s="58">
        <f t="shared" si="409"/>
        <v>24</v>
      </c>
      <c r="AI368" s="75">
        <f>$B362*100+MOD(AI355,100)</f>
        <v>959</v>
      </c>
      <c r="AJ368" s="65">
        <f t="shared" si="410"/>
        <v>51.176914536239792</v>
      </c>
      <c r="AK368" s="58">
        <f t="shared" si="411"/>
        <v>-0.67949192431122318</v>
      </c>
      <c r="AL368" s="58">
        <f t="shared" si="412"/>
        <v>24</v>
      </c>
      <c r="AM368" s="75">
        <f>$B362*100+MOD(AM355,100)</f>
        <v>910</v>
      </c>
      <c r="AN368" s="65">
        <f t="shared" si="413"/>
        <v>55.507041555161983</v>
      </c>
      <c r="AO368" s="58">
        <f t="shared" si="414"/>
        <v>-3.1794919243112227</v>
      </c>
      <c r="AP368" s="58">
        <f t="shared" si="415"/>
        <v>24</v>
      </c>
    </row>
    <row r="369" spans="1:42" x14ac:dyDescent="0.25">
      <c r="A369" s="58">
        <v>369</v>
      </c>
      <c r="C369" s="75">
        <f>$B362*100+MOD(C356,100)</f>
        <v>961</v>
      </c>
      <c r="D369" s="58">
        <f t="shared" ref="D369:E369" si="421">D356</f>
        <v>0</v>
      </c>
      <c r="E369" s="65">
        <f t="shared" si="421"/>
        <v>25</v>
      </c>
      <c r="F369" s="58">
        <f t="shared" si="417"/>
        <v>24</v>
      </c>
      <c r="G369" s="75">
        <f>$B362*100+MOD(G356,100)</f>
        <v>962</v>
      </c>
      <c r="H369" s="65">
        <f t="shared" si="390"/>
        <v>5</v>
      </c>
      <c r="I369" s="58">
        <f t="shared" si="391"/>
        <v>25</v>
      </c>
      <c r="J369" s="58">
        <f t="shared" si="418"/>
        <v>24</v>
      </c>
      <c r="K369" s="75">
        <f>$B362*100+MOD(K356,100)</f>
        <v>963</v>
      </c>
      <c r="L369" s="65">
        <f t="shared" si="392"/>
        <v>10</v>
      </c>
      <c r="M369" s="58">
        <f t="shared" si="393"/>
        <v>25</v>
      </c>
      <c r="N369" s="58">
        <f t="shared" si="394"/>
        <v>24</v>
      </c>
      <c r="O369" s="75">
        <f>$B362*100+MOD(O356,100)</f>
        <v>964</v>
      </c>
      <c r="P369" s="65">
        <f t="shared" si="395"/>
        <v>22.5</v>
      </c>
      <c r="Q369" s="58">
        <f t="shared" si="396"/>
        <v>21.650635094610969</v>
      </c>
      <c r="R369" s="58">
        <f t="shared" si="397"/>
        <v>24</v>
      </c>
      <c r="S369" s="75">
        <f>$B362*100+MOD(S356,100)</f>
        <v>965</v>
      </c>
      <c r="T369" s="65">
        <f t="shared" si="398"/>
        <v>26.830127018922195</v>
      </c>
      <c r="U369" s="58">
        <f t="shared" si="399"/>
        <v>19.150635094610969</v>
      </c>
      <c r="V369" s="58">
        <f t="shared" si="400"/>
        <v>24</v>
      </c>
      <c r="W369" s="75">
        <f>$B362*100+MOD(W356,100)</f>
        <v>966</v>
      </c>
      <c r="X369" s="65">
        <f t="shared" si="401"/>
        <v>31.160254037844389</v>
      </c>
      <c r="Y369" s="58">
        <f t="shared" si="402"/>
        <v>16.650635094610969</v>
      </c>
      <c r="Z369" s="58">
        <f t="shared" si="403"/>
        <v>24</v>
      </c>
      <c r="AA369" s="75">
        <f>$B362*100+MOD(AA356,100)</f>
        <v>967</v>
      </c>
      <c r="AB369" s="65">
        <f t="shared" si="404"/>
        <v>39.820508075688778</v>
      </c>
      <c r="AC369" s="58">
        <f t="shared" si="405"/>
        <v>11.650635094610969</v>
      </c>
      <c r="AD369" s="58">
        <f t="shared" si="406"/>
        <v>24</v>
      </c>
      <c r="AE369" s="75">
        <f>$B362*100+MOD(AE356,100)</f>
        <v>968</v>
      </c>
      <c r="AF369" s="65">
        <f t="shared" si="407"/>
        <v>49.346787517317601</v>
      </c>
      <c r="AG369" s="58">
        <f t="shared" si="408"/>
        <v>6.15063509461097</v>
      </c>
      <c r="AH369" s="58">
        <f t="shared" si="409"/>
        <v>24</v>
      </c>
      <c r="AI369" s="75">
        <f>$B362*100+MOD(AI356,100)</f>
        <v>969</v>
      </c>
      <c r="AJ369" s="65">
        <f t="shared" si="410"/>
        <v>53.676914536239792</v>
      </c>
      <c r="AK369" s="58">
        <f t="shared" si="411"/>
        <v>3.6506350946109705</v>
      </c>
      <c r="AL369" s="58">
        <f t="shared" si="412"/>
        <v>24</v>
      </c>
      <c r="AM369" s="75">
        <f>$B362*100+MOD(AM356,100)</f>
        <v>910</v>
      </c>
      <c r="AN369" s="65">
        <f t="shared" si="413"/>
        <v>58.007041555161983</v>
      </c>
      <c r="AO369" s="58">
        <f t="shared" si="414"/>
        <v>1.1506350946109709</v>
      </c>
      <c r="AP369" s="58">
        <f t="shared" si="415"/>
        <v>24</v>
      </c>
    </row>
    <row r="370" spans="1:42" x14ac:dyDescent="0.25">
      <c r="A370" s="58">
        <v>370</v>
      </c>
      <c r="C370" s="75">
        <f>$B362*100+MOD(C357,100)</f>
        <v>971</v>
      </c>
      <c r="D370" s="58">
        <f t="shared" ref="D370:E370" si="422">D357</f>
        <v>0</v>
      </c>
      <c r="E370" s="65">
        <f t="shared" si="422"/>
        <v>35</v>
      </c>
      <c r="F370" s="58">
        <f t="shared" si="417"/>
        <v>24</v>
      </c>
      <c r="G370" s="75">
        <f>$B362*100+MOD(G357,100)</f>
        <v>972</v>
      </c>
      <c r="H370" s="65">
        <f t="shared" si="390"/>
        <v>5</v>
      </c>
      <c r="I370" s="58">
        <f t="shared" si="391"/>
        <v>35</v>
      </c>
      <c r="J370" s="58">
        <f t="shared" si="418"/>
        <v>24</v>
      </c>
      <c r="K370" s="75">
        <f>$B362*100+MOD(K357,100)</f>
        <v>973</v>
      </c>
      <c r="L370" s="65">
        <f t="shared" si="392"/>
        <v>10</v>
      </c>
      <c r="M370" s="58">
        <f t="shared" si="393"/>
        <v>35</v>
      </c>
      <c r="N370" s="58">
        <f t="shared" si="394"/>
        <v>24</v>
      </c>
      <c r="O370" s="75">
        <f>$B362*100+MOD(O357,100)</f>
        <v>974</v>
      </c>
      <c r="P370" s="65">
        <f t="shared" si="395"/>
        <v>27.499999999999996</v>
      </c>
      <c r="Q370" s="58">
        <f t="shared" si="396"/>
        <v>30.310889132455355</v>
      </c>
      <c r="R370" s="58">
        <f t="shared" si="397"/>
        <v>24</v>
      </c>
      <c r="S370" s="75">
        <f>$B362*100+MOD(S357,100)</f>
        <v>975</v>
      </c>
      <c r="T370" s="65">
        <f t="shared" si="398"/>
        <v>31.830127018922195</v>
      </c>
      <c r="U370" s="58">
        <f t="shared" si="399"/>
        <v>27.810889132455355</v>
      </c>
      <c r="V370" s="58">
        <f t="shared" si="400"/>
        <v>24</v>
      </c>
      <c r="W370" s="75">
        <f>$B362*100+MOD(W357,100)</f>
        <v>976</v>
      </c>
      <c r="X370" s="65">
        <f t="shared" si="401"/>
        <v>36.160254037844389</v>
      </c>
      <c r="Y370" s="58">
        <f t="shared" si="402"/>
        <v>25.310889132455355</v>
      </c>
      <c r="Z370" s="58">
        <f t="shared" si="403"/>
        <v>24</v>
      </c>
      <c r="AA370" s="75">
        <f>$B362*100+MOD(AA357,100)</f>
        <v>977</v>
      </c>
      <c r="AB370" s="65">
        <f t="shared" si="404"/>
        <v>44.820508075688778</v>
      </c>
      <c r="AC370" s="58">
        <f t="shared" si="405"/>
        <v>20.310889132455355</v>
      </c>
      <c r="AD370" s="58">
        <f t="shared" si="406"/>
        <v>24</v>
      </c>
      <c r="AE370" s="75">
        <f>$B362*100+MOD(AE357,100)</f>
        <v>978</v>
      </c>
      <c r="AF370" s="65">
        <f t="shared" si="407"/>
        <v>54.346787517317601</v>
      </c>
      <c r="AG370" s="58">
        <f t="shared" si="408"/>
        <v>14.810889132455355</v>
      </c>
      <c r="AH370" s="58">
        <f t="shared" si="409"/>
        <v>24</v>
      </c>
      <c r="AI370" s="75">
        <f>$B362*100+MOD(AI357,100)</f>
        <v>979</v>
      </c>
      <c r="AJ370" s="65">
        <f t="shared" si="410"/>
        <v>58.676914536239792</v>
      </c>
      <c r="AK370" s="58">
        <f t="shared" si="411"/>
        <v>12.310889132455355</v>
      </c>
      <c r="AL370" s="58">
        <f t="shared" si="412"/>
        <v>24</v>
      </c>
      <c r="AM370" s="75">
        <f>$B362*100+MOD(AM357,100)</f>
        <v>910</v>
      </c>
      <c r="AN370" s="65">
        <f t="shared" si="413"/>
        <v>63.007041555161983</v>
      </c>
      <c r="AO370" s="58">
        <f t="shared" si="414"/>
        <v>9.8108891324553547</v>
      </c>
      <c r="AP370" s="58">
        <f t="shared" si="415"/>
        <v>24</v>
      </c>
    </row>
    <row r="371" spans="1:42" x14ac:dyDescent="0.25">
      <c r="A371" s="58">
        <v>371</v>
      </c>
      <c r="C371" s="75">
        <f>$B362*100+MOD(C358,100)</f>
        <v>981</v>
      </c>
      <c r="D371" s="58">
        <f t="shared" ref="D371:E371" si="423">D358</f>
        <v>0</v>
      </c>
      <c r="E371" s="65">
        <f t="shared" si="423"/>
        <v>46</v>
      </c>
      <c r="F371" s="58">
        <f t="shared" si="417"/>
        <v>24</v>
      </c>
      <c r="G371" s="75">
        <f>$B362*100+MOD(G358,100)</f>
        <v>982</v>
      </c>
      <c r="H371" s="65">
        <f t="shared" si="390"/>
        <v>5</v>
      </c>
      <c r="I371" s="58">
        <f t="shared" si="391"/>
        <v>46</v>
      </c>
      <c r="J371" s="58">
        <f t="shared" si="418"/>
        <v>24</v>
      </c>
      <c r="K371" s="75">
        <f>$B362*100+MOD(K358,100)</f>
        <v>983</v>
      </c>
      <c r="L371" s="65">
        <f t="shared" si="392"/>
        <v>10</v>
      </c>
      <c r="M371" s="58">
        <f t="shared" si="393"/>
        <v>46</v>
      </c>
      <c r="N371" s="58">
        <f t="shared" si="394"/>
        <v>24</v>
      </c>
      <c r="O371" s="75">
        <f>$B362*100+MOD(O358,100)</f>
        <v>984</v>
      </c>
      <c r="P371" s="65">
        <f t="shared" si="395"/>
        <v>33</v>
      </c>
      <c r="Q371" s="58">
        <f t="shared" si="396"/>
        <v>39.837168574084181</v>
      </c>
      <c r="R371" s="58">
        <f t="shared" si="397"/>
        <v>24</v>
      </c>
      <c r="S371" s="75">
        <f>$B362*100+MOD(S358,100)</f>
        <v>985</v>
      </c>
      <c r="T371" s="65">
        <f t="shared" si="398"/>
        <v>37.330127018922191</v>
      </c>
      <c r="U371" s="58">
        <f t="shared" si="399"/>
        <v>37.337168574084181</v>
      </c>
      <c r="V371" s="58">
        <f t="shared" si="400"/>
        <v>24</v>
      </c>
      <c r="W371" s="75">
        <f>$B362*100+MOD(W358,100)</f>
        <v>986</v>
      </c>
      <c r="X371" s="65">
        <f t="shared" si="401"/>
        <v>41.660254037844382</v>
      </c>
      <c r="Y371" s="58">
        <f t="shared" si="402"/>
        <v>34.837168574084181</v>
      </c>
      <c r="Z371" s="58">
        <f t="shared" si="403"/>
        <v>24</v>
      </c>
      <c r="AA371" s="75">
        <f>$B362*100+MOD(AA358,100)</f>
        <v>987</v>
      </c>
      <c r="AB371" s="65">
        <f t="shared" si="404"/>
        <v>50.320508075688771</v>
      </c>
      <c r="AC371" s="58">
        <f t="shared" si="405"/>
        <v>29.837168574084181</v>
      </c>
      <c r="AD371" s="58">
        <f t="shared" si="406"/>
        <v>24</v>
      </c>
      <c r="AE371" s="75">
        <f>$B362*100+MOD(AE358,100)</f>
        <v>988</v>
      </c>
      <c r="AF371" s="65">
        <f t="shared" si="407"/>
        <v>59.846787517317594</v>
      </c>
      <c r="AG371" s="58">
        <f t="shared" si="408"/>
        <v>24.337168574084181</v>
      </c>
      <c r="AH371" s="58">
        <f t="shared" si="409"/>
        <v>24</v>
      </c>
      <c r="AI371" s="75">
        <f>$B362*100+MOD(AI358,100)</f>
        <v>989</v>
      </c>
      <c r="AJ371" s="65">
        <f t="shared" si="410"/>
        <v>64.176914536239792</v>
      </c>
      <c r="AK371" s="58">
        <f t="shared" si="411"/>
        <v>21.837168574084181</v>
      </c>
      <c r="AL371" s="58">
        <f t="shared" si="412"/>
        <v>24</v>
      </c>
      <c r="AM371" s="75">
        <f>$B362*100+MOD(AM358,100)</f>
        <v>910</v>
      </c>
      <c r="AN371" s="65">
        <f t="shared" si="413"/>
        <v>68.50704155516199</v>
      </c>
      <c r="AO371" s="58">
        <f t="shared" si="414"/>
        <v>19.337168574084181</v>
      </c>
      <c r="AP371" s="58">
        <f t="shared" si="415"/>
        <v>24</v>
      </c>
    </row>
    <row r="372" spans="1:42" x14ac:dyDescent="0.25">
      <c r="A372" s="58">
        <v>372</v>
      </c>
      <c r="C372" s="75">
        <f>$B362*100+MOD(C359,100)</f>
        <v>991</v>
      </c>
      <c r="D372" s="58">
        <f t="shared" ref="D372:E372" si="424">D359</f>
        <v>0</v>
      </c>
      <c r="E372" s="65">
        <f t="shared" si="424"/>
        <v>51</v>
      </c>
      <c r="F372" s="58">
        <f t="shared" si="417"/>
        <v>24</v>
      </c>
      <c r="G372" s="75">
        <f>$B362*100+MOD(G359,100)</f>
        <v>992</v>
      </c>
      <c r="H372" s="65">
        <f t="shared" si="390"/>
        <v>5</v>
      </c>
      <c r="I372" s="58">
        <f t="shared" si="391"/>
        <v>51</v>
      </c>
      <c r="J372" s="58">
        <f t="shared" si="418"/>
        <v>24</v>
      </c>
      <c r="K372" s="75">
        <f>$B362*100+MOD(K359,100)</f>
        <v>993</v>
      </c>
      <c r="L372" s="65">
        <f t="shared" si="392"/>
        <v>10</v>
      </c>
      <c r="M372" s="58">
        <f t="shared" si="393"/>
        <v>51</v>
      </c>
      <c r="N372" s="58">
        <f t="shared" si="394"/>
        <v>24</v>
      </c>
      <c r="O372" s="75">
        <f>$B362*100+MOD(O359,100)</f>
        <v>994</v>
      </c>
      <c r="P372" s="65">
        <f t="shared" si="395"/>
        <v>35.5</v>
      </c>
      <c r="Q372" s="58">
        <f t="shared" si="396"/>
        <v>44.167295593006372</v>
      </c>
      <c r="R372" s="58">
        <f t="shared" si="397"/>
        <v>24</v>
      </c>
      <c r="S372" s="75">
        <f>$B362*100+MOD(S359,100)</f>
        <v>995</v>
      </c>
      <c r="T372" s="65">
        <f t="shared" si="398"/>
        <v>39.830127018922191</v>
      </c>
      <c r="U372" s="58">
        <f t="shared" si="399"/>
        <v>41.667295593006372</v>
      </c>
      <c r="V372" s="58">
        <f t="shared" si="400"/>
        <v>24</v>
      </c>
      <c r="W372" s="75">
        <f>$B362*100+MOD(W359,100)</f>
        <v>996</v>
      </c>
      <c r="X372" s="65">
        <f t="shared" si="401"/>
        <v>44.160254037844382</v>
      </c>
      <c r="Y372" s="58">
        <f t="shared" si="402"/>
        <v>39.167295593006372</v>
      </c>
      <c r="Z372" s="58">
        <f t="shared" si="403"/>
        <v>24</v>
      </c>
      <c r="AA372" s="75">
        <f>$B362*100+MOD(AA359,100)</f>
        <v>997</v>
      </c>
      <c r="AB372" s="65">
        <f t="shared" si="404"/>
        <v>52.820508075688771</v>
      </c>
      <c r="AC372" s="58">
        <f t="shared" si="405"/>
        <v>34.167295593006372</v>
      </c>
      <c r="AD372" s="58">
        <f t="shared" si="406"/>
        <v>24</v>
      </c>
      <c r="AE372" s="75">
        <f>$B362*100+MOD(AE359,100)</f>
        <v>998</v>
      </c>
      <c r="AF372" s="65">
        <f t="shared" si="407"/>
        <v>62.346787517317594</v>
      </c>
      <c r="AG372" s="58">
        <f t="shared" si="408"/>
        <v>28.667295593006372</v>
      </c>
      <c r="AH372" s="58">
        <f t="shared" si="409"/>
        <v>24</v>
      </c>
      <c r="AI372" s="75">
        <f>$B362*100+MOD(AI359,100)</f>
        <v>999</v>
      </c>
      <c r="AJ372" s="65">
        <f t="shared" si="410"/>
        <v>66.676914536239792</v>
      </c>
      <c r="AK372" s="58">
        <f t="shared" si="411"/>
        <v>26.167295593006372</v>
      </c>
      <c r="AL372" s="58">
        <f t="shared" si="412"/>
        <v>24</v>
      </c>
      <c r="AM372" s="75">
        <f>$B362*100+MOD(AM359,100)</f>
        <v>910</v>
      </c>
      <c r="AN372" s="65">
        <f t="shared" si="413"/>
        <v>71.00704155516199</v>
      </c>
      <c r="AO372" s="58">
        <f t="shared" si="414"/>
        <v>23.667295593006372</v>
      </c>
      <c r="AP372" s="58">
        <f t="shared" si="415"/>
        <v>24</v>
      </c>
    </row>
    <row r="373" spans="1:42" x14ac:dyDescent="0.25">
      <c r="A373" s="58">
        <v>373</v>
      </c>
      <c r="C373" s="75">
        <f>$B362*1000+MOD(C360,1000)</f>
        <v>9101</v>
      </c>
      <c r="D373" s="58">
        <f t="shared" ref="D373:E373" si="425">D360</f>
        <v>0</v>
      </c>
      <c r="E373" s="65">
        <f t="shared" si="425"/>
        <v>56</v>
      </c>
      <c r="F373" s="58">
        <f t="shared" si="417"/>
        <v>24</v>
      </c>
      <c r="G373" s="75">
        <f>$B362*1000+MOD(G360,1000)</f>
        <v>9102</v>
      </c>
      <c r="H373" s="65">
        <f t="shared" si="390"/>
        <v>5</v>
      </c>
      <c r="I373" s="58">
        <f t="shared" si="391"/>
        <v>56</v>
      </c>
      <c r="J373" s="58">
        <f t="shared" si="418"/>
        <v>24</v>
      </c>
      <c r="K373" s="75">
        <f>$B362*1000+MOD(K360,1000)</f>
        <v>9103</v>
      </c>
      <c r="L373" s="65">
        <f t="shared" si="392"/>
        <v>10</v>
      </c>
      <c r="M373" s="58">
        <f t="shared" si="393"/>
        <v>56</v>
      </c>
      <c r="N373" s="58">
        <f t="shared" si="394"/>
        <v>24</v>
      </c>
      <c r="O373" s="75">
        <f>$B362*1000+MOD(O360,1000)</f>
        <v>9104</v>
      </c>
      <c r="P373" s="65">
        <f t="shared" si="395"/>
        <v>38</v>
      </c>
      <c r="Q373" s="58">
        <f t="shared" si="396"/>
        <v>48.49742261192857</v>
      </c>
      <c r="R373" s="58">
        <f t="shared" si="397"/>
        <v>24</v>
      </c>
      <c r="S373" s="75">
        <f>$B362*1000+MOD(S360,1000)</f>
        <v>9105</v>
      </c>
      <c r="T373" s="65">
        <f t="shared" si="398"/>
        <v>42.330127018922191</v>
      </c>
      <c r="U373" s="58">
        <f t="shared" si="399"/>
        <v>45.99742261192857</v>
      </c>
      <c r="V373" s="58">
        <f t="shared" si="400"/>
        <v>24</v>
      </c>
      <c r="W373" s="75">
        <f>$B362*1000+MOD(W360,1000)</f>
        <v>9106</v>
      </c>
      <c r="X373" s="65">
        <f t="shared" si="401"/>
        <v>46.660254037844382</v>
      </c>
      <c r="Y373" s="58">
        <f t="shared" si="402"/>
        <v>43.49742261192857</v>
      </c>
      <c r="Z373" s="58">
        <f t="shared" si="403"/>
        <v>24</v>
      </c>
      <c r="AA373" s="75">
        <f>$B362*1000+MOD(AA360,1000)</f>
        <v>9107</v>
      </c>
      <c r="AB373" s="65">
        <f t="shared" si="404"/>
        <v>55.320508075688771</v>
      </c>
      <c r="AC373" s="58">
        <f t="shared" si="405"/>
        <v>38.49742261192857</v>
      </c>
      <c r="AD373" s="58">
        <f t="shared" si="406"/>
        <v>24</v>
      </c>
      <c r="AE373" s="75">
        <f>$B362*1000+MOD(AE360,1000)</f>
        <v>9108</v>
      </c>
      <c r="AF373" s="65">
        <f t="shared" si="407"/>
        <v>64.846787517317594</v>
      </c>
      <c r="AG373" s="58">
        <f t="shared" si="408"/>
        <v>32.99742261192857</v>
      </c>
      <c r="AH373" s="58">
        <f t="shared" si="409"/>
        <v>24</v>
      </c>
      <c r="AI373" s="75">
        <f>$B362*1000+MOD(AI360,1000)</f>
        <v>9109</v>
      </c>
      <c r="AJ373" s="65">
        <f t="shared" si="410"/>
        <v>69.176914536239792</v>
      </c>
      <c r="AK373" s="58">
        <f t="shared" si="411"/>
        <v>30.49742261192857</v>
      </c>
      <c r="AL373" s="58">
        <f t="shared" si="412"/>
        <v>24</v>
      </c>
      <c r="AM373" s="75">
        <f>$B362*10000+MOD(AM360,10000)</f>
        <v>91010</v>
      </c>
      <c r="AN373" s="65">
        <f t="shared" si="413"/>
        <v>73.50704155516199</v>
      </c>
      <c r="AO373" s="58">
        <f t="shared" si="414"/>
        <v>27.99742261192857</v>
      </c>
      <c r="AP373" s="58">
        <f t="shared" si="415"/>
        <v>24</v>
      </c>
    </row>
    <row r="374" spans="1:42" x14ac:dyDescent="0.25">
      <c r="A374" s="58">
        <v>374</v>
      </c>
      <c r="F374" s="77"/>
    </row>
    <row r="375" spans="1:42" x14ac:dyDescent="0.25">
      <c r="A375" s="58">
        <v>375</v>
      </c>
      <c r="B375" s="58">
        <f>B362+1</f>
        <v>10</v>
      </c>
      <c r="C375" s="58" t="s">
        <v>389</v>
      </c>
      <c r="E375" s="58" t="s">
        <v>370</v>
      </c>
      <c r="F375" s="77">
        <f>F362+$G$15</f>
        <v>27</v>
      </c>
    </row>
    <row r="376" spans="1:42" s="75" customFormat="1" ht="16.5" x14ac:dyDescent="0.3">
      <c r="A376" s="58">
        <v>376</v>
      </c>
      <c r="D376" s="91" t="s">
        <v>364</v>
      </c>
      <c r="E376" s="91" t="s">
        <v>365</v>
      </c>
      <c r="F376" s="91" t="s">
        <v>366</v>
      </c>
      <c r="H376" s="91" t="s">
        <v>364</v>
      </c>
      <c r="I376" s="91" t="s">
        <v>365</v>
      </c>
      <c r="J376" s="91" t="s">
        <v>366</v>
      </c>
      <c r="K376" s="91"/>
      <c r="L376" s="91" t="s">
        <v>364</v>
      </c>
      <c r="M376" s="91" t="s">
        <v>365</v>
      </c>
      <c r="N376" s="91" t="s">
        <v>366</v>
      </c>
      <c r="O376" s="91"/>
      <c r="P376" s="91" t="s">
        <v>364</v>
      </c>
      <c r="Q376" s="91" t="s">
        <v>365</v>
      </c>
      <c r="R376" s="91" t="s">
        <v>366</v>
      </c>
      <c r="S376" s="91"/>
      <c r="T376" s="91" t="s">
        <v>364</v>
      </c>
      <c r="U376" s="91" t="s">
        <v>365</v>
      </c>
      <c r="V376" s="91" t="s">
        <v>366</v>
      </c>
      <c r="W376" s="91"/>
      <c r="X376" s="91" t="s">
        <v>364</v>
      </c>
      <c r="Y376" s="91" t="s">
        <v>365</v>
      </c>
      <c r="Z376" s="91" t="s">
        <v>366</v>
      </c>
      <c r="AA376" s="91"/>
      <c r="AB376" s="91" t="s">
        <v>364</v>
      </c>
      <c r="AC376" s="91" t="s">
        <v>365</v>
      </c>
      <c r="AD376" s="91" t="s">
        <v>366</v>
      </c>
      <c r="AE376" s="91"/>
      <c r="AF376" s="91" t="s">
        <v>364</v>
      </c>
      <c r="AG376" s="91" t="s">
        <v>365</v>
      </c>
      <c r="AH376" s="91" t="s">
        <v>366</v>
      </c>
      <c r="AI376" s="91"/>
      <c r="AJ376" s="91" t="s">
        <v>364</v>
      </c>
      <c r="AK376" s="91" t="s">
        <v>365</v>
      </c>
      <c r="AL376" s="91" t="s">
        <v>366</v>
      </c>
      <c r="AM376" s="91"/>
      <c r="AN376" s="91" t="s">
        <v>364</v>
      </c>
      <c r="AO376" s="91" t="s">
        <v>365</v>
      </c>
      <c r="AP376" s="91" t="s">
        <v>366</v>
      </c>
    </row>
    <row r="377" spans="1:42" x14ac:dyDescent="0.25">
      <c r="A377" s="58">
        <v>377</v>
      </c>
      <c r="C377" s="75">
        <f>$B375*100+MOD(C364,100)</f>
        <v>1011</v>
      </c>
      <c r="D377" s="58">
        <f>D364</f>
        <v>0</v>
      </c>
      <c r="E377" s="58">
        <f>E364</f>
        <v>0</v>
      </c>
      <c r="F377" s="58">
        <f>F375</f>
        <v>27</v>
      </c>
      <c r="G377" s="75">
        <f>$B375*100+MOD(G364,100)</f>
        <v>1012</v>
      </c>
      <c r="H377" s="65">
        <f>H364</f>
        <v>5</v>
      </c>
      <c r="I377" s="58">
        <f>I364</f>
        <v>0</v>
      </c>
      <c r="J377" s="58">
        <f>F377</f>
        <v>27</v>
      </c>
      <c r="K377" s="75">
        <f>$B375*100+MOD(K364,100)</f>
        <v>1013</v>
      </c>
      <c r="L377" s="65">
        <f>L364</f>
        <v>10</v>
      </c>
      <c r="M377" s="58">
        <f>M364</f>
        <v>0</v>
      </c>
      <c r="N377" s="58">
        <f>J377</f>
        <v>27</v>
      </c>
      <c r="O377" s="75">
        <f>$B375*100+MOD(O364,100)</f>
        <v>1014</v>
      </c>
      <c r="P377" s="65">
        <f>P364</f>
        <v>10</v>
      </c>
      <c r="Q377" s="58">
        <f>Q364</f>
        <v>0</v>
      </c>
      <c r="R377" s="58">
        <f>N377</f>
        <v>27</v>
      </c>
      <c r="S377" s="75">
        <f>$B375*100+MOD(S364,100)</f>
        <v>1015</v>
      </c>
      <c r="T377" s="65">
        <f>T364</f>
        <v>14.330127018922193</v>
      </c>
      <c r="U377" s="58">
        <f>U364</f>
        <v>-2.4999999999999996</v>
      </c>
      <c r="V377" s="58">
        <f>R377</f>
        <v>27</v>
      </c>
      <c r="W377" s="75">
        <f>$B375*100+MOD(W364,100)</f>
        <v>1016</v>
      </c>
      <c r="X377" s="65">
        <f>X364</f>
        <v>18.660254037844386</v>
      </c>
      <c r="Y377" s="58">
        <f>Y364</f>
        <v>-4.9999999999999991</v>
      </c>
      <c r="Z377" s="58">
        <f>V377</f>
        <v>27</v>
      </c>
      <c r="AA377" s="75">
        <f>$B375*100+MOD(AA364,100)</f>
        <v>1017</v>
      </c>
      <c r="AB377" s="65">
        <f>AB364</f>
        <v>27.320508075688771</v>
      </c>
      <c r="AC377" s="58">
        <f>AC364</f>
        <v>-9.9999999999999982</v>
      </c>
      <c r="AD377" s="58">
        <f>Z377</f>
        <v>27</v>
      </c>
      <c r="AE377" s="75">
        <f>$B375*100+MOD(AE364,100)</f>
        <v>1018</v>
      </c>
      <c r="AF377" s="65">
        <f>AF364</f>
        <v>36.846787517317594</v>
      </c>
      <c r="AG377" s="58">
        <f>AG364</f>
        <v>-15.499999999999996</v>
      </c>
      <c r="AH377" s="58">
        <f>AD377</f>
        <v>27</v>
      </c>
      <c r="AI377" s="75">
        <f>$B375*100+MOD(AI364,100)</f>
        <v>1019</v>
      </c>
      <c r="AJ377" s="65">
        <f>AJ364</f>
        <v>41.176914536239785</v>
      </c>
      <c r="AK377" s="58">
        <f>AK364</f>
        <v>-17.999999999999996</v>
      </c>
      <c r="AL377" s="58">
        <f>AH377</f>
        <v>27</v>
      </c>
      <c r="AM377" s="75">
        <f>$B375*100+MOD(AM364,100)</f>
        <v>1010</v>
      </c>
      <c r="AN377" s="65">
        <f>AN364</f>
        <v>41.176914536239785</v>
      </c>
      <c r="AO377" s="58">
        <f>AO364</f>
        <v>-20.499999999999996</v>
      </c>
      <c r="AP377" s="58">
        <f>AL377</f>
        <v>27</v>
      </c>
    </row>
    <row r="378" spans="1:42" x14ac:dyDescent="0.25">
      <c r="A378" s="58">
        <v>378</v>
      </c>
      <c r="C378" s="75">
        <f>$B375*100+MOD(C365,100)</f>
        <v>1021</v>
      </c>
      <c r="D378" s="58">
        <f t="shared" ref="D378:E378" si="426">D365</f>
        <v>0</v>
      </c>
      <c r="E378" s="65">
        <f t="shared" si="426"/>
        <v>5</v>
      </c>
      <c r="F378" s="58">
        <f>F377</f>
        <v>27</v>
      </c>
      <c r="G378" s="75">
        <f>$B375*100+MOD(G365,100)</f>
        <v>1022</v>
      </c>
      <c r="H378" s="65">
        <f t="shared" ref="H378:H386" si="427">H365</f>
        <v>5</v>
      </c>
      <c r="I378" s="58">
        <f t="shared" ref="I378:I386" si="428">I365</f>
        <v>5</v>
      </c>
      <c r="J378" s="58">
        <f>J377</f>
        <v>27</v>
      </c>
      <c r="K378" s="75">
        <f>$B375*100+MOD(K365,100)</f>
        <v>1023</v>
      </c>
      <c r="L378" s="65">
        <f t="shared" ref="L378:L386" si="429">L365</f>
        <v>10</v>
      </c>
      <c r="M378" s="58">
        <f t="shared" ref="M378:M386" si="430">M365</f>
        <v>5</v>
      </c>
      <c r="N378" s="58">
        <f t="shared" ref="N378:N386" si="431">J378</f>
        <v>27</v>
      </c>
      <c r="O378" s="75">
        <f>$B375*100+MOD(O365,100)</f>
        <v>1024</v>
      </c>
      <c r="P378" s="65">
        <f t="shared" ref="P378:P386" si="432">P365</f>
        <v>12.5</v>
      </c>
      <c r="Q378" s="58">
        <f t="shared" ref="Q378:Q386" si="433">Q365</f>
        <v>4.3301270189221936</v>
      </c>
      <c r="R378" s="58">
        <f t="shared" ref="R378:R386" si="434">N378</f>
        <v>27</v>
      </c>
      <c r="S378" s="75">
        <f>$B375*100+MOD(S365,100)</f>
        <v>1025</v>
      </c>
      <c r="T378" s="65">
        <f t="shared" ref="T378:T386" si="435">T365</f>
        <v>16.830127018922195</v>
      </c>
      <c r="U378" s="58">
        <f t="shared" ref="U378:U386" si="436">U365</f>
        <v>1.8301270189221941</v>
      </c>
      <c r="V378" s="58">
        <f t="shared" ref="V378:V386" si="437">R378</f>
        <v>27</v>
      </c>
      <c r="W378" s="75">
        <f>$B375*100+MOD(W365,100)</f>
        <v>1026</v>
      </c>
      <c r="X378" s="65">
        <f t="shared" ref="X378:X386" si="438">X365</f>
        <v>21.160254037844389</v>
      </c>
      <c r="Y378" s="58">
        <f t="shared" ref="Y378:Y386" si="439">Y365</f>
        <v>-0.66987298107780546</v>
      </c>
      <c r="Z378" s="58">
        <f t="shared" ref="Z378:Z386" si="440">V378</f>
        <v>27</v>
      </c>
      <c r="AA378" s="75">
        <f>$B375*100+MOD(AA365,100)</f>
        <v>1027</v>
      </c>
      <c r="AB378" s="65">
        <f t="shared" ref="AB378:AB386" si="441">AB365</f>
        <v>29.820508075688775</v>
      </c>
      <c r="AC378" s="58">
        <f t="shared" ref="AC378:AC386" si="442">AC365</f>
        <v>-5.6698729810778046</v>
      </c>
      <c r="AD378" s="58">
        <f t="shared" ref="AD378:AD386" si="443">Z378</f>
        <v>27</v>
      </c>
      <c r="AE378" s="75">
        <f>$B375*100+MOD(AE365,100)</f>
        <v>1028</v>
      </c>
      <c r="AF378" s="65">
        <f t="shared" ref="AF378:AF386" si="444">AF365</f>
        <v>39.346787517317601</v>
      </c>
      <c r="AG378" s="58">
        <f t="shared" ref="AG378:AG386" si="445">AG365</f>
        <v>-11.169872981077804</v>
      </c>
      <c r="AH378" s="58">
        <f t="shared" ref="AH378:AH386" si="446">AD378</f>
        <v>27</v>
      </c>
      <c r="AI378" s="75">
        <f>$B375*100+MOD(AI365,100)</f>
        <v>1029</v>
      </c>
      <c r="AJ378" s="65">
        <f t="shared" ref="AJ378:AJ386" si="447">AJ365</f>
        <v>43.676914536239792</v>
      </c>
      <c r="AK378" s="58">
        <f t="shared" ref="AK378:AK386" si="448">AK365</f>
        <v>-13.669872981077804</v>
      </c>
      <c r="AL378" s="58">
        <f t="shared" ref="AL378:AL386" si="449">AH378</f>
        <v>27</v>
      </c>
      <c r="AM378" s="75">
        <f>$B375*100+MOD(AM365,100)</f>
        <v>1010</v>
      </c>
      <c r="AN378" s="65">
        <f t="shared" ref="AN378:AN386" si="450">AN365</f>
        <v>48.007041555161983</v>
      </c>
      <c r="AO378" s="58">
        <f t="shared" ref="AO378:AO386" si="451">AO365</f>
        <v>-16.169872981077802</v>
      </c>
      <c r="AP378" s="58">
        <f t="shared" ref="AP378:AP386" si="452">AL378</f>
        <v>27</v>
      </c>
    </row>
    <row r="379" spans="1:42" x14ac:dyDescent="0.25">
      <c r="A379" s="58">
        <v>379</v>
      </c>
      <c r="C379" s="75">
        <f>$B375*100+MOD(C366,100)</f>
        <v>1031</v>
      </c>
      <c r="D379" s="58">
        <f t="shared" ref="D379:E379" si="453">D366</f>
        <v>0</v>
      </c>
      <c r="E379" s="65">
        <f t="shared" si="453"/>
        <v>10</v>
      </c>
      <c r="F379" s="58">
        <f t="shared" ref="F379:F386" si="454">F378</f>
        <v>27</v>
      </c>
      <c r="G379" s="75">
        <f>$B375*100+MOD(G366,100)</f>
        <v>1032</v>
      </c>
      <c r="H379" s="65">
        <f t="shared" si="427"/>
        <v>5</v>
      </c>
      <c r="I379" s="58">
        <f t="shared" si="428"/>
        <v>10</v>
      </c>
      <c r="J379" s="58">
        <f t="shared" ref="J379:J386" si="455">J378</f>
        <v>27</v>
      </c>
      <c r="K379" s="75">
        <f>$B375*100+MOD(K366,100)</f>
        <v>1033</v>
      </c>
      <c r="L379" s="65">
        <f t="shared" si="429"/>
        <v>10</v>
      </c>
      <c r="M379" s="58">
        <f t="shared" si="430"/>
        <v>10</v>
      </c>
      <c r="N379" s="58">
        <f t="shared" si="431"/>
        <v>27</v>
      </c>
      <c r="O379" s="75">
        <f>$B375*100+MOD(O366,100)</f>
        <v>1034</v>
      </c>
      <c r="P379" s="65">
        <f t="shared" si="432"/>
        <v>15</v>
      </c>
      <c r="Q379" s="58">
        <f t="shared" si="433"/>
        <v>8.6602540378443873</v>
      </c>
      <c r="R379" s="58">
        <f t="shared" si="434"/>
        <v>27</v>
      </c>
      <c r="S379" s="75">
        <f>$B375*100+MOD(S366,100)</f>
        <v>1035</v>
      </c>
      <c r="T379" s="65">
        <f t="shared" si="435"/>
        <v>19.330127018922195</v>
      </c>
      <c r="U379" s="58">
        <f t="shared" si="436"/>
        <v>6.1602540378443873</v>
      </c>
      <c r="V379" s="58">
        <f t="shared" si="437"/>
        <v>27</v>
      </c>
      <c r="W379" s="75">
        <f>$B375*100+MOD(W366,100)</f>
        <v>1036</v>
      </c>
      <c r="X379" s="65">
        <f t="shared" si="438"/>
        <v>23.660254037844389</v>
      </c>
      <c r="Y379" s="58">
        <f t="shared" si="439"/>
        <v>3.6602540378443877</v>
      </c>
      <c r="Z379" s="58">
        <f t="shared" si="440"/>
        <v>27</v>
      </c>
      <c r="AA379" s="75">
        <f>$B375*100+MOD(AA366,100)</f>
        <v>1037</v>
      </c>
      <c r="AB379" s="65">
        <f t="shared" si="441"/>
        <v>32.320508075688778</v>
      </c>
      <c r="AC379" s="58">
        <f t="shared" si="442"/>
        <v>-1.3397459621556114</v>
      </c>
      <c r="AD379" s="58">
        <f t="shared" si="443"/>
        <v>27</v>
      </c>
      <c r="AE379" s="75">
        <f>$B375*100+MOD(AE366,100)</f>
        <v>1038</v>
      </c>
      <c r="AF379" s="65">
        <f t="shared" si="444"/>
        <v>41.846787517317601</v>
      </c>
      <c r="AG379" s="58">
        <f t="shared" si="445"/>
        <v>-6.8397459621556109</v>
      </c>
      <c r="AH379" s="58">
        <f t="shared" si="446"/>
        <v>27</v>
      </c>
      <c r="AI379" s="75">
        <f>$B375*100+MOD(AI366,100)</f>
        <v>1039</v>
      </c>
      <c r="AJ379" s="65">
        <f t="shared" si="447"/>
        <v>46.176914536239792</v>
      </c>
      <c r="AK379" s="58">
        <f t="shared" si="448"/>
        <v>-9.3397459621556109</v>
      </c>
      <c r="AL379" s="58">
        <f t="shared" si="449"/>
        <v>27</v>
      </c>
      <c r="AM379" s="75">
        <f>$B375*100+MOD(AM366,100)</f>
        <v>1010</v>
      </c>
      <c r="AN379" s="65">
        <f t="shared" si="450"/>
        <v>50.507041555161983</v>
      </c>
      <c r="AO379" s="58">
        <f t="shared" si="451"/>
        <v>-11.839745962155611</v>
      </c>
      <c r="AP379" s="58">
        <f t="shared" si="452"/>
        <v>27</v>
      </c>
    </row>
    <row r="380" spans="1:42" x14ac:dyDescent="0.25">
      <c r="A380" s="58">
        <v>380</v>
      </c>
      <c r="C380" s="75">
        <f>$B375*100+MOD(C367,100)</f>
        <v>1041</v>
      </c>
      <c r="D380" s="58">
        <f t="shared" ref="D380:E380" si="456">D367</f>
        <v>0</v>
      </c>
      <c r="E380" s="65">
        <f t="shared" si="456"/>
        <v>15</v>
      </c>
      <c r="F380" s="58">
        <f t="shared" si="454"/>
        <v>27</v>
      </c>
      <c r="G380" s="75">
        <f>$B375*100+MOD(G367,100)</f>
        <v>1042</v>
      </c>
      <c r="H380" s="65">
        <f t="shared" si="427"/>
        <v>5</v>
      </c>
      <c r="I380" s="58">
        <f t="shared" si="428"/>
        <v>15</v>
      </c>
      <c r="J380" s="58">
        <f t="shared" si="455"/>
        <v>27</v>
      </c>
      <c r="K380" s="75">
        <f>$B375*100+MOD(K367,100)</f>
        <v>1043</v>
      </c>
      <c r="L380" s="65">
        <f t="shared" si="429"/>
        <v>10</v>
      </c>
      <c r="M380" s="58">
        <f t="shared" si="430"/>
        <v>15</v>
      </c>
      <c r="N380" s="58">
        <f t="shared" si="431"/>
        <v>27</v>
      </c>
      <c r="O380" s="75">
        <f>$B375*100+MOD(O367,100)</f>
        <v>1044</v>
      </c>
      <c r="P380" s="65">
        <f t="shared" si="432"/>
        <v>17.5</v>
      </c>
      <c r="Q380" s="58">
        <f t="shared" si="433"/>
        <v>12.99038105676658</v>
      </c>
      <c r="R380" s="58">
        <f t="shared" si="434"/>
        <v>27</v>
      </c>
      <c r="S380" s="75">
        <f>$B375*100+MOD(S367,100)</f>
        <v>1045</v>
      </c>
      <c r="T380" s="65">
        <f t="shared" si="435"/>
        <v>21.830127018922195</v>
      </c>
      <c r="U380" s="58">
        <f t="shared" si="436"/>
        <v>10.49038105676658</v>
      </c>
      <c r="V380" s="58">
        <f t="shared" si="437"/>
        <v>27</v>
      </c>
      <c r="W380" s="75">
        <f>$B375*100+MOD(W367,100)</f>
        <v>1046</v>
      </c>
      <c r="X380" s="65">
        <f t="shared" si="438"/>
        <v>26.160254037844389</v>
      </c>
      <c r="Y380" s="58">
        <f t="shared" si="439"/>
        <v>7.9903810567665801</v>
      </c>
      <c r="Z380" s="58">
        <f t="shared" si="440"/>
        <v>27</v>
      </c>
      <c r="AA380" s="75">
        <f>$B375*100+MOD(AA367,100)</f>
        <v>1047</v>
      </c>
      <c r="AB380" s="65">
        <f t="shared" si="441"/>
        <v>34.820508075688778</v>
      </c>
      <c r="AC380" s="58">
        <f t="shared" si="442"/>
        <v>2.9903810567665809</v>
      </c>
      <c r="AD380" s="58">
        <f t="shared" si="443"/>
        <v>27</v>
      </c>
      <c r="AE380" s="75">
        <f>$B375*100+MOD(AE367,100)</f>
        <v>1048</v>
      </c>
      <c r="AF380" s="65">
        <f t="shared" si="444"/>
        <v>44.346787517317601</v>
      </c>
      <c r="AG380" s="58">
        <f t="shared" si="445"/>
        <v>-2.5096189432334182</v>
      </c>
      <c r="AH380" s="58">
        <f t="shared" si="446"/>
        <v>27</v>
      </c>
      <c r="AI380" s="75">
        <f>$B375*100+MOD(AI367,100)</f>
        <v>1049</v>
      </c>
      <c r="AJ380" s="65">
        <f t="shared" si="447"/>
        <v>48.676914536239792</v>
      </c>
      <c r="AK380" s="58">
        <f t="shared" si="448"/>
        <v>-5.0096189432334182</v>
      </c>
      <c r="AL380" s="58">
        <f t="shared" si="449"/>
        <v>27</v>
      </c>
      <c r="AM380" s="75">
        <f>$B375*100+MOD(AM367,100)</f>
        <v>1010</v>
      </c>
      <c r="AN380" s="65">
        <f t="shared" si="450"/>
        <v>53.007041555161983</v>
      </c>
      <c r="AO380" s="58">
        <f t="shared" si="451"/>
        <v>-7.5096189432334182</v>
      </c>
      <c r="AP380" s="58">
        <f t="shared" si="452"/>
        <v>27</v>
      </c>
    </row>
    <row r="381" spans="1:42" x14ac:dyDescent="0.25">
      <c r="A381" s="58">
        <v>381</v>
      </c>
      <c r="C381" s="75">
        <f>$B375*100+MOD(C368,100)</f>
        <v>1051</v>
      </c>
      <c r="D381" s="58">
        <f t="shared" ref="D381:E381" si="457">D368</f>
        <v>0</v>
      </c>
      <c r="E381" s="65">
        <f t="shared" si="457"/>
        <v>20</v>
      </c>
      <c r="F381" s="58">
        <f t="shared" si="454"/>
        <v>27</v>
      </c>
      <c r="G381" s="75">
        <f>$B375*100+MOD(G368,100)</f>
        <v>1052</v>
      </c>
      <c r="H381" s="65">
        <f t="shared" si="427"/>
        <v>5</v>
      </c>
      <c r="I381" s="58">
        <f t="shared" si="428"/>
        <v>20</v>
      </c>
      <c r="J381" s="58">
        <f t="shared" si="455"/>
        <v>27</v>
      </c>
      <c r="K381" s="75">
        <f>$B375*100+MOD(K368,100)</f>
        <v>1053</v>
      </c>
      <c r="L381" s="65">
        <f t="shared" si="429"/>
        <v>10</v>
      </c>
      <c r="M381" s="58">
        <f t="shared" si="430"/>
        <v>20</v>
      </c>
      <c r="N381" s="58">
        <f t="shared" si="431"/>
        <v>27</v>
      </c>
      <c r="O381" s="75">
        <f>$B375*100+MOD(O368,100)</f>
        <v>1054</v>
      </c>
      <c r="P381" s="65">
        <f t="shared" si="432"/>
        <v>20</v>
      </c>
      <c r="Q381" s="58">
        <f t="shared" si="433"/>
        <v>17.320508075688775</v>
      </c>
      <c r="R381" s="58">
        <f t="shared" si="434"/>
        <v>27</v>
      </c>
      <c r="S381" s="75">
        <f>$B375*100+MOD(S368,100)</f>
        <v>1055</v>
      </c>
      <c r="T381" s="65">
        <f t="shared" si="435"/>
        <v>24.330127018922195</v>
      </c>
      <c r="U381" s="58">
        <f t="shared" si="436"/>
        <v>14.820508075688775</v>
      </c>
      <c r="V381" s="58">
        <f t="shared" si="437"/>
        <v>27</v>
      </c>
      <c r="W381" s="75">
        <f>$B375*100+MOD(W368,100)</f>
        <v>1056</v>
      </c>
      <c r="X381" s="65">
        <f t="shared" si="438"/>
        <v>28.660254037844389</v>
      </c>
      <c r="Y381" s="58">
        <f t="shared" si="439"/>
        <v>12.320508075688775</v>
      </c>
      <c r="Z381" s="58">
        <f t="shared" si="440"/>
        <v>27</v>
      </c>
      <c r="AA381" s="75">
        <f>$B375*100+MOD(AA368,100)</f>
        <v>1057</v>
      </c>
      <c r="AB381" s="65">
        <f t="shared" si="441"/>
        <v>37.320508075688778</v>
      </c>
      <c r="AC381" s="58">
        <f t="shared" si="442"/>
        <v>7.3205080756887755</v>
      </c>
      <c r="AD381" s="58">
        <f t="shared" si="443"/>
        <v>27</v>
      </c>
      <c r="AE381" s="75">
        <f>$B375*100+MOD(AE368,100)</f>
        <v>1058</v>
      </c>
      <c r="AF381" s="65">
        <f t="shared" si="444"/>
        <v>46.846787517317601</v>
      </c>
      <c r="AG381" s="58">
        <f t="shared" si="445"/>
        <v>1.8205080756887764</v>
      </c>
      <c r="AH381" s="58">
        <f t="shared" si="446"/>
        <v>27</v>
      </c>
      <c r="AI381" s="75">
        <f>$B375*100+MOD(AI368,100)</f>
        <v>1059</v>
      </c>
      <c r="AJ381" s="65">
        <f t="shared" si="447"/>
        <v>51.176914536239792</v>
      </c>
      <c r="AK381" s="58">
        <f t="shared" si="448"/>
        <v>-0.67949192431122318</v>
      </c>
      <c r="AL381" s="58">
        <f t="shared" si="449"/>
        <v>27</v>
      </c>
      <c r="AM381" s="75">
        <f>$B375*100+MOD(AM368,100)</f>
        <v>1010</v>
      </c>
      <c r="AN381" s="65">
        <f t="shared" si="450"/>
        <v>55.507041555161983</v>
      </c>
      <c r="AO381" s="58">
        <f t="shared" si="451"/>
        <v>-3.1794919243112227</v>
      </c>
      <c r="AP381" s="58">
        <f t="shared" si="452"/>
        <v>27</v>
      </c>
    </row>
    <row r="382" spans="1:42" x14ac:dyDescent="0.25">
      <c r="A382" s="58">
        <v>382</v>
      </c>
      <c r="C382" s="75">
        <f>$B375*100+MOD(C369,100)</f>
        <v>1061</v>
      </c>
      <c r="D382" s="58">
        <f t="shared" ref="D382:E382" si="458">D369</f>
        <v>0</v>
      </c>
      <c r="E382" s="65">
        <f t="shared" si="458"/>
        <v>25</v>
      </c>
      <c r="F382" s="58">
        <f t="shared" si="454"/>
        <v>27</v>
      </c>
      <c r="G382" s="75">
        <f>$B375*100+MOD(G369,100)</f>
        <v>1062</v>
      </c>
      <c r="H382" s="65">
        <f t="shared" si="427"/>
        <v>5</v>
      </c>
      <c r="I382" s="58">
        <f t="shared" si="428"/>
        <v>25</v>
      </c>
      <c r="J382" s="58">
        <f t="shared" si="455"/>
        <v>27</v>
      </c>
      <c r="K382" s="75">
        <f>$B375*100+MOD(K369,100)</f>
        <v>1063</v>
      </c>
      <c r="L382" s="65">
        <f t="shared" si="429"/>
        <v>10</v>
      </c>
      <c r="M382" s="58">
        <f t="shared" si="430"/>
        <v>25</v>
      </c>
      <c r="N382" s="58">
        <f t="shared" si="431"/>
        <v>27</v>
      </c>
      <c r="O382" s="75">
        <f>$B375*100+MOD(O369,100)</f>
        <v>1064</v>
      </c>
      <c r="P382" s="65">
        <f t="shared" si="432"/>
        <v>22.5</v>
      </c>
      <c r="Q382" s="58">
        <f t="shared" si="433"/>
        <v>21.650635094610969</v>
      </c>
      <c r="R382" s="58">
        <f t="shared" si="434"/>
        <v>27</v>
      </c>
      <c r="S382" s="75">
        <f>$B375*100+MOD(S369,100)</f>
        <v>1065</v>
      </c>
      <c r="T382" s="65">
        <f t="shared" si="435"/>
        <v>26.830127018922195</v>
      </c>
      <c r="U382" s="58">
        <f t="shared" si="436"/>
        <v>19.150635094610969</v>
      </c>
      <c r="V382" s="58">
        <f t="shared" si="437"/>
        <v>27</v>
      </c>
      <c r="W382" s="75">
        <f>$B375*100+MOD(W369,100)</f>
        <v>1066</v>
      </c>
      <c r="X382" s="65">
        <f t="shared" si="438"/>
        <v>31.160254037844389</v>
      </c>
      <c r="Y382" s="58">
        <f t="shared" si="439"/>
        <v>16.650635094610969</v>
      </c>
      <c r="Z382" s="58">
        <f t="shared" si="440"/>
        <v>27</v>
      </c>
      <c r="AA382" s="75">
        <f>$B375*100+MOD(AA369,100)</f>
        <v>1067</v>
      </c>
      <c r="AB382" s="65">
        <f t="shared" si="441"/>
        <v>39.820508075688778</v>
      </c>
      <c r="AC382" s="58">
        <f t="shared" si="442"/>
        <v>11.650635094610969</v>
      </c>
      <c r="AD382" s="58">
        <f t="shared" si="443"/>
        <v>27</v>
      </c>
      <c r="AE382" s="75">
        <f>$B375*100+MOD(AE369,100)</f>
        <v>1068</v>
      </c>
      <c r="AF382" s="65">
        <f t="shared" si="444"/>
        <v>49.346787517317601</v>
      </c>
      <c r="AG382" s="58">
        <f t="shared" si="445"/>
        <v>6.15063509461097</v>
      </c>
      <c r="AH382" s="58">
        <f t="shared" si="446"/>
        <v>27</v>
      </c>
      <c r="AI382" s="75">
        <f>$B375*100+MOD(AI369,100)</f>
        <v>1069</v>
      </c>
      <c r="AJ382" s="65">
        <f t="shared" si="447"/>
        <v>53.676914536239792</v>
      </c>
      <c r="AK382" s="58">
        <f t="shared" si="448"/>
        <v>3.6506350946109705</v>
      </c>
      <c r="AL382" s="58">
        <f t="shared" si="449"/>
        <v>27</v>
      </c>
      <c r="AM382" s="75">
        <f>$B375*100+MOD(AM369,100)</f>
        <v>1010</v>
      </c>
      <c r="AN382" s="65">
        <f t="shared" si="450"/>
        <v>58.007041555161983</v>
      </c>
      <c r="AO382" s="58">
        <f t="shared" si="451"/>
        <v>1.1506350946109709</v>
      </c>
      <c r="AP382" s="58">
        <f t="shared" si="452"/>
        <v>27</v>
      </c>
    </row>
    <row r="383" spans="1:42" x14ac:dyDescent="0.25">
      <c r="A383" s="58">
        <v>383</v>
      </c>
      <c r="C383" s="75">
        <f>$B375*100+MOD(C370,100)</f>
        <v>1071</v>
      </c>
      <c r="D383" s="58">
        <f t="shared" ref="D383:E383" si="459">D370</f>
        <v>0</v>
      </c>
      <c r="E383" s="65">
        <f t="shared" si="459"/>
        <v>35</v>
      </c>
      <c r="F383" s="58">
        <f t="shared" si="454"/>
        <v>27</v>
      </c>
      <c r="G383" s="75">
        <f>$B375*100+MOD(G370,100)</f>
        <v>1072</v>
      </c>
      <c r="H383" s="65">
        <f t="shared" si="427"/>
        <v>5</v>
      </c>
      <c r="I383" s="58">
        <f t="shared" si="428"/>
        <v>35</v>
      </c>
      <c r="J383" s="58">
        <f t="shared" si="455"/>
        <v>27</v>
      </c>
      <c r="K383" s="75">
        <f>$B375*100+MOD(K370,100)</f>
        <v>1073</v>
      </c>
      <c r="L383" s="65">
        <f t="shared" si="429"/>
        <v>10</v>
      </c>
      <c r="M383" s="58">
        <f t="shared" si="430"/>
        <v>35</v>
      </c>
      <c r="N383" s="58">
        <f t="shared" si="431"/>
        <v>27</v>
      </c>
      <c r="O383" s="75">
        <f>$B375*100+MOD(O370,100)</f>
        <v>1074</v>
      </c>
      <c r="P383" s="65">
        <f t="shared" si="432"/>
        <v>27.499999999999996</v>
      </c>
      <c r="Q383" s="58">
        <f t="shared" si="433"/>
        <v>30.310889132455355</v>
      </c>
      <c r="R383" s="58">
        <f t="shared" si="434"/>
        <v>27</v>
      </c>
      <c r="S383" s="75">
        <f>$B375*100+MOD(S370,100)</f>
        <v>1075</v>
      </c>
      <c r="T383" s="65">
        <f t="shared" si="435"/>
        <v>31.830127018922195</v>
      </c>
      <c r="U383" s="58">
        <f t="shared" si="436"/>
        <v>27.810889132455355</v>
      </c>
      <c r="V383" s="58">
        <f t="shared" si="437"/>
        <v>27</v>
      </c>
      <c r="W383" s="75">
        <f>$B375*100+MOD(W370,100)</f>
        <v>1076</v>
      </c>
      <c r="X383" s="65">
        <f t="shared" si="438"/>
        <v>36.160254037844389</v>
      </c>
      <c r="Y383" s="58">
        <f t="shared" si="439"/>
        <v>25.310889132455355</v>
      </c>
      <c r="Z383" s="58">
        <f t="shared" si="440"/>
        <v>27</v>
      </c>
      <c r="AA383" s="75">
        <f>$B375*100+MOD(AA370,100)</f>
        <v>1077</v>
      </c>
      <c r="AB383" s="65">
        <f t="shared" si="441"/>
        <v>44.820508075688778</v>
      </c>
      <c r="AC383" s="58">
        <f t="shared" si="442"/>
        <v>20.310889132455355</v>
      </c>
      <c r="AD383" s="58">
        <f t="shared" si="443"/>
        <v>27</v>
      </c>
      <c r="AE383" s="75">
        <f>$B375*100+MOD(AE370,100)</f>
        <v>1078</v>
      </c>
      <c r="AF383" s="65">
        <f t="shared" si="444"/>
        <v>54.346787517317601</v>
      </c>
      <c r="AG383" s="58">
        <f t="shared" si="445"/>
        <v>14.810889132455355</v>
      </c>
      <c r="AH383" s="58">
        <f t="shared" si="446"/>
        <v>27</v>
      </c>
      <c r="AI383" s="75">
        <f>$B375*100+MOD(AI370,100)</f>
        <v>1079</v>
      </c>
      <c r="AJ383" s="65">
        <f t="shared" si="447"/>
        <v>58.676914536239792</v>
      </c>
      <c r="AK383" s="58">
        <f t="shared" si="448"/>
        <v>12.310889132455355</v>
      </c>
      <c r="AL383" s="58">
        <f t="shared" si="449"/>
        <v>27</v>
      </c>
      <c r="AM383" s="75">
        <f>$B375*100+MOD(AM370,100)</f>
        <v>1010</v>
      </c>
      <c r="AN383" s="65">
        <f t="shared" si="450"/>
        <v>63.007041555161983</v>
      </c>
      <c r="AO383" s="58">
        <f t="shared" si="451"/>
        <v>9.8108891324553547</v>
      </c>
      <c r="AP383" s="58">
        <f t="shared" si="452"/>
        <v>27</v>
      </c>
    </row>
    <row r="384" spans="1:42" x14ac:dyDescent="0.25">
      <c r="A384" s="58">
        <v>384</v>
      </c>
      <c r="C384" s="75">
        <f>$B375*100+MOD(C371,100)</f>
        <v>1081</v>
      </c>
      <c r="D384" s="58">
        <f t="shared" ref="D384:E384" si="460">D371</f>
        <v>0</v>
      </c>
      <c r="E384" s="65">
        <f t="shared" si="460"/>
        <v>46</v>
      </c>
      <c r="F384" s="58">
        <f t="shared" si="454"/>
        <v>27</v>
      </c>
      <c r="G384" s="75">
        <f>$B375*100+MOD(G371,100)</f>
        <v>1082</v>
      </c>
      <c r="H384" s="65">
        <f t="shared" si="427"/>
        <v>5</v>
      </c>
      <c r="I384" s="58">
        <f t="shared" si="428"/>
        <v>46</v>
      </c>
      <c r="J384" s="58">
        <f t="shared" si="455"/>
        <v>27</v>
      </c>
      <c r="K384" s="75">
        <f>$B375*100+MOD(K371,100)</f>
        <v>1083</v>
      </c>
      <c r="L384" s="65">
        <f t="shared" si="429"/>
        <v>10</v>
      </c>
      <c r="M384" s="58">
        <f t="shared" si="430"/>
        <v>46</v>
      </c>
      <c r="N384" s="58">
        <f t="shared" si="431"/>
        <v>27</v>
      </c>
      <c r="O384" s="75">
        <f>$B375*100+MOD(O371,100)</f>
        <v>1084</v>
      </c>
      <c r="P384" s="65">
        <f t="shared" si="432"/>
        <v>33</v>
      </c>
      <c r="Q384" s="58">
        <f t="shared" si="433"/>
        <v>39.837168574084181</v>
      </c>
      <c r="R384" s="58">
        <f t="shared" si="434"/>
        <v>27</v>
      </c>
      <c r="S384" s="75">
        <f>$B375*100+MOD(S371,100)</f>
        <v>1085</v>
      </c>
      <c r="T384" s="65">
        <f t="shared" si="435"/>
        <v>37.330127018922191</v>
      </c>
      <c r="U384" s="58">
        <f t="shared" si="436"/>
        <v>37.337168574084181</v>
      </c>
      <c r="V384" s="58">
        <f t="shared" si="437"/>
        <v>27</v>
      </c>
      <c r="W384" s="75">
        <f>$B375*100+MOD(W371,100)</f>
        <v>1086</v>
      </c>
      <c r="X384" s="65">
        <f t="shared" si="438"/>
        <v>41.660254037844382</v>
      </c>
      <c r="Y384" s="58">
        <f t="shared" si="439"/>
        <v>34.837168574084181</v>
      </c>
      <c r="Z384" s="58">
        <f t="shared" si="440"/>
        <v>27</v>
      </c>
      <c r="AA384" s="75">
        <f>$B375*100+MOD(AA371,100)</f>
        <v>1087</v>
      </c>
      <c r="AB384" s="65">
        <f t="shared" si="441"/>
        <v>50.320508075688771</v>
      </c>
      <c r="AC384" s="58">
        <f t="shared" si="442"/>
        <v>29.837168574084181</v>
      </c>
      <c r="AD384" s="58">
        <f t="shared" si="443"/>
        <v>27</v>
      </c>
      <c r="AE384" s="75">
        <f>$B375*100+MOD(AE371,100)</f>
        <v>1088</v>
      </c>
      <c r="AF384" s="65">
        <f t="shared" si="444"/>
        <v>59.846787517317594</v>
      </c>
      <c r="AG384" s="58">
        <f t="shared" si="445"/>
        <v>24.337168574084181</v>
      </c>
      <c r="AH384" s="58">
        <f t="shared" si="446"/>
        <v>27</v>
      </c>
      <c r="AI384" s="75">
        <f>$B375*100+MOD(AI371,100)</f>
        <v>1089</v>
      </c>
      <c r="AJ384" s="65">
        <f t="shared" si="447"/>
        <v>64.176914536239792</v>
      </c>
      <c r="AK384" s="58">
        <f t="shared" si="448"/>
        <v>21.837168574084181</v>
      </c>
      <c r="AL384" s="58">
        <f t="shared" si="449"/>
        <v>27</v>
      </c>
      <c r="AM384" s="75">
        <f>$B375*100+MOD(AM371,100)</f>
        <v>1010</v>
      </c>
      <c r="AN384" s="65">
        <f t="shared" si="450"/>
        <v>68.50704155516199</v>
      </c>
      <c r="AO384" s="58">
        <f t="shared" si="451"/>
        <v>19.337168574084181</v>
      </c>
      <c r="AP384" s="58">
        <f t="shared" si="452"/>
        <v>27</v>
      </c>
    </row>
    <row r="385" spans="1:42" x14ac:dyDescent="0.25">
      <c r="A385" s="58">
        <v>385</v>
      </c>
      <c r="C385" s="75">
        <f>$B375*100+MOD(C372,100)</f>
        <v>1091</v>
      </c>
      <c r="D385" s="58">
        <f t="shared" ref="D385:E385" si="461">D372</f>
        <v>0</v>
      </c>
      <c r="E385" s="65">
        <f t="shared" si="461"/>
        <v>51</v>
      </c>
      <c r="F385" s="58">
        <f t="shared" si="454"/>
        <v>27</v>
      </c>
      <c r="G385" s="75">
        <f>$B375*100+MOD(G372,100)</f>
        <v>1092</v>
      </c>
      <c r="H385" s="65">
        <f t="shared" si="427"/>
        <v>5</v>
      </c>
      <c r="I385" s="58">
        <f t="shared" si="428"/>
        <v>51</v>
      </c>
      <c r="J385" s="58">
        <f t="shared" si="455"/>
        <v>27</v>
      </c>
      <c r="K385" s="75">
        <f>$B375*100+MOD(K372,100)</f>
        <v>1093</v>
      </c>
      <c r="L385" s="65">
        <f t="shared" si="429"/>
        <v>10</v>
      </c>
      <c r="M385" s="58">
        <f t="shared" si="430"/>
        <v>51</v>
      </c>
      <c r="N385" s="58">
        <f t="shared" si="431"/>
        <v>27</v>
      </c>
      <c r="O385" s="75">
        <f>$B375*100+MOD(O372,100)</f>
        <v>1094</v>
      </c>
      <c r="P385" s="65">
        <f t="shared" si="432"/>
        <v>35.5</v>
      </c>
      <c r="Q385" s="58">
        <f t="shared" si="433"/>
        <v>44.167295593006372</v>
      </c>
      <c r="R385" s="58">
        <f t="shared" si="434"/>
        <v>27</v>
      </c>
      <c r="S385" s="75">
        <f>$B375*100+MOD(S372,100)</f>
        <v>1095</v>
      </c>
      <c r="T385" s="65">
        <f t="shared" si="435"/>
        <v>39.830127018922191</v>
      </c>
      <c r="U385" s="58">
        <f t="shared" si="436"/>
        <v>41.667295593006372</v>
      </c>
      <c r="V385" s="58">
        <f t="shared" si="437"/>
        <v>27</v>
      </c>
      <c r="W385" s="75">
        <f>$B375*100+MOD(W372,100)</f>
        <v>1096</v>
      </c>
      <c r="X385" s="65">
        <f t="shared" si="438"/>
        <v>44.160254037844382</v>
      </c>
      <c r="Y385" s="58">
        <f t="shared" si="439"/>
        <v>39.167295593006372</v>
      </c>
      <c r="Z385" s="58">
        <f t="shared" si="440"/>
        <v>27</v>
      </c>
      <c r="AA385" s="75">
        <f>$B375*100+MOD(AA372,100)</f>
        <v>1097</v>
      </c>
      <c r="AB385" s="65">
        <f t="shared" si="441"/>
        <v>52.820508075688771</v>
      </c>
      <c r="AC385" s="58">
        <f t="shared" si="442"/>
        <v>34.167295593006372</v>
      </c>
      <c r="AD385" s="58">
        <f t="shared" si="443"/>
        <v>27</v>
      </c>
      <c r="AE385" s="75">
        <f>$B375*100+MOD(AE372,100)</f>
        <v>1098</v>
      </c>
      <c r="AF385" s="65">
        <f t="shared" si="444"/>
        <v>62.346787517317594</v>
      </c>
      <c r="AG385" s="58">
        <f t="shared" si="445"/>
        <v>28.667295593006372</v>
      </c>
      <c r="AH385" s="58">
        <f t="shared" si="446"/>
        <v>27</v>
      </c>
      <c r="AI385" s="75">
        <f>$B375*100+MOD(AI372,100)</f>
        <v>1099</v>
      </c>
      <c r="AJ385" s="65">
        <f t="shared" si="447"/>
        <v>66.676914536239792</v>
      </c>
      <c r="AK385" s="58">
        <f t="shared" si="448"/>
        <v>26.167295593006372</v>
      </c>
      <c r="AL385" s="58">
        <f t="shared" si="449"/>
        <v>27</v>
      </c>
      <c r="AM385" s="75">
        <f>$B375*100+MOD(AM372,100)</f>
        <v>1010</v>
      </c>
      <c r="AN385" s="65">
        <f t="shared" si="450"/>
        <v>71.00704155516199</v>
      </c>
      <c r="AO385" s="58">
        <f t="shared" si="451"/>
        <v>23.667295593006372</v>
      </c>
      <c r="AP385" s="58">
        <f t="shared" si="452"/>
        <v>27</v>
      </c>
    </row>
    <row r="386" spans="1:42" x14ac:dyDescent="0.25">
      <c r="A386" s="58">
        <v>386</v>
      </c>
      <c r="C386" s="75">
        <f>$B375*1000+MOD(C373,1000)</f>
        <v>10101</v>
      </c>
      <c r="D386" s="58">
        <f t="shared" ref="D386:E386" si="462">D373</f>
        <v>0</v>
      </c>
      <c r="E386" s="65">
        <f t="shared" si="462"/>
        <v>56</v>
      </c>
      <c r="F386" s="58">
        <f t="shared" si="454"/>
        <v>27</v>
      </c>
      <c r="G386" s="75">
        <f>$B375*1000+MOD(G373,1000)</f>
        <v>10102</v>
      </c>
      <c r="H386" s="65">
        <f t="shared" si="427"/>
        <v>5</v>
      </c>
      <c r="I386" s="58">
        <f t="shared" si="428"/>
        <v>56</v>
      </c>
      <c r="J386" s="58">
        <f t="shared" si="455"/>
        <v>27</v>
      </c>
      <c r="K386" s="75">
        <f>$B375*1000+MOD(K373,1000)</f>
        <v>10103</v>
      </c>
      <c r="L386" s="65">
        <f t="shared" si="429"/>
        <v>10</v>
      </c>
      <c r="M386" s="58">
        <f t="shared" si="430"/>
        <v>56</v>
      </c>
      <c r="N386" s="58">
        <f t="shared" si="431"/>
        <v>27</v>
      </c>
      <c r="O386" s="75">
        <f>$B375*1000+MOD(O373,1000)</f>
        <v>10104</v>
      </c>
      <c r="P386" s="65">
        <f t="shared" si="432"/>
        <v>38</v>
      </c>
      <c r="Q386" s="58">
        <f t="shared" si="433"/>
        <v>48.49742261192857</v>
      </c>
      <c r="R386" s="58">
        <f t="shared" si="434"/>
        <v>27</v>
      </c>
      <c r="S386" s="75">
        <f>$B375*1000+MOD(S373,1000)</f>
        <v>10105</v>
      </c>
      <c r="T386" s="65">
        <f t="shared" si="435"/>
        <v>42.330127018922191</v>
      </c>
      <c r="U386" s="58">
        <f t="shared" si="436"/>
        <v>45.99742261192857</v>
      </c>
      <c r="V386" s="58">
        <f t="shared" si="437"/>
        <v>27</v>
      </c>
      <c r="W386" s="75">
        <f>$B375*1000+MOD(W373,1000)</f>
        <v>10106</v>
      </c>
      <c r="X386" s="65">
        <f t="shared" si="438"/>
        <v>46.660254037844382</v>
      </c>
      <c r="Y386" s="58">
        <f t="shared" si="439"/>
        <v>43.49742261192857</v>
      </c>
      <c r="Z386" s="58">
        <f t="shared" si="440"/>
        <v>27</v>
      </c>
      <c r="AA386" s="75">
        <f>$B375*1000+MOD(AA373,1000)</f>
        <v>10107</v>
      </c>
      <c r="AB386" s="65">
        <f t="shared" si="441"/>
        <v>55.320508075688771</v>
      </c>
      <c r="AC386" s="58">
        <f t="shared" si="442"/>
        <v>38.49742261192857</v>
      </c>
      <c r="AD386" s="58">
        <f t="shared" si="443"/>
        <v>27</v>
      </c>
      <c r="AE386" s="75">
        <f>$B375*1000+MOD(AE373,1000)</f>
        <v>10108</v>
      </c>
      <c r="AF386" s="65">
        <f t="shared" si="444"/>
        <v>64.846787517317594</v>
      </c>
      <c r="AG386" s="58">
        <f t="shared" si="445"/>
        <v>32.99742261192857</v>
      </c>
      <c r="AH386" s="58">
        <f t="shared" si="446"/>
        <v>27</v>
      </c>
      <c r="AI386" s="75">
        <f>$B375*1000+MOD(AI373,1000)</f>
        <v>10109</v>
      </c>
      <c r="AJ386" s="65">
        <f t="shared" si="447"/>
        <v>69.176914536239792</v>
      </c>
      <c r="AK386" s="58">
        <f t="shared" si="448"/>
        <v>30.49742261192857</v>
      </c>
      <c r="AL386" s="58">
        <f t="shared" si="449"/>
        <v>27</v>
      </c>
      <c r="AM386" s="75">
        <f>$B375*10000+MOD(AM373,10000)</f>
        <v>101010</v>
      </c>
      <c r="AN386" s="65">
        <f t="shared" si="450"/>
        <v>73.50704155516199</v>
      </c>
      <c r="AO386" s="58">
        <f t="shared" si="451"/>
        <v>27.99742261192857</v>
      </c>
      <c r="AP386" s="58">
        <f t="shared" si="452"/>
        <v>27</v>
      </c>
    </row>
    <row r="387" spans="1:42" x14ac:dyDescent="0.25">
      <c r="A387" s="58">
        <v>387</v>
      </c>
    </row>
    <row r="388" spans="1:42" x14ac:dyDescent="0.25">
      <c r="A388" s="58">
        <v>388</v>
      </c>
      <c r="C388" s="160" t="s">
        <v>392</v>
      </c>
      <c r="D388" s="160"/>
      <c r="E388" s="160"/>
      <c r="F388" s="160"/>
      <c r="G388" s="160"/>
      <c r="H388" s="160"/>
    </row>
  </sheetData>
  <mergeCells count="19">
    <mergeCell ref="D81:E81"/>
    <mergeCell ref="C388:H388"/>
    <mergeCell ref="I221:R221"/>
    <mergeCell ref="U2:V2"/>
    <mergeCell ref="D11:E11"/>
    <mergeCell ref="D12:E12"/>
    <mergeCell ref="D13:E13"/>
    <mergeCell ref="D3:E3"/>
    <mergeCell ref="D4:E4"/>
    <mergeCell ref="D5:E5"/>
    <mergeCell ref="D6:E6"/>
    <mergeCell ref="D7:E7"/>
    <mergeCell ref="D8:E8"/>
    <mergeCell ref="D9:E9"/>
    <mergeCell ref="C2:G2"/>
    <mergeCell ref="D10:E10"/>
    <mergeCell ref="W2:X2"/>
    <mergeCell ref="I49:M49"/>
    <mergeCell ref="H44:K44"/>
  </mergeCells>
  <phoneticPr fontId="12" type="noConversion"/>
  <dataValidations count="27">
    <dataValidation type="list" allowBlank="1" showInputMessage="1" showErrorMessage="1" sqref="D4" xr:uid="{46CF9352-D93A-4E06-9C85-779ECCE68FDE}">
      <formula1>$R$3:$R$9</formula1>
    </dataValidation>
    <dataValidation type="list" allowBlank="1" showInputMessage="1" showErrorMessage="1" sqref="D8:E8" xr:uid="{C1AF5323-019D-4176-9B3A-CDC6AA32D6CC}">
      <formula1>$R$3:$R$29</formula1>
    </dataValidation>
    <dataValidation type="list" allowBlank="1" showInputMessage="1" showErrorMessage="1" sqref="D9:E9" xr:uid="{AD69E136-0E67-4008-ACAB-C0D21F60F657}">
      <formula1>$S$3:$S$6</formula1>
    </dataValidation>
    <dataValidation type="list" allowBlank="1" showInputMessage="1" showErrorMessage="1" sqref="D12:E12" xr:uid="{64402A3B-CF2C-491E-8910-444AAEBB41A5}">
      <formula1>$T$3:$T$7</formula1>
    </dataValidation>
    <dataValidation type="list" allowBlank="1" showInputMessage="1" showErrorMessage="1" sqref="D14:D15 D25:D26" xr:uid="{C93CE67C-57EC-439B-B41C-BFD167812E3C}">
      <formula1>$U$3:$U$29</formula1>
    </dataValidation>
    <dataValidation type="list" allowBlank="1" showInputMessage="1" showErrorMessage="1" sqref="E25 D31:D32" xr:uid="{CB4C4FC9-C6EE-4909-8082-9E56E808C171}">
      <formula1>$W$3:$W$24</formula1>
    </dataValidation>
    <dataValidation type="list" allowBlank="1" showInputMessage="1" showErrorMessage="1" sqref="C47 D53" xr:uid="{6BF81C4B-CFA1-452B-AB34-F4E150416EC8}">
      <formula1>$Z$3:$Z$13</formula1>
    </dataValidation>
    <dataValidation type="list" allowBlank="1" showInputMessage="1" showErrorMessage="1" sqref="C56:C57" xr:uid="{4B822C80-8E55-42D0-B27A-0264BE715B14}">
      <formula1>$AI$3:$AI$6</formula1>
    </dataValidation>
    <dataValidation type="list" allowBlank="1" showInputMessage="1" showErrorMessage="1" sqref="H47 I57" xr:uid="{2FEC284C-07DD-4FE9-9AE6-C14D216E20AA}">
      <formula1>"0,1,2"</formula1>
    </dataValidation>
    <dataValidation type="list" allowBlank="1" showInputMessage="1" showErrorMessage="1" sqref="I47 J57" xr:uid="{B2525204-6E98-4ACF-95B2-4B4643881E70}">
      <formula1>"0,1,2,3,4,5,6,7"</formula1>
    </dataValidation>
    <dataValidation type="decimal" allowBlank="1" showInputMessage="1" showErrorMessage="1" sqref="J47" xr:uid="{514785B6-2164-4810-A23B-658B8CD31D2B}">
      <formula1>0.001</formula1>
      <formula2>0.005</formula2>
    </dataValidation>
    <dataValidation type="decimal" allowBlank="1" showInputMessage="1" showErrorMessage="1" sqref="G47" xr:uid="{24455C82-F6EE-448F-8436-563BBF551898}">
      <formula1>0</formula1>
      <formula2>4</formula2>
    </dataValidation>
    <dataValidation type="decimal" operator="lessThan" allowBlank="1" showInputMessage="1" showErrorMessage="1" sqref="D28:L29" xr:uid="{4FC8FF69-DD83-4C03-9424-614CD3F4F14D}">
      <formula1>10</formula1>
    </dataValidation>
    <dataValidation type="list" allowBlank="1" showInputMessage="1" showErrorMessage="1" sqref="F47 M57" xr:uid="{7AF24D39-AA5D-4836-A901-CF6B4C467DEF}">
      <formula1>$AB$3:$AB$4</formula1>
    </dataValidation>
    <dataValidation type="list" allowBlank="1" showInputMessage="1" showErrorMessage="1" sqref="J3 J5 J7" xr:uid="{BDE3B8EB-1BF0-4BF3-BB7C-AE75565CB96B}">
      <formula1>"True  , False  "</formula1>
    </dataValidation>
    <dataValidation type="list" allowBlank="1" showInputMessage="1" showErrorMessage="1" sqref="C42" xr:uid="{07CC1E49-1B90-4ED4-A40E-A39710B926E0}">
      <formula1>$Z$4:$Z$13</formula1>
    </dataValidation>
    <dataValidation type="list" allowBlank="1" showInputMessage="1" showErrorMessage="1" sqref="E42 E52" xr:uid="{7F3DF2A8-023D-4D7D-A702-FB29A04D5DB4}">
      <formula1>$AF$3:$AF$16</formula1>
    </dataValidation>
    <dataValidation type="list" allowBlank="1" showInputMessage="1" showErrorMessage="1" sqref="F42 F52" xr:uid="{76EC2230-679F-459F-A5FB-1D18CC9A3226}">
      <formula1>$AG$3:$AG$4</formula1>
    </dataValidation>
    <dataValidation type="list" allowBlank="1" showInputMessage="1" showErrorMessage="1" sqref="G42" xr:uid="{90222642-B64E-4FD8-A7AD-0ACC769BEEB3}">
      <formula1>$AH$3:$AH$12</formula1>
    </dataValidation>
    <dataValidation type="list" allowBlank="1" showInputMessage="1" showErrorMessage="1" sqref="D39 D49" xr:uid="{F6841EC3-82FB-405C-AC2A-6A5B619953CE}">
      <formula1>"Auto Defining, Manual Input"</formula1>
    </dataValidation>
    <dataValidation type="list" allowBlank="1" showInputMessage="1" showErrorMessage="1" sqref="C52 G52" xr:uid="{D73D0C19-6D1D-4DE1-B2F9-701B7BF73ACE}">
      <formula1>$AI$3:$AI$8</formula1>
    </dataValidation>
    <dataValidation type="list" allowBlank="1" showInputMessage="1" showErrorMessage="1" sqref="D42 D47 D52 D57" xr:uid="{DF542C8F-AA83-4AD7-90EC-473598BA46E7}">
      <formula1>"1,2,3,4,5,6,7,8"</formula1>
    </dataValidation>
    <dataValidation type="list" allowBlank="1" showInputMessage="1" showErrorMessage="1" sqref="D33:D36" xr:uid="{725646DE-0DE1-49D6-9EE7-04A4F753918F}">
      <formula1>"IS, NBC"</formula1>
    </dataValidation>
    <dataValidation type="list" allowBlank="1" showInputMessage="1" showErrorMessage="1" sqref="L30" xr:uid="{83621C47-2E08-4D64-9010-07BCE47F8ED5}">
      <formula1>"TRUE, FALSE"</formula1>
    </dataValidation>
    <dataValidation type="list" allowBlank="1" showInputMessage="1" showErrorMessage="1" sqref="E14:E17 D18" xr:uid="{14F4F665-593E-4FAB-98B9-6BCB40957071}">
      <formula1>$V$4:$V$15</formula1>
    </dataValidation>
    <dataValidation type="list" allowBlank="1" showInputMessage="1" showErrorMessage="1" sqref="D16:D17" xr:uid="{65C6B7D9-A905-4D70-8C30-9093A10A8553}">
      <formula1>$V$3:$V$15</formula1>
    </dataValidation>
    <dataValidation type="list" allowBlank="1" showInputMessage="1" showErrorMessage="1" sqref="T62:T63 T65:T66 T71:T72 T77:T78 T74:T75 T68:T69" xr:uid="{F1BD9C67-7672-4491-9975-32542ECDBED8}">
      <formula1>"True, False"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95"/>
  <sheetViews>
    <sheetView topLeftCell="A19" zoomScale="85" zoomScaleNormal="85" workbookViewId="0">
      <selection activeCell="B26" sqref="B26"/>
    </sheetView>
  </sheetViews>
  <sheetFormatPr defaultRowHeight="15.75" x14ac:dyDescent="0.25"/>
  <cols>
    <col min="1" max="1" width="13.625" style="1" customWidth="1"/>
    <col min="2" max="2" width="70.125" style="1" bestFit="1" customWidth="1"/>
    <col min="3" max="3" width="47.875" style="1" bestFit="1" customWidth="1"/>
    <col min="4" max="4" width="7.125" style="1" customWidth="1"/>
    <col min="5" max="5" width="9.25" style="1" customWidth="1"/>
    <col min="6" max="6" width="12.125" style="1" customWidth="1"/>
    <col min="7" max="7" width="4.125" style="1" customWidth="1"/>
    <col min="8" max="8" width="4.5" style="1" customWidth="1"/>
    <col min="9" max="9" width="5" style="1" customWidth="1"/>
    <col min="10" max="10" width="50.625" style="1" bestFit="1" customWidth="1"/>
    <col min="11" max="16384" width="9" style="1"/>
  </cols>
  <sheetData>
    <row r="2" spans="2:9" x14ac:dyDescent="0.25">
      <c r="B2" s="168" t="s">
        <v>73</v>
      </c>
      <c r="C2" s="158"/>
    </row>
    <row r="3" spans="2:9" x14ac:dyDescent="0.25">
      <c r="B3" s="1" t="s">
        <v>74</v>
      </c>
      <c r="C3" s="27">
        <v>0.35</v>
      </c>
    </row>
    <row r="4" spans="2:9" x14ac:dyDescent="0.25">
      <c r="B4" s="1" t="s">
        <v>75</v>
      </c>
      <c r="C4" s="27">
        <v>1</v>
      </c>
      <c r="F4" s="15"/>
    </row>
    <row r="5" spans="2:9" x14ac:dyDescent="0.25">
      <c r="B5" s="1" t="s">
        <v>97</v>
      </c>
      <c r="C5" s="28">
        <v>9</v>
      </c>
      <c r="F5" s="15"/>
    </row>
    <row r="6" spans="2:9" x14ac:dyDescent="0.25">
      <c r="B6" s="1" t="s">
        <v>76</v>
      </c>
      <c r="C6" s="56" t="str">
        <f>F6</f>
        <v>C</v>
      </c>
      <c r="F6" s="1" t="str">
        <f>IF(Modelling!D9=Modelling!S3,"A",IF(Modelling!D9=Modelling!S4,"B",IF(Modelling!D9=Modelling!S5,"C","D")))</f>
        <v>C</v>
      </c>
    </row>
    <row r="7" spans="2:9" x14ac:dyDescent="0.25">
      <c r="C7" s="29"/>
    </row>
    <row r="8" spans="2:9" x14ac:dyDescent="0.25">
      <c r="B8" s="167" t="s">
        <v>78</v>
      </c>
      <c r="C8" s="167"/>
      <c r="F8" s="1" t="s">
        <v>77</v>
      </c>
      <c r="G8" s="1" t="s">
        <v>90</v>
      </c>
      <c r="H8" s="1" t="s">
        <v>91</v>
      </c>
      <c r="I8" s="1" t="s">
        <v>92</v>
      </c>
    </row>
    <row r="9" spans="2:9" ht="18.75" x14ac:dyDescent="0.35">
      <c r="B9" s="1" t="s">
        <v>82</v>
      </c>
      <c r="C9" s="19">
        <v>7.4999999999999997E-2</v>
      </c>
      <c r="E9" s="15" t="s">
        <v>116</v>
      </c>
      <c r="F9" s="1">
        <v>0.1</v>
      </c>
      <c r="G9" s="1">
        <v>0.1</v>
      </c>
      <c r="H9" s="1">
        <v>0.1</v>
      </c>
      <c r="I9" s="1">
        <v>0.5</v>
      </c>
    </row>
    <row r="10" spans="2:9" ht="20.25" x14ac:dyDescent="0.35">
      <c r="B10" s="15" t="s">
        <v>83</v>
      </c>
      <c r="C10" s="19">
        <f>1.25*C9*POWER(C5,0.75)</f>
        <v>0.48713928962874675</v>
      </c>
      <c r="E10" s="15" t="s">
        <v>117</v>
      </c>
      <c r="F10" s="1">
        <v>0.5</v>
      </c>
      <c r="G10" s="1">
        <v>0.7</v>
      </c>
      <c r="H10" s="1">
        <v>1</v>
      </c>
      <c r="I10" s="1">
        <v>2</v>
      </c>
    </row>
    <row r="11" spans="2:9" ht="18.75" x14ac:dyDescent="0.35">
      <c r="B11" s="1" t="s">
        <v>84</v>
      </c>
      <c r="C11" s="16">
        <f>IF($C$6=$F$8,F9,IF($C$6=$G$8,G9,IF($C$6=$H$8,H9,IF($C$6=$I$8,I9))))</f>
        <v>0.1</v>
      </c>
      <c r="E11" s="15" t="s">
        <v>98</v>
      </c>
      <c r="F11" s="1">
        <v>2.5</v>
      </c>
      <c r="G11" s="1">
        <v>2.5</v>
      </c>
      <c r="H11" s="1">
        <v>2.5</v>
      </c>
      <c r="I11" s="1">
        <v>2.25</v>
      </c>
    </row>
    <row r="12" spans="2:9" ht="18.75" x14ac:dyDescent="0.35">
      <c r="B12" s="1" t="s">
        <v>85</v>
      </c>
      <c r="C12" s="16">
        <f>IF($C$6=$F$8,F10,IF($C$6=$G$8,G10,IF($C$6=$H$8,H10,IF($C$6=$I$8,I10))))</f>
        <v>1</v>
      </c>
      <c r="E12" s="15" t="s">
        <v>118</v>
      </c>
      <c r="F12" s="1">
        <v>1.8</v>
      </c>
      <c r="G12" s="1">
        <v>1.8</v>
      </c>
      <c r="H12" s="1">
        <v>1.8</v>
      </c>
      <c r="I12" s="1">
        <v>0.8</v>
      </c>
    </row>
    <row r="13" spans="2:9" x14ac:dyDescent="0.25">
      <c r="B13" s="1" t="s">
        <v>115</v>
      </c>
      <c r="C13" s="16">
        <f>IF($C$6=$F$8,F11,IF($C$6=$G$8,G11,IF($C$6=$H$8,H11,IF($C$6=$I$8,I11))))</f>
        <v>2.5</v>
      </c>
    </row>
    <row r="14" spans="2:9" x14ac:dyDescent="0.25">
      <c r="B14" s="1" t="s">
        <v>79</v>
      </c>
      <c r="C14" s="16">
        <f>IF($C$6=$F$8,F12,IF($C$6=$G$8,G12,IF($C$6=$H$8,H12,IF($C$6=$I$8,I12))))</f>
        <v>1.8</v>
      </c>
      <c r="F14" s="24" t="s">
        <v>129</v>
      </c>
      <c r="G14" s="12" t="s">
        <v>146</v>
      </c>
      <c r="H14" s="12" t="s">
        <v>147</v>
      </c>
      <c r="I14" s="12" t="s">
        <v>148</v>
      </c>
    </row>
    <row r="15" spans="2:9" x14ac:dyDescent="0.25">
      <c r="C15" s="16"/>
      <c r="E15" s="25" t="s">
        <v>128</v>
      </c>
      <c r="F15" s="12" t="s">
        <v>143</v>
      </c>
      <c r="G15" s="12">
        <v>4</v>
      </c>
      <c r="H15" s="12">
        <v>1.5</v>
      </c>
      <c r="I15" s="12">
        <v>1.25</v>
      </c>
    </row>
    <row r="16" spans="2:9" ht="17.25" x14ac:dyDescent="0.3">
      <c r="B16" s="167" t="s">
        <v>99</v>
      </c>
      <c r="C16" s="167"/>
      <c r="F16" s="12" t="s">
        <v>144</v>
      </c>
      <c r="G16" s="12">
        <v>4</v>
      </c>
      <c r="H16" s="12">
        <v>1.5</v>
      </c>
      <c r="I16" s="12">
        <v>1.25</v>
      </c>
    </row>
    <row r="17" spans="2:9" x14ac:dyDescent="0.25">
      <c r="B17" s="18" t="s">
        <v>100</v>
      </c>
      <c r="C17" s="108"/>
      <c r="F17" s="12" t="s">
        <v>145</v>
      </c>
      <c r="G17" s="12">
        <v>4</v>
      </c>
      <c r="H17" s="12">
        <v>1.5</v>
      </c>
      <c r="I17" s="12">
        <v>1.25</v>
      </c>
    </row>
    <row r="18" spans="2:9" x14ac:dyDescent="0.25">
      <c r="B18" s="15" t="str">
        <f>IF(C10&lt;C11,"Since T1 ≤ Ta, Ch(T)",IF((C10&gt;=C11)*AND(C10&lt;=C12),"Since Ta ≤ T1 ≤ Tc, Ch(T)",IF((C10&gt;=C12)*AND(C10&lt;=6),"Since Tc ≤ T1 ≤ 6, Ch(T)","Value of T1 Exceeded 6, Revise the data")))</f>
        <v>Since Ta ≤ T1 ≤ Tc, Ch(T)</v>
      </c>
      <c r="C18" s="16">
        <f>IF(C10&lt;C11,1+(C13-1)*C10/C11,IF((C10&gt;=C11)*AND(C10&lt;=C12),C13,IF((C10&gt;=C12)*AND(C10&lt;=6),C13*(C14+(1-C14)*POWER(C12/C10,2))*POWER(C12/C10,2),"Value of T1 Exceeded 6, Revise the data")))</f>
        <v>2.5</v>
      </c>
      <c r="E18" s="25" t="s">
        <v>130</v>
      </c>
      <c r="F18" s="12" t="s">
        <v>140</v>
      </c>
      <c r="G18" s="12">
        <v>4</v>
      </c>
      <c r="H18" s="12">
        <v>1.5</v>
      </c>
      <c r="I18" s="12">
        <v>1.25</v>
      </c>
    </row>
    <row r="19" spans="2:9" x14ac:dyDescent="0.25">
      <c r="B19" s="1" t="s">
        <v>95</v>
      </c>
      <c r="C19" s="16"/>
      <c r="F19" s="12" t="s">
        <v>139</v>
      </c>
      <c r="G19" s="12">
        <v>4</v>
      </c>
      <c r="H19" s="12">
        <v>1.5</v>
      </c>
      <c r="I19" s="12">
        <v>1.25</v>
      </c>
    </row>
    <row r="20" spans="2:9" ht="18.75" x14ac:dyDescent="0.35">
      <c r="B20" s="15" t="s">
        <v>86</v>
      </c>
      <c r="C20" s="19">
        <f>C18*C3*C4</f>
        <v>0.875</v>
      </c>
      <c r="F20" s="12" t="s">
        <v>141</v>
      </c>
      <c r="G20" s="12">
        <v>3</v>
      </c>
      <c r="H20" s="12">
        <v>1.3</v>
      </c>
      <c r="I20" s="12">
        <v>1.1499999999999999</v>
      </c>
    </row>
    <row r="21" spans="2:9" x14ac:dyDescent="0.25">
      <c r="B21" s="1" t="s">
        <v>96</v>
      </c>
      <c r="C21" s="16"/>
      <c r="F21" s="12" t="s">
        <v>142</v>
      </c>
      <c r="G21" s="12">
        <v>3</v>
      </c>
      <c r="H21" s="12">
        <v>1.3</v>
      </c>
      <c r="I21" s="12">
        <v>1.1499999999999999</v>
      </c>
    </row>
    <row r="22" spans="2:9" ht="18.75" x14ac:dyDescent="0.35">
      <c r="B22" s="15" t="s">
        <v>87</v>
      </c>
      <c r="C22" s="19">
        <f>0.2*C20</f>
        <v>0.17500000000000002</v>
      </c>
      <c r="F22" s="12" t="s">
        <v>131</v>
      </c>
      <c r="G22" s="12">
        <v>4</v>
      </c>
      <c r="H22" s="12">
        <v>1.5</v>
      </c>
      <c r="I22" s="12">
        <v>1.25</v>
      </c>
    </row>
    <row r="23" spans="2:9" x14ac:dyDescent="0.25">
      <c r="C23" s="16"/>
      <c r="E23" s="25" t="s">
        <v>132</v>
      </c>
      <c r="F23" s="12" t="s">
        <v>133</v>
      </c>
      <c r="G23" s="12">
        <v>3</v>
      </c>
      <c r="H23" s="12">
        <v>1.3</v>
      </c>
      <c r="I23" s="12">
        <v>1.1499999999999999</v>
      </c>
    </row>
    <row r="24" spans="2:9" x14ac:dyDescent="0.25">
      <c r="B24" s="167" t="s">
        <v>80</v>
      </c>
      <c r="C24" s="167"/>
      <c r="F24" s="12" t="s">
        <v>134</v>
      </c>
      <c r="G24" s="12">
        <v>3</v>
      </c>
      <c r="H24" s="12">
        <v>1.3</v>
      </c>
      <c r="I24" s="12">
        <v>1.1499999999999999</v>
      </c>
    </row>
    <row r="25" spans="2:9" x14ac:dyDescent="0.25">
      <c r="B25" s="18" t="s">
        <v>114</v>
      </c>
      <c r="C25" s="16"/>
      <c r="F25" s="12" t="s">
        <v>135</v>
      </c>
      <c r="G25" s="12">
        <v>2.5</v>
      </c>
      <c r="H25" s="12">
        <v>1.2</v>
      </c>
      <c r="I25" s="12">
        <v>1.1000000000000001</v>
      </c>
    </row>
    <row r="26" spans="2:9" x14ac:dyDescent="0.25">
      <c r="B26" s="1" t="s">
        <v>149</v>
      </c>
      <c r="C26" s="27" t="s">
        <v>144</v>
      </c>
      <c r="F26" s="12" t="s">
        <v>136</v>
      </c>
      <c r="G26" s="12">
        <v>2.5</v>
      </c>
      <c r="H26" s="12">
        <v>1.2</v>
      </c>
      <c r="I26" s="12">
        <v>1.1000000000000001</v>
      </c>
    </row>
    <row r="27" spans="2:9" ht="21.75" customHeight="1" x14ac:dyDescent="0.35">
      <c r="B27" s="1" t="s">
        <v>110</v>
      </c>
      <c r="C27" s="16">
        <f>VLOOKUP(C26,F14:I34,2,0)</f>
        <v>4</v>
      </c>
      <c r="F27" s="23" t="s">
        <v>137</v>
      </c>
      <c r="G27" s="12">
        <v>2</v>
      </c>
      <c r="H27" s="12">
        <v>1.2</v>
      </c>
      <c r="I27" s="12">
        <v>1.1000000000000001</v>
      </c>
    </row>
    <row r="28" spans="2:9" ht="18.75" x14ac:dyDescent="0.35">
      <c r="B28" s="1" t="s">
        <v>88</v>
      </c>
      <c r="C28" s="16">
        <f>VLOOKUP(C26,F14:I34,3,0)</f>
        <v>1.5</v>
      </c>
      <c r="E28" s="25" t="s">
        <v>138</v>
      </c>
      <c r="F28" s="12" t="s">
        <v>140</v>
      </c>
      <c r="G28" s="12">
        <v>4</v>
      </c>
      <c r="H28" s="12">
        <v>1.5</v>
      </c>
      <c r="I28" s="12">
        <v>1.25</v>
      </c>
    </row>
    <row r="29" spans="2:9" ht="18.75" x14ac:dyDescent="0.35">
      <c r="B29" s="1" t="s">
        <v>109</v>
      </c>
      <c r="C29" s="16">
        <v>1</v>
      </c>
      <c r="F29" s="12" t="s">
        <v>139</v>
      </c>
      <c r="G29" s="12">
        <v>4</v>
      </c>
      <c r="H29" s="12">
        <v>1.5</v>
      </c>
      <c r="I29" s="12">
        <v>1.25</v>
      </c>
    </row>
    <row r="30" spans="2:9" ht="18.75" x14ac:dyDescent="0.35">
      <c r="B30" s="1" t="s">
        <v>89</v>
      </c>
      <c r="C30" s="16">
        <f>VLOOKUP(C26,F14:I34,4,0)</f>
        <v>1.25</v>
      </c>
      <c r="F30" s="12" t="s">
        <v>141</v>
      </c>
      <c r="G30" s="12">
        <v>3.5</v>
      </c>
      <c r="H30" s="12">
        <v>1.4</v>
      </c>
      <c r="I30" s="12">
        <v>1.2</v>
      </c>
    </row>
    <row r="31" spans="2:9" x14ac:dyDescent="0.25">
      <c r="B31" s="1" t="s">
        <v>94</v>
      </c>
      <c r="C31" s="16"/>
      <c r="F31" s="12" t="s">
        <v>142</v>
      </c>
      <c r="G31" s="12">
        <v>3.5</v>
      </c>
      <c r="H31" s="12">
        <v>1.4</v>
      </c>
      <c r="I31" s="12">
        <v>1.2</v>
      </c>
    </row>
    <row r="32" spans="2:9" ht="18.75" x14ac:dyDescent="0.35">
      <c r="B32" s="15" t="s">
        <v>111</v>
      </c>
      <c r="C32" s="113">
        <f>C20/(C27*C28)</f>
        <v>0.14583333333333334</v>
      </c>
      <c r="F32" s="12" t="s">
        <v>131</v>
      </c>
      <c r="G32" s="12">
        <v>4</v>
      </c>
      <c r="H32" s="12">
        <v>1.5</v>
      </c>
      <c r="I32" s="12">
        <v>1.25</v>
      </c>
    </row>
    <row r="33" spans="2:9" x14ac:dyDescent="0.25">
      <c r="B33" s="1" t="s">
        <v>93</v>
      </c>
      <c r="C33" s="17"/>
      <c r="F33" s="12" t="s">
        <v>133</v>
      </c>
      <c r="G33" s="12">
        <v>3.5</v>
      </c>
      <c r="H33" s="12">
        <v>1.4</v>
      </c>
      <c r="I33" s="12">
        <v>1.2</v>
      </c>
    </row>
    <row r="34" spans="2:9" ht="18.75" x14ac:dyDescent="0.35">
      <c r="B34" s="15" t="s">
        <v>101</v>
      </c>
      <c r="C34" s="113">
        <f>C22/C30</f>
        <v>0.14000000000000001</v>
      </c>
      <c r="F34" s="12" t="s">
        <v>134</v>
      </c>
      <c r="G34" s="12">
        <v>3.5</v>
      </c>
      <c r="H34" s="12">
        <v>1.4</v>
      </c>
      <c r="I34" s="12">
        <v>1.2</v>
      </c>
    </row>
    <row r="35" spans="2:9" x14ac:dyDescent="0.25">
      <c r="B35" s="1" t="s">
        <v>81</v>
      </c>
      <c r="C35" s="113">
        <v>1.0654999999999999</v>
      </c>
    </row>
    <row r="36" spans="2:9" x14ac:dyDescent="0.25">
      <c r="B36" s="1" t="s">
        <v>471</v>
      </c>
      <c r="C36" s="114">
        <v>0.1</v>
      </c>
    </row>
    <row r="37" spans="2:9" x14ac:dyDescent="0.25">
      <c r="B37" s="167" t="s">
        <v>102</v>
      </c>
      <c r="C37" s="167"/>
    </row>
    <row r="38" spans="2:9" x14ac:dyDescent="0.25">
      <c r="B38" s="1" t="s">
        <v>107</v>
      </c>
      <c r="C38" s="1">
        <v>2.5000000000000001E-2</v>
      </c>
    </row>
    <row r="39" spans="2:9" ht="18.75" x14ac:dyDescent="0.35">
      <c r="B39" s="1" t="s">
        <v>112</v>
      </c>
      <c r="C39" s="20">
        <f>0.025*C5/C27*1000</f>
        <v>56.25</v>
      </c>
    </row>
    <row r="40" spans="2:9" x14ac:dyDescent="0.25">
      <c r="B40" s="1" t="s">
        <v>103</v>
      </c>
      <c r="C40" s="1">
        <v>6.0000000000000001E-3</v>
      </c>
    </row>
    <row r="41" spans="2:9" ht="18.75" x14ac:dyDescent="0.35">
      <c r="B41" s="1" t="s">
        <v>108</v>
      </c>
      <c r="C41" s="20">
        <f>0.006*C5/C29*1000</f>
        <v>54</v>
      </c>
    </row>
    <row r="43" spans="2:9" x14ac:dyDescent="0.25">
      <c r="B43" s="167" t="s">
        <v>102</v>
      </c>
      <c r="C43" s="167"/>
    </row>
    <row r="44" spans="2:9" x14ac:dyDescent="0.25">
      <c r="B44" s="1" t="s">
        <v>104</v>
      </c>
      <c r="C44" s="30"/>
    </row>
    <row r="45" spans="2:9" ht="18.75" x14ac:dyDescent="0.35">
      <c r="B45" s="1" t="s">
        <v>113</v>
      </c>
      <c r="C45" s="1">
        <f>0.025/C27</f>
        <v>6.2500000000000003E-3</v>
      </c>
    </row>
    <row r="46" spans="2:9" x14ac:dyDescent="0.25">
      <c r="B46" s="1" t="s">
        <v>106</v>
      </c>
      <c r="C46" s="30"/>
    </row>
    <row r="47" spans="2:9" x14ac:dyDescent="0.25">
      <c r="B47" s="1" t="s">
        <v>105</v>
      </c>
      <c r="C47" s="1">
        <f>C40</f>
        <v>6.0000000000000001E-3</v>
      </c>
    </row>
    <row r="64" ht="15" customHeight="1" x14ac:dyDescent="0.25"/>
    <row r="79" spans="5:5" x14ac:dyDescent="0.25">
      <c r="E79" s="107"/>
    </row>
    <row r="95" spans="5:5" ht="31.5" customHeight="1" x14ac:dyDescent="0.25">
      <c r="E95" s="26"/>
    </row>
  </sheetData>
  <sheetProtection sheet="1" objects="1" scenarios="1"/>
  <protectedRanges>
    <protectedRange sqref="C3:C6" name="Range1"/>
  </protectedRanges>
  <mergeCells count="6">
    <mergeCell ref="B43:C43"/>
    <mergeCell ref="B2:C2"/>
    <mergeCell ref="B8:C8"/>
    <mergeCell ref="B24:C24"/>
    <mergeCell ref="B16:C16"/>
    <mergeCell ref="B37:C37"/>
  </mergeCells>
  <dataValidations disablePrompts="1" count="1">
    <dataValidation type="list" allowBlank="1" showInputMessage="1" showErrorMessage="1" sqref="C26" xr:uid="{00000000-0002-0000-0300-000001000000}">
      <formula1>$F$15:$F$34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40"/>
  <sheetViews>
    <sheetView topLeftCell="A31" workbookViewId="0">
      <selection activeCell="C27" sqref="C27"/>
    </sheetView>
  </sheetViews>
  <sheetFormatPr defaultRowHeight="15.75" x14ac:dyDescent="0.25"/>
  <cols>
    <col min="1" max="1" width="9" style="1"/>
    <col min="2" max="2" width="31.875" style="1" customWidth="1"/>
    <col min="3" max="3" width="14.25" style="1" customWidth="1"/>
    <col min="4" max="16384" width="9" style="1"/>
  </cols>
  <sheetData>
    <row r="2" spans="2:3" x14ac:dyDescent="0.25">
      <c r="B2" s="168" t="s">
        <v>62</v>
      </c>
      <c r="C2" s="158"/>
    </row>
    <row r="3" spans="2:3" x14ac:dyDescent="0.25">
      <c r="B3" s="158" t="s">
        <v>52</v>
      </c>
      <c r="C3" s="158"/>
    </row>
    <row r="4" spans="2:3" x14ac:dyDescent="0.25">
      <c r="B4" s="1" t="s">
        <v>47</v>
      </c>
      <c r="C4" s="39">
        <v>1210</v>
      </c>
    </row>
    <row r="5" spans="2:3" x14ac:dyDescent="0.25">
      <c r="B5" s="1" t="s">
        <v>48</v>
      </c>
      <c r="C5" s="40">
        <v>0</v>
      </c>
    </row>
    <row r="6" spans="2:3" x14ac:dyDescent="0.25">
      <c r="B6" s="1" t="s">
        <v>49</v>
      </c>
      <c r="C6" s="40">
        <v>1</v>
      </c>
    </row>
    <row r="7" spans="2:3" x14ac:dyDescent="0.25">
      <c r="B7" s="1" t="s">
        <v>50</v>
      </c>
      <c r="C7" s="40">
        <v>0</v>
      </c>
    </row>
    <row r="8" spans="2:3" x14ac:dyDescent="0.25">
      <c r="B8" s="1" t="s">
        <v>51</v>
      </c>
      <c r="C8" s="10">
        <f>PI()*(C5*20*20+C6*16*16+C7*12*12)/4</f>
        <v>201.06192982974676</v>
      </c>
    </row>
    <row r="9" spans="2:3" x14ac:dyDescent="0.25">
      <c r="C9" s="2"/>
    </row>
    <row r="10" spans="2:3" x14ac:dyDescent="0.25">
      <c r="B10" s="158" t="s">
        <v>53</v>
      </c>
      <c r="C10" s="158"/>
    </row>
    <row r="11" spans="2:3" x14ac:dyDescent="0.25">
      <c r="B11" s="1" t="s">
        <v>47</v>
      </c>
      <c r="C11" s="41">
        <v>738</v>
      </c>
    </row>
    <row r="12" spans="2:3" x14ac:dyDescent="0.25">
      <c r="B12" s="1" t="s">
        <v>54</v>
      </c>
      <c r="C12" s="42">
        <v>350</v>
      </c>
    </row>
    <row r="13" spans="2:3" x14ac:dyDescent="0.25">
      <c r="B13" s="1" t="s">
        <v>60</v>
      </c>
      <c r="C13" s="42">
        <v>230</v>
      </c>
    </row>
    <row r="14" spans="2:3" x14ac:dyDescent="0.25">
      <c r="B14" s="1" t="s">
        <v>55</v>
      </c>
      <c r="C14" s="40">
        <v>2</v>
      </c>
    </row>
    <row r="15" spans="2:3" x14ac:dyDescent="0.25">
      <c r="B15" s="1" t="s">
        <v>56</v>
      </c>
      <c r="C15" s="42">
        <v>8</v>
      </c>
    </row>
    <row r="16" spans="2:3" x14ac:dyDescent="0.25">
      <c r="B16" s="1" t="s">
        <v>61</v>
      </c>
      <c r="C16" s="10">
        <f>PI()*C15*C15*C14/4</f>
        <v>100.53096491487338</v>
      </c>
    </row>
    <row r="17" spans="2:3" x14ac:dyDescent="0.25">
      <c r="B17" s="1" t="s">
        <v>57</v>
      </c>
      <c r="C17" s="11">
        <f>1000/C11*C16</f>
        <v>136.22081966785012</v>
      </c>
    </row>
    <row r="18" spans="2:3" x14ac:dyDescent="0.25">
      <c r="B18" s="1" t="s">
        <v>58</v>
      </c>
      <c r="C18" s="42">
        <v>100</v>
      </c>
    </row>
    <row r="19" spans="2:3" x14ac:dyDescent="0.25">
      <c r="B19" s="1" t="s">
        <v>59</v>
      </c>
      <c r="C19" s="10">
        <f>1000/C18*C16</f>
        <v>1005.3096491487338</v>
      </c>
    </row>
    <row r="23" spans="2:3" x14ac:dyDescent="0.25">
      <c r="B23" s="168" t="s">
        <v>63</v>
      </c>
      <c r="C23" s="158"/>
    </row>
    <row r="24" spans="2:3" x14ac:dyDescent="0.25">
      <c r="B24" s="158" t="s">
        <v>52</v>
      </c>
      <c r="C24" s="158"/>
    </row>
    <row r="25" spans="2:3" x14ac:dyDescent="0.25">
      <c r="B25" s="1" t="s">
        <v>47</v>
      </c>
      <c r="C25" s="39">
        <v>1210</v>
      </c>
    </row>
    <row r="26" spans="2:3" x14ac:dyDescent="0.25">
      <c r="B26" s="1" t="s">
        <v>48</v>
      </c>
      <c r="C26" s="40">
        <v>0</v>
      </c>
    </row>
    <row r="27" spans="2:3" x14ac:dyDescent="0.25">
      <c r="B27" s="1" t="s">
        <v>49</v>
      </c>
      <c r="C27" s="40">
        <v>1</v>
      </c>
    </row>
    <row r="28" spans="2:3" x14ac:dyDescent="0.25">
      <c r="B28" s="1" t="s">
        <v>50</v>
      </c>
      <c r="C28" s="40">
        <v>0</v>
      </c>
    </row>
    <row r="29" spans="2:3" x14ac:dyDescent="0.25">
      <c r="B29" s="1" t="s">
        <v>51</v>
      </c>
      <c r="C29" s="10">
        <f>PI()*(C26*20*20+C27*16*16+C28*12*12)/4</f>
        <v>201.06192982974676</v>
      </c>
    </row>
    <row r="30" spans="2:3" x14ac:dyDescent="0.25">
      <c r="C30" s="2"/>
    </row>
    <row r="31" spans="2:3" x14ac:dyDescent="0.25">
      <c r="B31" s="158" t="s">
        <v>64</v>
      </c>
      <c r="C31" s="158"/>
    </row>
    <row r="32" spans="2:3" x14ac:dyDescent="0.25">
      <c r="B32" s="1" t="s">
        <v>47</v>
      </c>
      <c r="C32" s="41">
        <v>738</v>
      </c>
    </row>
    <row r="33" spans="2:3" x14ac:dyDescent="0.25">
      <c r="B33" s="1" t="s">
        <v>65</v>
      </c>
      <c r="C33" s="42">
        <v>2550</v>
      </c>
    </row>
    <row r="34" spans="2:3" x14ac:dyDescent="0.25">
      <c r="B34" s="1" t="s">
        <v>66</v>
      </c>
      <c r="C34" s="42">
        <v>230</v>
      </c>
    </row>
    <row r="35" spans="2:3" x14ac:dyDescent="0.25">
      <c r="B35" s="1" t="s">
        <v>72</v>
      </c>
      <c r="C35" s="40">
        <v>2</v>
      </c>
    </row>
    <row r="36" spans="2:3" x14ac:dyDescent="0.25">
      <c r="B36" s="1" t="s">
        <v>67</v>
      </c>
      <c r="C36" s="42">
        <v>8</v>
      </c>
    </row>
    <row r="37" spans="2:3" x14ac:dyDescent="0.25">
      <c r="B37" s="1" t="s">
        <v>68</v>
      </c>
      <c r="C37" s="10">
        <f>PI()*C36*C36*C35/4</f>
        <v>100.53096491487338</v>
      </c>
    </row>
    <row r="38" spans="2:3" x14ac:dyDescent="0.25">
      <c r="B38" s="1" t="s">
        <v>57</v>
      </c>
      <c r="C38" s="11">
        <f>1000/C32*C37</f>
        <v>136.22081966785012</v>
      </c>
    </row>
    <row r="39" spans="2:3" x14ac:dyDescent="0.25">
      <c r="B39" s="1" t="s">
        <v>58</v>
      </c>
      <c r="C39" s="42">
        <v>100</v>
      </c>
    </row>
    <row r="40" spans="2:3" x14ac:dyDescent="0.25">
      <c r="B40" s="1" t="s">
        <v>69</v>
      </c>
      <c r="C40" s="10">
        <f>1000/C39*C37</f>
        <v>1005.3096491487338</v>
      </c>
    </row>
  </sheetData>
  <sheetProtection sheet="1" objects="1" scenarios="1"/>
  <mergeCells count="6">
    <mergeCell ref="B31:C31"/>
    <mergeCell ref="B3:C3"/>
    <mergeCell ref="B10:C10"/>
    <mergeCell ref="B2:C2"/>
    <mergeCell ref="B23:C23"/>
    <mergeCell ref="B24:C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0"/>
  <sheetViews>
    <sheetView workbookViewId="0">
      <selection activeCell="C3" sqref="C3"/>
    </sheetView>
  </sheetViews>
  <sheetFormatPr defaultRowHeight="15.75" x14ac:dyDescent="0.25"/>
  <cols>
    <col min="1" max="1" width="9" style="1"/>
    <col min="2" max="2" width="31.25" style="1" customWidth="1"/>
    <col min="3" max="3" width="26.75" style="1" customWidth="1"/>
    <col min="4" max="16384" width="9" style="1"/>
  </cols>
  <sheetData>
    <row r="1" spans="2:5" x14ac:dyDescent="0.25">
      <c r="B1" s="158" t="s">
        <v>40</v>
      </c>
      <c r="C1" s="158"/>
    </row>
    <row r="2" spans="2:5" x14ac:dyDescent="0.25">
      <c r="B2" s="12" t="s">
        <v>35</v>
      </c>
      <c r="C2" s="32">
        <v>160</v>
      </c>
    </row>
    <row r="3" spans="2:5" x14ac:dyDescent="0.25">
      <c r="B3" s="12" t="s">
        <v>36</v>
      </c>
      <c r="C3" s="33">
        <v>420</v>
      </c>
    </row>
    <row r="4" spans="2:5" x14ac:dyDescent="0.25">
      <c r="B4" s="12" t="s">
        <v>45</v>
      </c>
      <c r="C4" s="13">
        <f>C3/C2</f>
        <v>2.625</v>
      </c>
    </row>
    <row r="5" spans="2:5" x14ac:dyDescent="0.25">
      <c r="B5" s="12" t="s">
        <v>37</v>
      </c>
      <c r="C5" s="14">
        <f>SQRT(C4)</f>
        <v>1.6201851746019651</v>
      </c>
    </row>
    <row r="6" spans="2:5" x14ac:dyDescent="0.25">
      <c r="B6" s="12" t="s">
        <v>38</v>
      </c>
      <c r="C6" s="14">
        <f>_xlfn.CEILING.MATH(IF(C5&lt;1.5,1.5,C5),0.1)</f>
        <v>1.7000000000000002</v>
      </c>
    </row>
    <row r="7" spans="2:5" x14ac:dyDescent="0.25">
      <c r="B7" s="12" t="s">
        <v>39</v>
      </c>
      <c r="C7" s="13">
        <f>C6*C6</f>
        <v>2.8900000000000006</v>
      </c>
    </row>
    <row r="9" spans="2:5" x14ac:dyDescent="0.25">
      <c r="E9" s="31"/>
    </row>
    <row r="11" spans="2:5" ht="13.5" customHeight="1" x14ac:dyDescent="0.25">
      <c r="B11" s="158" t="s">
        <v>41</v>
      </c>
      <c r="C11" s="158"/>
    </row>
    <row r="12" spans="2:5" x14ac:dyDescent="0.25">
      <c r="B12" s="12" t="s">
        <v>35</v>
      </c>
      <c r="C12" s="32">
        <v>160</v>
      </c>
    </row>
    <row r="13" spans="2:5" x14ac:dyDescent="0.25">
      <c r="B13" s="12" t="s">
        <v>36</v>
      </c>
      <c r="C13" s="33">
        <v>420</v>
      </c>
    </row>
    <row r="14" spans="2:5" x14ac:dyDescent="0.25">
      <c r="B14" s="12" t="s">
        <v>42</v>
      </c>
      <c r="C14" s="34">
        <v>1.8</v>
      </c>
    </row>
    <row r="15" spans="2:5" x14ac:dyDescent="0.25">
      <c r="B15" s="12" t="s">
        <v>45</v>
      </c>
      <c r="C15" s="13">
        <f>C13/C12</f>
        <v>2.625</v>
      </c>
    </row>
    <row r="16" spans="2:5" x14ac:dyDescent="0.25">
      <c r="B16" s="12" t="s">
        <v>44</v>
      </c>
      <c r="C16" s="14">
        <f>C15/C17</f>
        <v>2.1737065119284158</v>
      </c>
    </row>
    <row r="17" spans="2:3" x14ac:dyDescent="0.25">
      <c r="B17" s="12" t="s">
        <v>43</v>
      </c>
      <c r="C17" s="14">
        <f>SQRT(C15/C14)</f>
        <v>1.2076147288491199</v>
      </c>
    </row>
    <row r="18" spans="2:3" x14ac:dyDescent="0.25">
      <c r="B18" s="12" t="s">
        <v>38</v>
      </c>
      <c r="C18" s="14">
        <f>_xlfn.CEILING.MATH(IF(C16&lt;1.5,1.5,C16),0.1)</f>
        <v>2.2000000000000002</v>
      </c>
    </row>
    <row r="19" spans="2:3" x14ac:dyDescent="0.25">
      <c r="B19" s="12" t="s">
        <v>46</v>
      </c>
      <c r="C19" s="14">
        <f>_xlfn.CEILING.MATH(IF(C17&lt;1.5,1.5,C17),0.1)</f>
        <v>1.5</v>
      </c>
    </row>
    <row r="20" spans="2:3" x14ac:dyDescent="0.25">
      <c r="B20" s="12" t="s">
        <v>39</v>
      </c>
      <c r="C20" s="13">
        <f>C18*C19</f>
        <v>3.3000000000000003</v>
      </c>
    </row>
  </sheetData>
  <sheetProtection sheet="1" objects="1" scenarios="1"/>
  <mergeCells count="2">
    <mergeCell ref="B1:C1"/>
    <mergeCell ref="B11:C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"/>
  <sheetViews>
    <sheetView topLeftCell="A28" zoomScaleNormal="100" workbookViewId="0">
      <selection activeCell="G35" sqref="G35"/>
    </sheetView>
  </sheetViews>
  <sheetFormatPr defaultRowHeight="15.75" x14ac:dyDescent="0.25"/>
  <cols>
    <col min="1" max="1" width="6.375" style="1" customWidth="1"/>
    <col min="2" max="2" width="39.5" style="1" bestFit="1" customWidth="1"/>
    <col min="3" max="3" width="11.75" style="1" bestFit="1" customWidth="1"/>
    <col min="4" max="4" width="11.875" style="1" customWidth="1"/>
    <col min="5" max="6" width="9" style="1"/>
    <col min="7" max="7" width="12.5" style="1" bestFit="1" customWidth="1"/>
    <col min="8" max="8" width="12.125" style="1" bestFit="1" customWidth="1"/>
    <col min="9" max="9" width="19.25" style="1" bestFit="1" customWidth="1"/>
    <col min="10" max="10" width="16" style="1" bestFit="1" customWidth="1"/>
    <col min="11" max="13" width="9" style="1"/>
    <col min="14" max="14" width="27.625" style="1" bestFit="1" customWidth="1"/>
    <col min="15" max="15" width="24" style="1" bestFit="1" customWidth="1"/>
    <col min="16" max="16384" width="9" style="1"/>
  </cols>
  <sheetData>
    <row r="1" spans="1:22" x14ac:dyDescent="0.25">
      <c r="A1" s="166" t="s">
        <v>70</v>
      </c>
      <c r="B1" s="166"/>
      <c r="C1" s="166"/>
      <c r="D1" s="166"/>
    </row>
    <row r="2" spans="1:22" x14ac:dyDescent="0.25">
      <c r="B2" s="168" t="s">
        <v>32</v>
      </c>
      <c r="C2" s="168"/>
    </row>
    <row r="3" spans="1:22" x14ac:dyDescent="0.25">
      <c r="B3" s="1" t="s">
        <v>0</v>
      </c>
      <c r="C3" s="35">
        <v>25</v>
      </c>
      <c r="H3" s="158" t="s">
        <v>30</v>
      </c>
      <c r="I3" s="158"/>
    </row>
    <row r="4" spans="1:22" x14ac:dyDescent="0.25">
      <c r="B4" s="1" t="s">
        <v>1</v>
      </c>
      <c r="C4" s="36">
        <v>0.15</v>
      </c>
      <c r="H4" s="1" t="s">
        <v>28</v>
      </c>
    </row>
    <row r="5" spans="1:22" x14ac:dyDescent="0.25">
      <c r="B5" s="1" t="s">
        <v>2</v>
      </c>
      <c r="C5" s="36">
        <v>0.3</v>
      </c>
      <c r="H5" s="1" t="s">
        <v>29</v>
      </c>
    </row>
    <row r="6" spans="1:22" x14ac:dyDescent="0.25">
      <c r="B6" s="1" t="s">
        <v>16</v>
      </c>
      <c r="C6" s="36">
        <v>1.93</v>
      </c>
    </row>
    <row r="7" spans="1:22" x14ac:dyDescent="0.25">
      <c r="B7" s="1" t="s">
        <v>3</v>
      </c>
      <c r="C7" s="36">
        <v>0.15</v>
      </c>
    </row>
    <row r="8" spans="1:22" x14ac:dyDescent="0.25">
      <c r="B8" s="1" t="s">
        <v>4</v>
      </c>
      <c r="C8" s="36">
        <v>0.34</v>
      </c>
      <c r="O8" s="158" t="s">
        <v>122</v>
      </c>
      <c r="P8" s="158"/>
      <c r="Q8" s="158"/>
      <c r="R8" s="158"/>
      <c r="S8" s="158" t="s">
        <v>124</v>
      </c>
      <c r="T8" s="158"/>
    </row>
    <row r="9" spans="1:22" x14ac:dyDescent="0.25">
      <c r="B9" s="1" t="s">
        <v>18</v>
      </c>
      <c r="C9" s="37">
        <v>3</v>
      </c>
      <c r="O9" s="21" t="s">
        <v>121</v>
      </c>
      <c r="P9" s="1" t="s">
        <v>119</v>
      </c>
      <c r="Q9" s="1" t="s">
        <v>120</v>
      </c>
      <c r="R9" s="1" t="s">
        <v>123</v>
      </c>
      <c r="S9" s="1" t="s">
        <v>125</v>
      </c>
      <c r="T9" s="1" t="s">
        <v>126</v>
      </c>
      <c r="U9" s="1" t="s">
        <v>127</v>
      </c>
    </row>
    <row r="10" spans="1:22" x14ac:dyDescent="0.25">
      <c r="B10" s="1" t="s">
        <v>17</v>
      </c>
      <c r="C10" s="37">
        <v>1</v>
      </c>
      <c r="O10" s="1">
        <v>1</v>
      </c>
      <c r="P10" s="1">
        <v>0</v>
      </c>
      <c r="Q10" s="1">
        <v>0</v>
      </c>
      <c r="R10" s="1">
        <v>0</v>
      </c>
      <c r="S10" s="16" t="str">
        <f>CONCATENATE(P10,",",Q10,",",R10)</f>
        <v>0,0,0</v>
      </c>
      <c r="T10" s="16">
        <f>$C$6</f>
        <v>1.93</v>
      </c>
      <c r="U10" s="16">
        <f>$C$4</f>
        <v>0.15</v>
      </c>
      <c r="V10" s="1" t="str">
        <f>CONCATENATE("_rectang ",S10," ",T10,"/n",U10)</f>
        <v>_rectang 0,0,0 1.93/n0.15</v>
      </c>
    </row>
    <row r="11" spans="1:22" x14ac:dyDescent="0.25">
      <c r="B11" s="1" t="s">
        <v>19</v>
      </c>
      <c r="C11" s="38" t="s">
        <v>29</v>
      </c>
      <c r="O11" s="1">
        <v>2</v>
      </c>
      <c r="P11" s="1">
        <v>0</v>
      </c>
      <c r="Q11" s="22">
        <f>Q10+$C$5</f>
        <v>0.3</v>
      </c>
      <c r="R11" s="16">
        <f>R10+$C$4</f>
        <v>0.15</v>
      </c>
      <c r="S11" s="16" t="str">
        <f t="shared" ref="S11:S24" si="0">CONCATENATE(P11,",",Q11,",",R11)</f>
        <v>0,0.3,0.15</v>
      </c>
      <c r="T11" s="16">
        <f t="shared" ref="T11:T24" si="1">$C$6</f>
        <v>1.93</v>
      </c>
      <c r="U11" s="16">
        <f t="shared" ref="U11:U24" si="2">$C$4</f>
        <v>0.15</v>
      </c>
      <c r="V11" s="1" t="str">
        <f t="shared" ref="V11:V24" si="3">CONCATENATE("_rectang ",S11," ",T11,"/n",U11)</f>
        <v>_rectang 0,0.3,0.15 1.93/n0.15</v>
      </c>
    </row>
    <row r="12" spans="1:22" x14ac:dyDescent="0.25">
      <c r="O12" s="1">
        <v>3</v>
      </c>
      <c r="P12" s="1">
        <v>0</v>
      </c>
      <c r="Q12" s="22">
        <f t="shared" ref="Q12:Q24" si="4">Q11+$C$5</f>
        <v>0.6</v>
      </c>
      <c r="R12" s="16">
        <f t="shared" ref="R12:R24" si="5">R11+$C$4</f>
        <v>0.3</v>
      </c>
      <c r="S12" s="16" t="str">
        <f t="shared" si="0"/>
        <v>0,0.6,0.3</v>
      </c>
      <c r="T12" s="16">
        <f t="shared" si="1"/>
        <v>1.93</v>
      </c>
      <c r="U12" s="16">
        <f t="shared" si="2"/>
        <v>0.15</v>
      </c>
      <c r="V12" s="1" t="str">
        <f t="shared" si="3"/>
        <v>_rectang 0,0.6,0.3 1.93/n0.15</v>
      </c>
    </row>
    <row r="13" spans="1:22" x14ac:dyDescent="0.25">
      <c r="B13" s="167" t="s">
        <v>31</v>
      </c>
      <c r="C13" s="167"/>
      <c r="O13" s="1">
        <v>4</v>
      </c>
      <c r="P13" s="1">
        <v>0</v>
      </c>
      <c r="Q13" s="22">
        <f t="shared" si="4"/>
        <v>0.89999999999999991</v>
      </c>
      <c r="R13" s="16">
        <f t="shared" si="5"/>
        <v>0.44999999999999996</v>
      </c>
      <c r="S13" s="16" t="str">
        <f t="shared" si="0"/>
        <v>0,0.9,0.45</v>
      </c>
      <c r="T13" s="16">
        <f t="shared" si="1"/>
        <v>1.93</v>
      </c>
      <c r="U13" s="16">
        <f t="shared" si="2"/>
        <v>0.15</v>
      </c>
      <c r="V13" s="1" t="str">
        <f t="shared" si="3"/>
        <v>_rectang 0,0.9,0.45 1.93/n0.15</v>
      </c>
    </row>
    <row r="14" spans="1:22" x14ac:dyDescent="0.25">
      <c r="B14" s="1" t="s">
        <v>13</v>
      </c>
      <c r="C14" s="36">
        <v>1.27</v>
      </c>
      <c r="O14" s="1">
        <v>5</v>
      </c>
      <c r="P14" s="1">
        <v>0</v>
      </c>
      <c r="Q14" s="22">
        <f t="shared" si="4"/>
        <v>1.2</v>
      </c>
      <c r="R14" s="16">
        <f t="shared" si="5"/>
        <v>0.6</v>
      </c>
      <c r="S14" s="16" t="str">
        <f t="shared" si="0"/>
        <v>0,1.2,0.6</v>
      </c>
      <c r="T14" s="16">
        <f t="shared" si="1"/>
        <v>1.93</v>
      </c>
      <c r="U14" s="16">
        <f t="shared" si="2"/>
        <v>0.15</v>
      </c>
      <c r="V14" s="1" t="str">
        <f t="shared" si="3"/>
        <v>_rectang 0,1.2,0.6 1.93/n0.15</v>
      </c>
    </row>
    <row r="15" spans="1:22" x14ac:dyDescent="0.25">
      <c r="B15" s="1" t="s">
        <v>14</v>
      </c>
      <c r="C15" s="36">
        <v>1.52</v>
      </c>
      <c r="O15" s="1">
        <v>6</v>
      </c>
      <c r="P15" s="1">
        <v>0</v>
      </c>
      <c r="Q15" s="22">
        <f t="shared" si="4"/>
        <v>1.5</v>
      </c>
      <c r="R15" s="16">
        <f t="shared" si="5"/>
        <v>0.75</v>
      </c>
      <c r="S15" s="16" t="str">
        <f t="shared" si="0"/>
        <v>0,1.5,0.75</v>
      </c>
      <c r="T15" s="16">
        <f t="shared" si="1"/>
        <v>1.93</v>
      </c>
      <c r="U15" s="16">
        <f t="shared" si="2"/>
        <v>0.15</v>
      </c>
      <c r="V15" s="1" t="str">
        <f t="shared" si="3"/>
        <v>_rectang 0,1.5,0.75 1.93/n0.15</v>
      </c>
    </row>
    <row r="16" spans="1:22" x14ac:dyDescent="0.25">
      <c r="B16" s="1" t="s">
        <v>15</v>
      </c>
      <c r="C16" s="2">
        <f>ROUND(C15/C5,0)</f>
        <v>5</v>
      </c>
      <c r="O16" s="1">
        <v>7</v>
      </c>
      <c r="P16" s="1">
        <v>0</v>
      </c>
      <c r="Q16" s="22">
        <f t="shared" si="4"/>
        <v>1.8</v>
      </c>
      <c r="R16" s="16">
        <f t="shared" si="5"/>
        <v>0.9</v>
      </c>
      <c r="S16" s="16" t="str">
        <f t="shared" si="0"/>
        <v>0,1.8,0.9</v>
      </c>
      <c r="T16" s="16">
        <f t="shared" si="1"/>
        <v>1.93</v>
      </c>
      <c r="U16" s="16">
        <f t="shared" si="2"/>
        <v>0.15</v>
      </c>
      <c r="V16" s="1" t="str">
        <f t="shared" si="3"/>
        <v>_rectang 0,1.8,0.9 1.93/n0.15</v>
      </c>
    </row>
    <row r="17" spans="1:22" x14ac:dyDescent="0.25">
      <c r="B17" s="1" t="s">
        <v>7</v>
      </c>
      <c r="C17" s="3">
        <f>ROUND(DEGREES(ATAN(((C16+1)*C4)/(C16*C5))),2)</f>
        <v>30.96</v>
      </c>
      <c r="O17" s="1">
        <v>8</v>
      </c>
      <c r="P17" s="1">
        <v>0</v>
      </c>
      <c r="Q17" s="22">
        <f t="shared" si="4"/>
        <v>2.1</v>
      </c>
      <c r="R17" s="16">
        <f t="shared" si="5"/>
        <v>1.05</v>
      </c>
      <c r="S17" s="16" t="str">
        <f t="shared" si="0"/>
        <v>0,2.1,1.05</v>
      </c>
      <c r="T17" s="16">
        <f t="shared" si="1"/>
        <v>1.93</v>
      </c>
      <c r="U17" s="16">
        <f t="shared" si="2"/>
        <v>0.15</v>
      </c>
      <c r="V17" s="1" t="str">
        <f t="shared" si="3"/>
        <v>_rectang 0,2.1,1.05 1.93/n0.15</v>
      </c>
    </row>
    <row r="18" spans="1:22" x14ac:dyDescent="0.25">
      <c r="B18" s="1" t="s">
        <v>12</v>
      </c>
      <c r="C18" s="8">
        <f>ROUND(C15/COS(RADIANS(C17)),2)</f>
        <v>1.77</v>
      </c>
      <c r="O18" s="1">
        <v>9</v>
      </c>
      <c r="P18" s="1">
        <v>0</v>
      </c>
      <c r="Q18" s="22">
        <f t="shared" si="4"/>
        <v>2.4</v>
      </c>
      <c r="R18" s="16">
        <f t="shared" si="5"/>
        <v>1.2</v>
      </c>
      <c r="S18" s="16" t="str">
        <f t="shared" si="0"/>
        <v>0,2.4,1.2</v>
      </c>
      <c r="T18" s="16">
        <f t="shared" si="1"/>
        <v>1.93</v>
      </c>
      <c r="U18" s="16">
        <f t="shared" si="2"/>
        <v>0.15</v>
      </c>
      <c r="V18" s="1" t="str">
        <f t="shared" si="3"/>
        <v>_rectang 0,2.4,1.2 1.93/n0.15</v>
      </c>
    </row>
    <row r="19" spans="1:22" x14ac:dyDescent="0.25">
      <c r="B19" s="9"/>
      <c r="C19" s="9"/>
      <c r="O19" s="1">
        <v>10</v>
      </c>
      <c r="P19" s="1">
        <v>0</v>
      </c>
      <c r="Q19" s="22">
        <f t="shared" si="4"/>
        <v>2.6999999999999997</v>
      </c>
      <c r="R19" s="16">
        <f t="shared" si="5"/>
        <v>1.3499999999999999</v>
      </c>
      <c r="S19" s="16" t="str">
        <f t="shared" si="0"/>
        <v>0,2.7,1.35</v>
      </c>
      <c r="T19" s="16">
        <f t="shared" si="1"/>
        <v>1.93</v>
      </c>
      <c r="U19" s="16">
        <f t="shared" si="2"/>
        <v>0.15</v>
      </c>
      <c r="V19" s="1" t="str">
        <f t="shared" si="3"/>
        <v>_rectang 0,2.7,1.35 1.93/n0.15</v>
      </c>
    </row>
    <row r="20" spans="1:22" x14ac:dyDescent="0.25">
      <c r="B20" s="167" t="s">
        <v>31</v>
      </c>
      <c r="C20" s="167"/>
      <c r="O20" s="1">
        <v>11</v>
      </c>
      <c r="P20" s="1">
        <v>0</v>
      </c>
      <c r="Q20" s="22">
        <f t="shared" si="4"/>
        <v>2.9999999999999996</v>
      </c>
      <c r="R20" s="16">
        <f t="shared" si="5"/>
        <v>1.4999999999999998</v>
      </c>
      <c r="S20" s="16" t="str">
        <f t="shared" si="0"/>
        <v>0,3,1.5</v>
      </c>
      <c r="T20" s="16">
        <f t="shared" si="1"/>
        <v>1.93</v>
      </c>
      <c r="U20" s="16">
        <f t="shared" si="2"/>
        <v>0.15</v>
      </c>
      <c r="V20" s="1" t="str">
        <f t="shared" si="3"/>
        <v>_rectang 0,3,1.5 1.93/n0.15</v>
      </c>
    </row>
    <row r="21" spans="1:22" x14ac:dyDescent="0.25">
      <c r="B21" s="1" t="s">
        <v>20</v>
      </c>
      <c r="C21" s="4">
        <f>(C14+C18+C6)*C7*C6+0.5*C4*C5*C16*C6</f>
        <v>1.6559399999999997</v>
      </c>
      <c r="O21" s="1">
        <v>12</v>
      </c>
      <c r="P21" s="1">
        <v>0</v>
      </c>
      <c r="Q21" s="22">
        <f t="shared" si="4"/>
        <v>3.2999999999999994</v>
      </c>
      <c r="R21" s="16">
        <f t="shared" si="5"/>
        <v>1.6499999999999997</v>
      </c>
      <c r="S21" s="16" t="str">
        <f t="shared" si="0"/>
        <v>0,3.3,1.65</v>
      </c>
      <c r="T21" s="16">
        <f t="shared" si="1"/>
        <v>1.93</v>
      </c>
      <c r="U21" s="16">
        <f t="shared" si="2"/>
        <v>0.15</v>
      </c>
      <c r="V21" s="1" t="str">
        <f t="shared" si="3"/>
        <v>_rectang 0,3.3,1.65 1.93/n0.15</v>
      </c>
    </row>
    <row r="22" spans="1:22" x14ac:dyDescent="0.25">
      <c r="B22" s="1" t="s">
        <v>21</v>
      </c>
      <c r="C22" s="5">
        <f>C21*C3</f>
        <v>41.398499999999991</v>
      </c>
      <c r="O22" s="1">
        <v>13</v>
      </c>
      <c r="P22" s="1">
        <v>0</v>
      </c>
      <c r="Q22" s="22">
        <f t="shared" si="4"/>
        <v>3.5999999999999992</v>
      </c>
      <c r="R22" s="16">
        <f t="shared" si="5"/>
        <v>1.7999999999999996</v>
      </c>
      <c r="S22" s="16" t="str">
        <f t="shared" si="0"/>
        <v>0,3.6,1.8</v>
      </c>
      <c r="T22" s="16">
        <f t="shared" si="1"/>
        <v>1.93</v>
      </c>
      <c r="U22" s="16">
        <f t="shared" si="2"/>
        <v>0.15</v>
      </c>
      <c r="V22" s="1" t="str">
        <f t="shared" si="3"/>
        <v>_rectang 0,3.6,1.8 1.93/n0.15</v>
      </c>
    </row>
    <row r="23" spans="1:22" x14ac:dyDescent="0.25">
      <c r="B23" s="1" t="s">
        <v>22</v>
      </c>
      <c r="C23" s="6">
        <f>C22/C6</f>
        <v>21.449999999999996</v>
      </c>
      <c r="O23" s="1">
        <v>14</v>
      </c>
      <c r="P23" s="1">
        <v>0</v>
      </c>
      <c r="Q23" s="22">
        <f t="shared" si="4"/>
        <v>3.899999999999999</v>
      </c>
      <c r="R23" s="16">
        <f t="shared" si="5"/>
        <v>1.9499999999999995</v>
      </c>
      <c r="S23" s="16" t="str">
        <f t="shared" si="0"/>
        <v>0,3.9,1.95</v>
      </c>
      <c r="T23" s="16">
        <f t="shared" si="1"/>
        <v>1.93</v>
      </c>
      <c r="U23" s="16">
        <f t="shared" si="2"/>
        <v>0.15</v>
      </c>
      <c r="V23" s="1" t="str">
        <f t="shared" si="3"/>
        <v>_rectang 0,3.9,1.95 1.93/n0.15</v>
      </c>
    </row>
    <row r="24" spans="1:22" x14ac:dyDescent="0.25">
      <c r="B24" s="1" t="s">
        <v>5</v>
      </c>
      <c r="C24" s="7">
        <f>C9</f>
        <v>3</v>
      </c>
      <c r="O24" s="1">
        <v>15</v>
      </c>
      <c r="P24" s="1">
        <v>0</v>
      </c>
      <c r="Q24" s="22">
        <f t="shared" si="4"/>
        <v>4.1999999999999993</v>
      </c>
      <c r="R24" s="16">
        <f t="shared" si="5"/>
        <v>2.0999999999999996</v>
      </c>
      <c r="S24" s="16" t="str">
        <f t="shared" si="0"/>
        <v>0,4.2,2.1</v>
      </c>
      <c r="T24" s="16">
        <f t="shared" si="1"/>
        <v>1.93</v>
      </c>
      <c r="U24" s="16">
        <f t="shared" si="2"/>
        <v>0.15</v>
      </c>
      <c r="V24" s="1" t="str">
        <f t="shared" si="3"/>
        <v>_rectang 0,4.2,2.1 1.93/n0.15</v>
      </c>
    </row>
    <row r="25" spans="1:22" x14ac:dyDescent="0.25">
      <c r="B25" s="1" t="s">
        <v>23</v>
      </c>
      <c r="C25" s="6">
        <f>C24*(C14+C6+C18)</f>
        <v>14.910000000000002</v>
      </c>
    </row>
    <row r="26" spans="1:22" x14ac:dyDescent="0.25">
      <c r="B26" s="1" t="s">
        <v>24</v>
      </c>
      <c r="C26" s="7">
        <f>C10</f>
        <v>1</v>
      </c>
    </row>
    <row r="27" spans="1:22" x14ac:dyDescent="0.25">
      <c r="B27" s="1" t="s">
        <v>25</v>
      </c>
      <c r="C27" s="6">
        <f>C26*(C14+C6+C18)</f>
        <v>4.9700000000000006</v>
      </c>
    </row>
    <row r="28" spans="1:22" x14ac:dyDescent="0.25">
      <c r="B28" s="1" t="s">
        <v>26</v>
      </c>
      <c r="C28" s="6">
        <f>C23+C25+C27</f>
        <v>41.33</v>
      </c>
    </row>
    <row r="29" spans="1:22" x14ac:dyDescent="0.25">
      <c r="B29" s="1" t="s">
        <v>27</v>
      </c>
      <c r="C29" s="6">
        <f>C28/2</f>
        <v>20.664999999999999</v>
      </c>
    </row>
    <row r="32" spans="1:22" x14ac:dyDescent="0.25">
      <c r="A32" s="166" t="s">
        <v>71</v>
      </c>
      <c r="B32" s="166"/>
      <c r="C32" s="166"/>
      <c r="D32" s="166"/>
    </row>
    <row r="33" spans="2:9" x14ac:dyDescent="0.25">
      <c r="B33" s="168" t="s">
        <v>32</v>
      </c>
      <c r="C33" s="168"/>
    </row>
    <row r="34" spans="2:9" x14ac:dyDescent="0.25">
      <c r="B34" s="1" t="s">
        <v>0</v>
      </c>
      <c r="C34" s="35">
        <v>25</v>
      </c>
      <c r="H34" s="158"/>
      <c r="I34" s="158"/>
    </row>
    <row r="35" spans="2:9" x14ac:dyDescent="0.25">
      <c r="B35" s="1" t="s">
        <v>1</v>
      </c>
      <c r="C35" s="36">
        <v>0.14799999999999999</v>
      </c>
    </row>
    <row r="36" spans="2:9" x14ac:dyDescent="0.25">
      <c r="B36" s="1" t="s">
        <v>2</v>
      </c>
      <c r="C36" s="36">
        <v>0.3</v>
      </c>
    </row>
    <row r="37" spans="2:9" x14ac:dyDescent="0.25">
      <c r="B37" s="1" t="s">
        <v>16</v>
      </c>
      <c r="C37" s="36">
        <v>1.93</v>
      </c>
    </row>
    <row r="38" spans="2:9" x14ac:dyDescent="0.25">
      <c r="B38" s="1" t="s">
        <v>3</v>
      </c>
      <c r="C38" s="36">
        <v>0.15</v>
      </c>
    </row>
    <row r="39" spans="2:9" x14ac:dyDescent="0.25">
      <c r="B39" s="1" t="s">
        <v>4</v>
      </c>
      <c r="C39" s="36">
        <v>0.34</v>
      </c>
    </row>
    <row r="40" spans="2:9" x14ac:dyDescent="0.25">
      <c r="B40" s="1" t="s">
        <v>18</v>
      </c>
      <c r="C40" s="37">
        <v>3</v>
      </c>
    </row>
    <row r="41" spans="2:9" x14ac:dyDescent="0.25">
      <c r="B41" s="1" t="s">
        <v>17</v>
      </c>
      <c r="C41" s="37">
        <v>1</v>
      </c>
    </row>
    <row r="42" spans="2:9" x14ac:dyDescent="0.25">
      <c r="B42" s="1" t="s">
        <v>19</v>
      </c>
      <c r="C42" s="38" t="s">
        <v>29</v>
      </c>
    </row>
    <row r="44" spans="2:9" x14ac:dyDescent="0.25">
      <c r="B44" s="167" t="s">
        <v>31</v>
      </c>
      <c r="C44" s="167"/>
    </row>
    <row r="45" spans="2:9" x14ac:dyDescent="0.25">
      <c r="B45" s="1" t="s">
        <v>13</v>
      </c>
      <c r="C45" s="36">
        <v>1.27</v>
      </c>
    </row>
    <row r="46" spans="2:9" x14ac:dyDescent="0.25">
      <c r="B46" s="1" t="s">
        <v>14</v>
      </c>
      <c r="C46" s="36">
        <v>1.52</v>
      </c>
    </row>
    <row r="47" spans="2:9" x14ac:dyDescent="0.25">
      <c r="B47" s="1" t="s">
        <v>15</v>
      </c>
      <c r="C47" s="2">
        <f>ROUND(C46/C36,0)</f>
        <v>5</v>
      </c>
    </row>
    <row r="48" spans="2:9" x14ac:dyDescent="0.25">
      <c r="B48" s="1" t="s">
        <v>7</v>
      </c>
      <c r="C48" s="3">
        <f>ROUND(DEGREES(ATAN(((C47+1)*C35)/(C47*C36))),2)</f>
        <v>30.63</v>
      </c>
    </row>
    <row r="49" spans="2:7" x14ac:dyDescent="0.25">
      <c r="B49" s="1" t="s">
        <v>12</v>
      </c>
      <c r="C49" s="8">
        <f>ROUND(C46/COS(RADIANS(C48)),2)</f>
        <v>1.77</v>
      </c>
    </row>
    <row r="50" spans="2:7" x14ac:dyDescent="0.25">
      <c r="B50" s="9"/>
      <c r="C50" s="9"/>
    </row>
    <row r="51" spans="2:7" x14ac:dyDescent="0.25">
      <c r="B51" s="167" t="s">
        <v>8</v>
      </c>
      <c r="C51" s="167"/>
    </row>
    <row r="52" spans="2:7" x14ac:dyDescent="0.25">
      <c r="B52" s="1" t="s">
        <v>33</v>
      </c>
      <c r="C52" s="36">
        <v>1</v>
      </c>
    </row>
    <row r="53" spans="2:7" x14ac:dyDescent="0.25">
      <c r="G53" s="8"/>
    </row>
    <row r="54" spans="2:7" x14ac:dyDescent="0.25">
      <c r="B54" s="167" t="s">
        <v>31</v>
      </c>
      <c r="C54" s="167"/>
      <c r="G54" s="3"/>
    </row>
    <row r="55" spans="2:7" x14ac:dyDescent="0.25">
      <c r="B55" s="1" t="s">
        <v>20</v>
      </c>
      <c r="C55" s="4">
        <f>(C45+C49+C52)*C38*C37+0.5*C35*C36*C47*C37</f>
        <v>1.3838099999999998</v>
      </c>
      <c r="G55" s="8"/>
    </row>
    <row r="56" spans="2:7" x14ac:dyDescent="0.25">
      <c r="B56" s="1" t="s">
        <v>21</v>
      </c>
      <c r="C56" s="5">
        <f>C55*C34</f>
        <v>34.595249999999993</v>
      </c>
    </row>
    <row r="57" spans="2:7" x14ac:dyDescent="0.25">
      <c r="B57" s="1" t="s">
        <v>22</v>
      </c>
      <c r="C57" s="6">
        <f>C56/C37</f>
        <v>17.924999999999997</v>
      </c>
    </row>
    <row r="58" spans="2:7" x14ac:dyDescent="0.25">
      <c r="B58" s="1" t="s">
        <v>5</v>
      </c>
      <c r="C58" s="7">
        <f>C40</f>
        <v>3</v>
      </c>
    </row>
    <row r="59" spans="2:7" x14ac:dyDescent="0.25">
      <c r="B59" s="1" t="s">
        <v>23</v>
      </c>
      <c r="C59" s="6">
        <f>C58*(C45+C52+C49)</f>
        <v>12.120000000000001</v>
      </c>
    </row>
    <row r="60" spans="2:7" x14ac:dyDescent="0.25">
      <c r="B60" s="1" t="s">
        <v>24</v>
      </c>
      <c r="C60" s="7">
        <f>C41</f>
        <v>1</v>
      </c>
    </row>
    <row r="61" spans="2:7" x14ac:dyDescent="0.25">
      <c r="B61" s="1" t="s">
        <v>25</v>
      </c>
      <c r="C61" s="6">
        <f>C60*(C45+C52+C49)</f>
        <v>4.04</v>
      </c>
    </row>
    <row r="62" spans="2:7" x14ac:dyDescent="0.25">
      <c r="B62" s="1" t="s">
        <v>26</v>
      </c>
      <c r="C62" s="6">
        <f>C57+C59+C61</f>
        <v>34.085000000000001</v>
      </c>
    </row>
    <row r="63" spans="2:7" x14ac:dyDescent="0.25">
      <c r="B63" s="1" t="s">
        <v>27</v>
      </c>
      <c r="C63" s="6">
        <f>C62/2</f>
        <v>17.0425</v>
      </c>
    </row>
    <row r="67" spans="1:9" x14ac:dyDescent="0.25">
      <c r="A67" s="166" t="s">
        <v>71</v>
      </c>
      <c r="B67" s="166"/>
      <c r="C67" s="166"/>
      <c r="D67" s="166"/>
    </row>
    <row r="68" spans="1:9" x14ac:dyDescent="0.25">
      <c r="B68" s="168" t="s">
        <v>34</v>
      </c>
      <c r="C68" s="168"/>
    </row>
    <row r="69" spans="1:9" x14ac:dyDescent="0.25">
      <c r="B69" s="1" t="s">
        <v>0</v>
      </c>
      <c r="C69" s="35">
        <v>25</v>
      </c>
      <c r="H69" s="158"/>
      <c r="I69" s="158"/>
    </row>
    <row r="70" spans="1:9" x14ac:dyDescent="0.25">
      <c r="B70" s="1" t="s">
        <v>1</v>
      </c>
      <c r="C70" s="36">
        <v>0.14799999999999999</v>
      </c>
    </row>
    <row r="71" spans="1:9" x14ac:dyDescent="0.25">
      <c r="B71" s="1" t="s">
        <v>2</v>
      </c>
      <c r="C71" s="36">
        <v>0.3</v>
      </c>
    </row>
    <row r="72" spans="1:9" x14ac:dyDescent="0.25">
      <c r="B72" s="1" t="s">
        <v>16</v>
      </c>
      <c r="C72" s="36">
        <v>1.93</v>
      </c>
    </row>
    <row r="73" spans="1:9" x14ac:dyDescent="0.25">
      <c r="B73" s="1" t="s">
        <v>3</v>
      </c>
      <c r="C73" s="36">
        <v>0.15</v>
      </c>
    </row>
    <row r="74" spans="1:9" x14ac:dyDescent="0.25">
      <c r="B74" s="1" t="s">
        <v>4</v>
      </c>
      <c r="C74" s="36">
        <v>0.34</v>
      </c>
    </row>
    <row r="75" spans="1:9" x14ac:dyDescent="0.25">
      <c r="B75" s="1" t="s">
        <v>18</v>
      </c>
      <c r="C75" s="37">
        <v>3</v>
      </c>
    </row>
    <row r="76" spans="1:9" x14ac:dyDescent="0.25">
      <c r="B76" s="1" t="s">
        <v>17</v>
      </c>
      <c r="C76" s="37">
        <v>1</v>
      </c>
    </row>
    <row r="77" spans="1:9" x14ac:dyDescent="0.25">
      <c r="B77" s="1" t="s">
        <v>19</v>
      </c>
      <c r="C77" s="38" t="s">
        <v>28</v>
      </c>
    </row>
    <row r="79" spans="1:9" x14ac:dyDescent="0.25">
      <c r="B79" s="167" t="s">
        <v>6</v>
      </c>
      <c r="C79" s="167"/>
    </row>
    <row r="80" spans="1:9" x14ac:dyDescent="0.25">
      <c r="B80" s="1" t="s">
        <v>13</v>
      </c>
      <c r="C80" s="36">
        <v>1.27</v>
      </c>
    </row>
    <row r="81" spans="2:3" x14ac:dyDescent="0.25">
      <c r="B81" s="1" t="s">
        <v>14</v>
      </c>
      <c r="C81" s="36">
        <v>1.52</v>
      </c>
    </row>
    <row r="82" spans="2:3" x14ac:dyDescent="0.25">
      <c r="B82" s="1" t="s">
        <v>15</v>
      </c>
      <c r="C82" s="2">
        <f>ROUND(C81/C71,0)</f>
        <v>5</v>
      </c>
    </row>
    <row r="83" spans="2:3" x14ac:dyDescent="0.25">
      <c r="B83" s="1" t="s">
        <v>7</v>
      </c>
      <c r="C83" s="3">
        <f>ROUND(DEGREES(ATAN(((C82+1)*C70)/(C82*C71))),2)</f>
        <v>30.63</v>
      </c>
    </row>
    <row r="84" spans="2:3" x14ac:dyDescent="0.25">
      <c r="B84" s="1" t="s">
        <v>12</v>
      </c>
      <c r="C84" s="8">
        <f>ROUND(C81/COS(RADIANS(C83)),2)</f>
        <v>1.77</v>
      </c>
    </row>
    <row r="85" spans="2:3" x14ac:dyDescent="0.25">
      <c r="B85" s="167" t="s">
        <v>8</v>
      </c>
      <c r="C85" s="167"/>
    </row>
    <row r="86" spans="2:3" x14ac:dyDescent="0.25">
      <c r="B86" s="1" t="s">
        <v>10</v>
      </c>
      <c r="C86" s="36">
        <v>1.95</v>
      </c>
    </row>
    <row r="87" spans="2:3" x14ac:dyDescent="0.25">
      <c r="B87" s="1" t="s">
        <v>9</v>
      </c>
      <c r="C87" s="36">
        <v>1.52</v>
      </c>
    </row>
    <row r="88" spans="2:3" x14ac:dyDescent="0.25">
      <c r="B88" s="1" t="s">
        <v>11</v>
      </c>
      <c r="C88" s="2">
        <f>IF(C77="Open Well",ROUND(C87/C71,0),0)</f>
        <v>5</v>
      </c>
    </row>
    <row r="89" spans="2:3" x14ac:dyDescent="0.25">
      <c r="B89" s="1" t="s">
        <v>7</v>
      </c>
      <c r="C89" s="3">
        <f>ROUND(DEGREES(ATAN(((C88+1)*C70)/(C88*C71))),2)</f>
        <v>30.63</v>
      </c>
    </row>
    <row r="90" spans="2:3" x14ac:dyDescent="0.25">
      <c r="B90" s="1" t="s">
        <v>12</v>
      </c>
      <c r="C90" s="8">
        <f>ROUND(C87/COS(RADIANS(C89)),2)</f>
        <v>1.77</v>
      </c>
    </row>
    <row r="92" spans="2:3" x14ac:dyDescent="0.25">
      <c r="B92" s="167" t="s">
        <v>6</v>
      </c>
      <c r="C92" s="167"/>
    </row>
    <row r="93" spans="2:3" x14ac:dyDescent="0.25">
      <c r="B93" s="1" t="s">
        <v>20</v>
      </c>
      <c r="C93" s="4">
        <f>(C80+C84+C86/2)*C73*C72+0.5*C70*C71*C82*C72</f>
        <v>1.3765724999999998</v>
      </c>
    </row>
    <row r="94" spans="2:3" x14ac:dyDescent="0.25">
      <c r="B94" s="1" t="s">
        <v>21</v>
      </c>
      <c r="C94" s="5">
        <f>C93*C69</f>
        <v>34.414312499999994</v>
      </c>
    </row>
    <row r="95" spans="2:3" x14ac:dyDescent="0.25">
      <c r="B95" s="1" t="s">
        <v>22</v>
      </c>
      <c r="C95" s="6">
        <f>C94/C72</f>
        <v>17.831249999999997</v>
      </c>
    </row>
    <row r="96" spans="2:3" x14ac:dyDescent="0.25">
      <c r="B96" s="1" t="s">
        <v>5</v>
      </c>
      <c r="C96" s="7">
        <f>C75</f>
        <v>3</v>
      </c>
    </row>
    <row r="97" spans="2:3" x14ac:dyDescent="0.25">
      <c r="B97" s="1" t="s">
        <v>23</v>
      </c>
      <c r="C97" s="6">
        <f>C96*(C80+C86/2+C84)</f>
        <v>12.045000000000002</v>
      </c>
    </row>
    <row r="98" spans="2:3" x14ac:dyDescent="0.25">
      <c r="B98" s="1" t="s">
        <v>24</v>
      </c>
      <c r="C98" s="7">
        <f>C76</f>
        <v>1</v>
      </c>
    </row>
    <row r="99" spans="2:3" x14ac:dyDescent="0.25">
      <c r="B99" s="1" t="s">
        <v>25</v>
      </c>
      <c r="C99" s="6">
        <f>C98*(C80+C86/2+C84)</f>
        <v>4.0150000000000006</v>
      </c>
    </row>
    <row r="100" spans="2:3" x14ac:dyDescent="0.25">
      <c r="B100" s="1" t="s">
        <v>26</v>
      </c>
      <c r="C100" s="6">
        <f>C95+C97+C99</f>
        <v>33.891249999999999</v>
      </c>
    </row>
    <row r="101" spans="2:3" x14ac:dyDescent="0.25">
      <c r="B101" s="1" t="s">
        <v>27</v>
      </c>
      <c r="C101" s="6">
        <f>C100/2</f>
        <v>16.945625</v>
      </c>
    </row>
    <row r="103" spans="2:3" x14ac:dyDescent="0.25">
      <c r="B103" s="167" t="s">
        <v>8</v>
      </c>
      <c r="C103" s="167"/>
    </row>
    <row r="104" spans="2:3" x14ac:dyDescent="0.25">
      <c r="B104" s="1" t="s">
        <v>20</v>
      </c>
      <c r="C104" s="4">
        <f>(C72*1+C90)*C72*C73+0.5*C70*C71*C88*C72</f>
        <v>1.28538</v>
      </c>
    </row>
    <row r="105" spans="2:3" x14ac:dyDescent="0.25">
      <c r="B105" s="1" t="s">
        <v>21</v>
      </c>
      <c r="C105" s="5">
        <f>C104*C69</f>
        <v>32.134500000000003</v>
      </c>
    </row>
    <row r="106" spans="2:3" x14ac:dyDescent="0.25">
      <c r="B106" s="1" t="s">
        <v>22</v>
      </c>
      <c r="C106" s="6">
        <f>C105/C72</f>
        <v>16.650000000000002</v>
      </c>
    </row>
    <row r="107" spans="2:3" x14ac:dyDescent="0.25">
      <c r="B107" s="1" t="s">
        <v>5</v>
      </c>
      <c r="C107" s="7">
        <f>C96</f>
        <v>3</v>
      </c>
    </row>
    <row r="108" spans="2:3" x14ac:dyDescent="0.25">
      <c r="B108" s="1" t="s">
        <v>23</v>
      </c>
      <c r="C108" s="6">
        <f>C107*(C72+C90)</f>
        <v>11.100000000000001</v>
      </c>
    </row>
    <row r="109" spans="2:3" x14ac:dyDescent="0.25">
      <c r="B109" s="1" t="s">
        <v>24</v>
      </c>
      <c r="C109" s="7">
        <f>C98</f>
        <v>1</v>
      </c>
    </row>
    <row r="110" spans="2:3" x14ac:dyDescent="0.25">
      <c r="B110" s="1" t="s">
        <v>25</v>
      </c>
      <c r="C110" s="6">
        <f>C109*(C72+C90)</f>
        <v>3.7</v>
      </c>
    </row>
    <row r="111" spans="2:3" x14ac:dyDescent="0.25">
      <c r="B111" s="1" t="s">
        <v>26</v>
      </c>
      <c r="C111" s="6">
        <f>C106+C108+C110</f>
        <v>31.450000000000003</v>
      </c>
    </row>
    <row r="112" spans="2:3" x14ac:dyDescent="0.25">
      <c r="B112" s="1" t="s">
        <v>27</v>
      </c>
      <c r="C112" s="6">
        <f>C111/2</f>
        <v>15.725000000000001</v>
      </c>
    </row>
  </sheetData>
  <sheetProtection sheet="1" objects="1" scenarios="1"/>
  <mergeCells count="20">
    <mergeCell ref="B2:C2"/>
    <mergeCell ref="H3:I3"/>
    <mergeCell ref="B13:C13"/>
    <mergeCell ref="A1:D1"/>
    <mergeCell ref="O8:R8"/>
    <mergeCell ref="S8:T8"/>
    <mergeCell ref="B103:C103"/>
    <mergeCell ref="B79:C79"/>
    <mergeCell ref="A67:D67"/>
    <mergeCell ref="B68:C68"/>
    <mergeCell ref="H69:I69"/>
    <mergeCell ref="B85:C85"/>
    <mergeCell ref="B92:C92"/>
    <mergeCell ref="A32:D32"/>
    <mergeCell ref="B54:C54"/>
    <mergeCell ref="B51:C51"/>
    <mergeCell ref="B33:C33"/>
    <mergeCell ref="H34:I34"/>
    <mergeCell ref="B44:C44"/>
    <mergeCell ref="B20:C20"/>
  </mergeCells>
  <conditionalFormatting sqref="O10:O24">
    <cfRule type="cellIs" dxfId="0" priority="1" operator="equal">
      <formula>$C$16</formula>
    </cfRule>
  </conditionalFormatting>
  <dataValidations count="1">
    <dataValidation type="list" allowBlank="1" showInputMessage="1" showErrorMessage="1" sqref="C11 C42 C77" xr:uid="{00000000-0002-0000-0000-000000000000}">
      <formula1>$H$4:$H$5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NBC</vt:lpstr>
      <vt:lpstr>IS</vt:lpstr>
      <vt:lpstr>Modelling</vt:lpstr>
      <vt:lpstr>Seismic Coefficients</vt:lpstr>
      <vt:lpstr>Beam Column Reinforcements</vt:lpstr>
      <vt:lpstr>Footing Design</vt:lpstr>
      <vt:lpstr>Staircase Loading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2023-02-25T09:03:11Z</dcterms:modified>
</cp:coreProperties>
</file>