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Acer\Documents\Suspension Bridge Design\"/>
    </mc:Choice>
  </mc:AlternateContent>
  <xr:revisionPtr revIDLastSave="0" documentId="13_ncr:1_{0C717E0C-2C3C-4523-AB6E-317785E4298F}" xr6:coauthVersionLast="47" xr6:coauthVersionMax="47" xr10:uidLastSave="{00000000-0000-0000-0000-000000000000}"/>
  <bookViews>
    <workbookView xWindow="-98" yWindow="-98" windowWidth="21795" windowHeight="12975" activeTab="1" xr2:uid="{00000000-000D-0000-FFFF-FFFF00000000}"/>
  </bookViews>
  <sheets>
    <sheet name="Cable Structures"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 l="1"/>
  <c r="G18" i="1" s="1"/>
  <c r="F19" i="1"/>
  <c r="G19" i="1" s="1"/>
  <c r="F20" i="1"/>
  <c r="G20" i="1" s="1"/>
  <c r="F21" i="1"/>
  <c r="G21" i="1" s="1"/>
  <c r="F12" i="1"/>
  <c r="G12" i="1" s="1"/>
  <c r="F7" i="1"/>
  <c r="G7" i="1" s="1"/>
  <c r="F8" i="1"/>
  <c r="G8" i="1" s="1"/>
  <c r="F9" i="1"/>
  <c r="G9" i="1" s="1"/>
  <c r="F10" i="1"/>
  <c r="G10" i="1" s="1"/>
  <c r="F11" i="1"/>
  <c r="G11" i="1" s="1"/>
  <c r="F13" i="1"/>
  <c r="G13" i="1" s="1"/>
  <c r="F14" i="1"/>
  <c r="G14" i="1" s="1"/>
  <c r="F15" i="1"/>
  <c r="G15" i="1" s="1"/>
  <c r="F16" i="1"/>
  <c r="G16" i="1" s="1"/>
  <c r="F17" i="1"/>
  <c r="G17" i="1" s="1"/>
  <c r="F6" i="1"/>
  <c r="G6" i="1" s="1"/>
  <c r="G5" i="2"/>
  <c r="G6" i="2"/>
  <c r="G7" i="2"/>
  <c r="G8" i="2"/>
  <c r="G4" i="2"/>
  <c r="M5" i="2"/>
  <c r="M6" i="2"/>
  <c r="M7" i="2"/>
  <c r="M8" i="2"/>
  <c r="M4" i="2"/>
  <c r="K4" i="2"/>
  <c r="L4" i="2" s="1"/>
  <c r="L5" i="2"/>
  <c r="L6" i="2"/>
  <c r="L7" i="2"/>
  <c r="L8" i="2"/>
  <c r="K5" i="2"/>
  <c r="K6" i="2"/>
  <c r="K7" i="2"/>
  <c r="K8" i="2"/>
  <c r="D5" i="2"/>
  <c r="D6" i="2"/>
  <c r="D7" i="2"/>
  <c r="D8" i="2"/>
  <c r="D4" i="2"/>
</calcChain>
</file>

<file path=xl/sharedStrings.xml><?xml version="1.0" encoding="utf-8"?>
<sst xmlns="http://schemas.openxmlformats.org/spreadsheetml/2006/main" count="47" uniqueCount="25">
  <si>
    <t>Drum</t>
  </si>
  <si>
    <t>Open</t>
  </si>
  <si>
    <t>Anchorage type</t>
  </si>
  <si>
    <t xml:space="preserve">Main Cables </t>
  </si>
  <si>
    <t>Handrail Cables (2 nos.)</t>
  </si>
  <si>
    <t>Tension (all cables)</t>
  </si>
  <si>
    <t>Tpermissible (kN)</t>
  </si>
  <si>
    <t>Tbreak (kN)</t>
  </si>
  <si>
    <t>Nominal Diameter</t>
  </si>
  <si>
    <t>Approximate Mass (kg/m)</t>
  </si>
  <si>
    <t>Approximate Load (kN/m)</t>
  </si>
  <si>
    <t>Metallic Area (mm²)</t>
  </si>
  <si>
    <t>Minimum Breaking Load (kN)</t>
  </si>
  <si>
    <t>Permissible Load (kN)</t>
  </si>
  <si>
    <t>Circular Area</t>
  </si>
  <si>
    <t>Area Ratio</t>
  </si>
  <si>
    <t>Breaking Stress</t>
  </si>
  <si>
    <t>Table 7.3.1</t>
  </si>
  <si>
    <t>Standard Cable Connections, Tbreak, and Tperm (with FOS = 3)</t>
  </si>
  <si>
    <t>Column</t>
  </si>
  <si>
    <t>Row</t>
  </si>
  <si>
    <t>Table 7.3.2</t>
  </si>
  <si>
    <t>Main Cables Number</t>
  </si>
  <si>
    <t>Main Cables Diameter(mm)</t>
  </si>
  <si>
    <t>Handrail Cables Diameter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</si>
</sst>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Mangal"/>
      <family val="2"/>
      <scheme val="minor"/>
    </font>
    <font>
      <sz val="11"/>
      <color theme="1"/>
      <name val="Times New Roman"/>
      <family val="1"/>
    </font>
    <font>
      <sz val="11"/>
      <color rgb="FFFF0000"/>
      <name val="Times New Roman"/>
      <family val="1"/>
    </font>
    <font>
      <b/>
      <sz val="11"/>
      <color theme="1"/>
      <name val="Times New Roman"/>
      <family val="1"/>
    </font>
  </fonts>
  <fills count="2">
    <fill>
      <patternFill patternType="none"/>
    </fill>
    <fill>
      <patternFill patternType="gray125"/>
    </fill>
  </fills>
  <borders count="20">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28">
    <xf numFmtId="0" fontId="0" fillId="0" borderId="0" xfId="0"/>
    <xf numFmtId="0" fontId="0" fillId="0" borderId="2" xfId="0" applyBorder="1"/>
    <xf numFmtId="2" fontId="0" fillId="0" borderId="3" xfId="0" applyNumberFormat="1" applyBorder="1"/>
    <xf numFmtId="0" fontId="0" fillId="0" borderId="4" xfId="0" applyBorder="1"/>
    <xf numFmtId="0" fontId="0" fillId="0" borderId="5" xfId="0" applyBorder="1"/>
    <xf numFmtId="2" fontId="0" fillId="0" borderId="6" xfId="0" applyNumberFormat="1" applyBorder="1"/>
    <xf numFmtId="0" fontId="0" fillId="0" borderId="7" xfId="0" applyBorder="1"/>
    <xf numFmtId="0" fontId="0" fillId="0" borderId="8" xfId="0" applyBorder="1"/>
    <xf numFmtId="2" fontId="0" fillId="0" borderId="9" xfId="0" applyNumberFormat="1" applyBorder="1"/>
    <xf numFmtId="0" fontId="0" fillId="0" borderId="9" xfId="0" applyBorder="1"/>
    <xf numFmtId="0" fontId="1" fillId="0" borderId="0" xfId="0" applyFont="1"/>
    <xf numFmtId="0" fontId="2" fillId="0" borderId="0" xfId="0" applyFont="1"/>
    <xf numFmtId="0" fontId="1" fillId="0" borderId="1" xfId="0" applyFont="1" applyBorder="1"/>
    <xf numFmtId="0" fontId="1" fillId="0" borderId="13" xfId="0" applyFont="1" applyBorder="1"/>
    <xf numFmtId="0" fontId="3" fillId="0" borderId="12" xfId="0" applyFont="1" applyBorder="1"/>
    <xf numFmtId="0" fontId="3" fillId="0" borderId="15" xfId="0" applyFont="1" applyBorder="1"/>
    <xf numFmtId="0" fontId="3" fillId="0" borderId="16" xfId="0" applyFont="1" applyBorder="1"/>
    <xf numFmtId="0" fontId="3" fillId="0" borderId="17" xfId="0" applyFont="1" applyBorder="1" applyAlignment="1">
      <alignment vertical="center"/>
    </xf>
    <xf numFmtId="2" fontId="1" fillId="0" borderId="3" xfId="0" applyNumberFormat="1" applyFont="1" applyBorder="1"/>
    <xf numFmtId="2" fontId="1" fillId="0" borderId="0" xfId="0" applyNumberFormat="1" applyFont="1"/>
    <xf numFmtId="0" fontId="1" fillId="0" borderId="10" xfId="0" applyFont="1" applyBorder="1"/>
    <xf numFmtId="2" fontId="1" fillId="0" borderId="11" xfId="0" applyNumberFormat="1" applyFont="1" applyBorder="1"/>
    <xf numFmtId="0" fontId="3" fillId="0" borderId="18" xfId="0" applyFont="1" applyBorder="1" applyAlignment="1">
      <alignment vertical="center"/>
    </xf>
    <xf numFmtId="0" fontId="3" fillId="0" borderId="19" xfId="0" applyFont="1" applyBorder="1" applyAlignment="1">
      <alignment vertical="center"/>
    </xf>
    <xf numFmtId="0" fontId="1" fillId="0" borderId="5" xfId="0" applyFont="1" applyBorder="1"/>
    <xf numFmtId="2" fontId="1" fillId="0" borderId="6" xfId="0" applyNumberFormat="1" applyFont="1" applyBorder="1"/>
    <xf numFmtId="0" fontId="1" fillId="0" borderId="13" xfId="0" applyFont="1" applyBorder="1" applyAlignment="1">
      <alignment horizontal="center"/>
    </xf>
    <xf numFmtId="0" fontId="1" fillId="0" borderId="1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44823</xdr:colOff>
      <xdr:row>3</xdr:row>
      <xdr:rowOff>5603</xdr:rowOff>
    </xdr:from>
    <xdr:to>
      <xdr:col>14</xdr:col>
      <xdr:colOff>666751</xdr:colOff>
      <xdr:row>16</xdr:row>
      <xdr:rowOff>44823</xdr:rowOff>
    </xdr:to>
    <xdr:sp macro="" textlink="">
      <xdr:nvSpPr>
        <xdr:cNvPr id="2" name="TextBox 1">
          <a:extLst>
            <a:ext uri="{FF2B5EF4-FFF2-40B4-BE49-F238E27FC236}">
              <a16:creationId xmlns:a16="http://schemas.microsoft.com/office/drawing/2014/main" id="{B94C3E9A-BBFD-7890-10E2-6F9A4260EAB4}"/>
            </a:ext>
          </a:extLst>
        </xdr:cNvPr>
        <xdr:cNvSpPr txBox="1"/>
      </xdr:nvSpPr>
      <xdr:spPr>
        <a:xfrm>
          <a:off x="8236323" y="532279"/>
          <a:ext cx="5681384" cy="23084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latin typeface="Times New Roman" panose="02020603050405020304" pitchFamily="18" charset="0"/>
              <a:cs typeface="Times New Roman" panose="02020603050405020304" pitchFamily="18" charset="0"/>
            </a:rPr>
            <a:t>The values</a:t>
          </a:r>
          <a:r>
            <a:rPr lang="en-US" sz="1100" kern="1200" baseline="0">
              <a:latin typeface="Times New Roman" panose="02020603050405020304" pitchFamily="18" charset="0"/>
              <a:cs typeface="Times New Roman" panose="02020603050405020304" pitchFamily="18" charset="0"/>
            </a:rPr>
            <a:t> alongside of the Column and Row indicates that by how cells, the main table data starts. For column it is from absolute zero position and for row it is relative from the row with table number. Main table data includes one row of titles and next row of values until the end.</a:t>
          </a:r>
        </a:p>
        <a:p>
          <a:r>
            <a:rPr lang="en-US" sz="1100" kern="1200" baseline="0">
              <a:latin typeface="Times New Roman" panose="02020603050405020304" pitchFamily="18" charset="0"/>
              <a:cs typeface="Times New Roman" panose="02020603050405020304" pitchFamily="18" charset="0"/>
            </a:rPr>
            <a:t>Similarly, the core table data is represented by bold text as in table alongside.</a:t>
          </a:r>
        </a:p>
        <a:p>
          <a:r>
            <a:rPr lang="en-US" sz="1100" kern="1200" baseline="0">
              <a:latin typeface="Times New Roman" panose="02020603050405020304" pitchFamily="18" charset="0"/>
              <a:cs typeface="Times New Roman" panose="02020603050405020304" pitchFamily="18" charset="0"/>
            </a:rPr>
            <a:t>Its mandatory to place a cell before core table and write Table. (If  Keywords </a:t>
          </a:r>
          <a:r>
            <a:rPr lang="en-US" sz="1100" baseline="0">
              <a:solidFill>
                <a:schemeClr val="dk1"/>
              </a:solidFill>
              <a:effectLst/>
              <a:latin typeface="+mn-lt"/>
              <a:ea typeface="+mn-ea"/>
              <a:cs typeface="+mn-cs"/>
            </a:rPr>
            <a:t>other than Table are inserted then specify it in code under list "</a:t>
          </a:r>
          <a:r>
            <a:rPr lang="en-HK"/>
            <a:t>TableKeywords</a:t>
          </a:r>
          <a:r>
            <a:rPr lang="en-US" sz="1100" baseline="0">
              <a:solidFill>
                <a:schemeClr val="dk1"/>
              </a:solidFill>
              <a:effectLst/>
              <a:latin typeface="+mn-lt"/>
              <a:ea typeface="+mn-ea"/>
              <a:cs typeface="+mn-cs"/>
            </a:rPr>
            <a:t>".</a:t>
          </a:r>
          <a:endParaRPr lang="ne-NP" sz="1100" kern="1200">
            <a:latin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89318-A8E9-44CF-8DFF-E5ADAC8B9041}">
  <dimension ref="B3:M8"/>
  <sheetViews>
    <sheetView zoomScale="70" zoomScaleNormal="70" workbookViewId="0">
      <selection activeCell="B3" sqref="B3:G8"/>
    </sheetView>
  </sheetViews>
  <sheetFormatPr defaultRowHeight="24" x14ac:dyDescent="1.25"/>
  <cols>
    <col min="2" max="2" width="15.52734375" bestFit="1" customWidth="1"/>
    <col min="3" max="3" width="21.9375" bestFit="1" customWidth="1"/>
    <col min="4" max="4" width="22" bestFit="1" customWidth="1"/>
    <col min="5" max="5" width="17.234375" bestFit="1" customWidth="1"/>
    <col min="6" max="6" width="25.29296875" bestFit="1" customWidth="1"/>
    <col min="7" max="7" width="19.234375" bestFit="1" customWidth="1"/>
  </cols>
  <sheetData>
    <row r="3" spans="2:13" x14ac:dyDescent="1.25">
      <c r="B3" s="6" t="s">
        <v>8</v>
      </c>
      <c r="C3" s="7" t="s">
        <v>9</v>
      </c>
      <c r="D3" s="7" t="s">
        <v>10</v>
      </c>
      <c r="E3" s="7" t="s">
        <v>11</v>
      </c>
      <c r="F3" s="7" t="s">
        <v>12</v>
      </c>
      <c r="G3" s="9" t="s">
        <v>13</v>
      </c>
      <c r="K3" t="s">
        <v>14</v>
      </c>
      <c r="L3" t="s">
        <v>15</v>
      </c>
      <c r="M3" t="s">
        <v>16</v>
      </c>
    </row>
    <row r="4" spans="2:13" x14ac:dyDescent="1.25">
      <c r="B4" s="6">
        <v>13</v>
      </c>
      <c r="C4" s="7">
        <v>0.64</v>
      </c>
      <c r="D4" s="7">
        <f>C4*10/1000</f>
        <v>6.4000000000000003E-3</v>
      </c>
      <c r="E4" s="7">
        <v>73</v>
      </c>
      <c r="F4" s="7">
        <v>103</v>
      </c>
      <c r="G4" s="8">
        <f>F4/3</f>
        <v>34.333333333333336</v>
      </c>
      <c r="K4">
        <f>PI()*B4*B4/4</f>
        <v>132.73228961416876</v>
      </c>
      <c r="L4">
        <f>E4/K4</f>
        <v>0.54997921163116492</v>
      </c>
      <c r="M4">
        <f>F4*1000/E4</f>
        <v>1410.958904109589</v>
      </c>
    </row>
    <row r="5" spans="2:13" x14ac:dyDescent="1.25">
      <c r="B5" s="1">
        <v>26</v>
      </c>
      <c r="C5">
        <v>2.5099999999999998</v>
      </c>
      <c r="D5">
        <f t="shared" ref="D5:D8" si="0">C5*10/1000</f>
        <v>2.5099999999999997E-2</v>
      </c>
      <c r="E5">
        <v>292</v>
      </c>
      <c r="F5">
        <v>386</v>
      </c>
      <c r="G5" s="2">
        <f t="shared" ref="G5:G8" si="1">F5/3</f>
        <v>128.66666666666666</v>
      </c>
      <c r="K5">
        <f>PI()*B5*B5/4</f>
        <v>530.92915845667505</v>
      </c>
      <c r="L5">
        <f>E5/K5</f>
        <v>0.54997921163116492</v>
      </c>
      <c r="M5">
        <f t="shared" ref="M5:M8" si="2">F5*1000/E5</f>
        <v>1321.9178082191781</v>
      </c>
    </row>
    <row r="6" spans="2:13" x14ac:dyDescent="1.25">
      <c r="B6" s="1">
        <v>32</v>
      </c>
      <c r="C6">
        <v>3.8</v>
      </c>
      <c r="D6">
        <f t="shared" si="0"/>
        <v>3.7999999999999999E-2</v>
      </c>
      <c r="E6">
        <v>442</v>
      </c>
      <c r="F6">
        <v>585</v>
      </c>
      <c r="G6" s="2">
        <f t="shared" si="1"/>
        <v>195</v>
      </c>
      <c r="K6">
        <f>PI()*B6*B6/4</f>
        <v>804.24771931898704</v>
      </c>
      <c r="L6">
        <f>E6/K6</f>
        <v>0.54958191286420111</v>
      </c>
      <c r="M6">
        <f t="shared" si="2"/>
        <v>1323.5294117647059</v>
      </c>
    </row>
    <row r="7" spans="2:13" x14ac:dyDescent="1.25">
      <c r="B7" s="1">
        <v>36</v>
      </c>
      <c r="C7">
        <v>4.8099999999999996</v>
      </c>
      <c r="D7">
        <f t="shared" si="0"/>
        <v>4.8099999999999997E-2</v>
      </c>
      <c r="E7">
        <v>560</v>
      </c>
      <c r="F7">
        <v>740</v>
      </c>
      <c r="G7" s="2">
        <f t="shared" si="1"/>
        <v>246.66666666666666</v>
      </c>
      <c r="K7">
        <f>PI()*B7*B7/4</f>
        <v>1017.8760197630929</v>
      </c>
      <c r="L7">
        <f>E7/K7</f>
        <v>0.55016523537939133</v>
      </c>
      <c r="M7">
        <f t="shared" si="2"/>
        <v>1321.4285714285713</v>
      </c>
    </row>
    <row r="8" spans="2:13" ht="24.4" thickBot="1" x14ac:dyDescent="1.3">
      <c r="B8" s="3">
        <v>40</v>
      </c>
      <c r="C8" s="4">
        <v>5.94</v>
      </c>
      <c r="D8" s="4">
        <f t="shared" si="0"/>
        <v>5.9400000000000008E-2</v>
      </c>
      <c r="E8" s="4">
        <v>691</v>
      </c>
      <c r="F8" s="4">
        <v>914</v>
      </c>
      <c r="G8" s="5">
        <f t="shared" si="1"/>
        <v>304.66666666666669</v>
      </c>
      <c r="K8">
        <f>PI()*B8*B8/4</f>
        <v>1256.6370614359173</v>
      </c>
      <c r="L8">
        <f>E8/K8</f>
        <v>0.54988032838249834</v>
      </c>
      <c r="M8">
        <f t="shared" si="2"/>
        <v>1322.7206946454414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2"/>
  <sheetViews>
    <sheetView tabSelected="1" zoomScale="85" zoomScaleNormal="85" workbookViewId="0">
      <selection activeCell="F5" sqref="F5"/>
    </sheetView>
  </sheetViews>
  <sheetFormatPr defaultRowHeight="13.9" x14ac:dyDescent="0.4"/>
  <cols>
    <col min="1" max="1" width="8.9375" style="10"/>
    <col min="2" max="2" width="13.703125" style="10" bestFit="1" customWidth="1"/>
    <col min="3" max="3" width="19.9375" style="10" customWidth="1"/>
    <col min="4" max="4" width="22.05859375" style="10" bestFit="1" customWidth="1"/>
    <col min="5" max="5" width="24.703125" style="10" bestFit="1" customWidth="1"/>
    <col min="6" max="6" width="17.17578125" style="10" bestFit="1" customWidth="1"/>
    <col min="7" max="7" width="19.29296875" style="10" bestFit="1" customWidth="1"/>
    <col min="8" max="16384" width="8.9375" style="10"/>
  </cols>
  <sheetData>
    <row r="2" spans="2:11" x14ac:dyDescent="0.4">
      <c r="B2" s="10" t="s">
        <v>17</v>
      </c>
      <c r="C2" s="10" t="s">
        <v>18</v>
      </c>
    </row>
    <row r="3" spans="2:11" ht="14.25" thickBot="1" x14ac:dyDescent="0.45">
      <c r="B3" s="11" t="s">
        <v>19</v>
      </c>
      <c r="C3" s="11">
        <v>1</v>
      </c>
      <c r="D3" s="11"/>
      <c r="E3" s="11" t="s">
        <v>20</v>
      </c>
      <c r="F3" s="11">
        <v>3</v>
      </c>
    </row>
    <row r="4" spans="2:11" ht="14.25" thickBot="1" x14ac:dyDescent="0.45">
      <c r="B4" s="12"/>
      <c r="C4" s="26" t="s">
        <v>3</v>
      </c>
      <c r="D4" s="26"/>
      <c r="E4" s="13" t="s">
        <v>4</v>
      </c>
      <c r="F4" s="26" t="s">
        <v>5</v>
      </c>
      <c r="G4" s="27"/>
    </row>
    <row r="5" spans="2:11" ht="14.25" thickBot="1" x14ac:dyDescent="0.45">
      <c r="B5" s="14" t="s">
        <v>2</v>
      </c>
      <c r="C5" s="15" t="s">
        <v>22</v>
      </c>
      <c r="D5" s="15" t="s">
        <v>23</v>
      </c>
      <c r="E5" s="15" t="s">
        <v>24</v>
      </c>
      <c r="F5" s="15" t="s">
        <v>7</v>
      </c>
      <c r="G5" s="16" t="s">
        <v>6</v>
      </c>
    </row>
    <row r="6" spans="2:11" x14ac:dyDescent="0.4">
      <c r="B6" s="17" t="s">
        <v>0</v>
      </c>
      <c r="C6" s="10">
        <v>4</v>
      </c>
      <c r="D6" s="10">
        <v>32</v>
      </c>
      <c r="E6" s="10">
        <v>26</v>
      </c>
      <c r="F6" s="10">
        <f>(VLOOKUP(D6,'Cable Structures'!$B$4:$G$8,5,TRUE) *C6 ) + (VLOOKUP(E6,'Cable Structures'!$B$4:$G$8,5,TRUE) *2)</f>
        <v>3112</v>
      </c>
      <c r="G6" s="18">
        <f>F6/3</f>
        <v>1037.3333333333333</v>
      </c>
      <c r="K6" s="19"/>
    </row>
    <row r="7" spans="2:11" x14ac:dyDescent="0.4">
      <c r="B7" s="17" t="s">
        <v>0</v>
      </c>
      <c r="C7" s="10">
        <v>4</v>
      </c>
      <c r="D7" s="10">
        <v>32</v>
      </c>
      <c r="E7" s="10">
        <v>32</v>
      </c>
      <c r="F7" s="10">
        <f>(VLOOKUP(D7,'Cable Structures'!$B$4:$G$8,5,TRUE) *C7 ) + (VLOOKUP(E7,'Cable Structures'!$B$4:$G$8,5,TRUE) *2)</f>
        <v>3510</v>
      </c>
      <c r="G7" s="18">
        <f t="shared" ref="G7:G21" si="0">F7/3</f>
        <v>1170</v>
      </c>
      <c r="K7" s="19"/>
    </row>
    <row r="8" spans="2:11" x14ac:dyDescent="0.4">
      <c r="B8" s="17" t="s">
        <v>0</v>
      </c>
      <c r="C8" s="10">
        <v>4</v>
      </c>
      <c r="D8" s="10">
        <v>36</v>
      </c>
      <c r="E8" s="10">
        <v>26</v>
      </c>
      <c r="F8" s="10">
        <f>(VLOOKUP(D8,'Cable Structures'!$B$4:$G$8,5,TRUE) *C8 ) + (VLOOKUP(E8,'Cable Structures'!$B$4:$G$8,5,TRUE) *2)</f>
        <v>3732</v>
      </c>
      <c r="G8" s="18">
        <f t="shared" si="0"/>
        <v>1244</v>
      </c>
      <c r="K8" s="19"/>
    </row>
    <row r="9" spans="2:11" x14ac:dyDescent="0.4">
      <c r="B9" s="17" t="s">
        <v>0</v>
      </c>
      <c r="C9" s="10">
        <v>4</v>
      </c>
      <c r="D9" s="10">
        <v>36</v>
      </c>
      <c r="E9" s="10">
        <v>32</v>
      </c>
      <c r="F9" s="10">
        <f>(VLOOKUP(D9,'Cable Structures'!$B$4:$G$8,5,TRUE) *C9 ) + (VLOOKUP(E9,'Cable Structures'!$B$4:$G$8,5,TRUE) *2)</f>
        <v>4130</v>
      </c>
      <c r="G9" s="18">
        <f t="shared" si="0"/>
        <v>1376.6666666666667</v>
      </c>
      <c r="K9" s="19"/>
    </row>
    <row r="10" spans="2:11" x14ac:dyDescent="0.4">
      <c r="B10" s="17" t="s">
        <v>0</v>
      </c>
      <c r="C10" s="10">
        <v>4</v>
      </c>
      <c r="D10" s="10">
        <v>40</v>
      </c>
      <c r="E10" s="10">
        <v>26</v>
      </c>
      <c r="F10" s="10">
        <f>(VLOOKUP(D10,'Cable Structures'!$B$4:$G$8,5,TRUE) *C10 ) + (VLOOKUP(E10,'Cable Structures'!$B$4:$G$8,5,TRUE) *2)</f>
        <v>4428</v>
      </c>
      <c r="G10" s="18">
        <f t="shared" si="0"/>
        <v>1476</v>
      </c>
      <c r="K10" s="19"/>
    </row>
    <row r="11" spans="2:11" x14ac:dyDescent="0.4">
      <c r="B11" s="17" t="s">
        <v>0</v>
      </c>
      <c r="C11" s="20">
        <v>4</v>
      </c>
      <c r="D11" s="20">
        <v>40</v>
      </c>
      <c r="E11" s="20">
        <v>32</v>
      </c>
      <c r="F11" s="20">
        <f>(VLOOKUP(D11,'Cable Structures'!$B$4:$G$8,5,TRUE) *C11 ) + (VLOOKUP(E11,'Cable Structures'!$B$4:$G$8,5,TRUE) *2)</f>
        <v>4826</v>
      </c>
      <c r="G11" s="21">
        <f t="shared" si="0"/>
        <v>1608.6666666666667</v>
      </c>
      <c r="K11" s="19"/>
    </row>
    <row r="12" spans="2:11" x14ac:dyDescent="0.4">
      <c r="B12" s="17" t="s">
        <v>0</v>
      </c>
      <c r="C12" s="10">
        <v>6</v>
      </c>
      <c r="D12" s="10">
        <v>36</v>
      </c>
      <c r="E12" s="10">
        <v>26</v>
      </c>
      <c r="F12" s="10">
        <f>(VLOOKUP(D12,'Cable Structures'!$B$4:$G$8,5,TRUE) *C12 ) + (VLOOKUP(E12,'Cable Structures'!$B$4:$G$8,5,TRUE) *2)</f>
        <v>5212</v>
      </c>
      <c r="G12" s="18">
        <f t="shared" si="0"/>
        <v>1737.3333333333333</v>
      </c>
      <c r="K12" s="19"/>
    </row>
    <row r="13" spans="2:11" x14ac:dyDescent="0.4">
      <c r="B13" s="17" t="s">
        <v>0</v>
      </c>
      <c r="C13" s="10">
        <v>6</v>
      </c>
      <c r="D13" s="10">
        <v>36</v>
      </c>
      <c r="E13" s="10">
        <v>32</v>
      </c>
      <c r="F13" s="10">
        <f>(VLOOKUP(D13,'Cable Structures'!$B$4:$G$8,5,TRUE) *C13 ) + (VLOOKUP(E13,'Cable Structures'!$B$4:$G$8,5,TRUE) *2)</f>
        <v>5610</v>
      </c>
      <c r="G13" s="18">
        <f t="shared" si="0"/>
        <v>1870</v>
      </c>
      <c r="K13" s="19"/>
    </row>
    <row r="14" spans="2:11" x14ac:dyDescent="0.4">
      <c r="B14" s="17" t="s">
        <v>0</v>
      </c>
      <c r="C14" s="10">
        <v>6</v>
      </c>
      <c r="D14" s="10">
        <v>36</v>
      </c>
      <c r="E14" s="10">
        <v>36</v>
      </c>
      <c r="F14" s="10">
        <f>(VLOOKUP(D14,'Cable Structures'!$B$4:$G$8,5,TRUE) *C14 ) + (VLOOKUP(E14,'Cable Structures'!$B$4:$G$8,5,TRUE) *2)</f>
        <v>5920</v>
      </c>
      <c r="G14" s="18">
        <f t="shared" si="0"/>
        <v>1973.3333333333333</v>
      </c>
      <c r="K14" s="19"/>
    </row>
    <row r="15" spans="2:11" x14ac:dyDescent="0.4">
      <c r="B15" s="17" t="s">
        <v>0</v>
      </c>
      <c r="C15" s="10">
        <v>6</v>
      </c>
      <c r="D15" s="10">
        <v>40</v>
      </c>
      <c r="E15" s="10">
        <v>26</v>
      </c>
      <c r="F15" s="10">
        <f>(VLOOKUP(D15,'Cable Structures'!$B$4:$G$8,5,TRUE) *C15 ) + (VLOOKUP(E15,'Cable Structures'!$B$4:$G$8,5,TRUE) *2)</f>
        <v>6256</v>
      </c>
      <c r="G15" s="18">
        <f t="shared" si="0"/>
        <v>2085.3333333333335</v>
      </c>
      <c r="K15" s="19"/>
    </row>
    <row r="16" spans="2:11" x14ac:dyDescent="0.4">
      <c r="B16" s="17" t="s">
        <v>0</v>
      </c>
      <c r="C16" s="10">
        <v>6</v>
      </c>
      <c r="D16" s="10">
        <v>40</v>
      </c>
      <c r="E16" s="10">
        <v>32</v>
      </c>
      <c r="F16" s="10">
        <f>(VLOOKUP(D16,'Cable Structures'!$B$4:$G$8,5,TRUE) *C16 ) + (VLOOKUP(E16,'Cable Structures'!$B$4:$G$8,5,TRUE) *2)</f>
        <v>6654</v>
      </c>
      <c r="G16" s="18">
        <f t="shared" si="0"/>
        <v>2218</v>
      </c>
      <c r="K16" s="19"/>
    </row>
    <row r="17" spans="2:11" x14ac:dyDescent="0.4">
      <c r="B17" s="22" t="s">
        <v>0</v>
      </c>
      <c r="C17" s="20">
        <v>6</v>
      </c>
      <c r="D17" s="20">
        <v>40</v>
      </c>
      <c r="E17" s="20">
        <v>36</v>
      </c>
      <c r="F17" s="20">
        <f>(VLOOKUP(D17,'Cable Structures'!$B$4:$G$8,5,TRUE) *C17 ) + (VLOOKUP(E17,'Cable Structures'!$B$4:$G$8,5,TRUE) *2)</f>
        <v>6964</v>
      </c>
      <c r="G17" s="21">
        <f t="shared" si="0"/>
        <v>2321.3333333333335</v>
      </c>
      <c r="K17" s="19"/>
    </row>
    <row r="18" spans="2:11" x14ac:dyDescent="0.4">
      <c r="B18" s="17" t="s">
        <v>1</v>
      </c>
      <c r="C18" s="10">
        <v>8</v>
      </c>
      <c r="D18" s="10">
        <v>36</v>
      </c>
      <c r="E18" s="10">
        <v>40</v>
      </c>
      <c r="F18" s="10">
        <f>(VLOOKUP(D18,'Cable Structures'!$B$4:$G$8,5,TRUE) *C18 ) + (VLOOKUP(E18,'Cable Structures'!$B$4:$G$8,5,TRUE) *2)</f>
        <v>7748</v>
      </c>
      <c r="G18" s="18">
        <f t="shared" si="0"/>
        <v>2582.6666666666665</v>
      </c>
    </row>
    <row r="19" spans="2:11" x14ac:dyDescent="0.4">
      <c r="B19" s="17" t="s">
        <v>1</v>
      </c>
      <c r="C19" s="10">
        <v>8</v>
      </c>
      <c r="D19" s="10">
        <v>40</v>
      </c>
      <c r="E19" s="10">
        <v>40</v>
      </c>
      <c r="F19" s="10">
        <f>(VLOOKUP(D19,'Cable Structures'!$B$4:$G$8,5,TRUE) *C19 ) + (VLOOKUP(E19,'Cable Structures'!$B$4:$G$8,5,TRUE) *2)</f>
        <v>9140</v>
      </c>
      <c r="G19" s="18">
        <f t="shared" si="0"/>
        <v>3046.6666666666665</v>
      </c>
    </row>
    <row r="20" spans="2:11" x14ac:dyDescent="0.4">
      <c r="B20" s="17" t="s">
        <v>1</v>
      </c>
      <c r="C20" s="10">
        <v>10</v>
      </c>
      <c r="D20" s="10">
        <v>40</v>
      </c>
      <c r="E20" s="10">
        <v>40</v>
      </c>
      <c r="F20" s="10">
        <f>(VLOOKUP(D20,'Cable Structures'!$B$4:$G$8,5,TRUE) *C20 ) + (VLOOKUP(E20,'Cable Structures'!$B$4:$G$8,5,TRUE) *2)</f>
        <v>10968</v>
      </c>
      <c r="G20" s="18">
        <f t="shared" si="0"/>
        <v>3656</v>
      </c>
    </row>
    <row r="21" spans="2:11" ht="14.25" thickBot="1" x14ac:dyDescent="0.45">
      <c r="B21" s="23" t="s">
        <v>1</v>
      </c>
      <c r="C21" s="24">
        <v>12</v>
      </c>
      <c r="D21" s="24">
        <v>40</v>
      </c>
      <c r="E21" s="24">
        <v>40</v>
      </c>
      <c r="F21" s="24">
        <f>(VLOOKUP(D21,'Cable Structures'!$B$4:$G$8,5,TRUE) *C21 ) + (VLOOKUP(E21,'Cable Structures'!$B$4:$G$8,5,TRUE) *2)</f>
        <v>12796</v>
      </c>
      <c r="G21" s="25">
        <f t="shared" si="0"/>
        <v>4265.333333333333</v>
      </c>
    </row>
    <row r="25" spans="2:11" x14ac:dyDescent="0.4">
      <c r="B25" s="10" t="s">
        <v>21</v>
      </c>
    </row>
    <row r="26" spans="2:11" x14ac:dyDescent="0.4">
      <c r="B26" s="11" t="s">
        <v>19</v>
      </c>
      <c r="C26" s="11">
        <v>1</v>
      </c>
      <c r="D26" s="11"/>
      <c r="E26" s="11" t="s">
        <v>20</v>
      </c>
      <c r="F26" s="11">
        <v>2</v>
      </c>
    </row>
    <row r="27" spans="2:11" ht="24" x14ac:dyDescent="1.25">
      <c r="B27" s="6" t="s">
        <v>8</v>
      </c>
      <c r="C27" s="7" t="s">
        <v>9</v>
      </c>
      <c r="D27" s="7" t="s">
        <v>10</v>
      </c>
      <c r="E27" s="7" t="s">
        <v>11</v>
      </c>
      <c r="F27" s="7" t="s">
        <v>12</v>
      </c>
      <c r="G27" s="9" t="s">
        <v>13</v>
      </c>
    </row>
    <row r="28" spans="2:11" ht="24" x14ac:dyDescent="1.25">
      <c r="B28" s="6">
        <v>13</v>
      </c>
      <c r="C28" s="7">
        <v>0.64</v>
      </c>
      <c r="D28" s="7">
        <v>6.4000000000000003E-3</v>
      </c>
      <c r="E28" s="7">
        <v>73</v>
      </c>
      <c r="F28" s="7">
        <v>103</v>
      </c>
      <c r="G28" s="8">
        <v>34.333333333333336</v>
      </c>
    </row>
    <row r="29" spans="2:11" ht="24" x14ac:dyDescent="1.25">
      <c r="B29" s="1">
        <v>26</v>
      </c>
      <c r="C29">
        <v>2.5099999999999998</v>
      </c>
      <c r="D29">
        <v>2.5099999999999997E-2</v>
      </c>
      <c r="E29">
        <v>292</v>
      </c>
      <c r="F29">
        <v>386</v>
      </c>
      <c r="G29" s="2">
        <v>128.66666666666666</v>
      </c>
    </row>
    <row r="30" spans="2:11" ht="24" x14ac:dyDescent="1.25">
      <c r="B30" s="1">
        <v>32</v>
      </c>
      <c r="C30">
        <v>3.8</v>
      </c>
      <c r="D30">
        <v>3.7999999999999999E-2</v>
      </c>
      <c r="E30">
        <v>442</v>
      </c>
      <c r="F30">
        <v>585</v>
      </c>
      <c r="G30" s="2">
        <v>195</v>
      </c>
    </row>
    <row r="31" spans="2:11" ht="24" x14ac:dyDescent="1.25">
      <c r="B31" s="1">
        <v>36</v>
      </c>
      <c r="C31">
        <v>4.8099999999999996</v>
      </c>
      <c r="D31">
        <v>4.8099999999999997E-2</v>
      </c>
      <c r="E31">
        <v>560</v>
      </c>
      <c r="F31">
        <v>740</v>
      </c>
      <c r="G31" s="2">
        <v>246.66666666666666</v>
      </c>
    </row>
    <row r="32" spans="2:11" ht="24.4" thickBot="1" x14ac:dyDescent="1.3">
      <c r="B32" s="3">
        <v>40</v>
      </c>
      <c r="C32" s="4">
        <v>5.94</v>
      </c>
      <c r="D32" s="4">
        <v>5.9400000000000008E-2</v>
      </c>
      <c r="E32" s="4">
        <v>691</v>
      </c>
      <c r="F32" s="4">
        <v>914</v>
      </c>
      <c r="G32" s="5">
        <v>304.66666666666669</v>
      </c>
    </row>
  </sheetData>
  <mergeCells count="2">
    <mergeCell ref="C4:D4"/>
    <mergeCell ref="F4:G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Cable Structures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Nolaraj Poudel</cp:lastModifiedBy>
  <dcterms:created xsi:type="dcterms:W3CDTF">2015-06-05T18:17:20Z</dcterms:created>
  <dcterms:modified xsi:type="dcterms:W3CDTF">2025-01-28T17:29:56Z</dcterms:modified>
</cp:coreProperties>
</file>