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3440" yWindow="2660" windowWidth="29000" windowHeight="17760" tabRatio="500" activeTab="3"/>
  </bookViews>
  <sheets>
    <sheet name="Feuil1" sheetId="1" r:id="rId1"/>
    <sheet name="Feuil2" sheetId="2" r:id="rId2"/>
    <sheet name="Feuil3" sheetId="3" r:id="rId3"/>
    <sheet name="Feuil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4" l="1"/>
  <c r="H12" i="4"/>
  <c r="H11" i="4"/>
  <c r="H10" i="4"/>
  <c r="H9" i="4"/>
  <c r="H8" i="4"/>
  <c r="H3" i="4"/>
  <c r="AE34" i="4"/>
  <c r="AE33" i="4"/>
  <c r="AE32" i="4"/>
  <c r="AE31" i="4"/>
  <c r="AE30" i="4"/>
  <c r="AE29" i="4"/>
  <c r="AD34" i="4"/>
  <c r="AD33" i="4"/>
  <c r="AD32" i="4"/>
  <c r="AD31" i="4"/>
  <c r="AD30" i="4"/>
  <c r="AD29" i="4"/>
  <c r="AC34" i="4"/>
  <c r="AC33" i="4"/>
  <c r="AC32" i="4"/>
  <c r="AC31" i="4"/>
  <c r="AC30" i="4"/>
  <c r="AC29" i="4"/>
  <c r="AB34" i="4"/>
  <c r="AB33" i="4"/>
  <c r="AB32" i="4"/>
  <c r="AB31" i="4"/>
  <c r="AB30" i="4"/>
  <c r="AB29" i="4"/>
  <c r="AA34" i="4"/>
  <c r="AA33" i="4"/>
  <c r="AA32" i="4"/>
  <c r="AA31" i="4"/>
  <c r="AA30" i="4"/>
  <c r="AA29" i="4"/>
  <c r="Z34" i="4"/>
  <c r="Z33" i="4"/>
  <c r="Z32" i="4"/>
  <c r="Z31" i="4"/>
  <c r="Z30" i="4"/>
  <c r="Z29" i="4"/>
  <c r="Y34" i="4"/>
  <c r="Y33" i="4"/>
  <c r="Y32" i="4"/>
  <c r="Y31" i="4"/>
  <c r="Y30" i="4"/>
  <c r="Y29" i="4"/>
  <c r="X34" i="4"/>
  <c r="X33" i="4"/>
  <c r="X32" i="4"/>
  <c r="X31" i="4"/>
  <c r="X30" i="4"/>
  <c r="X29" i="4"/>
  <c r="W34" i="4"/>
  <c r="W33" i="4"/>
  <c r="W32" i="4"/>
  <c r="W31" i="4"/>
  <c r="W30" i="4"/>
  <c r="W29" i="4"/>
  <c r="V34" i="4"/>
  <c r="V33" i="4"/>
  <c r="V32" i="4"/>
  <c r="V31" i="4"/>
  <c r="V30" i="4"/>
  <c r="V29" i="4"/>
  <c r="U34" i="4"/>
  <c r="U33" i="4"/>
  <c r="U32" i="4"/>
  <c r="U31" i="4"/>
  <c r="U30" i="4"/>
  <c r="U29" i="4"/>
  <c r="T34" i="4"/>
  <c r="T33" i="4"/>
  <c r="T32" i="4"/>
  <c r="T31" i="4"/>
  <c r="T30" i="4"/>
  <c r="T29" i="4"/>
  <c r="S34" i="4"/>
  <c r="S33" i="4"/>
  <c r="S32" i="4"/>
  <c r="S31" i="4"/>
  <c r="S30" i="4"/>
  <c r="S29" i="4"/>
  <c r="R34" i="4"/>
  <c r="R33" i="4"/>
  <c r="R32" i="4"/>
  <c r="R31" i="4"/>
  <c r="R30" i="4"/>
  <c r="R29" i="4"/>
  <c r="Q34" i="4"/>
  <c r="Q33" i="4"/>
  <c r="Q32" i="4"/>
  <c r="Q31" i="4"/>
  <c r="Q30" i="4"/>
  <c r="Q29" i="4"/>
  <c r="P34" i="4"/>
  <c r="P33" i="4"/>
  <c r="P32" i="4"/>
  <c r="P31" i="4"/>
  <c r="P30" i="4"/>
  <c r="P29" i="4"/>
  <c r="O34" i="4"/>
  <c r="O33" i="4"/>
  <c r="O32" i="4"/>
  <c r="O31" i="4"/>
  <c r="O30" i="4"/>
  <c r="O29" i="4"/>
  <c r="N34" i="4"/>
  <c r="N33" i="4"/>
  <c r="N32" i="4"/>
  <c r="N31" i="4"/>
  <c r="N30" i="4"/>
  <c r="N29" i="4"/>
  <c r="M34" i="4"/>
  <c r="M33" i="4"/>
  <c r="M32" i="4"/>
  <c r="M31" i="4"/>
  <c r="M30" i="4"/>
  <c r="M29" i="4"/>
  <c r="L34" i="4"/>
  <c r="L33" i="4"/>
  <c r="L32" i="4"/>
  <c r="L31" i="4"/>
  <c r="L30" i="4"/>
  <c r="L29" i="4"/>
  <c r="K34" i="4"/>
  <c r="K33" i="4"/>
  <c r="K32" i="4"/>
  <c r="K31" i="4"/>
  <c r="K30" i="4"/>
  <c r="K29" i="4"/>
  <c r="J34" i="4"/>
  <c r="J33" i="4"/>
  <c r="J32" i="4"/>
  <c r="J31" i="4"/>
  <c r="J30" i="4"/>
  <c r="J29" i="4"/>
  <c r="I34" i="4"/>
  <c r="H34" i="4"/>
  <c r="G34" i="4"/>
  <c r="F34" i="4"/>
  <c r="E34" i="4"/>
  <c r="D34" i="4"/>
  <c r="C34" i="4"/>
  <c r="I33" i="4"/>
  <c r="I32" i="4"/>
  <c r="I31" i="4"/>
  <c r="I30" i="4"/>
  <c r="I29" i="4"/>
  <c r="H33" i="4"/>
  <c r="H32" i="4"/>
  <c r="H31" i="4"/>
  <c r="H30" i="4"/>
  <c r="H29" i="4"/>
  <c r="G33" i="4"/>
  <c r="G32" i="4"/>
  <c r="G31" i="4"/>
  <c r="G30" i="4"/>
  <c r="G29" i="4"/>
  <c r="F33" i="4"/>
  <c r="F32" i="4"/>
  <c r="F31" i="4"/>
  <c r="F30" i="4"/>
  <c r="F29" i="4"/>
  <c r="E33" i="4"/>
  <c r="E32" i="4"/>
  <c r="E31" i="4"/>
  <c r="E30" i="4"/>
  <c r="E29" i="4"/>
  <c r="D33" i="4"/>
  <c r="D32" i="4"/>
  <c r="D31" i="4"/>
  <c r="D30" i="4"/>
  <c r="D29" i="4"/>
  <c r="C33" i="4"/>
  <c r="C32" i="4"/>
  <c r="C31" i="4"/>
  <c r="C30" i="4"/>
  <c r="C29" i="4"/>
  <c r="B34" i="4"/>
  <c r="B33" i="4"/>
  <c r="B32" i="4"/>
  <c r="B31" i="4"/>
  <c r="B30" i="4"/>
  <c r="B29" i="4"/>
  <c r="G17" i="2"/>
  <c r="F17" i="2"/>
  <c r="E17" i="2"/>
  <c r="D17" i="2"/>
  <c r="C17" i="2"/>
  <c r="B17" i="2"/>
  <c r="H16" i="2"/>
  <c r="I16" i="2"/>
  <c r="U18" i="3"/>
  <c r="T18" i="3"/>
  <c r="U16" i="3"/>
  <c r="T16" i="3"/>
  <c r="U14" i="3"/>
  <c r="T14" i="3"/>
  <c r="U12" i="3"/>
  <c r="T12" i="3"/>
  <c r="U10" i="3"/>
  <c r="T10" i="3"/>
  <c r="U8" i="3"/>
  <c r="T8" i="3"/>
  <c r="U6" i="3"/>
  <c r="T6" i="3"/>
  <c r="U4" i="3"/>
  <c r="T4" i="3"/>
  <c r="Q12" i="3"/>
  <c r="P12" i="3"/>
  <c r="Q10" i="3"/>
  <c r="P10" i="3"/>
  <c r="Q8" i="3"/>
  <c r="P8" i="3"/>
  <c r="Q6" i="3"/>
  <c r="P6" i="3"/>
  <c r="Q4" i="3"/>
  <c r="P4" i="3"/>
  <c r="Q13" i="3"/>
  <c r="P13" i="3"/>
  <c r="Q11" i="3"/>
  <c r="P11" i="3"/>
  <c r="Q9" i="3"/>
  <c r="P9" i="3"/>
  <c r="Q7" i="3"/>
  <c r="P7" i="3"/>
  <c r="Q5" i="3"/>
  <c r="P5" i="3"/>
  <c r="Q3" i="3"/>
  <c r="P3" i="3"/>
  <c r="L12" i="3"/>
  <c r="K12" i="3"/>
  <c r="L10" i="3"/>
  <c r="K10" i="3"/>
  <c r="L8" i="3"/>
  <c r="K8" i="3"/>
  <c r="L6" i="3"/>
  <c r="K6" i="3"/>
  <c r="L4" i="3"/>
  <c r="K4" i="3"/>
  <c r="L3" i="3"/>
  <c r="K3" i="3"/>
  <c r="L11" i="3"/>
  <c r="K11" i="3"/>
  <c r="L9" i="3"/>
  <c r="K9" i="3"/>
  <c r="L7" i="3"/>
  <c r="K7" i="3"/>
  <c r="L5" i="3"/>
  <c r="K5" i="3"/>
  <c r="G12" i="3"/>
  <c r="F12" i="3"/>
  <c r="G10" i="3"/>
  <c r="F10" i="3"/>
  <c r="G8" i="3"/>
  <c r="F8" i="3"/>
  <c r="G6" i="3"/>
  <c r="F6" i="3"/>
  <c r="G4" i="3"/>
  <c r="F4" i="3"/>
  <c r="G3" i="3"/>
  <c r="F3" i="3"/>
  <c r="G11" i="3"/>
  <c r="F11" i="3"/>
  <c r="G9" i="3"/>
  <c r="F9" i="3"/>
  <c r="G7" i="3"/>
  <c r="F7" i="3"/>
  <c r="G5" i="3"/>
  <c r="F5" i="3"/>
  <c r="G18" i="2"/>
  <c r="F18" i="2"/>
  <c r="E18" i="2"/>
  <c r="D18" i="2"/>
  <c r="C18" i="2"/>
  <c r="B18" i="2"/>
  <c r="H27" i="2"/>
  <c r="H26" i="2"/>
  <c r="H25" i="2"/>
  <c r="H24" i="2"/>
  <c r="H23" i="2"/>
  <c r="H22" i="2"/>
  <c r="C30" i="2"/>
  <c r="G27" i="2"/>
  <c r="G26" i="2"/>
  <c r="G25" i="2"/>
  <c r="G24" i="2"/>
  <c r="G23" i="2"/>
  <c r="G22" i="2"/>
  <c r="F29" i="2"/>
  <c r="F27" i="2"/>
  <c r="F26" i="2"/>
  <c r="F25" i="2"/>
  <c r="F24" i="2"/>
  <c r="F23" i="2"/>
  <c r="F22" i="2"/>
  <c r="D30" i="2"/>
  <c r="B30" i="2"/>
  <c r="H13" i="2"/>
  <c r="I13" i="2"/>
  <c r="H8" i="2"/>
  <c r="I8" i="2"/>
  <c r="H14" i="2"/>
  <c r="I14" i="2"/>
  <c r="H12" i="2"/>
  <c r="I12" i="2"/>
  <c r="H11" i="2"/>
  <c r="I11" i="2"/>
  <c r="H10" i="2"/>
  <c r="I10" i="2"/>
  <c r="H9" i="2"/>
  <c r="I9" i="2"/>
  <c r="H7" i="2"/>
  <c r="I7" i="2"/>
  <c r="H6" i="2"/>
  <c r="I6" i="2"/>
  <c r="H5" i="2"/>
  <c r="I5" i="2"/>
  <c r="H3" i="2"/>
  <c r="H4" i="2"/>
  <c r="I3" i="2"/>
  <c r="I4" i="2"/>
  <c r="L23" i="1"/>
  <c r="M23" i="1"/>
  <c r="M22" i="1"/>
  <c r="M21" i="1"/>
  <c r="M20" i="1"/>
  <c r="M19" i="1"/>
  <c r="P23" i="1"/>
  <c r="P22" i="1"/>
  <c r="P21" i="1"/>
  <c r="P20" i="1"/>
  <c r="P19" i="1"/>
  <c r="I22" i="1"/>
  <c r="I21" i="1"/>
  <c r="I20" i="1"/>
  <c r="I19" i="1"/>
  <c r="H23" i="1"/>
  <c r="C23" i="1"/>
  <c r="C22" i="1"/>
  <c r="C21" i="1"/>
  <c r="C20" i="1"/>
  <c r="C19" i="1"/>
  <c r="B23" i="1"/>
  <c r="O23" i="1"/>
  <c r="N11" i="1"/>
  <c r="N14" i="1"/>
  <c r="M11" i="1"/>
  <c r="M14" i="1"/>
  <c r="N10" i="1"/>
  <c r="N9" i="1"/>
  <c r="N8" i="1"/>
  <c r="N7" i="1"/>
  <c r="N6" i="1"/>
  <c r="N5" i="1"/>
  <c r="N4" i="1"/>
  <c r="M10" i="1"/>
  <c r="M9" i="1"/>
  <c r="M8" i="1"/>
  <c r="M7" i="1"/>
  <c r="M6" i="1"/>
  <c r="M5" i="1"/>
  <c r="M4" i="1"/>
  <c r="N3" i="1"/>
  <c r="M3" i="1"/>
  <c r="L14" i="1"/>
  <c r="Q14" i="1"/>
  <c r="Q11" i="1"/>
  <c r="Q10" i="1"/>
  <c r="Q9" i="1"/>
  <c r="Q8" i="1"/>
  <c r="Q7" i="1"/>
  <c r="Q6" i="1"/>
  <c r="Q5" i="1"/>
  <c r="Q4" i="1"/>
  <c r="Q3" i="1"/>
  <c r="P14" i="1"/>
  <c r="P11" i="1"/>
  <c r="P10" i="1"/>
  <c r="P9" i="1"/>
  <c r="P8" i="1"/>
  <c r="P7" i="1"/>
  <c r="P6" i="1"/>
  <c r="P5" i="1"/>
  <c r="P4" i="1"/>
  <c r="P3" i="1"/>
  <c r="O14" i="1"/>
  <c r="O15" i="1"/>
  <c r="K13" i="1"/>
  <c r="K12" i="1"/>
  <c r="K11" i="1"/>
  <c r="K10" i="1"/>
  <c r="K9" i="1"/>
  <c r="K8" i="1"/>
  <c r="K7" i="1"/>
  <c r="K6" i="1"/>
  <c r="K5" i="1"/>
  <c r="K4" i="1"/>
  <c r="K3" i="1"/>
  <c r="J14" i="1"/>
  <c r="J4" i="1"/>
  <c r="J5" i="1"/>
  <c r="J6" i="1"/>
  <c r="J7" i="1"/>
  <c r="J8" i="1"/>
  <c r="J9" i="1"/>
  <c r="J10" i="1"/>
  <c r="J11" i="1"/>
  <c r="J12" i="1"/>
  <c r="J13" i="1"/>
  <c r="J3" i="1"/>
  <c r="I14" i="1"/>
  <c r="I4" i="1"/>
  <c r="I5" i="1"/>
  <c r="I6" i="1"/>
  <c r="I7" i="1"/>
  <c r="I8" i="1"/>
  <c r="I9" i="1"/>
  <c r="I10" i="1"/>
  <c r="I11" i="1"/>
  <c r="I12" i="1"/>
  <c r="I13" i="1"/>
  <c r="I3" i="1"/>
  <c r="H14" i="1"/>
  <c r="G13" i="1"/>
  <c r="G12" i="1"/>
  <c r="G11" i="1"/>
  <c r="G10" i="1"/>
  <c r="G9" i="1"/>
  <c r="G8" i="1"/>
  <c r="G7" i="1"/>
  <c r="G6" i="1"/>
  <c r="G5" i="1"/>
  <c r="G4" i="1"/>
  <c r="G3" i="1"/>
  <c r="F14" i="1"/>
  <c r="F13" i="1"/>
  <c r="F12" i="1"/>
  <c r="F11" i="1"/>
  <c r="F10" i="1"/>
  <c r="F9" i="1"/>
  <c r="F8" i="1"/>
  <c r="F7" i="1"/>
  <c r="F6" i="1"/>
  <c r="F5" i="1"/>
  <c r="F4" i="1"/>
  <c r="F3" i="1"/>
  <c r="C13" i="1"/>
  <c r="C12" i="1"/>
  <c r="C11" i="1"/>
  <c r="C10" i="1"/>
  <c r="C9" i="1"/>
  <c r="C8" i="1"/>
  <c r="C7" i="1"/>
  <c r="C6" i="1"/>
  <c r="C5" i="1"/>
  <c r="C4" i="1"/>
  <c r="C3" i="1"/>
  <c r="C14" i="1"/>
  <c r="B14" i="1"/>
</calcChain>
</file>

<file path=xl/sharedStrings.xml><?xml version="1.0" encoding="utf-8"?>
<sst xmlns="http://schemas.openxmlformats.org/spreadsheetml/2006/main" count="161" uniqueCount="90">
  <si>
    <t xml:space="preserve"> ECB      </t>
  </si>
  <si>
    <t xml:space="preserve"> Gnome    </t>
  </si>
  <si>
    <t xml:space="preserve"> JRC      </t>
  </si>
  <si>
    <t xml:space="preserve"> KDE4     </t>
  </si>
  <si>
    <t xml:space="preserve"> OOffice  </t>
  </si>
  <si>
    <t xml:space="preserve"> PHP      </t>
  </si>
  <si>
    <t xml:space="preserve"> Ubuntu   </t>
  </si>
  <si>
    <t xml:space="preserve"> UN-TM    </t>
  </si>
  <si>
    <t xml:space="preserve"> WMTnc    </t>
  </si>
  <si>
    <t xml:space="preserve"> CommonC. </t>
  </si>
  <si>
    <t xml:space="preserve"> Europarl </t>
  </si>
  <si>
    <t>Segments train</t>
  </si>
  <si>
    <t>segments tests</t>
  </si>
  <si>
    <t>% segments train</t>
  </si>
  <si>
    <t>Token Train</t>
  </si>
  <si>
    <t>% tokens train</t>
  </si>
  <si>
    <t>token test</t>
  </si>
  <si>
    <t>%token tests</t>
  </si>
  <si>
    <t>% segments test</t>
  </si>
  <si>
    <t>BLEU</t>
  </si>
  <si>
    <t>BLEU - token weigthed avg</t>
  </si>
  <si>
    <t>BLEU - segment weighted avg</t>
  </si>
  <si>
    <t>BLEU Tuned</t>
  </si>
  <si>
    <t>Results from Farajan 2017</t>
  </si>
  <si>
    <t>Laws</t>
  </si>
  <si>
    <t>Spoken</t>
  </si>
  <si>
    <t>Thesis</t>
  </si>
  <si>
    <t>News</t>
  </si>
  <si>
    <t>Results from Su 2020 (Zh-En)</t>
  </si>
  <si>
    <t>Best BLEU</t>
  </si>
  <si>
    <t>generic equal distribution</t>
  </si>
  <si>
    <t>generic</t>
  </si>
  <si>
    <t>Full-finetuned</t>
  </si>
  <si>
    <t>Adap-block finetuned</t>
  </si>
  <si>
    <t>MDL residual</t>
  </si>
  <si>
    <t>MDL inference without adapter</t>
  </si>
  <si>
    <t>Gated-adap MDL </t>
  </si>
  <si>
    <t>Domain feature</t>
  </si>
  <si>
    <t>Domain tag (src)</t>
  </si>
  <si>
    <t>Domain tag (tgt)</t>
  </si>
  <si>
    <t>ADM (Denny Britz)</t>
  </si>
  <si>
    <t>ML (Denny Britz)</t>
  </si>
  <si>
    <t>W-AVG</t>
  </si>
  <si>
    <t>Med</t>
  </si>
  <si>
    <t>Law</t>
  </si>
  <si>
    <t>bank</t>
  </si>
  <si>
    <t>talk</t>
  </si>
  <si>
    <t>it</t>
  </si>
  <si>
    <t>rel</t>
  </si>
  <si>
    <t>Proportion</t>
  </si>
  <si>
    <t>0.677</t>
  </si>
  <si>
    <t>0.049</t>
  </si>
  <si>
    <t>0.13</t>
  </si>
  <si>
    <t>0.07</t>
  </si>
  <si>
    <t>0.04</t>
  </si>
  <si>
    <t>0.033</t>
  </si>
  <si>
    <t>AVG</t>
  </si>
  <si>
    <t>WMCMT</t>
  </si>
  <si>
    <t>Sparse</t>
  </si>
  <si>
    <t>med</t>
  </si>
  <si>
    <t>law</t>
  </si>
  <si>
    <t>religion</t>
  </si>
  <si>
    <t>talks</t>
  </si>
  <si>
    <t>Difference to generic</t>
  </si>
  <si>
    <t>Difference to fine tune</t>
  </si>
  <si>
    <t>Full-Finetuning</t>
  </si>
  <si>
    <t>split</t>
  </si>
  <si>
    <t>Residual Finetuning</t>
  </si>
  <si>
    <t>Split</t>
  </si>
  <si>
    <t>WDCNMT (rnn)</t>
  </si>
  <si>
    <t>Gated residual</t>
  </si>
  <si>
    <t>UFAL - 05 / 05</t>
  </si>
  <si>
    <t>Small (1/4)</t>
  </si>
  <si>
    <t>Large(3/4)</t>
  </si>
  <si>
    <t>UFAL</t>
  </si>
  <si>
    <t>Merge</t>
  </si>
  <si>
    <t>Bank</t>
  </si>
  <si>
    <t>WDCNMT (RNN)</t>
  </si>
  <si>
    <t>IT</t>
  </si>
  <si>
    <t>  37,29</t>
  </si>
  <si>
    <t> 54,16</t>
  </si>
  <si>
    <t>  49,27</t>
  </si>
  <si>
    <t>  38,47</t>
  </si>
  <si>
    <t>med+it</t>
  </si>
  <si>
    <t>bank+law</t>
  </si>
  <si>
    <t>med+talk+it</t>
  </si>
  <si>
    <t>med+talk</t>
  </si>
  <si>
    <t>it+med</t>
  </si>
  <si>
    <t>med+law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</si>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</sst>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6" formatCode="0.0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scheme val="minor"/>
    </font>
    <font>
      <sz val="12"/>
      <color rgb="FFFFFFFF"/>
      <name val="Calibri"/>
      <scheme val="minor"/>
    </font>
    <font>
      <sz val="12"/>
      <color rgb="FF000000"/>
      <name val="Calibri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ED7D31"/>
      <name val="Calibri"/>
      <family val="2"/>
      <scheme val="minor"/>
    </font>
    <font>
      <sz val="12"/>
      <color rgb="FF4472C4"/>
      <name val="Calibri"/>
      <family val="2"/>
      <scheme val="minor"/>
    </font>
    <font>
      <sz val="12"/>
      <color rgb="FF70AD47"/>
      <name val="Calibri"/>
      <family val="2"/>
      <scheme val="minor"/>
    </font>
    <font>
      <b/>
      <sz val="12"/>
      <color rgb="FFED7D31"/>
      <name val="Calibri"/>
      <family val="2"/>
      <scheme val="minor"/>
    </font>
    <font>
      <b/>
      <sz val="12"/>
      <color rgb="FF4472C4"/>
      <name val="Calibri"/>
      <family val="2"/>
      <scheme val="minor"/>
    </font>
    <font>
      <b/>
      <sz val="12"/>
      <color rgb="FF70AD47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ED7D3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3.95"/>
      <color rgb="FF000000"/>
      <name val="Calibri"/>
      <family val="2"/>
      <scheme val="minor"/>
    </font>
    <font>
      <sz val="13.95"/>
      <color rgb="FF000000"/>
      <name val="Arial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8EBF5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DD4EA"/>
        <bgColor indexed="64"/>
      </patternFill>
    </fill>
    <fill>
      <patternFill patternType="solid">
        <fgColor rgb="FFB7E1CD"/>
        <bgColor indexed="64"/>
      </patternFill>
    </fill>
  </fills>
  <borders count="3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FFFFFF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CCCCCC"/>
      </bottom>
      <diagonal/>
    </border>
    <border>
      <left style="medium">
        <color rgb="FFFFFFFF"/>
      </left>
      <right style="medium">
        <color rgb="FFCCCCCC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CCCCCC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CCCCCC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/>
      <right/>
      <top style="thick">
        <color rgb="FFFFFFFF"/>
      </top>
      <bottom style="medium">
        <color rgb="FFFFFFFF"/>
      </bottom>
      <diagonal/>
    </border>
    <border>
      <left/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FFFFFF"/>
      </bottom>
      <diagonal/>
    </border>
    <border>
      <left style="medium">
        <color rgb="FFCCCCCC"/>
      </left>
      <right style="medium">
        <color rgb="FFCCCCCC"/>
      </right>
      <top style="medium">
        <color rgb="FFFFFFFF"/>
      </top>
      <bottom style="medium">
        <color rgb="FFCCCCCC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FFFFF"/>
      </bottom>
      <diagonal/>
    </border>
    <border>
      <left style="medium">
        <color rgb="FF9E9E9E"/>
      </left>
      <right style="medium">
        <color rgb="FF9E9E9E"/>
      </right>
      <top style="medium">
        <color rgb="FF9E9E9E"/>
      </top>
      <bottom style="medium">
        <color rgb="FF9E9E9E"/>
      </bottom>
      <diagonal/>
    </border>
    <border>
      <left style="medium">
        <color rgb="FF9E9E9E"/>
      </left>
      <right style="medium">
        <color rgb="FF9E9E9E"/>
      </right>
      <top style="medium">
        <color rgb="FF9E9E9E"/>
      </top>
      <bottom style="medium">
        <color rgb="FFCCCCCC"/>
      </bottom>
      <diagonal/>
    </border>
    <border>
      <left style="medium">
        <color rgb="FF9E9E9E"/>
      </left>
      <right style="medium">
        <color rgb="FFCCCCCC"/>
      </right>
      <top style="medium">
        <color rgb="FF9E9E9E"/>
      </top>
      <bottom style="medium">
        <color rgb="FF9E9E9E"/>
      </bottom>
      <diagonal/>
    </border>
    <border>
      <left style="medium">
        <color rgb="FF9E9E9E"/>
      </left>
      <right style="medium">
        <color rgb="FF9E9E9E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9E9E9E"/>
      </bottom>
      <diagonal/>
    </border>
    <border>
      <left style="medium">
        <color rgb="FF9E9E9E"/>
      </left>
      <right style="medium">
        <color rgb="FFCCCCCC"/>
      </right>
      <top/>
      <bottom/>
      <diagonal/>
    </border>
    <border>
      <left style="medium">
        <color rgb="FF9E9E9E"/>
      </left>
      <right/>
      <top/>
      <bottom/>
      <diagonal/>
    </border>
  </borders>
  <cellStyleXfs count="19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5">
    <xf numFmtId="0" fontId="0" fillId="0" borderId="0" xfId="0"/>
    <xf numFmtId="164" fontId="0" fillId="0" borderId="0" xfId="1" applyNumberFormat="1" applyFont="1"/>
    <xf numFmtId="0" fontId="2" fillId="0" borderId="0" xfId="0" applyFont="1" applyAlignment="1">
      <alignment horizontal="center" wrapText="1"/>
    </xf>
    <xf numFmtId="164" fontId="2" fillId="0" borderId="0" xfId="1" applyNumberFormat="1" applyFont="1" applyAlignment="1">
      <alignment horizontal="center" wrapText="1"/>
    </xf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horizontal="left"/>
    </xf>
    <xf numFmtId="2" fontId="0" fillId="0" borderId="0" xfId="1" applyNumberFormat="1" applyFont="1"/>
    <xf numFmtId="2" fontId="0" fillId="0" borderId="0" xfId="0" applyNumberFormat="1"/>
    <xf numFmtId="0" fontId="6" fillId="5" borderId="1" xfId="0" applyFont="1" applyFill="1" applyBorder="1" applyAlignment="1">
      <alignment horizontal="center" vertical="center" wrapText="1"/>
    </xf>
    <xf numFmtId="0" fontId="0" fillId="0" borderId="0" xfId="0"/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5" borderId="5" xfId="0" applyFill="1" applyBorder="1" applyAlignment="1">
      <alignment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vertical="center" wrapText="1"/>
    </xf>
    <xf numFmtId="0" fontId="8" fillId="6" borderId="3" xfId="0" applyFont="1" applyFill="1" applyBorder="1" applyAlignment="1">
      <alignment vertical="center" wrapText="1"/>
    </xf>
    <xf numFmtId="2" fontId="8" fillId="6" borderId="3" xfId="0" applyNumberFormat="1" applyFont="1" applyFill="1" applyBorder="1" applyAlignment="1">
      <alignment horizontal="right" vertical="center" wrapText="1"/>
    </xf>
    <xf numFmtId="2" fontId="8" fillId="6" borderId="4" xfId="0" applyNumberFormat="1" applyFont="1" applyFill="1" applyBorder="1" applyAlignment="1">
      <alignment horizontal="right" vertical="center" wrapText="1"/>
    </xf>
    <xf numFmtId="2" fontId="8" fillId="6" borderId="5" xfId="0" applyNumberFormat="1" applyFont="1" applyFill="1" applyBorder="1" applyAlignment="1">
      <alignment horizontal="right" vertical="center" wrapText="1"/>
    </xf>
    <xf numFmtId="2" fontId="8" fillId="6" borderId="8" xfId="0" applyNumberFormat="1" applyFont="1" applyFill="1" applyBorder="1" applyAlignment="1">
      <alignment horizontal="right" vertical="center" wrapText="1"/>
    </xf>
    <xf numFmtId="0" fontId="0" fillId="0" borderId="2" xfId="0" applyBorder="1"/>
    <xf numFmtId="0" fontId="0" fillId="0" borderId="6" xfId="0" applyBorder="1"/>
    <xf numFmtId="166" fontId="0" fillId="0" borderId="0" xfId="0" applyNumberFormat="1" applyFill="1" applyBorder="1"/>
    <xf numFmtId="166" fontId="0" fillId="0" borderId="0" xfId="0" applyNumberFormat="1"/>
    <xf numFmtId="166" fontId="8" fillId="6" borderId="1" xfId="0" applyNumberFormat="1" applyFont="1" applyFill="1" applyBorder="1" applyAlignment="1">
      <alignment horizontal="right" vertical="center" wrapText="1"/>
    </xf>
    <xf numFmtId="166" fontId="8" fillId="6" borderId="3" xfId="0" applyNumberFormat="1" applyFont="1" applyFill="1" applyBorder="1" applyAlignment="1">
      <alignment horizontal="right" vertical="center" wrapText="1"/>
    </xf>
    <xf numFmtId="166" fontId="8" fillId="6" borderId="4" xfId="0" applyNumberFormat="1" applyFont="1" applyFill="1" applyBorder="1" applyAlignment="1">
      <alignment horizontal="right" vertical="center" wrapText="1"/>
    </xf>
    <xf numFmtId="166" fontId="8" fillId="6" borderId="5" xfId="0" applyNumberFormat="1" applyFont="1" applyFill="1" applyBorder="1" applyAlignment="1">
      <alignment horizontal="right" vertical="center" wrapText="1"/>
    </xf>
    <xf numFmtId="166" fontId="8" fillId="6" borderId="7" xfId="0" applyNumberFormat="1" applyFont="1" applyFill="1" applyBorder="1" applyAlignment="1">
      <alignment horizontal="right" vertical="center" wrapText="1"/>
    </xf>
    <xf numFmtId="166" fontId="8" fillId="6" borderId="8" xfId="0" applyNumberFormat="1" applyFont="1" applyFill="1" applyBorder="1" applyAlignment="1">
      <alignment horizontal="right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vertical="top" wrapText="1"/>
    </xf>
    <xf numFmtId="0" fontId="6" fillId="7" borderId="3" xfId="0" applyFont="1" applyFill="1" applyBorder="1" applyAlignment="1">
      <alignment vertical="center" wrapText="1"/>
    </xf>
    <xf numFmtId="0" fontId="8" fillId="6" borderId="4" xfId="0" applyFont="1" applyFill="1" applyBorder="1" applyAlignment="1">
      <alignment vertical="center" wrapText="1"/>
    </xf>
    <xf numFmtId="0" fontId="8" fillId="6" borderId="5" xfId="0" applyFont="1" applyFill="1" applyBorder="1" applyAlignment="1">
      <alignment vertical="top" wrapText="1"/>
    </xf>
    <xf numFmtId="0" fontId="7" fillId="8" borderId="4" xfId="0" applyFont="1" applyFill="1" applyBorder="1" applyAlignment="1">
      <alignment vertical="center" wrapText="1"/>
    </xf>
    <xf numFmtId="0" fontId="7" fillId="4" borderId="5" xfId="0" applyFont="1" applyFill="1" applyBorder="1" applyAlignment="1">
      <alignment vertical="center" wrapText="1"/>
    </xf>
    <xf numFmtId="0" fontId="7" fillId="8" borderId="5" xfId="0" applyFont="1" applyFill="1" applyBorder="1" applyAlignment="1">
      <alignment vertical="center" wrapText="1"/>
    </xf>
    <xf numFmtId="0" fontId="7" fillId="4" borderId="12" xfId="0" applyFont="1" applyFill="1" applyBorder="1" applyAlignment="1">
      <alignment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0" fillId="7" borderId="3" xfId="0" applyFill="1" applyBorder="1" applyAlignment="1">
      <alignment vertical="top" wrapText="1"/>
    </xf>
    <xf numFmtId="0" fontId="0" fillId="8" borderId="4" xfId="0" applyFill="1" applyBorder="1" applyAlignment="1">
      <alignment vertical="top" wrapText="1"/>
    </xf>
    <xf numFmtId="0" fontId="12" fillId="4" borderId="5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0" fillId="8" borderId="5" xfId="0" applyFill="1" applyBorder="1" applyAlignment="1">
      <alignment vertical="top" wrapText="1"/>
    </xf>
    <xf numFmtId="0" fontId="13" fillId="8" borderId="22" xfId="0" applyFont="1" applyFill="1" applyBorder="1" applyAlignment="1">
      <alignment horizontal="center" vertical="center" wrapText="1"/>
    </xf>
    <xf numFmtId="0" fontId="13" fillId="4" borderId="22" xfId="0" applyFont="1" applyFill="1" applyBorder="1" applyAlignment="1">
      <alignment horizontal="center" vertical="center" wrapText="1"/>
    </xf>
    <xf numFmtId="0" fontId="9" fillId="7" borderId="13" xfId="0" applyFont="1" applyFill="1" applyBorder="1" applyAlignment="1">
      <alignment horizontal="center" vertical="center" wrapText="1"/>
    </xf>
    <xf numFmtId="0" fontId="9" fillId="7" borderId="14" xfId="0" applyFont="1" applyFill="1" applyBorder="1" applyAlignment="1">
      <alignment horizontal="center" vertical="center" wrapText="1"/>
    </xf>
    <xf numFmtId="0" fontId="9" fillId="7" borderId="15" xfId="0" applyFont="1" applyFill="1" applyBorder="1" applyAlignment="1">
      <alignment horizontal="center" vertical="center" wrapText="1"/>
    </xf>
    <xf numFmtId="0" fontId="12" fillId="8" borderId="16" xfId="0" applyFont="1" applyFill="1" applyBorder="1" applyAlignment="1">
      <alignment horizontal="center" vertical="center" wrapText="1"/>
    </xf>
    <xf numFmtId="0" fontId="12" fillId="8" borderId="17" xfId="0" applyFont="1" applyFill="1" applyBorder="1" applyAlignment="1">
      <alignment horizontal="center" vertical="center" wrapText="1"/>
    </xf>
    <xf numFmtId="0" fontId="10" fillId="8" borderId="18" xfId="0" applyFont="1" applyFill="1" applyBorder="1" applyAlignment="1">
      <alignment horizontal="center" vertical="center" wrapText="1"/>
    </xf>
    <xf numFmtId="0" fontId="10" fillId="8" borderId="19" xfId="0" applyFont="1" applyFill="1" applyBorder="1" applyAlignment="1">
      <alignment horizontal="center" vertical="center" wrapText="1"/>
    </xf>
    <xf numFmtId="0" fontId="10" fillId="8" borderId="20" xfId="0" applyFont="1" applyFill="1" applyBorder="1" applyAlignment="1">
      <alignment horizontal="center" vertical="center" wrapText="1"/>
    </xf>
    <xf numFmtId="0" fontId="12" fillId="8" borderId="21" xfId="0" applyFont="1" applyFill="1" applyBorder="1" applyAlignment="1">
      <alignment horizontal="center" vertical="center" wrapText="1"/>
    </xf>
    <xf numFmtId="0" fontId="10" fillId="8" borderId="22" xfId="0" applyFont="1" applyFill="1" applyBorder="1" applyAlignment="1">
      <alignment horizontal="center" vertical="center" wrapText="1"/>
    </xf>
    <xf numFmtId="0" fontId="10" fillId="8" borderId="23" xfId="0" applyFont="1" applyFill="1" applyBorder="1" applyAlignment="1">
      <alignment horizontal="center" vertical="center" wrapText="1"/>
    </xf>
    <xf numFmtId="0" fontId="10" fillId="8" borderId="24" xfId="0" applyFont="1" applyFill="1" applyBorder="1" applyAlignment="1">
      <alignment horizontal="center" vertical="center" wrapText="1"/>
    </xf>
    <xf numFmtId="0" fontId="13" fillId="8" borderId="22" xfId="0" applyFont="1" applyFill="1" applyBorder="1" applyAlignment="1">
      <alignment horizontal="center" vertical="center" wrapText="1"/>
    </xf>
    <xf numFmtId="0" fontId="13" fillId="8" borderId="23" xfId="0" applyFont="1" applyFill="1" applyBorder="1" applyAlignment="1">
      <alignment horizontal="center" vertical="center" wrapText="1"/>
    </xf>
    <xf numFmtId="0" fontId="13" fillId="8" borderId="24" xfId="0" applyFont="1" applyFill="1" applyBorder="1" applyAlignment="1">
      <alignment horizontal="center" vertical="center" wrapText="1"/>
    </xf>
    <xf numFmtId="0" fontId="13" fillId="4" borderId="22" xfId="0" applyFont="1" applyFill="1" applyBorder="1" applyAlignment="1">
      <alignment horizontal="center" vertical="center" wrapText="1"/>
    </xf>
    <xf numFmtId="0" fontId="13" fillId="4" borderId="23" xfId="0" applyFont="1" applyFill="1" applyBorder="1" applyAlignment="1">
      <alignment horizontal="center" vertical="center" wrapText="1"/>
    </xf>
    <xf numFmtId="0" fontId="13" fillId="4" borderId="24" xfId="0" applyFont="1" applyFill="1" applyBorder="1" applyAlignment="1">
      <alignment horizontal="center" vertical="center" wrapText="1"/>
    </xf>
    <xf numFmtId="0" fontId="0" fillId="8" borderId="22" xfId="0" applyFill="1" applyBorder="1" applyAlignment="1">
      <alignment vertical="top" wrapText="1"/>
    </xf>
    <xf numFmtId="0" fontId="0" fillId="8" borderId="23" xfId="0" applyFill="1" applyBorder="1" applyAlignment="1">
      <alignment vertical="top" wrapText="1"/>
    </xf>
    <xf numFmtId="0" fontId="0" fillId="8" borderId="24" xfId="0" applyFill="1" applyBorder="1" applyAlignment="1">
      <alignment vertical="top" wrapText="1"/>
    </xf>
    <xf numFmtId="0" fontId="0" fillId="4" borderId="22" xfId="0" applyFill="1" applyBorder="1" applyAlignment="1">
      <alignment vertical="top" wrapText="1"/>
    </xf>
    <xf numFmtId="0" fontId="0" fillId="4" borderId="23" xfId="0" applyFill="1" applyBorder="1" applyAlignment="1">
      <alignment vertical="top" wrapText="1"/>
    </xf>
    <xf numFmtId="0" fontId="0" fillId="4" borderId="24" xfId="0" applyFill="1" applyBorder="1" applyAlignment="1">
      <alignment vertical="top" wrapText="1"/>
    </xf>
    <xf numFmtId="0" fontId="0" fillId="0" borderId="6" xfId="0" applyBorder="1" applyAlignment="1">
      <alignment horizontal="center"/>
    </xf>
    <xf numFmtId="0" fontId="5" fillId="0" borderId="0" xfId="0" applyFont="1"/>
    <xf numFmtId="0" fontId="8" fillId="0" borderId="0" xfId="0" applyFont="1"/>
    <xf numFmtId="0" fontId="16" fillId="7" borderId="3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 wrapText="1"/>
    </xf>
    <xf numFmtId="0" fontId="13" fillId="8" borderId="1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0" fontId="13" fillId="4" borderId="18" xfId="0" applyFont="1" applyFill="1" applyBorder="1" applyAlignment="1">
      <alignment horizontal="center" vertical="center" wrapText="1"/>
    </xf>
    <xf numFmtId="0" fontId="13" fillId="8" borderId="4" xfId="0" applyFont="1" applyFill="1" applyBorder="1" applyAlignment="1">
      <alignment horizontal="center" vertical="center" wrapText="1"/>
    </xf>
    <xf numFmtId="0" fontId="13" fillId="8" borderId="5" xfId="0" applyFont="1" applyFill="1" applyBorder="1" applyAlignment="1">
      <alignment horizontal="center" vertical="center" wrapText="1"/>
    </xf>
    <xf numFmtId="0" fontId="7" fillId="8" borderId="13" xfId="0" applyFont="1" applyFill="1" applyBorder="1" applyAlignment="1">
      <alignment horizontal="center" vertical="center" wrapText="1"/>
    </xf>
    <xf numFmtId="0" fontId="13" fillId="8" borderId="18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 wrapText="1"/>
    </xf>
    <xf numFmtId="0" fontId="10" fillId="4" borderId="22" xfId="0" applyFont="1" applyFill="1" applyBorder="1" applyAlignment="1">
      <alignment horizontal="center" vertical="center" wrapText="1"/>
    </xf>
    <xf numFmtId="0" fontId="10" fillId="4" borderId="23" xfId="0" applyFont="1" applyFill="1" applyBorder="1" applyAlignment="1">
      <alignment horizontal="center" vertical="center" wrapText="1"/>
    </xf>
    <xf numFmtId="0" fontId="10" fillId="4" borderId="24" xfId="0" applyFont="1" applyFill="1" applyBorder="1" applyAlignment="1">
      <alignment horizontal="center" vertical="center" wrapText="1"/>
    </xf>
    <xf numFmtId="0" fontId="7" fillId="8" borderId="14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13" fillId="8" borderId="23" xfId="0" applyFont="1" applyFill="1" applyBorder="1" applyAlignment="1">
      <alignment horizontal="center" vertical="center" wrapText="1"/>
    </xf>
    <xf numFmtId="0" fontId="13" fillId="8" borderId="24" xfId="0" applyFont="1" applyFill="1" applyBorder="1" applyAlignment="1">
      <alignment horizontal="center" vertical="center" wrapText="1"/>
    </xf>
    <xf numFmtId="0" fontId="13" fillId="4" borderId="23" xfId="0" applyFont="1" applyFill="1" applyBorder="1" applyAlignment="1">
      <alignment horizontal="center" vertical="center" wrapText="1"/>
    </xf>
    <xf numFmtId="0" fontId="13" fillId="4" borderId="24" xfId="0" applyFont="1" applyFill="1" applyBorder="1" applyAlignment="1">
      <alignment horizontal="center" vertical="center" wrapText="1"/>
    </xf>
    <xf numFmtId="0" fontId="13" fillId="8" borderId="19" xfId="0" applyFont="1" applyFill="1" applyBorder="1" applyAlignment="1">
      <alignment horizontal="center" vertical="center" wrapText="1"/>
    </xf>
    <xf numFmtId="0" fontId="13" fillId="8" borderId="20" xfId="0" applyFont="1" applyFill="1" applyBorder="1" applyAlignment="1">
      <alignment horizontal="center" vertical="center" wrapText="1"/>
    </xf>
    <xf numFmtId="0" fontId="14" fillId="8" borderId="4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4" fillId="8" borderId="5" xfId="0" applyFont="1" applyFill="1" applyBorder="1" applyAlignment="1">
      <alignment horizontal="center" vertical="center" wrapText="1"/>
    </xf>
    <xf numFmtId="0" fontId="15" fillId="8" borderId="5" xfId="0" applyFont="1" applyFill="1" applyBorder="1" applyAlignment="1">
      <alignment horizontal="center" vertical="center" wrapText="1"/>
    </xf>
    <xf numFmtId="0" fontId="13" fillId="8" borderId="14" xfId="0" applyFont="1" applyFill="1" applyBorder="1" applyAlignment="1">
      <alignment horizontal="center" vertical="center" wrapText="1"/>
    </xf>
    <xf numFmtId="0" fontId="13" fillId="8" borderId="15" xfId="0" applyFont="1" applyFill="1" applyBorder="1" applyAlignment="1">
      <alignment horizontal="center" vertical="center" wrapText="1"/>
    </xf>
    <xf numFmtId="0" fontId="10" fillId="4" borderId="19" xfId="0" applyFont="1" applyFill="1" applyBorder="1" applyAlignment="1">
      <alignment horizontal="center" vertical="center" wrapText="1"/>
    </xf>
    <xf numFmtId="0" fontId="10" fillId="4" borderId="20" xfId="0" applyFont="1" applyFill="1" applyBorder="1" applyAlignment="1">
      <alignment horizontal="center" vertical="center" wrapText="1"/>
    </xf>
    <xf numFmtId="0" fontId="13" fillId="4" borderId="19" xfId="0" applyFont="1" applyFill="1" applyBorder="1" applyAlignment="1">
      <alignment horizontal="center" vertical="center" wrapText="1"/>
    </xf>
    <xf numFmtId="0" fontId="13" fillId="4" borderId="20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20" fillId="8" borderId="5" xfId="0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vertical="center" wrapText="1"/>
    </xf>
    <xf numFmtId="0" fontId="7" fillId="5" borderId="25" xfId="0" applyFont="1" applyFill="1" applyBorder="1" applyAlignment="1">
      <alignment horizontal="center" vertical="center" wrapText="1"/>
    </xf>
    <xf numFmtId="0" fontId="22" fillId="5" borderId="26" xfId="0" applyFont="1" applyFill="1" applyBorder="1" applyAlignment="1">
      <alignment horizontal="center" vertical="center" wrapText="1"/>
    </xf>
    <xf numFmtId="0" fontId="22" fillId="5" borderId="7" xfId="0" applyFont="1" applyFill="1" applyBorder="1" applyAlignment="1">
      <alignment horizontal="center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22" fillId="5" borderId="25" xfId="0" applyFont="1" applyFill="1" applyBorder="1" applyAlignment="1">
      <alignment horizontal="center" vertical="center" wrapText="1"/>
    </xf>
    <xf numFmtId="0" fontId="22" fillId="5" borderId="27" xfId="0" applyFont="1" applyFill="1" applyBorder="1" applyAlignment="1">
      <alignment horizontal="center" vertical="center" wrapText="1"/>
    </xf>
    <xf numFmtId="0" fontId="22" fillId="5" borderId="5" xfId="0" applyFont="1" applyFill="1" applyBorder="1" applyAlignment="1">
      <alignment horizontal="center" vertical="center" wrapText="1"/>
    </xf>
    <xf numFmtId="0" fontId="0" fillId="5" borderId="26" xfId="0" applyFill="1" applyBorder="1" applyAlignment="1">
      <alignment vertical="center" wrapText="1"/>
    </xf>
    <xf numFmtId="0" fontId="0" fillId="0" borderId="28" xfId="0" applyBorder="1" applyAlignment="1">
      <alignment vertical="top" wrapText="1"/>
    </xf>
    <xf numFmtId="0" fontId="23" fillId="0" borderId="29" xfId="0" applyFont="1" applyBorder="1" applyAlignment="1">
      <alignment vertical="center" wrapText="1"/>
    </xf>
    <xf numFmtId="0" fontId="23" fillId="0" borderId="30" xfId="0" applyFont="1" applyBorder="1" applyAlignment="1">
      <alignment vertical="center" wrapText="1"/>
    </xf>
    <xf numFmtId="0" fontId="24" fillId="9" borderId="1" xfId="0" applyFont="1" applyFill="1" applyBorder="1" applyAlignment="1">
      <alignment horizontal="right" vertical="center" wrapText="1"/>
    </xf>
    <xf numFmtId="0" fontId="24" fillId="9" borderId="1" xfId="0" applyFont="1" applyFill="1" applyBorder="1" applyAlignment="1">
      <alignment horizontal="center" vertical="center" wrapText="1"/>
    </xf>
    <xf numFmtId="0" fontId="23" fillId="0" borderId="31" xfId="0" applyFont="1" applyBorder="1" applyAlignment="1">
      <alignment vertical="center" wrapText="1"/>
    </xf>
    <xf numFmtId="0" fontId="0" fillId="0" borderId="32" xfId="0" applyBorder="1"/>
    <xf numFmtId="0" fontId="23" fillId="0" borderId="0" xfId="0" applyFont="1" applyFill="1" applyBorder="1" applyAlignment="1">
      <alignment vertical="center" wrapText="1"/>
    </xf>
    <xf numFmtId="0" fontId="23" fillId="0" borderId="33" xfId="0" applyFont="1" applyFill="1" applyBorder="1" applyAlignment="1">
      <alignment vertical="center" wrapText="1"/>
    </xf>
    <xf numFmtId="0" fontId="23" fillId="0" borderId="34" xfId="0" applyFont="1" applyFill="1" applyBorder="1" applyAlignment="1">
      <alignment vertical="center" wrapText="1"/>
    </xf>
  </cellXfs>
  <cellStyles count="196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6" builtinId="8" hidden="1"/>
    <cellStyle name="Lien hypertexte" xfId="158" builtinId="8" hidden="1"/>
    <cellStyle name="Lien hypertexte" xfId="160" builtinId="8" hidden="1"/>
    <cellStyle name="Lien hypertexte" xfId="162" builtinId="8" hidden="1"/>
    <cellStyle name="Lien hypertexte" xfId="164" builtinId="8" hidden="1"/>
    <cellStyle name="Lien hypertexte" xfId="166" builtinId="8" hidden="1"/>
    <cellStyle name="Lien hypertexte" xfId="168" builtinId="8" hidden="1"/>
    <cellStyle name="Lien hypertexte" xfId="170" builtinId="8" hidden="1"/>
    <cellStyle name="Lien hypertexte" xfId="172" builtinId="8" hidden="1"/>
    <cellStyle name="Lien hypertexte" xfId="174" builtinId="8" hidden="1"/>
    <cellStyle name="Lien hypertexte" xfId="176" builtinId="8" hidden="1"/>
    <cellStyle name="Lien hypertexte" xfId="178" builtinId="8" hidden="1"/>
    <cellStyle name="Lien hypertexte" xfId="180" builtinId="8" hidden="1"/>
    <cellStyle name="Lien hypertexte" xfId="182" builtinId="8" hidden="1"/>
    <cellStyle name="Lien hypertexte" xfId="184" builtinId="8" hidden="1"/>
    <cellStyle name="Lien hypertexte" xfId="186" builtinId="8" hidden="1"/>
    <cellStyle name="Lien hypertexte" xfId="188" builtinId="8" hidden="1"/>
    <cellStyle name="Lien hypertexte" xfId="190" builtinId="8" hidden="1"/>
    <cellStyle name="Lien hypertexte" xfId="192" builtinId="8" hidden="1"/>
    <cellStyle name="Lien hypertexte" xfId="194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7" builtinId="9" hidden="1"/>
    <cellStyle name="Lien hypertexte visité" xfId="159" builtinId="9" hidden="1"/>
    <cellStyle name="Lien hypertexte visité" xfId="161" builtinId="9" hidden="1"/>
    <cellStyle name="Lien hypertexte visité" xfId="163" builtinId="9" hidden="1"/>
    <cellStyle name="Lien hypertexte visité" xfId="165" builtinId="9" hidden="1"/>
    <cellStyle name="Lien hypertexte visité" xfId="167" builtinId="9" hidden="1"/>
    <cellStyle name="Lien hypertexte visité" xfId="169" builtinId="9" hidden="1"/>
    <cellStyle name="Lien hypertexte visité" xfId="171" builtinId="9" hidden="1"/>
    <cellStyle name="Lien hypertexte visité" xfId="173" builtinId="9" hidden="1"/>
    <cellStyle name="Lien hypertexte visité" xfId="175" builtinId="9" hidden="1"/>
    <cellStyle name="Lien hypertexte visité" xfId="177" builtinId="9" hidden="1"/>
    <cellStyle name="Lien hypertexte visité" xfId="179" builtinId="9" hidden="1"/>
    <cellStyle name="Lien hypertexte visité" xfId="181" builtinId="9" hidden="1"/>
    <cellStyle name="Lien hypertexte visité" xfId="183" builtinId="9" hidden="1"/>
    <cellStyle name="Lien hypertexte visité" xfId="185" builtinId="9" hidden="1"/>
    <cellStyle name="Lien hypertexte visité" xfId="187" builtinId="9" hidden="1"/>
    <cellStyle name="Lien hypertexte visité" xfId="189" builtinId="9" hidden="1"/>
    <cellStyle name="Lien hypertexte visité" xfId="191" builtinId="9" hidden="1"/>
    <cellStyle name="Lien hypertexte visité" xfId="193" builtinId="9" hidden="1"/>
    <cellStyle name="Lien hypertexte visité" xfId="195" builtinId="9" hidden="1"/>
    <cellStyle name="Normal" xfId="0" builtinId="0"/>
    <cellStyle name="Pourcentage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A5" zoomScale="150" zoomScaleNormal="150" zoomScalePageLayoutView="150" workbookViewId="0">
      <selection activeCell="M23" sqref="M23"/>
    </sheetView>
  </sheetViews>
  <sheetFormatPr baseColWidth="10" defaultRowHeight="15" x14ac:dyDescent="0"/>
  <cols>
    <col min="3" max="3" width="10.83203125" style="1"/>
    <col min="7" max="7" width="10.83203125" style="1"/>
    <col min="11" max="11" width="10.83203125" style="1"/>
  </cols>
  <sheetData>
    <row r="1" spans="1:17" s="2" customFormat="1" ht="60">
      <c r="B1" s="2" t="s">
        <v>11</v>
      </c>
      <c r="C1" s="3" t="s">
        <v>13</v>
      </c>
      <c r="F1" s="2" t="s">
        <v>14</v>
      </c>
      <c r="G1" s="3" t="s">
        <v>15</v>
      </c>
      <c r="H1" s="2" t="s">
        <v>12</v>
      </c>
      <c r="I1" s="2" t="s">
        <v>18</v>
      </c>
      <c r="J1" s="2" t="s">
        <v>16</v>
      </c>
      <c r="K1" s="3" t="s">
        <v>17</v>
      </c>
      <c r="L1" s="2" t="s">
        <v>22</v>
      </c>
      <c r="M1" s="2" t="s">
        <v>21</v>
      </c>
      <c r="N1" s="2" t="s">
        <v>20</v>
      </c>
      <c r="O1" s="2" t="s">
        <v>19</v>
      </c>
      <c r="P1" s="2" t="s">
        <v>21</v>
      </c>
      <c r="Q1" s="2" t="s">
        <v>20</v>
      </c>
    </row>
    <row r="2" spans="1:17" s="2" customFormat="1">
      <c r="A2" s="6" t="s">
        <v>23</v>
      </c>
      <c r="C2" s="3"/>
      <c r="G2" s="3"/>
      <c r="K2" s="3"/>
    </row>
    <row r="3" spans="1:17">
      <c r="A3" t="s">
        <v>0</v>
      </c>
      <c r="B3">
        <v>142400</v>
      </c>
      <c r="C3" s="1">
        <f>B3/$B$14</f>
        <v>2.417903351784562E-2</v>
      </c>
      <c r="D3">
        <v>76.7</v>
      </c>
      <c r="E3">
        <v>20.5</v>
      </c>
      <c r="F3">
        <f>E3*B3</f>
        <v>2919200</v>
      </c>
      <c r="G3" s="1">
        <f>F3/$F$14</f>
        <v>2.5199190746185915E-2</v>
      </c>
      <c r="H3">
        <v>1000</v>
      </c>
      <c r="I3" s="1">
        <f>H3/$H$14</f>
        <v>0.12559658377292138</v>
      </c>
      <c r="J3">
        <f>H3*E3</f>
        <v>20500</v>
      </c>
      <c r="K3" s="1">
        <f>J3/$J$14</f>
        <v>0.18896795840861325</v>
      </c>
      <c r="L3">
        <v>58</v>
      </c>
      <c r="M3">
        <f>L3*I3</f>
        <v>7.2846018588294399</v>
      </c>
      <c r="N3">
        <f>L3*K3</f>
        <v>10.960141587699567</v>
      </c>
      <c r="O3">
        <v>58.7</v>
      </c>
      <c r="P3">
        <f t="shared" ref="P3:P11" si="0">O3*I3</f>
        <v>7.372519467470485</v>
      </c>
      <c r="Q3">
        <f>O3*K3</f>
        <v>11.092419158585598</v>
      </c>
    </row>
    <row r="4" spans="1:17">
      <c r="A4" t="s">
        <v>1</v>
      </c>
      <c r="B4">
        <v>236100</v>
      </c>
      <c r="C4" s="1">
        <f t="shared" ref="C4:C13" si="1">B4/$B$14</f>
        <v>4.0088973409854997E-2</v>
      </c>
      <c r="D4">
        <v>102.1</v>
      </c>
      <c r="E4">
        <v>7.2</v>
      </c>
      <c r="F4">
        <f t="shared" ref="F4:F13" si="2">E4*B4</f>
        <v>1699920</v>
      </c>
      <c r="G4" s="1">
        <f t="shared" ref="G4:G13" si="3">F4/$F$14</f>
        <v>1.4674091646086723E-2</v>
      </c>
      <c r="H4">
        <v>982</v>
      </c>
      <c r="I4" s="1">
        <f t="shared" ref="I4:I13" si="4">H4/$H$14</f>
        <v>0.12333584526500879</v>
      </c>
      <c r="J4">
        <f t="shared" ref="J4:J13" si="5">H4*E4</f>
        <v>7070.4000000000005</v>
      </c>
      <c r="K4" s="1">
        <f t="shared" ref="K4:K13" si="6">J4/$J$14</f>
        <v>6.5174587957671185E-2</v>
      </c>
      <c r="L4">
        <v>93.8</v>
      </c>
      <c r="M4">
        <f t="shared" ref="M4:M11" si="7">L4*I4</f>
        <v>11.568902285857824</v>
      </c>
      <c r="N4">
        <f t="shared" ref="N4:N11" si="8">L4*K4</f>
        <v>6.1133763504295571</v>
      </c>
      <c r="O4">
        <v>94.9</v>
      </c>
      <c r="P4">
        <f t="shared" si="0"/>
        <v>11.704571715649335</v>
      </c>
      <c r="Q4">
        <f>O4*K4</f>
        <v>6.1850683971829961</v>
      </c>
    </row>
    <row r="5" spans="1:17">
      <c r="A5" t="s">
        <v>2</v>
      </c>
      <c r="B5">
        <v>678900</v>
      </c>
      <c r="C5" s="1">
        <f t="shared" si="1"/>
        <v>0.11527490066899854</v>
      </c>
      <c r="D5">
        <v>146.30000000000001</v>
      </c>
      <c r="E5">
        <v>15.4</v>
      </c>
      <c r="F5">
        <f t="shared" si="2"/>
        <v>10455060</v>
      </c>
      <c r="G5" s="1">
        <f t="shared" si="3"/>
        <v>9.0250428611543754E-2</v>
      </c>
      <c r="H5">
        <v>757</v>
      </c>
      <c r="I5" s="1">
        <f t="shared" si="4"/>
        <v>9.5076613916101477E-2</v>
      </c>
      <c r="J5">
        <f t="shared" si="5"/>
        <v>11657.800000000001</v>
      </c>
      <c r="K5" s="1">
        <f t="shared" si="6"/>
        <v>0.10746100807492349</v>
      </c>
      <c r="L5">
        <v>62.6</v>
      </c>
      <c r="M5">
        <f t="shared" si="7"/>
        <v>5.9517960311479525</v>
      </c>
      <c r="N5">
        <f t="shared" si="8"/>
        <v>6.7270591054902109</v>
      </c>
      <c r="O5">
        <v>69.7</v>
      </c>
      <c r="P5">
        <f t="shared" si="0"/>
        <v>6.6268399899522734</v>
      </c>
      <c r="Q5">
        <f t="shared" ref="Q5:Q11" si="9">O5*K5</f>
        <v>7.4900322628221678</v>
      </c>
    </row>
    <row r="6" spans="1:17">
      <c r="A6" t="s">
        <v>3</v>
      </c>
      <c r="B6">
        <v>160700</v>
      </c>
      <c r="C6" s="1">
        <f t="shared" si="1"/>
        <v>2.7286310999422692E-2</v>
      </c>
      <c r="D6">
        <v>25.3</v>
      </c>
      <c r="E6">
        <v>6.4</v>
      </c>
      <c r="F6">
        <f t="shared" si="2"/>
        <v>1028480</v>
      </c>
      <c r="G6" s="1">
        <f t="shared" si="3"/>
        <v>8.8780706010678587E-3</v>
      </c>
      <c r="H6">
        <v>988</v>
      </c>
      <c r="I6" s="1">
        <f t="shared" si="4"/>
        <v>0.12408942476764633</v>
      </c>
      <c r="J6">
        <f t="shared" si="5"/>
        <v>6323.2000000000007</v>
      </c>
      <c r="K6" s="1">
        <f t="shared" si="6"/>
        <v>5.8286936322406994E-2</v>
      </c>
      <c r="L6">
        <v>57.5</v>
      </c>
      <c r="M6">
        <f t="shared" si="7"/>
        <v>7.1351419241396634</v>
      </c>
      <c r="N6">
        <f t="shared" si="8"/>
        <v>3.3514988385384021</v>
      </c>
      <c r="O6">
        <v>56.2</v>
      </c>
      <c r="P6">
        <f t="shared" si="0"/>
        <v>6.9738256719417242</v>
      </c>
      <c r="Q6">
        <f t="shared" si="9"/>
        <v>3.275725821319273</v>
      </c>
    </row>
    <row r="7" spans="1:17">
      <c r="A7" t="s">
        <v>4</v>
      </c>
      <c r="B7">
        <v>32900</v>
      </c>
      <c r="C7" s="1">
        <f t="shared" si="1"/>
        <v>5.586307603491018E-3</v>
      </c>
      <c r="D7">
        <v>40.799999999999997</v>
      </c>
      <c r="E7">
        <v>11.2</v>
      </c>
      <c r="F7">
        <f t="shared" si="2"/>
        <v>368480</v>
      </c>
      <c r="G7" s="1">
        <f t="shared" si="3"/>
        <v>3.1808022081921713E-3</v>
      </c>
      <c r="H7">
        <v>976</v>
      </c>
      <c r="I7" s="1">
        <f t="shared" si="4"/>
        <v>0.12258226576237126</v>
      </c>
      <c r="J7">
        <f t="shared" si="5"/>
        <v>10931.199999999999</v>
      </c>
      <c r="K7" s="1">
        <f t="shared" si="6"/>
        <v>0.10076324619298697</v>
      </c>
      <c r="L7">
        <v>39.9</v>
      </c>
      <c r="M7">
        <f t="shared" si="7"/>
        <v>4.8910324039186133</v>
      </c>
      <c r="N7">
        <f t="shared" si="8"/>
        <v>4.0204535231001799</v>
      </c>
      <c r="O7">
        <v>40.299999999999997</v>
      </c>
      <c r="P7">
        <f t="shared" si="0"/>
        <v>4.9400653102235612</v>
      </c>
      <c r="Q7">
        <f t="shared" si="9"/>
        <v>4.0607588215773749</v>
      </c>
    </row>
    <row r="8" spans="1:17">
      <c r="A8" t="s">
        <v>5</v>
      </c>
      <c r="B8">
        <v>36700</v>
      </c>
      <c r="C8" s="1">
        <f t="shared" si="1"/>
        <v>6.2315346215234147E-3</v>
      </c>
      <c r="D8">
        <v>26</v>
      </c>
      <c r="E8">
        <v>6.5</v>
      </c>
      <c r="F8">
        <f t="shared" si="2"/>
        <v>238550</v>
      </c>
      <c r="G8" s="1">
        <f t="shared" si="3"/>
        <v>2.0592172350310531E-3</v>
      </c>
      <c r="H8">
        <v>352</v>
      </c>
      <c r="I8" s="1">
        <f t="shared" si="4"/>
        <v>4.4209997488068323E-2</v>
      </c>
      <c r="J8">
        <f t="shared" si="5"/>
        <v>2288</v>
      </c>
      <c r="K8" s="1">
        <f t="shared" si="6"/>
        <v>2.109066774823937E-2</v>
      </c>
      <c r="L8">
        <v>39.700000000000003</v>
      </c>
      <c r="M8">
        <f t="shared" si="7"/>
        <v>1.7551369002763126</v>
      </c>
      <c r="N8">
        <f t="shared" si="8"/>
        <v>0.83729950960510302</v>
      </c>
      <c r="O8">
        <v>50.5</v>
      </c>
      <c r="P8">
        <f t="shared" si="0"/>
        <v>2.2326048731474502</v>
      </c>
      <c r="Q8">
        <f t="shared" si="9"/>
        <v>1.0650787212860882</v>
      </c>
    </row>
    <row r="9" spans="1:17">
      <c r="A9" t="s">
        <v>6</v>
      </c>
      <c r="B9">
        <v>75000</v>
      </c>
      <c r="C9" s="1">
        <f t="shared" si="1"/>
        <v>1.2734743776955208E-2</v>
      </c>
      <c r="D9">
        <v>5.0999999999999996</v>
      </c>
      <c r="E9">
        <v>5.2</v>
      </c>
      <c r="F9">
        <f t="shared" si="2"/>
        <v>390000</v>
      </c>
      <c r="G9" s="1">
        <f t="shared" si="3"/>
        <v>3.3665676866992695E-3</v>
      </c>
      <c r="H9">
        <v>997</v>
      </c>
      <c r="I9" s="1">
        <f t="shared" si="4"/>
        <v>0.1252197940216026</v>
      </c>
      <c r="J9">
        <f t="shared" si="5"/>
        <v>5184.4000000000005</v>
      </c>
      <c r="K9" s="1">
        <f t="shared" si="6"/>
        <v>4.7789535784078761E-2</v>
      </c>
      <c r="L9">
        <v>46.9</v>
      </c>
      <c r="M9">
        <f t="shared" si="7"/>
        <v>5.8728083396131616</v>
      </c>
      <c r="N9">
        <f t="shared" si="8"/>
        <v>2.2413292282732939</v>
      </c>
      <c r="O9">
        <v>48.8</v>
      </c>
      <c r="P9">
        <f t="shared" si="0"/>
        <v>6.1107259482542071</v>
      </c>
      <c r="Q9">
        <f t="shared" si="9"/>
        <v>2.3321293462630432</v>
      </c>
    </row>
    <row r="10" spans="1:17">
      <c r="A10" t="s">
        <v>7</v>
      </c>
      <c r="B10">
        <v>37600</v>
      </c>
      <c r="C10" s="1">
        <f t="shared" si="1"/>
        <v>6.3843515468468776E-3</v>
      </c>
      <c r="D10">
        <v>69.599999999999994</v>
      </c>
      <c r="E10">
        <v>21.9</v>
      </c>
      <c r="F10">
        <f t="shared" si="2"/>
        <v>823440</v>
      </c>
      <c r="G10" s="1">
        <f t="shared" si="3"/>
        <v>7.1081192203478116E-3</v>
      </c>
      <c r="H10">
        <v>910</v>
      </c>
      <c r="I10" s="1">
        <f t="shared" si="4"/>
        <v>0.11429289123335845</v>
      </c>
      <c r="J10">
        <f t="shared" si="5"/>
        <v>19929</v>
      </c>
      <c r="K10" s="1">
        <f t="shared" si="6"/>
        <v>0.18370450942074407</v>
      </c>
      <c r="L10">
        <v>75.7</v>
      </c>
      <c r="M10">
        <f t="shared" si="7"/>
        <v>8.6519718663652352</v>
      </c>
      <c r="N10">
        <f t="shared" si="8"/>
        <v>13.906431363150327</v>
      </c>
      <c r="O10">
        <v>75.900000000000006</v>
      </c>
      <c r="P10">
        <f t="shared" si="0"/>
        <v>8.6748304446119064</v>
      </c>
      <c r="Q10">
        <f t="shared" si="9"/>
        <v>13.943172265034475</v>
      </c>
    </row>
    <row r="11" spans="1:17">
      <c r="A11" t="s">
        <v>8</v>
      </c>
      <c r="B11">
        <v>189100</v>
      </c>
      <c r="C11" s="1">
        <f t="shared" si="1"/>
        <v>3.2108533976296399E-2</v>
      </c>
      <c r="D11">
        <v>65.3</v>
      </c>
      <c r="E11">
        <v>24.6</v>
      </c>
      <c r="F11">
        <f t="shared" si="2"/>
        <v>4651860</v>
      </c>
      <c r="G11" s="1">
        <f t="shared" si="3"/>
        <v>4.0155901433458624E-2</v>
      </c>
      <c r="H11">
        <v>1000</v>
      </c>
      <c r="I11" s="1">
        <f t="shared" si="4"/>
        <v>0.12559658377292138</v>
      </c>
      <c r="J11">
        <f t="shared" si="5"/>
        <v>24600</v>
      </c>
      <c r="K11" s="1">
        <f t="shared" si="6"/>
        <v>0.22676155009033591</v>
      </c>
      <c r="L11">
        <v>26.6</v>
      </c>
      <c r="M11">
        <f t="shared" si="7"/>
        <v>3.3408691283597087</v>
      </c>
      <c r="N11">
        <f t="shared" si="8"/>
        <v>6.0318572324029356</v>
      </c>
      <c r="O11">
        <v>30.7</v>
      </c>
      <c r="P11">
        <f t="shared" si="0"/>
        <v>3.855815121828686</v>
      </c>
      <c r="Q11">
        <f t="shared" si="9"/>
        <v>6.9615795877733122</v>
      </c>
    </row>
    <row r="12" spans="1:17">
      <c r="A12" t="s">
        <v>9</v>
      </c>
      <c r="B12">
        <v>2600000</v>
      </c>
      <c r="C12" s="1">
        <f t="shared" si="1"/>
        <v>0.44147111760111385</v>
      </c>
      <c r="D12">
        <v>80.3</v>
      </c>
      <c r="E12">
        <v>20.9</v>
      </c>
      <c r="F12">
        <f t="shared" si="2"/>
        <v>54340000</v>
      </c>
      <c r="G12" s="1">
        <f t="shared" si="3"/>
        <v>0.4690750976800982</v>
      </c>
      <c r="H12">
        <v>0</v>
      </c>
      <c r="I12" s="1">
        <f t="shared" si="4"/>
        <v>0</v>
      </c>
      <c r="J12">
        <f t="shared" si="5"/>
        <v>0</v>
      </c>
      <c r="K12" s="1">
        <f t="shared" si="6"/>
        <v>0</v>
      </c>
    </row>
    <row r="13" spans="1:17">
      <c r="A13" t="s">
        <v>10</v>
      </c>
      <c r="B13">
        <v>1700000</v>
      </c>
      <c r="C13" s="1">
        <f t="shared" si="1"/>
        <v>0.28865419227765138</v>
      </c>
      <c r="D13">
        <v>364.3</v>
      </c>
      <c r="E13">
        <v>22.9</v>
      </c>
      <c r="F13">
        <f t="shared" si="2"/>
        <v>38930000</v>
      </c>
      <c r="G13" s="1">
        <f t="shared" si="3"/>
        <v>0.33605251293128863</v>
      </c>
      <c r="H13">
        <v>0</v>
      </c>
      <c r="I13" s="1">
        <f t="shared" si="4"/>
        <v>0</v>
      </c>
      <c r="J13">
        <f t="shared" si="5"/>
        <v>0</v>
      </c>
      <c r="K13" s="1">
        <f t="shared" si="6"/>
        <v>0</v>
      </c>
    </row>
    <row r="14" spans="1:17">
      <c r="B14">
        <f>SUM(B3:B13)</f>
        <v>5889400</v>
      </c>
      <c r="C14" s="1">
        <f>100*B14/$B$14</f>
        <v>100</v>
      </c>
      <c r="F14">
        <f>SUM(F3:F13)</f>
        <v>115844990</v>
      </c>
      <c r="H14">
        <f>SUM(H3:H13)</f>
        <v>7962</v>
      </c>
      <c r="I14">
        <f>SUM(I3:I13)</f>
        <v>1</v>
      </c>
      <c r="J14">
        <f>SUM(J3:J13)</f>
        <v>108484</v>
      </c>
      <c r="L14" s="4">
        <f>AVERAGE(L3:L11)</f>
        <v>55.633333333333326</v>
      </c>
      <c r="M14">
        <f>SUM(M3:M13)</f>
        <v>56.452260738507917</v>
      </c>
      <c r="N14" s="5">
        <f>SUM(N3:N13)</f>
        <v>54.189446738689576</v>
      </c>
      <c r="O14" s="4">
        <f>AVERAGE(O3:O11)</f>
        <v>58.411111111111119</v>
      </c>
      <c r="P14">
        <f>SUM(P3:P13)</f>
        <v>58.491798543079625</v>
      </c>
      <c r="Q14" s="5">
        <f>SUM(Q3:Q13)</f>
        <v>56.405964381844335</v>
      </c>
    </row>
    <row r="15" spans="1:17">
      <c r="O15">
        <f>58.4</f>
        <v>58.4</v>
      </c>
    </row>
    <row r="18" spans="1:16">
      <c r="A18" t="s">
        <v>28</v>
      </c>
      <c r="L18" t="s">
        <v>29</v>
      </c>
    </row>
    <row r="19" spans="1:16">
      <c r="A19" t="s">
        <v>24</v>
      </c>
      <c r="B19">
        <v>219000</v>
      </c>
      <c r="C19" s="1">
        <f>B19/$B$23</f>
        <v>0.2111861137897782</v>
      </c>
      <c r="H19">
        <v>456</v>
      </c>
      <c r="I19">
        <f>H19/$H$23</f>
        <v>0.20850480109739369</v>
      </c>
      <c r="L19">
        <v>56.27</v>
      </c>
      <c r="M19">
        <f>L19*I19</f>
        <v>11.732565157750344</v>
      </c>
      <c r="O19" s="7">
        <v>46.17</v>
      </c>
      <c r="P19">
        <f t="shared" ref="P19:P22" si="10">O19*I19</f>
        <v>9.6266666666666669</v>
      </c>
    </row>
    <row r="20" spans="1:16">
      <c r="A20" t="s">
        <v>25</v>
      </c>
      <c r="B20">
        <v>219000</v>
      </c>
      <c r="C20" s="1">
        <f>B20/$B$23</f>
        <v>0.2111861137897782</v>
      </c>
      <c r="H20">
        <v>456</v>
      </c>
      <c r="I20">
        <f>H20/$H$23</f>
        <v>0.20850480109739369</v>
      </c>
      <c r="L20">
        <v>10.32</v>
      </c>
      <c r="M20">
        <f>L20*I20</f>
        <v>2.1517695473251028</v>
      </c>
      <c r="O20">
        <v>8.98</v>
      </c>
      <c r="P20">
        <f t="shared" si="10"/>
        <v>1.8723731138545954</v>
      </c>
    </row>
    <row r="21" spans="1:16">
      <c r="A21" t="s">
        <v>26</v>
      </c>
      <c r="B21">
        <v>299000</v>
      </c>
      <c r="C21" s="1">
        <f>B21/$B$23</f>
        <v>0.28833172613307617</v>
      </c>
      <c r="H21">
        <v>625</v>
      </c>
      <c r="I21">
        <f>H21/$H$23</f>
        <v>0.28577960676726111</v>
      </c>
      <c r="L21">
        <v>18.46</v>
      </c>
      <c r="M21">
        <f>L21*I21</f>
        <v>5.2754915409236407</v>
      </c>
      <c r="O21">
        <v>13.62</v>
      </c>
      <c r="P21">
        <f t="shared" si="10"/>
        <v>3.8923182441700961</v>
      </c>
    </row>
    <row r="22" spans="1:16">
      <c r="A22" t="s">
        <v>27</v>
      </c>
      <c r="B22">
        <v>300000</v>
      </c>
      <c r="C22" s="1">
        <f>B22/$B$23</f>
        <v>0.28929604628736738</v>
      </c>
      <c r="H22">
        <v>650</v>
      </c>
      <c r="I22">
        <f>H22/$H$23</f>
        <v>0.29721079103795151</v>
      </c>
      <c r="L22">
        <v>23.12</v>
      </c>
      <c r="M22">
        <f>L22*I22</f>
        <v>6.8715134887974392</v>
      </c>
      <c r="O22">
        <v>17.2</v>
      </c>
      <c r="P22">
        <f t="shared" si="10"/>
        <v>5.1120256058527653</v>
      </c>
    </row>
    <row r="23" spans="1:16">
      <c r="B23">
        <f>SUM(B19:B22)</f>
        <v>1037000</v>
      </c>
      <c r="C23" s="1">
        <f>B23/$B$23</f>
        <v>1</v>
      </c>
      <c r="H23">
        <f>SUM(H19:H22)</f>
        <v>2187</v>
      </c>
      <c r="L23" s="8">
        <f>AVERAGE(L19:L22)</f>
        <v>27.042500000000004</v>
      </c>
      <c r="M23">
        <f>SUM(M19:M22)</f>
        <v>26.031339734796525</v>
      </c>
      <c r="O23" s="8">
        <f>AVERAGE(O19:O22)</f>
        <v>21.492500000000003</v>
      </c>
      <c r="P23">
        <f>SUM(P19:P22)</f>
        <v>20.503383630544121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7" workbookViewId="0">
      <selection activeCell="B22" sqref="B22:B28"/>
    </sheetView>
  </sheetViews>
  <sheetFormatPr baseColWidth="10" defaultRowHeight="15" x14ac:dyDescent="0"/>
  <cols>
    <col min="1" max="1" width="32.1640625" customWidth="1"/>
    <col min="3" max="4" width="12.83203125" bestFit="1" customWidth="1"/>
    <col min="7" max="7" width="12" customWidth="1"/>
  </cols>
  <sheetData>
    <row r="1" spans="1:9" ht="16" thickBot="1">
      <c r="B1" s="23" t="s">
        <v>43</v>
      </c>
      <c r="C1" s="23" t="s">
        <v>44</v>
      </c>
      <c r="D1" s="23" t="s">
        <v>45</v>
      </c>
      <c r="E1" s="23" t="s">
        <v>46</v>
      </c>
      <c r="F1" s="23" t="s">
        <v>47</v>
      </c>
      <c r="G1" s="23" t="s">
        <v>48</v>
      </c>
      <c r="H1" t="s">
        <v>42</v>
      </c>
      <c r="I1" s="25" t="s">
        <v>56</v>
      </c>
    </row>
    <row r="2" spans="1:9" ht="16" thickBot="1">
      <c r="A2" t="s">
        <v>49</v>
      </c>
      <c r="B2" s="23">
        <v>0.67700000000000005</v>
      </c>
      <c r="C2" s="23">
        <v>4.9000000000000002E-2</v>
      </c>
      <c r="D2" s="23">
        <v>0.13</v>
      </c>
      <c r="E2" s="23">
        <v>7.0000000000000007E-2</v>
      </c>
      <c r="F2" s="23">
        <v>0.04</v>
      </c>
      <c r="G2" s="23">
        <v>3.3000000000000002E-2</v>
      </c>
      <c r="I2" s="26"/>
    </row>
    <row r="3" spans="1:9" ht="17" thickTop="1" thickBot="1">
      <c r="A3" s="11" t="s">
        <v>31</v>
      </c>
      <c r="B3" s="26">
        <v>37.33</v>
      </c>
      <c r="C3" s="26">
        <v>54.56</v>
      </c>
      <c r="D3" s="26">
        <v>50.05</v>
      </c>
      <c r="E3" s="26">
        <v>33.47</v>
      </c>
      <c r="F3" s="26">
        <v>43.23</v>
      </c>
      <c r="G3" s="26">
        <v>77.510000000000005</v>
      </c>
      <c r="H3" s="26">
        <f>$B$2*B3+$C$2*C3+$D$2*D3+$E$2*E3+$F$2*F3+$G$2*G3</f>
        <v>41.082280000000004</v>
      </c>
      <c r="I3" s="26">
        <f>AVERAGE(B3:G3)</f>
        <v>49.358333333333327</v>
      </c>
    </row>
    <row r="4" spans="1:9" ht="16" thickBot="1">
      <c r="A4" s="15" t="s">
        <v>30</v>
      </c>
      <c r="B4" s="27">
        <v>35.26</v>
      </c>
      <c r="C4" s="27">
        <v>54.09</v>
      </c>
      <c r="D4" s="27">
        <v>52.49</v>
      </c>
      <c r="E4" s="27">
        <v>31.86</v>
      </c>
      <c r="F4" s="27">
        <v>44.94</v>
      </c>
      <c r="G4" s="27">
        <v>89.54</v>
      </c>
      <c r="H4" s="26">
        <f>$B$2*B4+$C$2*C4+$D$2*D4+$E$2*E4+$F$2*F4+$G$2*G4</f>
        <v>40.327750000000009</v>
      </c>
      <c r="I4" s="26">
        <f>AVERAGE(B4:G4)</f>
        <v>51.363333333333337</v>
      </c>
    </row>
    <row r="5" spans="1:9" ht="17" thickTop="1" thickBot="1">
      <c r="A5" s="12" t="s">
        <v>32</v>
      </c>
      <c r="B5" s="28">
        <v>37.74</v>
      </c>
      <c r="C5" s="28">
        <v>59.21</v>
      </c>
      <c r="D5" s="28">
        <v>54.49</v>
      </c>
      <c r="E5" s="28">
        <v>33.979999999999997</v>
      </c>
      <c r="F5" s="28">
        <v>46.81</v>
      </c>
      <c r="G5" s="28">
        <v>90.77</v>
      </c>
      <c r="H5" s="26">
        <f>$B$2*B5+$C$2*C5+$D$2*D5+$E$2*E5+$F$2*F5+$G$2*G5</f>
        <v>42.781379999999999</v>
      </c>
      <c r="I5" s="26">
        <f>AVERAGE(B5:G5)</f>
        <v>53.833333333333336</v>
      </c>
    </row>
    <row r="6" spans="1:9" ht="17" thickTop="1" thickBot="1">
      <c r="A6" s="12" t="s">
        <v>33</v>
      </c>
      <c r="B6" s="29">
        <v>37.299999999999997</v>
      </c>
      <c r="C6" s="29">
        <v>57.93</v>
      </c>
      <c r="D6" s="29">
        <v>53.91</v>
      </c>
      <c r="E6" s="29">
        <v>33.79</v>
      </c>
      <c r="F6" s="29">
        <v>46.69</v>
      </c>
      <c r="G6" s="29">
        <v>90.17</v>
      </c>
      <c r="H6" s="26">
        <f>$B$2*B6+$C$2*C6+$D$2*D6+$E$2*E6+$F$2*F6+$G$2*G6</f>
        <v>42.307480000000005</v>
      </c>
      <c r="I6" s="26">
        <f>AVERAGE(B6:G6)</f>
        <v>53.298333333333325</v>
      </c>
    </row>
    <row r="7" spans="1:9" ht="16" thickBot="1">
      <c r="A7" s="12" t="s">
        <v>34</v>
      </c>
      <c r="B7" s="30">
        <v>37.86</v>
      </c>
      <c r="C7" s="30">
        <v>56.01</v>
      </c>
      <c r="D7" s="30">
        <v>51.2</v>
      </c>
      <c r="E7" s="30">
        <v>33.5</v>
      </c>
      <c r="F7" s="30">
        <v>44.4</v>
      </c>
      <c r="G7" s="30">
        <v>88.34</v>
      </c>
      <c r="H7" s="26">
        <f>$B$2*B7+$C$2*C7+$D$2*D7+$E$2*E7+$F$2*F7+$G$2*G7</f>
        <v>42.067930000000004</v>
      </c>
      <c r="I7" s="26">
        <f>AVERAGE(B7:G7)</f>
        <v>51.884999999999998</v>
      </c>
    </row>
    <row r="8" spans="1:9" ht="16" thickBot="1">
      <c r="A8" s="12" t="s">
        <v>35</v>
      </c>
      <c r="B8" s="30">
        <v>37.72</v>
      </c>
      <c r="C8" s="30">
        <v>51.02</v>
      </c>
      <c r="D8" s="30">
        <v>33.979999999999997</v>
      </c>
      <c r="E8" s="30">
        <v>30.35</v>
      </c>
      <c r="F8" s="30">
        <v>34.17</v>
      </c>
      <c r="G8" s="30">
        <v>15.17</v>
      </c>
      <c r="H8" s="26">
        <f>$B$2*B8+$C$2*C8+$D$2*D8+$E$2*E8+$F$2*F8+$G$2*G8</f>
        <v>36.445729999999998</v>
      </c>
      <c r="I8" s="26">
        <f>AVERAGE(B8:G8)</f>
        <v>33.734999999999999</v>
      </c>
    </row>
    <row r="9" spans="1:9" ht="16" thickBot="1">
      <c r="A9" s="12" t="s">
        <v>36</v>
      </c>
      <c r="B9" s="30">
        <v>37.68</v>
      </c>
      <c r="C9" s="30">
        <v>56.49</v>
      </c>
      <c r="D9" s="30">
        <v>53.17</v>
      </c>
      <c r="E9" s="30">
        <v>34.049999999999997</v>
      </c>
      <c r="F9" s="30">
        <v>44.57</v>
      </c>
      <c r="G9" s="30">
        <v>90.73</v>
      </c>
      <c r="H9" s="26">
        <f>$B$2*B9+$C$2*C9+$D$2*D9+$E$2*E9+$F$2*F9+$G$2*G9</f>
        <v>42.34986</v>
      </c>
      <c r="I9" s="26">
        <f>AVERAGE(B9:G9)</f>
        <v>52.781666666666666</v>
      </c>
    </row>
    <row r="10" spans="1:9" ht="16" thickBot="1">
      <c r="A10" s="16" t="s">
        <v>37</v>
      </c>
      <c r="B10" s="27">
        <v>37.71</v>
      </c>
      <c r="C10" s="27">
        <v>54.76</v>
      </c>
      <c r="D10" s="27">
        <v>49.72</v>
      </c>
      <c r="E10" s="27">
        <v>33.43</v>
      </c>
      <c r="F10" s="27">
        <v>43.81</v>
      </c>
      <c r="G10" s="27">
        <v>79.98</v>
      </c>
      <c r="H10" s="26">
        <f>$B$2*B10+$C$2*C10+$D$2*D10+$E$2*E10+$F$2*F10+$G$2*G10</f>
        <v>41.408350000000006</v>
      </c>
      <c r="I10" s="26">
        <f>AVERAGE(B10:G10)</f>
        <v>49.901666666666671</v>
      </c>
    </row>
    <row r="11" spans="1:9" ht="16" thickBot="1">
      <c r="A11" s="16" t="s">
        <v>38</v>
      </c>
      <c r="B11" s="27">
        <v>38.06</v>
      </c>
      <c r="C11" s="31">
        <v>55.27</v>
      </c>
      <c r="D11" s="31">
        <v>49.9</v>
      </c>
      <c r="E11" s="31">
        <v>33.24</v>
      </c>
      <c r="F11" s="31">
        <v>43.54</v>
      </c>
      <c r="G11" s="31">
        <v>80.45</v>
      </c>
      <c r="H11" s="26">
        <f>$B$2*B11+$C$2*C11+$D$2*D11+$E$2*E11+$F$2*F11+$G$2*G11</f>
        <v>41.685100000000006</v>
      </c>
      <c r="I11" s="26">
        <f>AVERAGE(B11:G11)</f>
        <v>50.076666666666675</v>
      </c>
    </row>
    <row r="12" spans="1:9" ht="16" thickBot="1">
      <c r="A12" s="16" t="s">
        <v>39</v>
      </c>
      <c r="B12" s="32">
        <v>37.299999999999997</v>
      </c>
      <c r="C12" s="30">
        <v>54.87</v>
      </c>
      <c r="D12" s="30">
        <v>49.5</v>
      </c>
      <c r="E12" s="30">
        <v>32.94</v>
      </c>
      <c r="F12" s="30">
        <v>43.56</v>
      </c>
      <c r="G12" s="30">
        <v>79.91</v>
      </c>
      <c r="H12" s="26">
        <f>$B$2*B12+$C$2*C12+$D$2*D12+$E$2*E12+$F$2*F12+$G$2*G12</f>
        <v>41.060960000000001</v>
      </c>
      <c r="I12" s="26">
        <f>AVERAGE(B12:G12)</f>
        <v>49.68</v>
      </c>
    </row>
    <row r="13" spans="1:9" ht="16" thickBot="1">
      <c r="A13" s="16" t="s">
        <v>40</v>
      </c>
      <c r="B13" s="32">
        <v>37.049999999999997</v>
      </c>
      <c r="C13" s="30">
        <v>53.79</v>
      </c>
      <c r="D13" s="30">
        <v>48.88</v>
      </c>
      <c r="E13" s="30">
        <v>32.83</v>
      </c>
      <c r="F13" s="30">
        <v>42.32</v>
      </c>
      <c r="G13" s="30">
        <v>78.47</v>
      </c>
      <c r="H13" s="26">
        <f>$B$2*B13+$C$2*C13+$D$2*D13+$E$2*E13+$F$2*F13+$G$2*G13</f>
        <v>40.653369999999995</v>
      </c>
      <c r="I13" s="26">
        <f>AVERAGE(B13:G13)</f>
        <v>48.890000000000008</v>
      </c>
    </row>
    <row r="14" spans="1:9" ht="16" thickBot="1">
      <c r="A14" s="16" t="s">
        <v>41</v>
      </c>
      <c r="B14" s="32">
        <v>36.54</v>
      </c>
      <c r="C14" s="28">
        <v>52.41</v>
      </c>
      <c r="D14" s="28">
        <v>47.67</v>
      </c>
      <c r="E14" s="28">
        <v>32.090000000000003</v>
      </c>
      <c r="F14" s="28">
        <v>40.96</v>
      </c>
      <c r="G14" s="28">
        <v>70.38</v>
      </c>
      <c r="H14" s="26">
        <f>$B$2*B14+$C$2*C14+$D$2*D14+$E$2*E14+$F$2*F14+$G$2*G14</f>
        <v>39.710009999999997</v>
      </c>
      <c r="I14" s="26">
        <f>AVERAGE(B14:G14)</f>
        <v>46.675000000000004</v>
      </c>
    </row>
    <row r="15" spans="1:9" ht="16" thickBot="1">
      <c r="A15" s="33" t="s">
        <v>57</v>
      </c>
      <c r="I15" s="26"/>
    </row>
    <row r="16" spans="1:9" ht="16" thickBot="1">
      <c r="A16" s="33" t="s">
        <v>58</v>
      </c>
      <c r="B16" s="22">
        <v>37</v>
      </c>
      <c r="C16" s="19">
        <v>54.69</v>
      </c>
      <c r="D16" s="19">
        <v>49.88</v>
      </c>
      <c r="E16" s="19">
        <v>33.869999999999997</v>
      </c>
      <c r="F16" s="19">
        <v>43.57</v>
      </c>
      <c r="G16" s="19">
        <v>79.91</v>
      </c>
      <c r="H16" s="26">
        <f>$B$2*B16+$C$2*C16+$D$2*D16+$E$2*E16+$F$2*F16+$G$2*G16</f>
        <v>40.963940000000008</v>
      </c>
      <c r="I16" s="26">
        <f>AVERAGE(B16:G16)</f>
        <v>49.819999999999993</v>
      </c>
    </row>
    <row r="17" spans="1:8">
      <c r="A17" s="33" t="s">
        <v>63</v>
      </c>
      <c r="B17" s="26">
        <f>AVERAGE(B10:B11,B7,B16)-B3</f>
        <v>0.32750000000000057</v>
      </c>
      <c r="C17" s="26">
        <f>AVERAGE(C10:C11,C7,C16)-C3</f>
        <v>0.62249999999999517</v>
      </c>
      <c r="D17" s="26">
        <f>AVERAGE(D10:D11,D7,D16)-D3</f>
        <v>0.125</v>
      </c>
      <c r="E17" s="26">
        <f>AVERAGE(E10:E11,E7,E16)-E3</f>
        <v>3.9999999999999147E-2</v>
      </c>
      <c r="F17" s="26">
        <f>AVERAGE(F10:F11,F7,F16)-F3</f>
        <v>0.60000000000000142</v>
      </c>
      <c r="G17" s="26">
        <f>AVERAGE(G10:G11,G7,G16)-G3</f>
        <v>4.6599999999999966</v>
      </c>
    </row>
    <row r="18" spans="1:8">
      <c r="A18" s="33" t="s">
        <v>64</v>
      </c>
      <c r="B18" s="26">
        <f>AVERAGE(B10:B11,B7)-B5</f>
        <v>0.13666666666667027</v>
      </c>
      <c r="C18" s="26">
        <f>AVERAGE(C10:C11,C7)-C5</f>
        <v>-3.8633333333333368</v>
      </c>
      <c r="D18" s="26">
        <f>AVERAGE(D10:D11,D7)-D5</f>
        <v>-4.2166666666666686</v>
      </c>
      <c r="E18" s="26">
        <f>AVERAGE(E10:E11,E7)-E5</f>
        <v>-0.58999999999999631</v>
      </c>
      <c r="F18" s="26">
        <f>AVERAGE(F10:F11,F7)-F5</f>
        <v>-2.893333333333338</v>
      </c>
      <c r="G18" s="26">
        <f>AVERAGE(G10:G11,G7)-G5</f>
        <v>-7.846666666666664</v>
      </c>
    </row>
    <row r="19" spans="1:8">
      <c r="B19" s="10"/>
      <c r="C19" s="10"/>
      <c r="D19" s="10"/>
      <c r="E19" s="10"/>
      <c r="F19" s="10"/>
      <c r="G19" s="10"/>
    </row>
    <row r="21" spans="1:8" ht="16" thickBot="1">
      <c r="B21" s="13"/>
      <c r="C21" s="13"/>
      <c r="D21" s="13"/>
      <c r="E21" s="13"/>
    </row>
    <row r="22" spans="1:8" ht="16" thickBot="1">
      <c r="A22" s="35" t="s">
        <v>59</v>
      </c>
      <c r="B22" s="18">
        <v>2609063</v>
      </c>
      <c r="C22" s="19">
        <v>132972903</v>
      </c>
      <c r="D22" s="19">
        <v>154342246</v>
      </c>
      <c r="E22" s="18" t="s">
        <v>50</v>
      </c>
      <c r="F22" s="8">
        <f>B22/$B$30</f>
        <v>0.6772375294223919</v>
      </c>
      <c r="G22" s="8">
        <f>C22/$C$30</f>
        <v>0.7960994993567253</v>
      </c>
      <c r="H22" s="8">
        <f>D22/$D$30</f>
        <v>0.79759532797222432</v>
      </c>
    </row>
    <row r="23" spans="1:8" ht="17" thickTop="1" thickBot="1">
      <c r="A23" s="38" t="s">
        <v>45</v>
      </c>
      <c r="B23" s="36">
        <v>188838</v>
      </c>
      <c r="C23" s="20">
        <v>6265624</v>
      </c>
      <c r="D23" s="20">
        <v>7339019</v>
      </c>
      <c r="E23" s="36" t="s">
        <v>51</v>
      </c>
      <c r="F23" s="8">
        <f>B23/$B$30</f>
        <v>4.9016900159584355E-2</v>
      </c>
      <c r="G23" s="8">
        <f>C23/$C$30</f>
        <v>3.7511854047117273E-2</v>
      </c>
      <c r="H23" s="8">
        <f>D23/$D$30</f>
        <v>3.7925891439336619E-2</v>
      </c>
    </row>
    <row r="24" spans="1:8" ht="16" thickBot="1">
      <c r="A24" s="39" t="s">
        <v>60</v>
      </c>
      <c r="B24" s="17">
        <v>500769</v>
      </c>
      <c r="C24" s="21">
        <v>17123740</v>
      </c>
      <c r="D24" s="21">
        <v>19655905</v>
      </c>
      <c r="E24" s="17" t="s">
        <v>52</v>
      </c>
      <c r="F24" s="8">
        <f>B24/$B$30</f>
        <v>0.12998519406059636</v>
      </c>
      <c r="G24" s="8">
        <f>C24/$C$30</f>
        <v>0.10251863750853608</v>
      </c>
      <c r="H24" s="8">
        <f>D24/$D$30</f>
        <v>0.10157593530850836</v>
      </c>
    </row>
    <row r="25" spans="1:8" ht="16" thickBot="1">
      <c r="A25" s="40" t="s">
        <v>47</v>
      </c>
      <c r="B25" s="17">
        <v>269419</v>
      </c>
      <c r="C25" s="21">
        <v>3812112</v>
      </c>
      <c r="D25" s="21">
        <v>4668956</v>
      </c>
      <c r="E25" s="17" t="s">
        <v>53</v>
      </c>
      <c r="F25" s="8">
        <f>B25/$B$30</f>
        <v>6.9933404421223783E-2</v>
      </c>
      <c r="G25" s="8">
        <f>C25/$C$30</f>
        <v>2.2822848762591615E-2</v>
      </c>
      <c r="H25" s="8">
        <f>D25/$D$30</f>
        <v>2.4127791247173406E-2</v>
      </c>
    </row>
    <row r="26" spans="1:8" ht="16" thickBot="1">
      <c r="A26" s="39" t="s">
        <v>62</v>
      </c>
      <c r="B26" s="17">
        <v>157155</v>
      </c>
      <c r="C26" s="21">
        <v>3615927</v>
      </c>
      <c r="D26" s="21">
        <v>4014865</v>
      </c>
      <c r="E26" s="17" t="s">
        <v>54</v>
      </c>
      <c r="F26" s="8">
        <f>B26/$B$30</f>
        <v>4.0792906854443908E-2</v>
      </c>
      <c r="G26" s="8">
        <f>C26/$C$30</f>
        <v>2.1648302845659207E-2</v>
      </c>
      <c r="H26" s="8">
        <f>D26/$D$30</f>
        <v>2.0747641358278567E-2</v>
      </c>
    </row>
    <row r="27" spans="1:8" ht="16" thickBot="1">
      <c r="A27" s="40" t="s">
        <v>61</v>
      </c>
      <c r="B27" s="17">
        <v>127264</v>
      </c>
      <c r="C27" s="21">
        <v>3240201</v>
      </c>
      <c r="D27" s="21">
        <v>3488475</v>
      </c>
      <c r="E27" s="17" t="s">
        <v>55</v>
      </c>
      <c r="F27" s="8">
        <f>B27/$B$30</f>
        <v>3.3034065081759725E-2</v>
      </c>
      <c r="G27" s="8">
        <f>C27/$C$30</f>
        <v>1.9398857479370521E-2</v>
      </c>
      <c r="H27" s="8">
        <f>D27/$D$30</f>
        <v>1.8027412674478674E-2</v>
      </c>
    </row>
    <row r="28" spans="1:8" ht="16" thickBot="1">
      <c r="A28" s="41" t="s">
        <v>27</v>
      </c>
      <c r="B28" s="17">
        <v>258432</v>
      </c>
      <c r="C28" s="21">
        <v>7877634</v>
      </c>
      <c r="D28" s="21">
        <v>9267423</v>
      </c>
      <c r="E28" s="37"/>
      <c r="F28" s="8"/>
      <c r="G28" s="8"/>
    </row>
    <row r="29" spans="1:8">
      <c r="F29" s="8">
        <f>B29/$B$30</f>
        <v>0</v>
      </c>
    </row>
    <row r="30" spans="1:8">
      <c r="B30" s="8">
        <f>SUM(B22:B27)</f>
        <v>3852508</v>
      </c>
      <c r="C30" s="8">
        <f>SUM(C22:C27)</f>
        <v>167030507</v>
      </c>
      <c r="D30" s="8">
        <f>SUM(D22:D27)</f>
        <v>193509466</v>
      </c>
    </row>
  </sheetData>
  <mergeCells count="2">
    <mergeCell ref="B21:E21"/>
    <mergeCell ref="B19:G1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F1" sqref="F1"/>
    </sheetView>
  </sheetViews>
  <sheetFormatPr baseColWidth="10" defaultRowHeight="15" x14ac:dyDescent="0"/>
  <sheetData>
    <row r="1" spans="1:21" ht="16" thickBot="1">
      <c r="A1" s="76" t="s">
        <v>71</v>
      </c>
      <c r="B1" s="76"/>
      <c r="C1" s="76"/>
      <c r="D1" s="76"/>
      <c r="E1" s="76"/>
      <c r="H1" t="s">
        <v>74</v>
      </c>
      <c r="I1" t="s">
        <v>72</v>
      </c>
      <c r="J1" t="s">
        <v>73</v>
      </c>
      <c r="M1" t="s">
        <v>44</v>
      </c>
      <c r="R1" t="s">
        <v>75</v>
      </c>
    </row>
    <row r="2" spans="1:21" ht="16" thickBot="1">
      <c r="A2" s="42" t="s">
        <v>31</v>
      </c>
      <c r="B2" s="43"/>
      <c r="C2" s="52">
        <v>37.33</v>
      </c>
      <c r="D2" s="53"/>
      <c r="E2" s="54"/>
      <c r="M2" s="13"/>
      <c r="N2" s="13"/>
      <c r="O2" s="13"/>
      <c r="R2" s="24" t="s">
        <v>44</v>
      </c>
      <c r="S2" s="24" t="s">
        <v>76</v>
      </c>
    </row>
    <row r="3" spans="1:21" ht="17" thickTop="1" thickBot="1">
      <c r="A3" s="55" t="s">
        <v>65</v>
      </c>
      <c r="B3" s="44"/>
      <c r="C3" s="57">
        <v>37.74</v>
      </c>
      <c r="D3" s="58"/>
      <c r="E3" s="59"/>
      <c r="F3">
        <f>C3-D4</f>
        <v>0.13000000000000256</v>
      </c>
      <c r="G3">
        <f>C3-E4</f>
        <v>0.60000000000000142</v>
      </c>
      <c r="H3" s="13">
        <v>37.74</v>
      </c>
      <c r="I3" s="13"/>
      <c r="J3" s="13"/>
      <c r="K3">
        <f>H3-I4</f>
        <v>1.5100000000000051</v>
      </c>
      <c r="L3">
        <f>H3-J4</f>
        <v>0.25</v>
      </c>
      <c r="M3" s="89">
        <v>59.21</v>
      </c>
      <c r="N3" s="90"/>
      <c r="O3" s="91"/>
      <c r="P3">
        <f>M3-N4</f>
        <v>2.2800000000000011</v>
      </c>
      <c r="Q3">
        <f>M3-O4</f>
        <v>5.0799999999999983</v>
      </c>
      <c r="R3" s="113">
        <v>59.21</v>
      </c>
      <c r="S3" s="113">
        <v>54.49</v>
      </c>
    </row>
    <row r="4" spans="1:21" ht="17" thickTop="1" thickBot="1">
      <c r="A4" s="56"/>
      <c r="B4" s="45" t="s">
        <v>66</v>
      </c>
      <c r="C4" s="46">
        <v>37.520000000000003</v>
      </c>
      <c r="D4" s="47">
        <v>37.61</v>
      </c>
      <c r="E4" s="48">
        <v>37.14</v>
      </c>
      <c r="F4">
        <f>D$4-D4</f>
        <v>0</v>
      </c>
      <c r="G4">
        <f>E$4-E4</f>
        <v>0</v>
      </c>
      <c r="H4" s="79">
        <v>37.450000000000003</v>
      </c>
      <c r="I4" s="80">
        <v>36.229999999999997</v>
      </c>
      <c r="J4" s="81">
        <v>37.49</v>
      </c>
      <c r="K4">
        <f>I$4-I4</f>
        <v>0</v>
      </c>
      <c r="L4">
        <f>J$4-J4</f>
        <v>0</v>
      </c>
      <c r="M4" s="85">
        <v>56.29</v>
      </c>
      <c r="N4" s="103">
        <v>56.93</v>
      </c>
      <c r="O4" s="104">
        <v>54.13</v>
      </c>
      <c r="P4">
        <f>N$4-N4</f>
        <v>0</v>
      </c>
      <c r="Q4">
        <f>O$4-O4</f>
        <v>0</v>
      </c>
      <c r="R4" s="114">
        <v>57.64</v>
      </c>
      <c r="S4" s="114">
        <v>53.11</v>
      </c>
      <c r="T4">
        <f>R3-R4</f>
        <v>1.5700000000000003</v>
      </c>
      <c r="U4">
        <f>S3-S4</f>
        <v>1.3800000000000026</v>
      </c>
    </row>
    <row r="5" spans="1:21" ht="17" thickTop="1" thickBot="1">
      <c r="A5" s="60" t="s">
        <v>67</v>
      </c>
      <c r="B5" s="49"/>
      <c r="C5" s="61">
        <v>37.299999999999997</v>
      </c>
      <c r="D5" s="62"/>
      <c r="E5" s="63"/>
      <c r="F5">
        <f>C5-D6</f>
        <v>0.12999999999999545</v>
      </c>
      <c r="G5">
        <f>C5-E6</f>
        <v>0.42999999999999972</v>
      </c>
      <c r="H5" s="57">
        <v>37.299999999999997</v>
      </c>
      <c r="I5" s="58"/>
      <c r="J5" s="59"/>
      <c r="K5">
        <f>H5-I6</f>
        <v>0.33999999999999631</v>
      </c>
      <c r="L5">
        <f>H5-J6</f>
        <v>0.32999999999999829</v>
      </c>
      <c r="M5" s="92">
        <v>57.93</v>
      </c>
      <c r="N5" s="93"/>
      <c r="O5" s="94"/>
      <c r="P5">
        <f>M5-N6</f>
        <v>2.25</v>
      </c>
      <c r="Q5">
        <f>M5-O6</f>
        <v>2.9200000000000017</v>
      </c>
      <c r="R5" s="45">
        <v>57.93</v>
      </c>
      <c r="S5" s="45">
        <v>53.91</v>
      </c>
    </row>
    <row r="6" spans="1:21" ht="16" thickBot="1">
      <c r="A6" s="56"/>
      <c r="B6" s="45" t="s">
        <v>68</v>
      </c>
      <c r="C6" s="46">
        <v>37.07</v>
      </c>
      <c r="D6" s="47">
        <v>37.17</v>
      </c>
      <c r="E6" s="48">
        <v>36.869999999999997</v>
      </c>
      <c r="F6">
        <f>D$4-D6</f>
        <v>0.43999999999999773</v>
      </c>
      <c r="G6">
        <f>E$4-E6</f>
        <v>0.27000000000000313</v>
      </c>
      <c r="H6" s="46">
        <v>36.979999999999997</v>
      </c>
      <c r="I6" s="47">
        <v>36.96</v>
      </c>
      <c r="J6" s="48">
        <v>36.97</v>
      </c>
      <c r="K6" s="77">
        <f>I$4-I6</f>
        <v>-0.73000000000000398</v>
      </c>
      <c r="L6" s="77">
        <f>J$4-J6</f>
        <v>0.52000000000000313</v>
      </c>
      <c r="M6" s="86">
        <v>55.41</v>
      </c>
      <c r="N6" s="105">
        <v>55.68</v>
      </c>
      <c r="O6" s="106">
        <v>55.01</v>
      </c>
      <c r="P6">
        <f>N$4-N6</f>
        <v>1.25</v>
      </c>
      <c r="Q6">
        <f>O$4-O6</f>
        <v>-0.87999999999999545</v>
      </c>
      <c r="R6" s="114">
        <v>55.5</v>
      </c>
      <c r="S6" s="114">
        <v>50.18</v>
      </c>
      <c r="T6">
        <f>R5-R6</f>
        <v>2.4299999999999997</v>
      </c>
      <c r="U6">
        <f>S5-S6</f>
        <v>3.7299999999999969</v>
      </c>
    </row>
    <row r="7" spans="1:21" ht="16" thickBot="1">
      <c r="A7" s="60" t="s">
        <v>34</v>
      </c>
      <c r="B7" s="49"/>
      <c r="C7" s="61">
        <v>37.86</v>
      </c>
      <c r="D7" s="62"/>
      <c r="E7" s="63"/>
      <c r="F7">
        <f>C7-D8</f>
        <v>0.20000000000000284</v>
      </c>
      <c r="G7">
        <f>C7-E8</f>
        <v>7.0000000000000284E-2</v>
      </c>
      <c r="H7" s="61">
        <v>37.86</v>
      </c>
      <c r="I7" s="62"/>
      <c r="J7" s="63"/>
      <c r="K7">
        <f>H7-I8</f>
        <v>-0.17999999999999972</v>
      </c>
      <c r="L7">
        <f>H7-J8</f>
        <v>9.9999999999980105E-3</v>
      </c>
      <c r="M7" s="92">
        <v>56.01</v>
      </c>
      <c r="N7" s="93"/>
      <c r="O7" s="94"/>
      <c r="P7">
        <f>M7-N8</f>
        <v>0.90999999999999659</v>
      </c>
      <c r="Q7">
        <f>M7-O8</f>
        <v>0.90999999999999659</v>
      </c>
      <c r="R7" s="45">
        <v>56.01</v>
      </c>
      <c r="S7" s="45">
        <v>51.2</v>
      </c>
    </row>
    <row r="8" spans="1:21" ht="16" thickBot="1">
      <c r="A8" s="56"/>
      <c r="B8" s="45" t="s">
        <v>66</v>
      </c>
      <c r="C8" s="46">
        <v>37.770000000000003</v>
      </c>
      <c r="D8" s="47">
        <v>37.659999999999997</v>
      </c>
      <c r="E8" s="48">
        <v>37.79</v>
      </c>
      <c r="F8" s="77">
        <f>D$4-D8</f>
        <v>-4.9999999999997158E-2</v>
      </c>
      <c r="G8" s="77">
        <f>E$4-E8</f>
        <v>-0.64999999999999858</v>
      </c>
      <c r="H8" s="46">
        <v>37.85</v>
      </c>
      <c r="I8" s="47">
        <v>38.04</v>
      </c>
      <c r="J8" s="48">
        <v>37.85</v>
      </c>
      <c r="K8" s="77">
        <f>I$4-I8</f>
        <v>-1.8100000000000023</v>
      </c>
      <c r="L8" s="77">
        <f>J$4-J8</f>
        <v>-0.35999999999999943</v>
      </c>
      <c r="M8" s="86">
        <v>55.13</v>
      </c>
      <c r="N8" s="105">
        <v>55.1</v>
      </c>
      <c r="O8" s="106">
        <v>55.1</v>
      </c>
      <c r="P8">
        <f>N$4-N8</f>
        <v>1.8299999999999983</v>
      </c>
      <c r="Q8">
        <f>O$4-O8</f>
        <v>-0.96999999999999886</v>
      </c>
      <c r="R8" s="114">
        <v>56.74</v>
      </c>
      <c r="S8" s="114">
        <v>50.85</v>
      </c>
      <c r="T8" s="77">
        <f>R7-R8</f>
        <v>-0.73000000000000398</v>
      </c>
      <c r="U8" s="77">
        <f>S7-S8</f>
        <v>0.35000000000000142</v>
      </c>
    </row>
    <row r="9" spans="1:21" ht="16" thickBot="1">
      <c r="A9" s="60" t="s">
        <v>37</v>
      </c>
      <c r="B9" s="49"/>
      <c r="C9" s="61">
        <v>37.71</v>
      </c>
      <c r="D9" s="62"/>
      <c r="E9" s="63"/>
      <c r="F9">
        <f>C9-D10</f>
        <v>0.57000000000000028</v>
      </c>
      <c r="G9">
        <f>C9-E10</f>
        <v>0.56000000000000227</v>
      </c>
      <c r="H9" s="61">
        <v>37.71</v>
      </c>
      <c r="I9" s="62"/>
      <c r="J9" s="63"/>
      <c r="K9">
        <f>H9-I10</f>
        <v>-0.26999999999999602</v>
      </c>
      <c r="L9">
        <f>H9-J10</f>
        <v>-0.26999999999999602</v>
      </c>
      <c r="M9" s="92">
        <v>54.76</v>
      </c>
      <c r="N9" s="93"/>
      <c r="O9" s="94"/>
      <c r="P9">
        <f>M9-N10</f>
        <v>-0.32000000000000028</v>
      </c>
      <c r="Q9">
        <f>M9-O10</f>
        <v>-0.3300000000000054</v>
      </c>
      <c r="R9" s="45">
        <v>54.76</v>
      </c>
      <c r="S9" s="45">
        <v>49.72</v>
      </c>
    </row>
    <row r="10" spans="1:21" ht="16" thickBot="1">
      <c r="A10" s="56"/>
      <c r="B10" s="45" t="s">
        <v>66</v>
      </c>
      <c r="C10" s="46">
        <v>37.15</v>
      </c>
      <c r="D10" s="47">
        <v>37.14</v>
      </c>
      <c r="E10" s="48">
        <v>37.15</v>
      </c>
      <c r="F10" s="78">
        <f>D$4-D10</f>
        <v>0.46999999999999886</v>
      </c>
      <c r="G10" s="78">
        <f>E$4-E10</f>
        <v>-9.9999999999980105E-3</v>
      </c>
      <c r="H10" s="46">
        <v>37.99</v>
      </c>
      <c r="I10" s="47">
        <v>37.979999999999997</v>
      </c>
      <c r="J10" s="48">
        <v>37.979999999999997</v>
      </c>
      <c r="K10" s="77">
        <f>I$4-I10</f>
        <v>-1.75</v>
      </c>
      <c r="L10" s="77">
        <f>J$4-J10</f>
        <v>-0.48999999999999488</v>
      </c>
      <c r="M10" s="86">
        <v>55.09</v>
      </c>
      <c r="N10" s="105">
        <v>55.08</v>
      </c>
      <c r="O10" s="106">
        <v>55.09</v>
      </c>
      <c r="P10">
        <f>N$4-N10</f>
        <v>1.8500000000000014</v>
      </c>
      <c r="Q10">
        <f>O$4-O10</f>
        <v>-0.96000000000000085</v>
      </c>
      <c r="R10" s="114">
        <v>55.01</v>
      </c>
      <c r="S10" s="114">
        <v>49.73</v>
      </c>
      <c r="T10">
        <f>R9-R10</f>
        <v>-0.25</v>
      </c>
      <c r="U10">
        <f>S9-S10</f>
        <v>-9.9999999999980105E-3</v>
      </c>
    </row>
    <row r="11" spans="1:21" ht="16" thickBot="1">
      <c r="A11" s="60" t="s">
        <v>38</v>
      </c>
      <c r="B11" s="49"/>
      <c r="C11" s="61">
        <v>38.06</v>
      </c>
      <c r="D11" s="62"/>
      <c r="E11" s="63"/>
      <c r="F11">
        <f>C11-D12</f>
        <v>0.16000000000000369</v>
      </c>
      <c r="G11">
        <f>C11-E12</f>
        <v>0.27000000000000313</v>
      </c>
      <c r="H11" s="61">
        <v>38.06</v>
      </c>
      <c r="I11" s="62"/>
      <c r="J11" s="63"/>
      <c r="K11">
        <f>H11-I12</f>
        <v>-0.12999999999999545</v>
      </c>
      <c r="L11">
        <f>H11-J12</f>
        <v>-0.19999999999999574</v>
      </c>
      <c r="M11" s="92">
        <v>55.27</v>
      </c>
      <c r="N11" s="93"/>
      <c r="O11" s="94"/>
      <c r="P11">
        <f>M11-N12</f>
        <v>0.46000000000000085</v>
      </c>
      <c r="Q11">
        <f>M11-O12</f>
        <v>0.40000000000000568</v>
      </c>
      <c r="R11" s="45">
        <v>55.27</v>
      </c>
      <c r="S11" s="45">
        <v>49.9</v>
      </c>
    </row>
    <row r="12" spans="1:21" ht="16" thickBot="1">
      <c r="A12" s="56"/>
      <c r="B12" s="45" t="s">
        <v>66</v>
      </c>
      <c r="C12" s="46">
        <v>37.83</v>
      </c>
      <c r="D12" s="47">
        <v>37.9</v>
      </c>
      <c r="E12" s="48">
        <v>37.79</v>
      </c>
      <c r="F12" s="77">
        <f>D$4-D12</f>
        <v>-0.28999999999999915</v>
      </c>
      <c r="G12" s="77">
        <f>E$4-E12</f>
        <v>-0.64999999999999858</v>
      </c>
      <c r="H12" s="46">
        <v>38.26</v>
      </c>
      <c r="I12" s="47">
        <v>38.19</v>
      </c>
      <c r="J12" s="48">
        <v>38.26</v>
      </c>
      <c r="K12" s="77">
        <f>I$4-I12</f>
        <v>-1.9600000000000009</v>
      </c>
      <c r="L12" s="77">
        <f>J$4-J12</f>
        <v>-0.76999999999999602</v>
      </c>
      <c r="M12" s="86">
        <v>54.82</v>
      </c>
      <c r="N12" s="105">
        <v>54.81</v>
      </c>
      <c r="O12" s="106">
        <v>54.87</v>
      </c>
      <c r="P12">
        <f>N$4-N12</f>
        <v>2.1199999999999974</v>
      </c>
      <c r="Q12">
        <f>O$4-O12</f>
        <v>-0.73999999999999488</v>
      </c>
      <c r="R12" s="114">
        <v>54.81</v>
      </c>
      <c r="S12" s="114">
        <v>49.53</v>
      </c>
      <c r="T12">
        <f>R11-R12</f>
        <v>0.46000000000000085</v>
      </c>
      <c r="U12">
        <f>S11-S12</f>
        <v>0.36999999999999744</v>
      </c>
    </row>
    <row r="13" spans="1:21" ht="16" thickBot="1">
      <c r="A13" s="60" t="s">
        <v>39</v>
      </c>
      <c r="B13" s="49"/>
      <c r="C13" s="64">
        <v>37.299999999999997</v>
      </c>
      <c r="D13" s="65"/>
      <c r="E13" s="66"/>
      <c r="H13" s="82">
        <v>37.299999999999997</v>
      </c>
      <c r="I13" s="107"/>
      <c r="J13" s="108"/>
      <c r="M13" s="87">
        <v>54.87</v>
      </c>
      <c r="N13" s="95"/>
      <c r="O13" s="96"/>
      <c r="P13">
        <f>M13-N14</f>
        <v>54.87</v>
      </c>
      <c r="Q13">
        <f>M13-O14</f>
        <v>54.87</v>
      </c>
      <c r="R13" s="115">
        <v>54.87</v>
      </c>
      <c r="S13" s="115">
        <v>49.5</v>
      </c>
    </row>
    <row r="14" spans="1:21" ht="17" thickTop="1" thickBot="1">
      <c r="A14" s="56"/>
      <c r="B14" s="45" t="s">
        <v>66</v>
      </c>
      <c r="C14" s="67">
        <v>37.53</v>
      </c>
      <c r="D14" s="68"/>
      <c r="E14" s="69"/>
      <c r="H14" s="83">
        <v>37.06</v>
      </c>
      <c r="I14" s="109"/>
      <c r="J14" s="110"/>
      <c r="M14" s="88">
        <v>54.57</v>
      </c>
      <c r="N14" s="101"/>
      <c r="O14" s="102"/>
      <c r="R14" s="114">
        <v>54.83</v>
      </c>
      <c r="S14" s="114">
        <v>49.18</v>
      </c>
      <c r="T14">
        <f>R13-R14</f>
        <v>3.9999999999999147E-2</v>
      </c>
      <c r="U14">
        <f>S13-S14</f>
        <v>0.32000000000000028</v>
      </c>
    </row>
    <row r="15" spans="1:21" ht="16" thickBot="1">
      <c r="A15" s="60" t="s">
        <v>41</v>
      </c>
      <c r="B15" s="49"/>
      <c r="C15" s="64">
        <v>36.54</v>
      </c>
      <c r="D15" s="65"/>
      <c r="E15" s="66"/>
      <c r="H15" s="82">
        <v>36.54</v>
      </c>
      <c r="I15" s="107"/>
      <c r="J15" s="108"/>
      <c r="M15" s="51">
        <v>52.41</v>
      </c>
      <c r="N15" s="99"/>
      <c r="O15" s="100"/>
      <c r="R15" s="12">
        <v>52.41</v>
      </c>
      <c r="S15" s="116">
        <v>47.67</v>
      </c>
    </row>
    <row r="16" spans="1:21" ht="17" thickTop="1" thickBot="1">
      <c r="A16" s="56"/>
      <c r="B16" s="45" t="s">
        <v>66</v>
      </c>
      <c r="C16" s="67">
        <v>36.19</v>
      </c>
      <c r="D16" s="68"/>
      <c r="E16" s="69"/>
      <c r="H16" s="84">
        <v>36.86</v>
      </c>
      <c r="I16" s="111"/>
      <c r="J16" s="112"/>
      <c r="M16" s="50">
        <v>52.74</v>
      </c>
      <c r="N16" s="97"/>
      <c r="O16" s="98"/>
      <c r="R16" s="114">
        <v>53.28</v>
      </c>
      <c r="S16" s="114">
        <v>47.74</v>
      </c>
      <c r="T16">
        <f>R15-R16</f>
        <v>-0.87000000000000455</v>
      </c>
      <c r="U16">
        <f>S15-S16</f>
        <v>-7.0000000000000284E-2</v>
      </c>
    </row>
    <row r="17" spans="1:21" ht="16" thickBot="1">
      <c r="A17" s="60" t="s">
        <v>40</v>
      </c>
      <c r="B17" s="49"/>
      <c r="C17" s="64">
        <v>37.049999999999997</v>
      </c>
      <c r="D17" s="65"/>
      <c r="E17" s="66"/>
      <c r="H17" s="50">
        <v>36.54</v>
      </c>
      <c r="I17" s="97"/>
      <c r="J17" s="98"/>
      <c r="M17" s="51">
        <v>53.79</v>
      </c>
      <c r="N17" s="99"/>
      <c r="O17" s="100"/>
      <c r="R17" s="12">
        <v>53.79</v>
      </c>
      <c r="S17" s="12">
        <v>48.88</v>
      </c>
    </row>
    <row r="18" spans="1:21" ht="16" thickBot="1">
      <c r="A18" s="56"/>
      <c r="B18" s="45" t="s">
        <v>66</v>
      </c>
      <c r="C18" s="67">
        <v>37.65</v>
      </c>
      <c r="D18" s="68"/>
      <c r="E18" s="69"/>
      <c r="H18" s="51">
        <v>36.94</v>
      </c>
      <c r="I18" s="99"/>
      <c r="J18" s="100"/>
      <c r="M18" s="50">
        <v>54.23</v>
      </c>
      <c r="N18" s="97"/>
      <c r="O18" s="98"/>
      <c r="R18" s="114">
        <v>53.9</v>
      </c>
      <c r="S18" s="114">
        <v>48.46</v>
      </c>
      <c r="T18">
        <f>R17-R18</f>
        <v>-0.10999999999999943</v>
      </c>
      <c r="U18">
        <f>S17-S18</f>
        <v>0.42000000000000171</v>
      </c>
    </row>
    <row r="19" spans="1:21" ht="16" thickBot="1">
      <c r="A19" s="60" t="s">
        <v>69</v>
      </c>
      <c r="B19" s="49"/>
      <c r="C19" s="70"/>
      <c r="D19" s="71"/>
      <c r="E19" s="72"/>
      <c r="R19" s="34"/>
      <c r="S19" s="34"/>
    </row>
    <row r="20" spans="1:21" ht="16" thickBot="1">
      <c r="A20" s="56"/>
      <c r="B20" s="45" t="s">
        <v>66</v>
      </c>
      <c r="C20" s="73"/>
      <c r="D20" s="74"/>
      <c r="E20" s="75"/>
      <c r="R20" s="49"/>
      <c r="S20" s="49"/>
    </row>
    <row r="21" spans="1:21" ht="16" thickBot="1">
      <c r="A21" s="60" t="s">
        <v>70</v>
      </c>
      <c r="B21" s="49"/>
      <c r="C21" s="61">
        <v>37.68</v>
      </c>
      <c r="D21" s="62"/>
      <c r="E21" s="63"/>
      <c r="R21" s="45">
        <v>56.49</v>
      </c>
      <c r="S21" s="45">
        <v>53.17</v>
      </c>
    </row>
    <row r="22" spans="1:21" ht="16" thickBot="1">
      <c r="A22" s="56"/>
      <c r="B22" s="45" t="s">
        <v>66</v>
      </c>
      <c r="C22" s="34"/>
      <c r="D22" s="34"/>
      <c r="E22" s="34"/>
      <c r="R22" s="49"/>
      <c r="S22" s="49"/>
    </row>
    <row r="23" spans="1:21" ht="16" thickBot="1">
      <c r="A23" s="60" t="s">
        <v>58</v>
      </c>
      <c r="B23" s="49"/>
      <c r="C23" s="70"/>
      <c r="D23" s="71"/>
      <c r="E23" s="72"/>
      <c r="R23" s="34"/>
      <c r="S23" s="34"/>
    </row>
    <row r="24" spans="1:21" ht="16" thickBot="1">
      <c r="A24" s="56"/>
      <c r="B24" s="45" t="s">
        <v>66</v>
      </c>
      <c r="C24" s="34"/>
      <c r="D24" s="34"/>
      <c r="E24" s="34"/>
    </row>
  </sheetData>
  <mergeCells count="39">
    <mergeCell ref="M5:O5"/>
    <mergeCell ref="M7:O7"/>
    <mergeCell ref="M9:O9"/>
    <mergeCell ref="M11:O11"/>
    <mergeCell ref="M2:O2"/>
    <mergeCell ref="M3:O3"/>
    <mergeCell ref="A21:A22"/>
    <mergeCell ref="C21:E21"/>
    <mergeCell ref="A23:A24"/>
    <mergeCell ref="C23:E23"/>
    <mergeCell ref="H3:J3"/>
    <mergeCell ref="H5:J5"/>
    <mergeCell ref="H7:J7"/>
    <mergeCell ref="H9:J9"/>
    <mergeCell ref="H11:J11"/>
    <mergeCell ref="A17:A18"/>
    <mergeCell ref="C17:E17"/>
    <mergeCell ref="C18:E18"/>
    <mergeCell ref="A19:A20"/>
    <mergeCell ref="C19:E19"/>
    <mergeCell ref="C20:E20"/>
    <mergeCell ref="A13:A14"/>
    <mergeCell ref="C13:E13"/>
    <mergeCell ref="C14:E14"/>
    <mergeCell ref="A15:A16"/>
    <mergeCell ref="C15:E15"/>
    <mergeCell ref="C16:E16"/>
    <mergeCell ref="A7:A8"/>
    <mergeCell ref="C7:E7"/>
    <mergeCell ref="A9:A10"/>
    <mergeCell ref="C9:E9"/>
    <mergeCell ref="A11:A12"/>
    <mergeCell ref="C11:E11"/>
    <mergeCell ref="A1:E1"/>
    <mergeCell ref="C2:E2"/>
    <mergeCell ref="A3:A4"/>
    <mergeCell ref="C3:E3"/>
    <mergeCell ref="A5:A6"/>
    <mergeCell ref="C5:E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tabSelected="1" workbookViewId="0">
      <selection activeCell="D9" sqref="D9"/>
    </sheetView>
  </sheetViews>
  <sheetFormatPr baseColWidth="10" defaultRowHeight="15" x14ac:dyDescent="0"/>
  <cols>
    <col min="2" max="2" width="12.1640625" customWidth="1"/>
  </cols>
  <sheetData>
    <row r="1" spans="1:8" ht="16" thickBot="1">
      <c r="A1" s="10"/>
      <c r="B1" s="10"/>
      <c r="C1" s="10"/>
      <c r="D1" s="10"/>
      <c r="E1" s="10"/>
      <c r="F1" s="10"/>
      <c r="G1" s="10"/>
    </row>
    <row r="2" spans="1:8" ht="61" thickBot="1">
      <c r="A2" s="15" t="s">
        <v>30</v>
      </c>
      <c r="B2" s="9">
        <v>35.26</v>
      </c>
      <c r="C2" s="9">
        <v>54.09</v>
      </c>
      <c r="D2" s="9">
        <v>52.49</v>
      </c>
      <c r="E2" s="9">
        <v>31.86</v>
      </c>
      <c r="F2" s="9">
        <v>44.94</v>
      </c>
      <c r="G2" s="9">
        <v>89.54</v>
      </c>
    </row>
    <row r="3" spans="1:8" ht="17" thickTop="1" thickBot="1">
      <c r="A3" s="11" t="s">
        <v>31</v>
      </c>
      <c r="B3" s="117">
        <v>37.33</v>
      </c>
      <c r="C3" s="117">
        <v>54.56</v>
      </c>
      <c r="D3" s="117">
        <v>50.05</v>
      </c>
      <c r="E3" s="117">
        <v>33.47</v>
      </c>
      <c r="F3" s="117">
        <v>43.23</v>
      </c>
      <c r="G3" s="117">
        <v>77.510000000000005</v>
      </c>
      <c r="H3">
        <f>AVERAGE(B3:G3)</f>
        <v>49.358333333333327</v>
      </c>
    </row>
    <row r="4" spans="1:8" ht="31" thickBot="1">
      <c r="A4" s="12" t="s">
        <v>32</v>
      </c>
      <c r="B4" s="14"/>
      <c r="C4" s="14"/>
      <c r="D4" s="14"/>
      <c r="E4" s="14"/>
      <c r="F4" s="14"/>
      <c r="G4" s="14"/>
    </row>
    <row r="5" spans="1:8" ht="31" thickBot="1">
      <c r="A5" s="12" t="s">
        <v>33</v>
      </c>
      <c r="B5" s="14"/>
      <c r="C5" s="14"/>
      <c r="D5" s="14"/>
      <c r="E5" s="14"/>
      <c r="F5" s="14"/>
      <c r="G5" s="14"/>
    </row>
    <row r="6" spans="1:8" ht="31" thickBot="1">
      <c r="A6" s="12" t="s">
        <v>34</v>
      </c>
      <c r="B6" s="14"/>
      <c r="C6" s="14"/>
      <c r="D6" s="14"/>
      <c r="E6" s="14"/>
      <c r="F6" s="14"/>
      <c r="G6" s="14"/>
    </row>
    <row r="7" spans="1:8" ht="31" thickBot="1">
      <c r="A7" s="12" t="s">
        <v>36</v>
      </c>
      <c r="B7" s="14"/>
      <c r="C7" s="14"/>
      <c r="D7" s="14"/>
      <c r="E7" s="14"/>
      <c r="F7" s="14"/>
      <c r="G7" s="14"/>
    </row>
    <row r="8" spans="1:8" ht="31" thickBot="1">
      <c r="A8" s="16" t="s">
        <v>37</v>
      </c>
      <c r="B8" s="118" t="s">
        <v>79</v>
      </c>
      <c r="C8" s="118" t="s">
        <v>80</v>
      </c>
      <c r="D8" s="118" t="s">
        <v>81</v>
      </c>
      <c r="E8" s="118">
        <v>33.549999999999997</v>
      </c>
      <c r="F8" s="118">
        <v>41.94</v>
      </c>
      <c r="G8" s="118">
        <v>75.819999999999993</v>
      </c>
      <c r="H8">
        <f>AVERAGE(B8:G8)</f>
        <v>50.436666666666667</v>
      </c>
    </row>
    <row r="9" spans="1:8" ht="31" thickBot="1">
      <c r="A9" s="16" t="s">
        <v>38</v>
      </c>
      <c r="B9" s="119" t="s">
        <v>82</v>
      </c>
      <c r="C9" s="119">
        <v>54.01</v>
      </c>
      <c r="D9" s="119">
        <v>49.04</v>
      </c>
      <c r="E9" s="119">
        <v>33.56</v>
      </c>
      <c r="F9" s="119">
        <v>42.24</v>
      </c>
      <c r="G9" s="119">
        <v>76.69</v>
      </c>
      <c r="H9">
        <f>AVERAGE(B9:G9)</f>
        <v>51.108000000000004</v>
      </c>
    </row>
    <row r="10" spans="1:8" ht="31" thickBot="1">
      <c r="A10" s="16" t="s">
        <v>39</v>
      </c>
      <c r="B10" s="118">
        <v>37.369999999999997</v>
      </c>
      <c r="C10" s="118">
        <v>53.73</v>
      </c>
      <c r="D10" s="118">
        <v>48.93</v>
      </c>
      <c r="E10" s="118">
        <v>32.79</v>
      </c>
      <c r="F10" s="118">
        <v>41.27</v>
      </c>
      <c r="G10" s="118">
        <v>75.78</v>
      </c>
      <c r="H10">
        <f>AVERAGE(B10:G10)</f>
        <v>48.311666666666667</v>
      </c>
    </row>
    <row r="11" spans="1:8" ht="46" thickBot="1">
      <c r="A11" s="16" t="s">
        <v>40</v>
      </c>
      <c r="B11" s="120">
        <v>36.380000000000003</v>
      </c>
      <c r="C11" s="121">
        <v>53.53</v>
      </c>
      <c r="D11" s="121">
        <v>48.31</v>
      </c>
      <c r="E11" s="121">
        <v>32</v>
      </c>
      <c r="F11" s="121">
        <v>41.53</v>
      </c>
      <c r="G11" s="121">
        <v>73.36</v>
      </c>
      <c r="H11">
        <f>AVERAGE(B11:G11)</f>
        <v>47.518333333333338</v>
      </c>
    </row>
    <row r="12" spans="1:8" ht="31" thickBot="1">
      <c r="A12" s="16" t="s">
        <v>41</v>
      </c>
      <c r="B12" s="122">
        <v>35.590000000000003</v>
      </c>
      <c r="C12" s="123">
        <v>49.54</v>
      </c>
      <c r="D12" s="123">
        <v>45.61</v>
      </c>
      <c r="E12" s="123">
        <v>29.95</v>
      </c>
      <c r="F12" s="123">
        <v>37.15</v>
      </c>
      <c r="G12" s="123">
        <v>62.41</v>
      </c>
      <c r="H12">
        <f>AVERAGE(B12:G12)</f>
        <v>43.375</v>
      </c>
    </row>
    <row r="13" spans="1:8" ht="31" thickBot="1">
      <c r="A13" s="16" t="s">
        <v>77</v>
      </c>
      <c r="B13" s="124"/>
      <c r="C13" s="124"/>
      <c r="D13" s="124"/>
      <c r="E13" s="124"/>
      <c r="F13" s="124"/>
      <c r="G13" s="124"/>
      <c r="H13" t="e">
        <f>AVERAGE(B13:G13)</f>
        <v>#DIV/0!</v>
      </c>
    </row>
    <row r="19" spans="1:31" ht="16" thickBot="1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</row>
    <row r="20" spans="1:31" ht="18" thickBot="1">
      <c r="A20" s="125"/>
      <c r="B20" s="126">
        <v>1</v>
      </c>
      <c r="C20" s="126">
        <v>2</v>
      </c>
      <c r="D20" s="126">
        <v>3</v>
      </c>
      <c r="E20" s="126">
        <v>4</v>
      </c>
      <c r="F20" s="126">
        <v>5</v>
      </c>
      <c r="G20" s="126">
        <v>6</v>
      </c>
      <c r="H20" s="126">
        <v>7</v>
      </c>
      <c r="I20" s="126">
        <v>8</v>
      </c>
      <c r="J20" s="126">
        <v>9</v>
      </c>
      <c r="K20" s="126">
        <v>10</v>
      </c>
      <c r="L20" s="126">
        <v>11</v>
      </c>
      <c r="M20" s="126">
        <v>12</v>
      </c>
      <c r="N20" s="126">
        <v>13</v>
      </c>
      <c r="O20" s="126">
        <v>14</v>
      </c>
      <c r="P20" s="126">
        <v>15</v>
      </c>
      <c r="Q20" s="130">
        <v>16</v>
      </c>
      <c r="R20" s="130">
        <v>17</v>
      </c>
      <c r="S20" s="130">
        <v>18</v>
      </c>
      <c r="T20" s="130">
        <v>19</v>
      </c>
      <c r="U20" s="130">
        <v>20</v>
      </c>
      <c r="V20" s="130">
        <v>21</v>
      </c>
      <c r="W20" s="130">
        <v>22</v>
      </c>
      <c r="X20" s="130">
        <v>23</v>
      </c>
      <c r="Y20" s="130">
        <v>24</v>
      </c>
      <c r="Z20" s="130">
        <v>25</v>
      </c>
      <c r="AA20" s="130">
        <v>26</v>
      </c>
      <c r="AB20" s="130">
        <v>27</v>
      </c>
      <c r="AC20" s="130">
        <v>28</v>
      </c>
      <c r="AD20" s="130">
        <v>29</v>
      </c>
      <c r="AE20" s="130">
        <v>30</v>
      </c>
    </row>
    <row r="21" spans="1:31" ht="18" thickBot="1">
      <c r="A21" s="127" t="s">
        <v>59</v>
      </c>
      <c r="B21" s="128">
        <v>0.24099999999999999</v>
      </c>
      <c r="C21" s="128">
        <v>0.48299999999999998</v>
      </c>
      <c r="D21" s="129">
        <v>1</v>
      </c>
      <c r="E21" s="129">
        <v>5.2999999999999999E-2</v>
      </c>
      <c r="F21" s="128">
        <v>3.2000000000000001E-2</v>
      </c>
      <c r="G21" s="128">
        <v>0.44</v>
      </c>
      <c r="H21" s="128">
        <v>0.92100000000000004</v>
      </c>
      <c r="I21" s="128">
        <v>0.97899999999999998</v>
      </c>
      <c r="J21" s="128">
        <v>2.1000000000000001E-2</v>
      </c>
      <c r="K21" s="129">
        <v>0.98</v>
      </c>
      <c r="L21" s="128">
        <v>0.93300000000000005</v>
      </c>
      <c r="M21" s="128">
        <v>0.98299999999999998</v>
      </c>
      <c r="N21" s="128">
        <v>0.98699999999999999</v>
      </c>
      <c r="O21" s="128">
        <v>2.5999999999999999E-2</v>
      </c>
      <c r="P21" s="128">
        <v>0.97599999999999998</v>
      </c>
      <c r="Q21" s="128">
        <v>2.3E-2</v>
      </c>
      <c r="R21" s="128">
        <v>0.96299999999999997</v>
      </c>
      <c r="S21" s="128">
        <v>0.93100000000000005</v>
      </c>
      <c r="T21" s="128">
        <v>0.995</v>
      </c>
      <c r="U21" s="128">
        <v>0.151</v>
      </c>
      <c r="V21" s="128">
        <v>0.99299999999999999</v>
      </c>
      <c r="W21" s="128">
        <v>0.20699999999999999</v>
      </c>
      <c r="X21" s="128">
        <v>0.105</v>
      </c>
      <c r="Y21" s="128">
        <v>0.98899999999999999</v>
      </c>
      <c r="Z21" s="128">
        <v>0.95</v>
      </c>
      <c r="AA21" s="128">
        <v>0.59099999999999997</v>
      </c>
      <c r="AB21" s="128">
        <v>0.53200000000000003</v>
      </c>
      <c r="AC21" s="128">
        <v>0.98699999999999999</v>
      </c>
      <c r="AD21" s="128">
        <v>0.56100000000000005</v>
      </c>
      <c r="AE21" s="128">
        <v>1.4E-2</v>
      </c>
    </row>
    <row r="22" spans="1:31" ht="18" thickBot="1">
      <c r="A22" s="127" t="s">
        <v>60</v>
      </c>
      <c r="B22" s="128">
        <v>0.17100000000000001</v>
      </c>
      <c r="C22" s="128">
        <v>0.27900000000000003</v>
      </c>
      <c r="D22" s="129">
        <v>0</v>
      </c>
      <c r="E22" s="129">
        <v>0.874</v>
      </c>
      <c r="F22" s="128">
        <v>5.0000000000000001E-3</v>
      </c>
      <c r="G22" s="128">
        <v>7.0999999999999994E-2</v>
      </c>
      <c r="H22" s="128">
        <v>5.3999999999999999E-2</v>
      </c>
      <c r="I22" s="128">
        <v>1.7999999999999999E-2</v>
      </c>
      <c r="J22" s="128">
        <v>7.0000000000000001E-3</v>
      </c>
      <c r="K22" s="129">
        <v>1.7999999999999999E-2</v>
      </c>
      <c r="L22" s="128">
        <v>4.2999999999999997E-2</v>
      </c>
      <c r="M22" s="128">
        <v>5.0000000000000001E-3</v>
      </c>
      <c r="N22" s="128">
        <v>8.9999999999999993E-3</v>
      </c>
      <c r="O22" s="128">
        <v>0.59099999999999997</v>
      </c>
      <c r="P22" s="128">
        <v>0.01</v>
      </c>
      <c r="Q22" s="128">
        <v>7.6999999999999999E-2</v>
      </c>
      <c r="R22" s="128">
        <v>7.0000000000000001E-3</v>
      </c>
      <c r="S22" s="128">
        <v>1.9E-2</v>
      </c>
      <c r="T22" s="128">
        <v>3.0000000000000001E-3</v>
      </c>
      <c r="U22" s="128">
        <v>0.05</v>
      </c>
      <c r="V22" s="128">
        <v>6.0000000000000001E-3</v>
      </c>
      <c r="W22" s="128">
        <v>4.2999999999999997E-2</v>
      </c>
      <c r="X22" s="128">
        <v>0.39</v>
      </c>
      <c r="Y22" s="128">
        <v>4.0000000000000001E-3</v>
      </c>
      <c r="Z22" s="128">
        <v>1.0999999999999999E-2</v>
      </c>
      <c r="AA22" s="128">
        <v>0.107</v>
      </c>
      <c r="AB22" s="128">
        <v>1E-3</v>
      </c>
      <c r="AC22" s="128">
        <v>5.0000000000000001E-3</v>
      </c>
      <c r="AD22" s="128">
        <v>0.16</v>
      </c>
      <c r="AE22" s="128">
        <v>0.92400000000000004</v>
      </c>
    </row>
    <row r="23" spans="1:31" ht="18" thickBot="1">
      <c r="A23" s="127" t="s">
        <v>45</v>
      </c>
      <c r="B23" s="128">
        <v>0.109</v>
      </c>
      <c r="C23" s="128">
        <v>3.6999999999999998E-2</v>
      </c>
      <c r="D23" s="129">
        <v>0</v>
      </c>
      <c r="E23" s="129">
        <v>0.06</v>
      </c>
      <c r="F23" s="128">
        <v>1E-3</v>
      </c>
      <c r="G23" s="128">
        <v>4.1000000000000002E-2</v>
      </c>
      <c r="H23" s="128">
        <v>1.2999999999999999E-2</v>
      </c>
      <c r="I23" s="128">
        <v>2E-3</v>
      </c>
      <c r="J23" s="128">
        <v>8.9999999999999993E-3</v>
      </c>
      <c r="K23" s="129">
        <v>0</v>
      </c>
      <c r="L23" s="128">
        <v>2E-3</v>
      </c>
      <c r="M23" s="128">
        <v>2E-3</v>
      </c>
      <c r="N23" s="128">
        <v>0</v>
      </c>
      <c r="O23" s="128">
        <v>0.371</v>
      </c>
      <c r="P23" s="128">
        <v>1E-3</v>
      </c>
      <c r="Q23" s="128">
        <v>0.89300000000000002</v>
      </c>
      <c r="R23" s="128">
        <v>6.0000000000000001E-3</v>
      </c>
      <c r="S23" s="128">
        <v>4.0000000000000001E-3</v>
      </c>
      <c r="T23" s="128">
        <v>0</v>
      </c>
      <c r="U23" s="128">
        <v>3.0000000000000001E-3</v>
      </c>
      <c r="V23" s="128">
        <v>0</v>
      </c>
      <c r="W23" s="128">
        <v>7.0000000000000001E-3</v>
      </c>
      <c r="X23" s="128">
        <v>0.48299999999999998</v>
      </c>
      <c r="Y23" s="128">
        <v>0</v>
      </c>
      <c r="Z23" s="128">
        <v>0</v>
      </c>
      <c r="AA23" s="128">
        <v>1.7000000000000001E-2</v>
      </c>
      <c r="AB23" s="128">
        <v>1E-3</v>
      </c>
      <c r="AC23" s="128">
        <v>5.0000000000000001E-3</v>
      </c>
      <c r="AD23" s="128">
        <v>0.157</v>
      </c>
      <c r="AE23" s="128">
        <v>6.2E-2</v>
      </c>
    </row>
    <row r="24" spans="1:31" ht="18" thickBot="1">
      <c r="A24" s="127" t="s">
        <v>46</v>
      </c>
      <c r="B24" s="128">
        <v>6.0000000000000001E-3</v>
      </c>
      <c r="C24" s="128">
        <v>4.0000000000000001E-3</v>
      </c>
      <c r="D24" s="129">
        <v>0</v>
      </c>
      <c r="E24" s="129">
        <v>5.0000000000000001E-3</v>
      </c>
      <c r="F24" s="128">
        <v>9.8000000000000004E-2</v>
      </c>
      <c r="G24" s="128">
        <v>3.9E-2</v>
      </c>
      <c r="H24" s="128">
        <v>0</v>
      </c>
      <c r="I24" s="128">
        <v>0</v>
      </c>
      <c r="J24" s="128">
        <v>0</v>
      </c>
      <c r="K24" s="129">
        <v>0</v>
      </c>
      <c r="L24" s="128">
        <v>1.0999999999999999E-2</v>
      </c>
      <c r="M24" s="128">
        <v>0</v>
      </c>
      <c r="N24" s="128">
        <v>1E-3</v>
      </c>
      <c r="O24" s="128">
        <v>2E-3</v>
      </c>
      <c r="P24" s="128">
        <v>3.0000000000000001E-3</v>
      </c>
      <c r="Q24" s="128">
        <v>2E-3</v>
      </c>
      <c r="R24" s="128">
        <v>1E-3</v>
      </c>
      <c r="S24" s="128">
        <v>1E-3</v>
      </c>
      <c r="T24" s="128">
        <v>0</v>
      </c>
      <c r="U24" s="128">
        <v>8.0000000000000002E-3</v>
      </c>
      <c r="V24" s="128">
        <v>1E-3</v>
      </c>
      <c r="W24" s="128">
        <v>0.32100000000000001</v>
      </c>
      <c r="X24" s="128">
        <v>0</v>
      </c>
      <c r="Y24" s="128">
        <v>0</v>
      </c>
      <c r="Z24" s="128">
        <v>0</v>
      </c>
      <c r="AA24" s="128">
        <v>4.5999999999999999E-2</v>
      </c>
      <c r="AB24" s="128">
        <v>0.437</v>
      </c>
      <c r="AC24" s="128">
        <v>0</v>
      </c>
      <c r="AD24" s="128">
        <v>4.2000000000000003E-2</v>
      </c>
      <c r="AE24" s="128">
        <v>0</v>
      </c>
    </row>
    <row r="25" spans="1:31" ht="18" thickBot="1">
      <c r="A25" s="127" t="s">
        <v>78</v>
      </c>
      <c r="B25" s="128">
        <v>0.47299999999999998</v>
      </c>
      <c r="C25" s="128">
        <v>0.193</v>
      </c>
      <c r="D25" s="129">
        <v>0</v>
      </c>
      <c r="E25" s="129">
        <v>6.0000000000000001E-3</v>
      </c>
      <c r="F25" s="128">
        <v>4.0000000000000001E-3</v>
      </c>
      <c r="G25" s="128">
        <v>0.40400000000000003</v>
      </c>
      <c r="H25" s="128">
        <v>1.2E-2</v>
      </c>
      <c r="I25" s="128">
        <v>1E-3</v>
      </c>
      <c r="J25" s="128">
        <v>0.96299999999999997</v>
      </c>
      <c r="K25" s="129">
        <v>2E-3</v>
      </c>
      <c r="L25" s="128">
        <v>0.01</v>
      </c>
      <c r="M25" s="128">
        <v>0.01</v>
      </c>
      <c r="N25" s="128">
        <v>2E-3</v>
      </c>
      <c r="O25" s="128">
        <v>0.01</v>
      </c>
      <c r="P25" s="128">
        <v>0.01</v>
      </c>
      <c r="Q25" s="128">
        <v>5.0000000000000001E-3</v>
      </c>
      <c r="R25" s="128">
        <v>2.3E-2</v>
      </c>
      <c r="S25" s="128">
        <v>4.4999999999999998E-2</v>
      </c>
      <c r="T25" s="128">
        <v>2E-3</v>
      </c>
      <c r="U25" s="128">
        <v>0.78600000000000003</v>
      </c>
      <c r="V25" s="128">
        <v>1E-3</v>
      </c>
      <c r="W25" s="128">
        <v>0.40100000000000002</v>
      </c>
      <c r="X25" s="128">
        <v>2.1000000000000001E-2</v>
      </c>
      <c r="Y25" s="128">
        <v>6.0000000000000001E-3</v>
      </c>
      <c r="Z25" s="128">
        <v>3.9E-2</v>
      </c>
      <c r="AA25" s="128">
        <v>0.23300000000000001</v>
      </c>
      <c r="AB25" s="128">
        <v>1.6E-2</v>
      </c>
      <c r="AC25" s="128">
        <v>3.0000000000000001E-3</v>
      </c>
      <c r="AD25" s="128">
        <v>0.08</v>
      </c>
      <c r="AE25" s="128">
        <v>1E-3</v>
      </c>
    </row>
    <row r="26" spans="1:31" ht="18" thickBot="1">
      <c r="A26" s="127" t="s">
        <v>61</v>
      </c>
      <c r="B26" s="128">
        <v>0</v>
      </c>
      <c r="C26" s="128">
        <v>3.0000000000000001E-3</v>
      </c>
      <c r="D26" s="129">
        <v>0</v>
      </c>
      <c r="E26" s="129">
        <v>2E-3</v>
      </c>
      <c r="F26" s="128">
        <v>0.85899999999999999</v>
      </c>
      <c r="G26" s="128">
        <v>6.0000000000000001E-3</v>
      </c>
      <c r="H26" s="128">
        <v>0</v>
      </c>
      <c r="I26" s="128">
        <v>0</v>
      </c>
      <c r="J26" s="128">
        <v>0</v>
      </c>
      <c r="K26" s="129">
        <v>1E-3</v>
      </c>
      <c r="L26" s="128">
        <v>1E-3</v>
      </c>
      <c r="M26" s="128">
        <v>0</v>
      </c>
      <c r="N26" s="128">
        <v>0</v>
      </c>
      <c r="O26" s="128">
        <v>0</v>
      </c>
      <c r="P26" s="128">
        <v>1E-3</v>
      </c>
      <c r="Q26" s="128">
        <v>0</v>
      </c>
      <c r="R26" s="128">
        <v>0</v>
      </c>
      <c r="S26" s="128">
        <v>0</v>
      </c>
      <c r="T26" s="128">
        <v>0</v>
      </c>
      <c r="U26" s="128">
        <v>2E-3</v>
      </c>
      <c r="V26" s="128">
        <v>0</v>
      </c>
      <c r="W26" s="128">
        <v>2.1999999999999999E-2</v>
      </c>
      <c r="X26" s="128">
        <v>0</v>
      </c>
      <c r="Y26" s="128">
        <v>0</v>
      </c>
      <c r="Z26" s="128">
        <v>0</v>
      </c>
      <c r="AA26" s="128">
        <v>5.0000000000000001E-3</v>
      </c>
      <c r="AB26" s="128">
        <v>1.2999999999999999E-2</v>
      </c>
      <c r="AC26" s="128">
        <v>0</v>
      </c>
      <c r="AD26" s="128">
        <v>0</v>
      </c>
      <c r="AE26" s="128">
        <v>0</v>
      </c>
    </row>
    <row r="27" spans="1:31" ht="35" thickBot="1">
      <c r="A27" s="125"/>
      <c r="B27" t="s">
        <v>87</v>
      </c>
      <c r="C27" s="127" t="s">
        <v>88</v>
      </c>
      <c r="D27" s="127" t="s">
        <v>59</v>
      </c>
      <c r="E27" t="s">
        <v>60</v>
      </c>
      <c r="F27" t="s">
        <v>48</v>
      </c>
      <c r="G27" t="s">
        <v>83</v>
      </c>
      <c r="H27" s="127" t="s">
        <v>59</v>
      </c>
      <c r="I27" s="127" t="s">
        <v>59</v>
      </c>
      <c r="J27" t="s">
        <v>47</v>
      </c>
      <c r="K27" s="127" t="s">
        <v>59</v>
      </c>
      <c r="L27" s="127" t="s">
        <v>59</v>
      </c>
      <c r="M27" s="127" t="s">
        <v>59</v>
      </c>
      <c r="N27" s="127" t="s">
        <v>59</v>
      </c>
      <c r="O27" s="132" t="s">
        <v>84</v>
      </c>
      <c r="P27" s="127" t="s">
        <v>59</v>
      </c>
      <c r="Q27" s="132" t="s">
        <v>45</v>
      </c>
      <c r="R27" s="127" t="s">
        <v>59</v>
      </c>
      <c r="S27" s="127" t="s">
        <v>59</v>
      </c>
      <c r="T27" s="127" t="s">
        <v>59</v>
      </c>
      <c r="U27" s="132" t="s">
        <v>47</v>
      </c>
      <c r="V27" s="127" t="s">
        <v>59</v>
      </c>
      <c r="W27" s="132" t="s">
        <v>85</v>
      </c>
      <c r="X27" s="132" t="s">
        <v>84</v>
      </c>
      <c r="Y27" s="127" t="s">
        <v>59</v>
      </c>
      <c r="Z27" s="127" t="s">
        <v>59</v>
      </c>
      <c r="AA27" s="127" t="s">
        <v>59</v>
      </c>
      <c r="AB27" s="132" t="s">
        <v>86</v>
      </c>
      <c r="AC27" s="127" t="s">
        <v>59</v>
      </c>
      <c r="AD27" s="127" t="s">
        <v>59</v>
      </c>
      <c r="AE27" s="132" t="s">
        <v>60</v>
      </c>
    </row>
    <row r="28" spans="1:31" ht="18" thickBot="1">
      <c r="A28" s="134" t="s">
        <v>89</v>
      </c>
      <c r="B28">
        <v>27436</v>
      </c>
      <c r="C28">
        <v>68108</v>
      </c>
      <c r="D28">
        <v>182594</v>
      </c>
      <c r="E28">
        <v>323474</v>
      </c>
      <c r="F28">
        <v>137451</v>
      </c>
      <c r="G28">
        <v>109949</v>
      </c>
      <c r="H28">
        <v>133395</v>
      </c>
      <c r="I28">
        <v>91464</v>
      </c>
      <c r="J28">
        <v>61353</v>
      </c>
      <c r="K28">
        <v>301639</v>
      </c>
      <c r="L28">
        <v>225347</v>
      </c>
      <c r="M28">
        <v>92982</v>
      </c>
      <c r="N28">
        <v>356377</v>
      </c>
      <c r="O28">
        <v>17260</v>
      </c>
      <c r="P28">
        <v>333957</v>
      </c>
      <c r="Q28">
        <v>136944</v>
      </c>
      <c r="R28">
        <v>30443</v>
      </c>
      <c r="S28">
        <v>54378</v>
      </c>
      <c r="T28">
        <v>245000</v>
      </c>
      <c r="U28">
        <v>27227</v>
      </c>
      <c r="V28">
        <v>182990</v>
      </c>
      <c r="W28">
        <v>222802</v>
      </c>
      <c r="X28">
        <v>27534</v>
      </c>
      <c r="Y28">
        <v>47065</v>
      </c>
      <c r="Z28">
        <v>8129</v>
      </c>
      <c r="AA28">
        <v>28237</v>
      </c>
      <c r="AB28">
        <v>134828</v>
      </c>
      <c r="AC28">
        <v>109324</v>
      </c>
      <c r="AD28">
        <v>25561</v>
      </c>
      <c r="AE28">
        <v>109260</v>
      </c>
    </row>
    <row r="29" spans="1:31" ht="18" thickBot="1">
      <c r="A29" s="127" t="s">
        <v>59</v>
      </c>
      <c r="B29">
        <f>B$28*B21</f>
        <v>6612.076</v>
      </c>
      <c r="C29">
        <f t="shared" ref="C29:G33" si="0">C$28*C21</f>
        <v>32896.163999999997</v>
      </c>
      <c r="D29">
        <f t="shared" si="0"/>
        <v>182594</v>
      </c>
      <c r="E29">
        <f t="shared" si="0"/>
        <v>17144.121999999999</v>
      </c>
      <c r="F29">
        <f t="shared" si="0"/>
        <v>4398.4319999999998</v>
      </c>
      <c r="G29">
        <f t="shared" si="0"/>
        <v>48377.56</v>
      </c>
      <c r="H29">
        <f t="shared" ref="H29:I29" si="1">H$28*H21</f>
        <v>122856.795</v>
      </c>
      <c r="I29">
        <f t="shared" si="1"/>
        <v>89543.255999999994</v>
      </c>
      <c r="J29">
        <f t="shared" ref="J29:AE29" si="2">J$28*J21</f>
        <v>1288.413</v>
      </c>
      <c r="K29">
        <f t="shared" si="2"/>
        <v>295606.21999999997</v>
      </c>
      <c r="L29">
        <f t="shared" si="2"/>
        <v>210248.75100000002</v>
      </c>
      <c r="M29">
        <f t="shared" si="2"/>
        <v>91401.305999999997</v>
      </c>
      <c r="N29">
        <f t="shared" si="2"/>
        <v>351744.09899999999</v>
      </c>
      <c r="O29">
        <f t="shared" si="2"/>
        <v>448.76</v>
      </c>
      <c r="P29">
        <f t="shared" si="2"/>
        <v>325942.03200000001</v>
      </c>
      <c r="Q29">
        <f t="shared" si="2"/>
        <v>3149.712</v>
      </c>
      <c r="R29">
        <f t="shared" si="2"/>
        <v>29316.609</v>
      </c>
      <c r="S29">
        <f t="shared" si="2"/>
        <v>50625.918000000005</v>
      </c>
      <c r="T29">
        <f t="shared" si="2"/>
        <v>243775</v>
      </c>
      <c r="U29">
        <f t="shared" si="2"/>
        <v>4111.277</v>
      </c>
      <c r="V29">
        <f t="shared" si="2"/>
        <v>181709.07</v>
      </c>
      <c r="W29">
        <f t="shared" si="2"/>
        <v>46120.013999999996</v>
      </c>
      <c r="X29">
        <f t="shared" si="2"/>
        <v>2891.0699999999997</v>
      </c>
      <c r="Y29">
        <f t="shared" si="2"/>
        <v>46547.284999999996</v>
      </c>
      <c r="Z29">
        <f t="shared" si="2"/>
        <v>7722.5499999999993</v>
      </c>
      <c r="AA29">
        <f t="shared" si="2"/>
        <v>16688.066999999999</v>
      </c>
      <c r="AB29">
        <f t="shared" si="2"/>
        <v>71728.495999999999</v>
      </c>
      <c r="AC29">
        <f t="shared" si="2"/>
        <v>107902.788</v>
      </c>
      <c r="AD29">
        <f t="shared" si="2"/>
        <v>14339.721000000001</v>
      </c>
      <c r="AE29">
        <f t="shared" si="2"/>
        <v>1529.64</v>
      </c>
    </row>
    <row r="30" spans="1:31" ht="18" thickBot="1">
      <c r="A30" s="127" t="s">
        <v>60</v>
      </c>
      <c r="B30">
        <f>B$28*B22</f>
        <v>4691.5560000000005</v>
      </c>
      <c r="C30">
        <f t="shared" si="0"/>
        <v>19002.132000000001</v>
      </c>
      <c r="D30">
        <f t="shared" si="0"/>
        <v>0</v>
      </c>
      <c r="E30">
        <f t="shared" si="0"/>
        <v>282716.27600000001</v>
      </c>
      <c r="F30">
        <f t="shared" si="0"/>
        <v>687.255</v>
      </c>
      <c r="G30">
        <f t="shared" si="0"/>
        <v>7806.378999999999</v>
      </c>
      <c r="H30">
        <f t="shared" ref="H30:I30" si="3">H$28*H22</f>
        <v>7203.33</v>
      </c>
      <c r="I30">
        <f t="shared" si="3"/>
        <v>1646.3519999999999</v>
      </c>
      <c r="J30">
        <f t="shared" ref="J30:AE30" si="4">J$28*J22</f>
        <v>429.471</v>
      </c>
      <c r="K30">
        <f t="shared" si="4"/>
        <v>5429.5019999999995</v>
      </c>
      <c r="L30">
        <f t="shared" si="4"/>
        <v>9689.9209999999985</v>
      </c>
      <c r="M30">
        <f t="shared" si="4"/>
        <v>464.91</v>
      </c>
      <c r="N30">
        <f t="shared" si="4"/>
        <v>3207.3929999999996</v>
      </c>
      <c r="O30">
        <f t="shared" si="4"/>
        <v>10200.66</v>
      </c>
      <c r="P30">
        <f t="shared" si="4"/>
        <v>3339.57</v>
      </c>
      <c r="Q30">
        <f t="shared" si="4"/>
        <v>10544.688</v>
      </c>
      <c r="R30">
        <f t="shared" si="4"/>
        <v>213.101</v>
      </c>
      <c r="S30">
        <f t="shared" si="4"/>
        <v>1033.182</v>
      </c>
      <c r="T30">
        <f t="shared" si="4"/>
        <v>735</v>
      </c>
      <c r="U30">
        <f t="shared" si="4"/>
        <v>1361.3500000000001</v>
      </c>
      <c r="V30">
        <f t="shared" si="4"/>
        <v>1097.94</v>
      </c>
      <c r="W30">
        <f t="shared" si="4"/>
        <v>9580.485999999999</v>
      </c>
      <c r="X30">
        <f t="shared" si="4"/>
        <v>10738.26</v>
      </c>
      <c r="Y30">
        <f t="shared" si="4"/>
        <v>188.26</v>
      </c>
      <c r="Z30">
        <f t="shared" si="4"/>
        <v>89.418999999999997</v>
      </c>
      <c r="AA30">
        <f t="shared" si="4"/>
        <v>3021.3589999999999</v>
      </c>
      <c r="AB30">
        <f t="shared" si="4"/>
        <v>134.828</v>
      </c>
      <c r="AC30">
        <f t="shared" si="4"/>
        <v>546.62</v>
      </c>
      <c r="AD30">
        <f t="shared" si="4"/>
        <v>4089.76</v>
      </c>
      <c r="AE30">
        <f t="shared" si="4"/>
        <v>100956.24</v>
      </c>
    </row>
    <row r="31" spans="1:31" ht="18" thickBot="1">
      <c r="A31" s="127" t="s">
        <v>45</v>
      </c>
      <c r="B31">
        <f>B$28*B23</f>
        <v>2990.5239999999999</v>
      </c>
      <c r="C31">
        <f t="shared" si="0"/>
        <v>2519.9960000000001</v>
      </c>
      <c r="D31">
        <f t="shared" si="0"/>
        <v>0</v>
      </c>
      <c r="E31">
        <f t="shared" si="0"/>
        <v>19408.439999999999</v>
      </c>
      <c r="F31">
        <f t="shared" si="0"/>
        <v>137.45099999999999</v>
      </c>
      <c r="G31">
        <f t="shared" si="0"/>
        <v>4507.9090000000006</v>
      </c>
      <c r="H31">
        <f t="shared" ref="H31:I31" si="5">H$28*H23</f>
        <v>1734.135</v>
      </c>
      <c r="I31">
        <f t="shared" si="5"/>
        <v>182.928</v>
      </c>
      <c r="J31">
        <f t="shared" ref="J31:AE31" si="6">J$28*J23</f>
        <v>552.17699999999991</v>
      </c>
      <c r="K31">
        <f t="shared" si="6"/>
        <v>0</v>
      </c>
      <c r="L31">
        <f t="shared" si="6"/>
        <v>450.69400000000002</v>
      </c>
      <c r="M31">
        <f t="shared" si="6"/>
        <v>185.964</v>
      </c>
      <c r="N31">
        <f t="shared" si="6"/>
        <v>0</v>
      </c>
      <c r="O31">
        <f t="shared" si="6"/>
        <v>6403.46</v>
      </c>
      <c r="P31">
        <f t="shared" si="6"/>
        <v>333.95699999999999</v>
      </c>
      <c r="Q31">
        <f t="shared" si="6"/>
        <v>122290.992</v>
      </c>
      <c r="R31">
        <f t="shared" si="6"/>
        <v>182.65800000000002</v>
      </c>
      <c r="S31">
        <f t="shared" si="6"/>
        <v>217.512</v>
      </c>
      <c r="T31">
        <f t="shared" si="6"/>
        <v>0</v>
      </c>
      <c r="U31">
        <f t="shared" si="6"/>
        <v>81.680999999999997</v>
      </c>
      <c r="V31">
        <f t="shared" si="6"/>
        <v>0</v>
      </c>
      <c r="W31">
        <f t="shared" si="6"/>
        <v>1559.614</v>
      </c>
      <c r="X31">
        <f t="shared" si="6"/>
        <v>13298.922</v>
      </c>
      <c r="Y31">
        <f t="shared" si="6"/>
        <v>0</v>
      </c>
      <c r="Z31">
        <f t="shared" si="6"/>
        <v>0</v>
      </c>
      <c r="AA31">
        <f t="shared" si="6"/>
        <v>480.02900000000005</v>
      </c>
      <c r="AB31">
        <f t="shared" si="6"/>
        <v>134.828</v>
      </c>
      <c r="AC31">
        <f t="shared" si="6"/>
        <v>546.62</v>
      </c>
      <c r="AD31">
        <f t="shared" si="6"/>
        <v>4013.0770000000002</v>
      </c>
      <c r="AE31">
        <f t="shared" si="6"/>
        <v>6774.12</v>
      </c>
    </row>
    <row r="32" spans="1:31" ht="18" thickBot="1">
      <c r="A32" s="127" t="s">
        <v>46</v>
      </c>
      <c r="B32">
        <f>B$28*B24</f>
        <v>164.61600000000001</v>
      </c>
      <c r="C32">
        <f t="shared" si="0"/>
        <v>272.43200000000002</v>
      </c>
      <c r="D32">
        <f t="shared" si="0"/>
        <v>0</v>
      </c>
      <c r="E32">
        <f t="shared" si="0"/>
        <v>1617.3700000000001</v>
      </c>
      <c r="F32">
        <f t="shared" si="0"/>
        <v>13470.198</v>
      </c>
      <c r="G32">
        <f t="shared" si="0"/>
        <v>4288.0110000000004</v>
      </c>
      <c r="H32">
        <f t="shared" ref="H32:I32" si="7">H$28*H24</f>
        <v>0</v>
      </c>
      <c r="I32">
        <f t="shared" si="7"/>
        <v>0</v>
      </c>
      <c r="J32">
        <f t="shared" ref="J32:AE32" si="8">J$28*J24</f>
        <v>0</v>
      </c>
      <c r="K32">
        <f t="shared" si="8"/>
        <v>0</v>
      </c>
      <c r="L32">
        <f t="shared" si="8"/>
        <v>2478.817</v>
      </c>
      <c r="M32">
        <f t="shared" si="8"/>
        <v>0</v>
      </c>
      <c r="N32">
        <f t="shared" si="8"/>
        <v>356.37700000000001</v>
      </c>
      <c r="O32">
        <f t="shared" si="8"/>
        <v>34.520000000000003</v>
      </c>
      <c r="P32">
        <f t="shared" si="8"/>
        <v>1001.871</v>
      </c>
      <c r="Q32">
        <f t="shared" si="8"/>
        <v>273.88800000000003</v>
      </c>
      <c r="R32">
        <f t="shared" si="8"/>
        <v>30.443000000000001</v>
      </c>
      <c r="S32">
        <f t="shared" si="8"/>
        <v>54.378</v>
      </c>
      <c r="T32">
        <f t="shared" si="8"/>
        <v>0</v>
      </c>
      <c r="U32">
        <f t="shared" si="8"/>
        <v>217.816</v>
      </c>
      <c r="V32">
        <f t="shared" si="8"/>
        <v>182.99</v>
      </c>
      <c r="W32">
        <f t="shared" si="8"/>
        <v>71519.441999999995</v>
      </c>
      <c r="X32">
        <f t="shared" si="8"/>
        <v>0</v>
      </c>
      <c r="Y32">
        <f t="shared" si="8"/>
        <v>0</v>
      </c>
      <c r="Z32">
        <f t="shared" si="8"/>
        <v>0</v>
      </c>
      <c r="AA32">
        <f t="shared" si="8"/>
        <v>1298.902</v>
      </c>
      <c r="AB32">
        <f t="shared" si="8"/>
        <v>58919.836000000003</v>
      </c>
      <c r="AC32">
        <f t="shared" si="8"/>
        <v>0</v>
      </c>
      <c r="AD32">
        <f t="shared" si="8"/>
        <v>1073.5620000000001</v>
      </c>
      <c r="AE32">
        <f t="shared" si="8"/>
        <v>0</v>
      </c>
    </row>
    <row r="33" spans="1:31" ht="18" thickBot="1">
      <c r="A33" s="127" t="s">
        <v>78</v>
      </c>
      <c r="B33">
        <f>B$28*B25</f>
        <v>12977.227999999999</v>
      </c>
      <c r="C33">
        <f t="shared" si="0"/>
        <v>13144.844000000001</v>
      </c>
      <c r="D33">
        <f t="shared" si="0"/>
        <v>0</v>
      </c>
      <c r="E33">
        <f t="shared" si="0"/>
        <v>1940.8440000000001</v>
      </c>
      <c r="F33">
        <f t="shared" si="0"/>
        <v>549.80399999999997</v>
      </c>
      <c r="G33">
        <f t="shared" si="0"/>
        <v>44419.396000000001</v>
      </c>
      <c r="H33">
        <f t="shared" ref="H33:I33" si="9">H$28*H25</f>
        <v>1600.74</v>
      </c>
      <c r="I33">
        <f t="shared" si="9"/>
        <v>91.463999999999999</v>
      </c>
      <c r="J33">
        <f t="shared" ref="J33:AE33" si="10">J$28*J25</f>
        <v>59082.938999999998</v>
      </c>
      <c r="K33">
        <f t="shared" si="10"/>
        <v>603.27800000000002</v>
      </c>
      <c r="L33">
        <f t="shared" si="10"/>
        <v>2253.4700000000003</v>
      </c>
      <c r="M33">
        <f t="shared" si="10"/>
        <v>929.82</v>
      </c>
      <c r="N33">
        <f t="shared" si="10"/>
        <v>712.75400000000002</v>
      </c>
      <c r="O33">
        <f t="shared" si="10"/>
        <v>172.6</v>
      </c>
      <c r="P33">
        <f t="shared" si="10"/>
        <v>3339.57</v>
      </c>
      <c r="Q33">
        <f t="shared" si="10"/>
        <v>684.72</v>
      </c>
      <c r="R33">
        <f t="shared" si="10"/>
        <v>700.18899999999996</v>
      </c>
      <c r="S33">
        <f t="shared" si="10"/>
        <v>2447.0099999999998</v>
      </c>
      <c r="T33">
        <f t="shared" si="10"/>
        <v>490</v>
      </c>
      <c r="U33">
        <f t="shared" si="10"/>
        <v>21400.422000000002</v>
      </c>
      <c r="V33">
        <f t="shared" si="10"/>
        <v>182.99</v>
      </c>
      <c r="W33">
        <f t="shared" si="10"/>
        <v>89343.601999999999</v>
      </c>
      <c r="X33">
        <f t="shared" si="10"/>
        <v>578.21400000000006</v>
      </c>
      <c r="Y33">
        <f t="shared" si="10"/>
        <v>282.39</v>
      </c>
      <c r="Z33">
        <f t="shared" si="10"/>
        <v>317.03100000000001</v>
      </c>
      <c r="AA33">
        <f t="shared" si="10"/>
        <v>6579.2210000000005</v>
      </c>
      <c r="AB33">
        <f t="shared" si="10"/>
        <v>2157.248</v>
      </c>
      <c r="AC33">
        <f t="shared" si="10"/>
        <v>327.97199999999998</v>
      </c>
      <c r="AD33">
        <f t="shared" si="10"/>
        <v>2044.88</v>
      </c>
      <c r="AE33">
        <f t="shared" si="10"/>
        <v>109.26</v>
      </c>
    </row>
    <row r="34" spans="1:31" ht="18" thickBot="1">
      <c r="A34" s="127" t="s">
        <v>61</v>
      </c>
      <c r="B34">
        <f>B$28*B26</f>
        <v>0</v>
      </c>
      <c r="C34">
        <f>C$28*C26</f>
        <v>204.32400000000001</v>
      </c>
      <c r="D34">
        <f>D$28*D26</f>
        <v>0</v>
      </c>
      <c r="E34">
        <f>E$28*E26</f>
        <v>646.94799999999998</v>
      </c>
      <c r="F34">
        <f>F$28*F26</f>
        <v>118070.409</v>
      </c>
      <c r="G34">
        <f>G$28*G26</f>
        <v>659.69399999999996</v>
      </c>
      <c r="H34">
        <f>H$28*H26</f>
        <v>0</v>
      </c>
      <c r="I34">
        <f>I$28*I26</f>
        <v>0</v>
      </c>
      <c r="J34">
        <f>J$28*J26</f>
        <v>0</v>
      </c>
      <c r="K34">
        <f>K$28*K26</f>
        <v>301.63900000000001</v>
      </c>
      <c r="L34">
        <f>L$28*L26</f>
        <v>225.34700000000001</v>
      </c>
      <c r="M34">
        <f>M$28*M26</f>
        <v>0</v>
      </c>
      <c r="N34">
        <f>N$28*N26</f>
        <v>0</v>
      </c>
      <c r="O34">
        <f>O$28*O26</f>
        <v>0</v>
      </c>
      <c r="P34">
        <f>P$28*P26</f>
        <v>333.95699999999999</v>
      </c>
      <c r="Q34">
        <f>Q$28*Q26</f>
        <v>0</v>
      </c>
      <c r="R34">
        <f>R$28*R26</f>
        <v>0</v>
      </c>
      <c r="S34">
        <f>S$28*S26</f>
        <v>0</v>
      </c>
      <c r="T34">
        <f>T$28*T26</f>
        <v>0</v>
      </c>
      <c r="U34">
        <f>U$28*U26</f>
        <v>54.454000000000001</v>
      </c>
      <c r="V34">
        <f>V$28*V26</f>
        <v>0</v>
      </c>
      <c r="W34">
        <f>W$28*W26</f>
        <v>4901.6439999999993</v>
      </c>
      <c r="X34">
        <f>X$28*X26</f>
        <v>0</v>
      </c>
      <c r="Y34">
        <f>Y$28*Y26</f>
        <v>0</v>
      </c>
      <c r="Z34">
        <f>Z$28*Z26</f>
        <v>0</v>
      </c>
      <c r="AA34">
        <f>AA$28*AA26</f>
        <v>141.185</v>
      </c>
      <c r="AB34">
        <f>AB$28*AB26</f>
        <v>1752.7639999999999</v>
      </c>
      <c r="AC34">
        <f>AC$28*AC26</f>
        <v>0</v>
      </c>
      <c r="AD34">
        <f>AD$28*AD26</f>
        <v>0</v>
      </c>
      <c r="AE34">
        <f>AE$28*AE26</f>
        <v>0</v>
      </c>
    </row>
    <row r="35" spans="1:31" ht="18" thickBot="1">
      <c r="A35" s="133" t="s">
        <v>27</v>
      </c>
      <c r="C35" s="23"/>
      <c r="D35" s="23"/>
      <c r="E35" s="23"/>
      <c r="F35" s="23"/>
      <c r="G35" s="23"/>
    </row>
    <row r="36" spans="1:31" ht="16" thickBot="1"/>
    <row r="37" spans="1:31" ht="16" thickBot="1">
      <c r="B37" s="18">
        <v>2609063</v>
      </c>
    </row>
    <row r="38" spans="1:31" ht="17" thickTop="1" thickBot="1">
      <c r="B38" s="36">
        <v>188838</v>
      </c>
    </row>
    <row r="39" spans="1:31" ht="16" thickBot="1">
      <c r="B39" s="17">
        <v>500769</v>
      </c>
    </row>
    <row r="40" spans="1:31" ht="16" thickBot="1">
      <c r="B40" s="17">
        <v>269419</v>
      </c>
    </row>
    <row r="41" spans="1:31" ht="16" thickBot="1">
      <c r="B41" s="17">
        <v>157155</v>
      </c>
    </row>
    <row r="42" spans="1:31" ht="16" thickBot="1">
      <c r="B42" s="17">
        <v>127264</v>
      </c>
    </row>
    <row r="43" spans="1:31" ht="16" thickBot="1">
      <c r="B43" s="17">
        <v>258432</v>
      </c>
    </row>
  </sheetData>
  <mergeCells count="2">
    <mergeCell ref="A1:G1"/>
    <mergeCell ref="A19:P1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Feuil3</vt:lpstr>
      <vt:lpstr>Feuil4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DourYvon</dc:creator>
  <cp:lastModifiedBy>DourYvon</cp:lastModifiedBy>
  <dcterms:created xsi:type="dcterms:W3CDTF">2020-03-11T10:55:22Z</dcterms:created>
  <dcterms:modified xsi:type="dcterms:W3CDTF">2020-03-31T16:27:30Z</dcterms:modified>
</cp:coreProperties>
</file>