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Sushil Rajput\Downloads\"/>
    </mc:Choice>
  </mc:AlternateContent>
  <xr:revisionPtr revIDLastSave="0" documentId="13_ncr:1_{46D6C620-D042-434B-B353-59A5EDEAA49F}" xr6:coauthVersionLast="47" xr6:coauthVersionMax="47" xr10:uidLastSave="{00000000-0000-0000-0000-000000000000}"/>
  <bookViews>
    <workbookView xWindow="-110" yWindow="-110" windowWidth="19420" windowHeight="11500" xr2:uid="{00000000-000D-0000-FFFF-FFFF00000000}"/>
  </bookViews>
  <sheets>
    <sheet name="P1" sheetId="1" r:id="rId1"/>
    <sheet name="P2" sheetId="2" r:id="rId2"/>
    <sheet name="P3" sheetId="3" r:id="rId3"/>
    <sheet name="P4" sheetId="4" r:id="rId4"/>
    <sheet name="P5" sheetId="5" r:id="rId5"/>
    <sheet name="P6" sheetId="6" r:id="rId6"/>
    <sheet name="P7" sheetId="7" r:id="rId7"/>
    <sheet name="P8" sheetId="8" r:id="rId8"/>
    <sheet name="P9" sheetId="9" r:id="rId9"/>
    <sheet name="P10"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7" i="10" l="1"/>
  <c r="K17" i="10"/>
  <c r="J17" i="10"/>
  <c r="I17" i="10"/>
  <c r="H17" i="10"/>
  <c r="G17" i="10"/>
  <c r="L16" i="10"/>
  <c r="K16" i="10"/>
  <c r="J16" i="10"/>
  <c r="I16" i="10"/>
  <c r="H16" i="10"/>
  <c r="G16" i="10"/>
  <c r="C16" i="10"/>
  <c r="L15" i="10"/>
  <c r="K15" i="10"/>
  <c r="J15" i="10"/>
  <c r="I15" i="10"/>
  <c r="H15" i="10"/>
  <c r="G15" i="10"/>
  <c r="H13" i="10"/>
  <c r="G13" i="10"/>
  <c r="L13" i="10" s="1"/>
  <c r="L12" i="10"/>
  <c r="K12" i="10"/>
  <c r="J12" i="10"/>
  <c r="I12" i="10"/>
  <c r="H12" i="10"/>
  <c r="G12" i="10"/>
  <c r="H10" i="10"/>
  <c r="G10" i="10"/>
  <c r="L10" i="10" s="1"/>
  <c r="L9" i="10"/>
  <c r="K9" i="10"/>
  <c r="J9" i="10"/>
  <c r="I9" i="10"/>
  <c r="H9" i="10"/>
  <c r="G9" i="10"/>
  <c r="H6" i="10"/>
  <c r="G6" i="10"/>
  <c r="L6" i="10" s="1"/>
  <c r="L5" i="10"/>
  <c r="K5" i="10"/>
  <c r="J5" i="10"/>
  <c r="I5" i="10"/>
  <c r="H5" i="10"/>
  <c r="H19" i="10" s="1"/>
  <c r="G5" i="10"/>
  <c r="D27" i="9"/>
  <c r="D26" i="9"/>
  <c r="E26" i="9" s="1"/>
  <c r="D25" i="9"/>
  <c r="E25" i="9" s="1"/>
  <c r="C25" i="9"/>
  <c r="D24" i="9"/>
  <c r="E24" i="9" s="1"/>
  <c r="C24" i="9"/>
  <c r="D23" i="9"/>
  <c r="E23" i="9" s="1"/>
  <c r="C23" i="9"/>
  <c r="D22" i="9"/>
  <c r="E22" i="9" s="1"/>
  <c r="C22" i="9"/>
  <c r="C26" i="9" s="1"/>
  <c r="D21" i="9"/>
  <c r="E21" i="9" s="1"/>
  <c r="C21" i="9"/>
  <c r="K56" i="8"/>
  <c r="L56" i="8" s="1"/>
  <c r="M56" i="8" s="1"/>
  <c r="N56" i="8" s="1"/>
  <c r="K55" i="8"/>
  <c r="L55" i="8" s="1"/>
  <c r="M55" i="8" s="1"/>
  <c r="N55" i="8" s="1"/>
  <c r="K54" i="8"/>
  <c r="L54" i="8" s="1"/>
  <c r="M54" i="8" s="1"/>
  <c r="N54" i="8" s="1"/>
  <c r="K53" i="8"/>
  <c r="L53" i="8" s="1"/>
  <c r="M53" i="8" s="1"/>
  <c r="N53" i="8" s="1"/>
  <c r="K52" i="8"/>
  <c r="L52" i="8" s="1"/>
  <c r="M52" i="8" s="1"/>
  <c r="N52" i="8" s="1"/>
  <c r="K51" i="8"/>
  <c r="N46" i="8"/>
  <c r="F39" i="8" s="1"/>
  <c r="G40" i="8" s="1"/>
  <c r="G45" i="8"/>
  <c r="N43" i="8"/>
  <c r="F37" i="8" s="1"/>
  <c r="N42" i="8"/>
  <c r="N38" i="8"/>
  <c r="G31" i="8" s="1"/>
  <c r="F36" i="8"/>
  <c r="N34" i="8"/>
  <c r="G30" i="8" s="1"/>
  <c r="G33" i="8" s="1"/>
  <c r="G32" i="8"/>
  <c r="N31" i="8"/>
  <c r="N30" i="8"/>
  <c r="G29" i="8"/>
  <c r="G28" i="8"/>
  <c r="G27" i="8"/>
  <c r="D29" i="7"/>
  <c r="E29" i="7" s="1"/>
  <c r="H28" i="7"/>
  <c r="F28" i="7"/>
  <c r="G28" i="7" s="1"/>
  <c r="D28" i="7"/>
  <c r="E28" i="7" s="1"/>
  <c r="E30" i="7" s="1"/>
  <c r="D25" i="7"/>
  <c r="E25" i="7" s="1"/>
  <c r="F24" i="7"/>
  <c r="G24" i="7" s="1"/>
  <c r="D24" i="7"/>
  <c r="H24" i="7" s="1"/>
  <c r="H22" i="7"/>
  <c r="F22" i="7"/>
  <c r="G22" i="7" s="1"/>
  <c r="D22" i="7"/>
  <c r="E22" i="7" s="1"/>
  <c r="H21" i="7"/>
  <c r="F21" i="7"/>
  <c r="G21" i="7" s="1"/>
  <c r="E21" i="7"/>
  <c r="H20" i="7"/>
  <c r="I20" i="7" s="1"/>
  <c r="F20" i="7"/>
  <c r="G20" i="7" s="1"/>
  <c r="E20" i="7"/>
  <c r="H19" i="7"/>
  <c r="I19" i="7" s="1"/>
  <c r="F19" i="7"/>
  <c r="G19" i="7" s="1"/>
  <c r="E19" i="7"/>
  <c r="H17" i="7"/>
  <c r="I21" i="7" s="1"/>
  <c r="F17" i="7"/>
  <c r="C44" i="6"/>
  <c r="N43" i="6"/>
  <c r="M43" i="6"/>
  <c r="F43" i="6"/>
  <c r="F42" i="6"/>
  <c r="E42" i="6"/>
  <c r="D42" i="6"/>
  <c r="N41" i="6"/>
  <c r="M41" i="6"/>
  <c r="L41" i="6"/>
  <c r="N40" i="6"/>
  <c r="N42" i="6" s="1"/>
  <c r="N44" i="6" s="1"/>
  <c r="M40" i="6"/>
  <c r="M42" i="6" s="1"/>
  <c r="M44" i="6" s="1"/>
  <c r="N45" i="6" s="1"/>
  <c r="E41" i="6" s="1"/>
  <c r="E44" i="6" s="1"/>
  <c r="L40" i="6"/>
  <c r="L42" i="6" s="1"/>
  <c r="L44" i="6" s="1"/>
  <c r="M45" i="6" s="1"/>
  <c r="D41" i="6" s="1"/>
  <c r="D38" i="6"/>
  <c r="C38" i="6"/>
  <c r="C39" i="6" s="1"/>
  <c r="C45" i="6" s="1"/>
  <c r="D34" i="6" s="1"/>
  <c r="D39" i="6" s="1"/>
  <c r="E37" i="6"/>
  <c r="F37" i="6" s="1"/>
  <c r="D37" i="6"/>
  <c r="E36" i="6"/>
  <c r="F36" i="6" s="1"/>
  <c r="F38" i="6" s="1"/>
  <c r="D36" i="6"/>
  <c r="C36" i="6"/>
  <c r="F34" i="6"/>
  <c r="F39" i="6" s="1"/>
  <c r="G41" i="5"/>
  <c r="G40" i="5"/>
  <c r="G42" i="5" s="1"/>
  <c r="G39" i="5"/>
  <c r="G38" i="5"/>
  <c r="G37" i="5"/>
  <c r="G34" i="5"/>
  <c r="F34" i="5"/>
  <c r="E34" i="5"/>
  <c r="D34" i="5"/>
  <c r="C34" i="5"/>
  <c r="F33" i="5"/>
  <c r="E33" i="5"/>
  <c r="D33" i="5"/>
  <c r="C33" i="5"/>
  <c r="F32" i="5"/>
  <c r="F35" i="5" s="1"/>
  <c r="E32" i="5"/>
  <c r="E35" i="5" s="1"/>
  <c r="D32" i="5"/>
  <c r="D35" i="5" s="1"/>
  <c r="C32" i="5"/>
  <c r="C35" i="5" s="1"/>
  <c r="G29" i="5"/>
  <c r="F29" i="5"/>
  <c r="E29" i="5"/>
  <c r="D29" i="5"/>
  <c r="C29" i="5"/>
  <c r="G28" i="5"/>
  <c r="G33" i="5" s="1"/>
  <c r="G27" i="5"/>
  <c r="G32" i="5" s="1"/>
  <c r="G35" i="5" s="1"/>
  <c r="G43" i="5" s="1"/>
  <c r="F48" i="4"/>
  <c r="I47" i="4"/>
  <c r="F30" i="4"/>
  <c r="F31" i="4" s="1"/>
  <c r="E30" i="4"/>
  <c r="F32" i="4" s="1"/>
  <c r="F33" i="4" s="1"/>
  <c r="I37" i="4" s="1"/>
  <c r="I38" i="4" s="1"/>
  <c r="F39" i="4" s="1"/>
  <c r="D30" i="4"/>
  <c r="E32" i="4" s="1"/>
  <c r="E33" i="4" s="1"/>
  <c r="C30" i="4"/>
  <c r="C33" i="4" s="1"/>
  <c r="D32" i="3"/>
  <c r="D33" i="3" s="1"/>
  <c r="G26" i="3"/>
  <c r="H25" i="3"/>
  <c r="G25" i="3"/>
  <c r="M24" i="3"/>
  <c r="I24" i="3"/>
  <c r="J24" i="3" s="1"/>
  <c r="H24" i="3"/>
  <c r="I25" i="3" s="1"/>
  <c r="J25" i="3" s="1"/>
  <c r="G24" i="3"/>
  <c r="F24" i="3"/>
  <c r="E24" i="3"/>
  <c r="F25" i="3" s="1"/>
  <c r="F26" i="3" s="1"/>
  <c r="D24" i="3"/>
  <c r="J23" i="3"/>
  <c r="H29" i="2"/>
  <c r="H30" i="2" s="1"/>
  <c r="G29" i="2"/>
  <c r="G30" i="2" s="1"/>
  <c r="F29" i="2"/>
  <c r="I29" i="2" s="1"/>
  <c r="I28" i="2"/>
  <c r="H28" i="2"/>
  <c r="G28" i="2"/>
  <c r="F28" i="2"/>
  <c r="F30" i="2" s="1"/>
  <c r="H24" i="2"/>
  <c r="H25" i="2" s="1"/>
  <c r="G24" i="2"/>
  <c r="G25" i="2" s="1"/>
  <c r="F24" i="2"/>
  <c r="I24" i="2" s="1"/>
  <c r="I23" i="2"/>
  <c r="H23" i="2"/>
  <c r="G23" i="2"/>
  <c r="F23" i="2"/>
  <c r="F25" i="2" s="1"/>
  <c r="D44" i="1"/>
  <c r="C51" i="1" s="1"/>
  <c r="E42" i="1"/>
  <c r="E44" i="1" s="1"/>
  <c r="F51" i="1" s="1"/>
  <c r="H51" i="1" s="1"/>
  <c r="D42" i="1"/>
  <c r="D38" i="1"/>
  <c r="D40" i="1" s="1"/>
  <c r="C50" i="1" s="1"/>
  <c r="E37" i="1"/>
  <c r="E38" i="1" s="1"/>
  <c r="E40" i="1" s="1"/>
  <c r="F50" i="1" s="1"/>
  <c r="D37" i="1"/>
  <c r="G43" i="2" l="1"/>
  <c r="D37" i="2"/>
  <c r="D44" i="6"/>
  <c r="F41" i="6"/>
  <c r="F44" i="6" s="1"/>
  <c r="F45" i="6" s="1"/>
  <c r="H50" i="1"/>
  <c r="H52" i="1" s="1"/>
  <c r="F52" i="1"/>
  <c r="G35" i="2"/>
  <c r="E48" i="2"/>
  <c r="I24" i="7"/>
  <c r="H26" i="7"/>
  <c r="E27" i="9"/>
  <c r="I30" i="2"/>
  <c r="H25" i="7"/>
  <c r="F25" i="7"/>
  <c r="G25" i="7"/>
  <c r="G26" i="7" s="1"/>
  <c r="I25" i="7"/>
  <c r="G37" i="8"/>
  <c r="G41" i="8" s="1"/>
  <c r="G46" i="8" s="1"/>
  <c r="C27" i="9"/>
  <c r="E51" i="1"/>
  <c r="K51" i="1" s="1"/>
  <c r="I51" i="1"/>
  <c r="E43" i="2"/>
  <c r="D35" i="2"/>
  <c r="G36" i="2"/>
  <c r="I36" i="2" s="1"/>
  <c r="F48" i="2"/>
  <c r="I19" i="10"/>
  <c r="I50" i="1"/>
  <c r="I52" i="1" s="1"/>
  <c r="E50" i="1"/>
  <c r="C52" i="1"/>
  <c r="G37" i="2"/>
  <c r="I37" i="2" s="1"/>
  <c r="G48" i="2"/>
  <c r="I22" i="7"/>
  <c r="D46" i="4"/>
  <c r="D47" i="4" s="1"/>
  <c r="D37" i="4"/>
  <c r="D38" i="4" s="1"/>
  <c r="I29" i="7"/>
  <c r="H29" i="7"/>
  <c r="H30" i="7" s="1"/>
  <c r="G29" i="7"/>
  <c r="G30" i="7" s="1"/>
  <c r="F29" i="7"/>
  <c r="F30" i="7" s="1"/>
  <c r="K19" i="10"/>
  <c r="F43" i="2"/>
  <c r="D36" i="2"/>
  <c r="I25" i="2"/>
  <c r="F46" i="4"/>
  <c r="F47" i="4" s="1"/>
  <c r="F37" i="4"/>
  <c r="F38" i="4" s="1"/>
  <c r="D45" i="6"/>
  <c r="E34" i="6" s="1"/>
  <c r="E39" i="6" s="1"/>
  <c r="E45" i="6" s="1"/>
  <c r="L19" i="10"/>
  <c r="N35" i="8"/>
  <c r="H26" i="3"/>
  <c r="I28" i="7"/>
  <c r="I30" i="7" s="1"/>
  <c r="D25" i="3"/>
  <c r="D26" i="3" s="1"/>
  <c r="J26" i="3" s="1"/>
  <c r="I26" i="3"/>
  <c r="C31" i="4"/>
  <c r="E38" i="6"/>
  <c r="D26" i="7"/>
  <c r="D31" i="7" s="1"/>
  <c r="N47" i="8"/>
  <c r="E25" i="3"/>
  <c r="E26" i="3" s="1"/>
  <c r="D31" i="4"/>
  <c r="E24" i="7"/>
  <c r="E26" i="7" s="1"/>
  <c r="E31" i="4"/>
  <c r="F26" i="7"/>
  <c r="F31" i="7" s="1"/>
  <c r="G19" i="10"/>
  <c r="I6" i="10"/>
  <c r="I10" i="10"/>
  <c r="I13" i="10"/>
  <c r="D32" i="4"/>
  <c r="D33" i="4" s="1"/>
  <c r="N39" i="8"/>
  <c r="J6" i="10"/>
  <c r="J19" i="10" s="1"/>
  <c r="J10" i="10"/>
  <c r="J13" i="10"/>
  <c r="K6" i="10"/>
  <c r="K10" i="10"/>
  <c r="K13" i="10"/>
  <c r="D30" i="7"/>
  <c r="G31" i="7" l="1"/>
  <c r="G32" i="7" s="1"/>
  <c r="F32" i="7"/>
  <c r="H31" i="7"/>
  <c r="E31" i="3"/>
  <c r="E30" i="3"/>
  <c r="E32" i="3"/>
  <c r="K50" i="1"/>
  <c r="K52" i="1" s="1"/>
  <c r="E52" i="1"/>
  <c r="I26" i="7"/>
  <c r="E50" i="2"/>
  <c r="E51" i="2"/>
  <c r="H48" i="2"/>
  <c r="D40" i="4"/>
  <c r="F51" i="2"/>
  <c r="E49" i="2"/>
  <c r="E52" i="2" s="1"/>
  <c r="I35" i="2"/>
  <c r="G38" i="2"/>
  <c r="I38" i="2" s="1"/>
  <c r="D49" i="4"/>
  <c r="F41" i="4"/>
  <c r="F42" i="4" s="1"/>
  <c r="E39" i="4"/>
  <c r="F40" i="4"/>
  <c r="F49" i="4"/>
  <c r="E48" i="4"/>
  <c r="F50" i="4"/>
  <c r="F51" i="4" s="1"/>
  <c r="F37" i="2"/>
  <c r="L37" i="2" s="1"/>
  <c r="F35" i="2"/>
  <c r="J35" i="2"/>
  <c r="F38" i="2"/>
  <c r="F36" i="2"/>
  <c r="L36" i="2" s="1"/>
  <c r="D38" i="2"/>
  <c r="E47" i="2"/>
  <c r="E46" i="2"/>
  <c r="H43" i="2"/>
  <c r="E37" i="4"/>
  <c r="E38" i="4" s="1"/>
  <c r="E46" i="4"/>
  <c r="E47" i="4" s="1"/>
  <c r="D32" i="7"/>
  <c r="E31" i="7"/>
  <c r="E32" i="7" s="1"/>
  <c r="J36" i="2"/>
  <c r="G50" i="2"/>
  <c r="G51" i="2"/>
  <c r="F49" i="2"/>
  <c r="F52" i="2" s="1"/>
  <c r="G52" i="2"/>
  <c r="J37" i="2"/>
  <c r="F46" i="2"/>
  <c r="E44" i="2"/>
  <c r="E45" i="2" s="1"/>
  <c r="G46" i="2"/>
  <c r="G47" i="2" s="1"/>
  <c r="F44" i="2"/>
  <c r="F47" i="2" s="1"/>
  <c r="G45" i="2"/>
  <c r="H50" i="2" l="1"/>
  <c r="H52" i="2"/>
  <c r="E33" i="3"/>
  <c r="F50" i="2"/>
  <c r="H47" i="2"/>
  <c r="H45" i="2"/>
  <c r="H32" i="7"/>
  <c r="I31" i="7"/>
  <c r="I32" i="7" s="1"/>
  <c r="F45" i="2"/>
  <c r="J38" i="2"/>
  <c r="L35" i="2"/>
  <c r="L38" i="2" s="1"/>
  <c r="E49" i="4"/>
  <c r="E50" i="4" s="1"/>
  <c r="E51" i="4" s="1"/>
  <c r="D48" i="4"/>
  <c r="D50" i="4" s="1"/>
  <c r="D51" i="4" s="1"/>
  <c r="D39" i="4"/>
  <c r="D41" i="4" s="1"/>
  <c r="D42" i="4" s="1"/>
  <c r="E40" i="4"/>
  <c r="E41" i="4" s="1"/>
  <c r="E42" i="4" s="1"/>
</calcChain>
</file>

<file path=xl/sharedStrings.xml><?xml version="1.0" encoding="utf-8"?>
<sst xmlns="http://schemas.openxmlformats.org/spreadsheetml/2006/main" count="500" uniqueCount="303">
  <si>
    <t>I</t>
  </si>
  <si>
    <t>Sales Budget:</t>
  </si>
  <si>
    <t>Market</t>
  </si>
  <si>
    <t>Product</t>
  </si>
  <si>
    <t>Budgeted</t>
  </si>
  <si>
    <t>Price</t>
  </si>
  <si>
    <t>Actual</t>
  </si>
  <si>
    <t>Quantity</t>
  </si>
  <si>
    <t>(Rs.)</t>
  </si>
  <si>
    <t>X</t>
  </si>
  <si>
    <t>A</t>
  </si>
  <si>
    <t>B</t>
  </si>
  <si>
    <t>Y</t>
  </si>
  <si>
    <t>Sales forecast for the next year reveals that product A is very popular but at the same time underpriced. It is estimated that it will also continue to find a ready market even if its price is increased by Rs.1. On the other hand, product B is over-priced and it can bring more sales if price is reduced to Rs.40. The management has approved the plan to give effect to the above price changes. The sales manager has made the following estimates:</t>
  </si>
  <si>
    <t>% increase in sales over current year's actuals</t>
  </si>
  <si>
    <t>Market X</t>
  </si>
  <si>
    <t>Market Y</t>
  </si>
  <si>
    <t>He also estimates that the following additional sales are possible with the help of an intensive advertisement campaign.</t>
  </si>
  <si>
    <t>Market X  (Units)</t>
  </si>
  <si>
    <t>Market Y (Units)</t>
  </si>
  <si>
    <t>You are required to prepare the sales budget for the next year, i.e., 2024-25 based on the sales managers estimates both in quantitative and monetary terms.</t>
  </si>
  <si>
    <t>Solution</t>
  </si>
  <si>
    <t>Workings:</t>
  </si>
  <si>
    <t>Calculation of budgeted estimates of sales for 2024-25</t>
  </si>
  <si>
    <t>X (units)</t>
  </si>
  <si>
    <t xml:space="preserve">          Y (units)</t>
  </si>
  <si>
    <t>Product A:</t>
  </si>
  <si>
    <t>Actual for the year 2023-24</t>
  </si>
  <si>
    <r>
      <rPr>
        <b/>
        <sz val="12"/>
        <rFont val="Times New Roman"/>
        <family val="1"/>
      </rPr>
      <t>Add:</t>
    </r>
    <r>
      <rPr>
        <sz val="12"/>
        <rFont val="Times New Roman"/>
        <family val="1"/>
      </rPr>
      <t xml:space="preserve"> Increase of 10 % and 5% for X &amp; Y</t>
    </r>
  </si>
  <si>
    <r>
      <rPr>
        <b/>
        <sz val="12"/>
        <rFont val="Times New Roman"/>
        <family val="1"/>
      </rPr>
      <t>Add:</t>
    </r>
    <r>
      <rPr>
        <sz val="12"/>
        <rFont val="Times New Roman"/>
        <family val="1"/>
      </rPr>
      <t xml:space="preserve"> Increase due to advt. campaign (as given)</t>
    </r>
  </si>
  <si>
    <t>Total</t>
  </si>
  <si>
    <t>Product B:</t>
  </si>
  <si>
    <t>Actuals for current year 2023-24</t>
  </si>
  <si>
    <t>Add: Increase of 20% and 10% for X &amp; Y</t>
  </si>
  <si>
    <t>Add: Increase due to advt. campaign</t>
  </si>
  <si>
    <t>Sales Budgets for the Year 2024-25</t>
  </si>
  <si>
    <t>Unit</t>
  </si>
  <si>
    <t>Price (Rs.)</t>
  </si>
  <si>
    <t>Value  (Rs.)</t>
  </si>
  <si>
    <t>Price  (Rs.)</t>
  </si>
  <si>
    <t>II</t>
  </si>
  <si>
    <t>Production &amp; Production Cost Budget:</t>
  </si>
  <si>
    <r>
      <rPr>
        <b/>
        <sz val="11"/>
        <color rgb="FFFF0000"/>
        <rFont val="Times New Roman"/>
        <family val="1"/>
      </rPr>
      <t>Problem 2. (Example 2. Page 2.13)</t>
    </r>
    <r>
      <rPr>
        <sz val="11"/>
        <color rgb="FFFF0000"/>
        <rFont val="Times New Roman"/>
        <family val="1"/>
      </rPr>
      <t xml:space="preserve"> </t>
    </r>
    <r>
      <rPr>
        <sz val="11"/>
        <rFont val="Times New Roman"/>
        <family val="1"/>
      </rPr>
      <t xml:space="preserve"> SR manufacturing company submits the following figures for your considerations.
.</t>
    </r>
  </si>
  <si>
    <t>Product  A</t>
  </si>
  <si>
    <t>Product B</t>
  </si>
  <si>
    <t xml:space="preserve"> Actuals for 4th Quarter of 2023-24:</t>
  </si>
  <si>
    <t>Sales (units):  January</t>
  </si>
  <si>
    <t>February</t>
  </si>
  <si>
    <t>March</t>
  </si>
  <si>
    <t>Selling price per units (Rs.)</t>
  </si>
  <si>
    <t xml:space="preserve"> Estimates for 4th Quarter of 2024-25:</t>
  </si>
  <si>
    <t>Increase in sales Quantity</t>
  </si>
  <si>
    <t>Increase in selling price</t>
  </si>
  <si>
    <t>Opening stock as on Jan. 1, 2025 (% of  month's sales)</t>
  </si>
  <si>
    <t>Closing stock for January and February,2025 (% of subsequent month's sale)</t>
  </si>
  <si>
    <t xml:space="preserve"> Stock position on 31st March 2025(units)</t>
  </si>
  <si>
    <t>You are required to prepare the sales and the production budgets for the 4th quarter of 2024-25</t>
  </si>
  <si>
    <t>Solution:</t>
  </si>
  <si>
    <t>Working : Calculation of Budgeted Estimate of Sales (Quantitative) for 4th Quarter of 2024-25</t>
  </si>
  <si>
    <t>Product A</t>
  </si>
  <si>
    <t>Particulars</t>
  </si>
  <si>
    <t>January</t>
  </si>
  <si>
    <t>Actual sales for the last year</t>
  </si>
  <si>
    <t>Add: 10% increase in sales</t>
  </si>
  <si>
    <t>Add: 20% increase in sales</t>
  </si>
  <si>
    <t>Sales Budget for the 4th Quarter ending 31st March 2025</t>
  </si>
  <si>
    <t>Month</t>
  </si>
  <si>
    <t>Production Budget for 4th Quarter  ending on 31st March 2025 (Units)</t>
  </si>
  <si>
    <t>For Whole Quarter</t>
  </si>
  <si>
    <t>Budgeted Sales</t>
  </si>
  <si>
    <t>Add :Desired closing stock (50% of Subsequent month's sale and 6,000 units as on 31st March, 2025)</t>
  </si>
  <si>
    <t>Less: Opening stock (50% of month's sales as on January 1, 2025)</t>
  </si>
  <si>
    <t>Production</t>
  </si>
  <si>
    <t>Less: Opening stock (50% of month's      sales as on January 1, 2025)</t>
  </si>
  <si>
    <t>III</t>
  </si>
  <si>
    <t>Production budget (units) for the half year ending 31st March, 2025</t>
  </si>
  <si>
    <t>Working Notes:</t>
  </si>
  <si>
    <t>October</t>
  </si>
  <si>
    <t>November</t>
  </si>
  <si>
    <t>December</t>
  </si>
  <si>
    <t>For the whole half year</t>
  </si>
  <si>
    <t>April Sales</t>
  </si>
  <si>
    <r>
      <rPr>
        <b/>
        <sz val="10"/>
        <rFont val="Times New Roman"/>
        <family val="1"/>
      </rPr>
      <t xml:space="preserve">Add: </t>
    </r>
    <r>
      <rPr>
        <sz val="10"/>
        <rFont val="Times New Roman"/>
        <family val="1"/>
      </rPr>
      <t>Closing stock (25% of next month's sale)</t>
    </r>
  </si>
  <si>
    <r>
      <rPr>
        <b/>
        <sz val="10"/>
        <rFont val="Times New Roman"/>
        <family val="1"/>
      </rPr>
      <t>Less:</t>
    </r>
    <r>
      <rPr>
        <sz val="10"/>
        <rFont val="Times New Roman"/>
        <family val="1"/>
      </rPr>
      <t xml:space="preserve"> Opening stock</t>
    </r>
  </si>
  <si>
    <t>Production Cost Budget (Rs.) at Production Level of 32,300 units</t>
  </si>
  <si>
    <t>Per Unit (Rs.)</t>
  </si>
  <si>
    <t>Total (Rs.)</t>
  </si>
  <si>
    <t>Direct Material</t>
  </si>
  <si>
    <t>Direct Wages</t>
  </si>
  <si>
    <t>Factory overheads (3,00,000/60,000)</t>
  </si>
  <si>
    <t>Cost of Production</t>
  </si>
  <si>
    <t>IV</t>
  </si>
  <si>
    <t>Material Purchase Budget:</t>
  </si>
  <si>
    <t>April</t>
  </si>
  <si>
    <t>May</t>
  </si>
  <si>
    <t>Sales Budget (in Units)</t>
  </si>
  <si>
    <t>The inventory of finished products at the end of every month is to be equal to 25% of the sales estimate for the next month. In January 2025, it is estimated that there will be 3,700 units of product on hand. There will be no work in progress at the end of any month</t>
  </si>
  <si>
    <t>Every unit of product requires two types of materials in the following quantities:</t>
  </si>
  <si>
    <t xml:space="preserve">Material A:    </t>
  </si>
  <si>
    <t>4 kg.</t>
  </si>
  <si>
    <t>Material B:</t>
  </si>
  <si>
    <t>5 kg.</t>
  </si>
  <si>
    <t>Materials equal to one half of the next month’s production are to be in hand at the end of the every month. This requirement is expected to be met on 1st January, 2025. Budgeted prices for the purchase of materials are:</t>
  </si>
  <si>
    <t>Rs.5 per kg.</t>
  </si>
  <si>
    <t>Rs.4 per kg.</t>
  </si>
  <si>
    <t>Prepare: (i) Production Budget from January to April, 2025.</t>
  </si>
  <si>
    <t xml:space="preserve">             (ii) Material purchase budget (in units and cost) from January to March, 2025.</t>
  </si>
  <si>
    <t>(i)</t>
  </si>
  <si>
    <r>
      <rPr>
        <b/>
        <sz val="12"/>
        <color rgb="FF000000"/>
        <rFont val="Times New Roman"/>
        <family val="1"/>
      </rPr>
      <t xml:space="preserve"> </t>
    </r>
    <r>
      <rPr>
        <b/>
        <sz val="12"/>
        <rFont val="Times New Roman"/>
        <family val="1"/>
      </rPr>
      <t>Production Budget (units) from January to April, 2025</t>
    </r>
  </si>
  <si>
    <t>Sales (in units)</t>
  </si>
  <si>
    <r>
      <rPr>
        <b/>
        <sz val="12"/>
        <rFont val="Times New Roman"/>
        <family val="1"/>
      </rPr>
      <t>Add:</t>
    </r>
    <r>
      <rPr>
        <sz val="12"/>
        <rFont val="Times New Roman"/>
        <family val="1"/>
      </rPr>
      <t xml:space="preserve"> Desired closing stock (25% of next’s month estimated sales)</t>
    </r>
  </si>
  <si>
    <r>
      <rPr>
        <b/>
        <sz val="12"/>
        <rFont val="Times New Roman"/>
        <family val="1"/>
      </rPr>
      <t>Less:</t>
    </r>
    <r>
      <rPr>
        <sz val="12"/>
        <rFont val="Times New Roman"/>
        <family val="1"/>
      </rPr>
      <t xml:space="preserve"> Opening Stock</t>
    </r>
  </si>
  <si>
    <t>(ii)</t>
  </si>
  <si>
    <t>Raw Material Purchase Budget for the Ist Quarter of 2025 (Product A)</t>
  </si>
  <si>
    <t>Production (units)</t>
  </si>
  <si>
    <t>Consumption of  material @ 4 kg. p.u</t>
  </si>
  <si>
    <r>
      <rPr>
        <b/>
        <sz val="12"/>
        <rFont val="Times New Roman"/>
        <family val="1"/>
      </rPr>
      <t xml:space="preserve">Add: </t>
    </r>
    <r>
      <rPr>
        <sz val="12"/>
        <rFont val="Times New Roman"/>
        <family val="1"/>
      </rPr>
      <t>Desired closing stock (Kg.) (50% of estimated consumption of next month)</t>
    </r>
  </si>
  <si>
    <r>
      <rPr>
        <b/>
        <sz val="12"/>
        <rFont val="Times New Roman"/>
        <family val="1"/>
      </rPr>
      <t>less:</t>
    </r>
    <r>
      <rPr>
        <sz val="12"/>
        <rFont val="Times New Roman"/>
        <family val="1"/>
      </rPr>
      <t xml:space="preserve"> Opening Stock</t>
    </r>
  </si>
  <si>
    <t>Purchase of raw material (Kg.)</t>
  </si>
  <si>
    <t>Total Cost @ Rs 5</t>
  </si>
  <si>
    <t>(iii)</t>
  </si>
  <si>
    <t>Raw Material Purchase Budget for the Ist Quarter of 2025 (Product B)</t>
  </si>
  <si>
    <t>Consumption of  material @ Rs.5 kg. p.u</t>
  </si>
  <si>
    <r>
      <rPr>
        <b/>
        <sz val="12"/>
        <rFont val="Times New Roman"/>
        <family val="1"/>
      </rPr>
      <t>Add:</t>
    </r>
    <r>
      <rPr>
        <sz val="12"/>
        <rFont val="Times New Roman"/>
        <family val="1"/>
      </rPr>
      <t xml:space="preserve"> Desired closing stock (Kg.) (50% of estimated consumption of next month)</t>
    </r>
  </si>
  <si>
    <r>
      <rPr>
        <b/>
        <sz val="12"/>
        <rFont val="Times New Roman"/>
        <family val="1"/>
      </rPr>
      <t>less:</t>
    </r>
    <r>
      <rPr>
        <sz val="12"/>
        <rFont val="Times New Roman"/>
        <family val="1"/>
      </rPr>
      <t xml:space="preserve"> Opening Stock</t>
    </r>
  </si>
  <si>
    <t>Total Purchase Cost @ Rs 4</t>
  </si>
  <si>
    <t>V</t>
  </si>
  <si>
    <t>Sales Overhead Budget:</t>
  </si>
  <si>
    <t>Rs.</t>
  </si>
  <si>
    <t>Advertisement</t>
  </si>
  <si>
    <t>Salaries of Sales Department</t>
  </si>
  <si>
    <t>Expenses of Sales Department</t>
  </si>
  <si>
    <t>Salaries of Counter Salesmen</t>
  </si>
  <si>
    <t>Salaries of Travelling Salesmen</t>
  </si>
  <si>
    <t>Counter salesmen are entitled to a commission at 2% of sales executed by them. Travelling salesmen are to be paid a commission of 5% on the sales effected through them and a further 5% towards expenses.</t>
  </si>
  <si>
    <t>Details of the Sales (Rs.)</t>
  </si>
  <si>
    <t>Sales Zones</t>
  </si>
  <si>
    <t xml:space="preserve">Sales at counter </t>
  </si>
  <si>
    <t>Sales by Travelling Salesman</t>
  </si>
  <si>
    <t>Total Estimated</t>
  </si>
  <si>
    <t>1,20,00,000</t>
  </si>
  <si>
    <t>30,00,000</t>
  </si>
  <si>
    <t>1,50,00,000</t>
  </si>
  <si>
    <t>90,00,000</t>
  </si>
  <si>
    <t>60,00,000</t>
  </si>
  <si>
    <t>C</t>
  </si>
  <si>
    <t>80,00,000</t>
  </si>
  <si>
    <t>1,60,00,000</t>
  </si>
  <si>
    <t>D</t>
  </si>
  <si>
    <t>1,00,00,000</t>
  </si>
  <si>
    <t>3,50,00,000</t>
  </si>
  <si>
    <t>2,70,00,000</t>
  </si>
  <si>
    <t>6,20,00,000</t>
  </si>
  <si>
    <t>Sales Overhead Budget for the period ending 31st December 2024</t>
  </si>
  <si>
    <t>Counter's sales</t>
  </si>
  <si>
    <t>Sales by Travelling salesman</t>
  </si>
  <si>
    <t>Total Sales</t>
  </si>
  <si>
    <t>Variable Overheads</t>
  </si>
  <si>
    <t>Counter Salesmen Commission at 2%</t>
  </si>
  <si>
    <t>Travelling Salesmen Commission @ 5%</t>
  </si>
  <si>
    <t>Travelling Salesmen Expenses @ 5%</t>
  </si>
  <si>
    <t>Total Variable Overhead (A)</t>
  </si>
  <si>
    <t>Fixed Overheads:</t>
  </si>
  <si>
    <t>Salaries of Sales Dept.</t>
  </si>
  <si>
    <t>Expenses of Sales Dept.</t>
  </si>
  <si>
    <t>Total Fixed Overheads (B)</t>
  </si>
  <si>
    <t>Total Sales Overhead (A+B)</t>
  </si>
  <si>
    <t>VI</t>
  </si>
  <si>
    <t>Cash Budget:</t>
  </si>
  <si>
    <t>Sales (Rs)</t>
  </si>
  <si>
    <t>June</t>
  </si>
  <si>
    <t>July</t>
  </si>
  <si>
    <t>August</t>
  </si>
  <si>
    <t>Other data:</t>
  </si>
  <si>
    <r>
      <rPr>
        <sz val="10"/>
        <color rgb="FF000000"/>
        <rFont val="Times New Roman"/>
        <family val="1"/>
      </rPr>
      <t>(i)</t>
    </r>
    <r>
      <rPr>
        <sz val="7"/>
        <color rgb="FF000000"/>
        <rFont val="Times New Roman"/>
        <family val="1"/>
      </rPr>
      <t xml:space="preserve">          </t>
    </r>
    <r>
      <rPr>
        <sz val="11"/>
        <rFont val="Times New Roman"/>
        <family val="1"/>
      </rPr>
      <t>Debtors’ and creditors’ balances at the beginning of the year are</t>
    </r>
    <r>
      <rPr>
        <sz val="10"/>
        <color rgb="FF000000"/>
        <rFont val="Times New Roman"/>
        <family val="1"/>
      </rPr>
      <t xml:space="preserve"> Rs.30,000 and Rs.14,000 respectively. The balances of other relevant assets and liabilities are :.</t>
    </r>
  </si>
  <si>
    <t>Cash Balance</t>
  </si>
  <si>
    <t>Stock</t>
  </si>
  <si>
    <t>Accrued sales commission</t>
  </si>
  <si>
    <r>
      <rPr>
        <sz val="10"/>
        <color rgb="FF000000"/>
        <rFont val="Times New Roman"/>
        <family val="1"/>
      </rPr>
      <t>(i)</t>
    </r>
    <r>
      <rPr>
        <sz val="7"/>
        <color rgb="FF000000"/>
        <rFont val="Times New Roman"/>
        <family val="1"/>
      </rPr>
      <t xml:space="preserve">          </t>
    </r>
    <r>
      <rPr>
        <sz val="11"/>
        <rFont val="Times New Roman"/>
        <family val="1"/>
      </rPr>
      <t>40 percent sales are on cash basis. Credit sales are collected in the month following the sale.</t>
    </r>
  </si>
  <si>
    <r>
      <rPr>
        <sz val="10"/>
        <color rgb="FF000000"/>
        <rFont val="Times New Roman"/>
        <family val="1"/>
      </rPr>
      <t>(ii)</t>
    </r>
    <r>
      <rPr>
        <sz val="7"/>
        <color rgb="FF000000"/>
        <rFont val="Times New Roman"/>
        <family val="1"/>
      </rPr>
      <t xml:space="preserve">        </t>
    </r>
    <r>
      <rPr>
        <sz val="11"/>
        <rFont val="Times New Roman"/>
        <family val="1"/>
      </rPr>
      <t>Cost of sales is 60 percent on sales.</t>
    </r>
  </si>
  <si>
    <r>
      <rPr>
        <sz val="10"/>
        <color rgb="FF000000"/>
        <rFont val="Times New Roman"/>
        <family val="1"/>
      </rPr>
      <t>(iii)</t>
    </r>
    <r>
      <rPr>
        <sz val="7"/>
        <color rgb="FF000000"/>
        <rFont val="Times New Roman"/>
        <family val="1"/>
      </rPr>
      <t xml:space="preserve">      </t>
    </r>
    <r>
      <rPr>
        <sz val="11"/>
        <rFont val="Times New Roman"/>
        <family val="1"/>
      </rPr>
      <t>The only other variable cost is a 5 percent commission to sale agents. The sales commission is paid in a month after it is earned.</t>
    </r>
  </si>
  <si>
    <r>
      <rPr>
        <sz val="10"/>
        <color rgb="FF000000"/>
        <rFont val="Times New Roman"/>
        <family val="1"/>
      </rPr>
      <t>(iv)</t>
    </r>
    <r>
      <rPr>
        <sz val="7"/>
        <color rgb="FF000000"/>
        <rFont val="Times New Roman"/>
        <family val="1"/>
      </rPr>
      <t xml:space="preserve">       </t>
    </r>
    <r>
      <rPr>
        <sz val="11"/>
        <rFont val="Times New Roman"/>
        <family val="1"/>
      </rPr>
      <t>Inventory (Stock) is kept equal to sales requirements for the next two months budgeted sales.</t>
    </r>
  </si>
  <si>
    <r>
      <rPr>
        <sz val="10"/>
        <color rgb="FF000000"/>
        <rFont val="Times New Roman"/>
        <family val="1"/>
      </rPr>
      <t>(v)</t>
    </r>
    <r>
      <rPr>
        <sz val="7"/>
        <color rgb="FF000000"/>
        <rFont val="Times New Roman"/>
        <family val="1"/>
      </rPr>
      <t xml:space="preserve">         </t>
    </r>
    <r>
      <rPr>
        <sz val="11"/>
        <rFont val="Times New Roman"/>
        <family val="1"/>
      </rPr>
      <t>Trade creditors are paid in the following month after purchases.</t>
    </r>
  </si>
  <si>
    <r>
      <rPr>
        <sz val="10"/>
        <color rgb="FF000000"/>
        <rFont val="Times New Roman"/>
        <family val="1"/>
      </rPr>
      <t>(vi)</t>
    </r>
    <r>
      <rPr>
        <sz val="7"/>
        <color rgb="FF000000"/>
        <rFont val="Times New Roman"/>
        <family val="1"/>
      </rPr>
      <t xml:space="preserve">       </t>
    </r>
    <r>
      <rPr>
        <sz val="11"/>
        <rFont val="Times New Roman"/>
        <family val="1"/>
      </rPr>
      <t>Fixed costs are Rs.5,000 per month including Rs.2,000 depreciation</t>
    </r>
  </si>
  <si>
    <t>You are required to prepare a cash budget for the months of April, May and June 2025 respectively</t>
  </si>
  <si>
    <t>Working Notes</t>
  </si>
  <si>
    <t>Given:</t>
  </si>
  <si>
    <t>Sales</t>
  </si>
  <si>
    <t>Cash Budget for the Period from April-June, 2025</t>
  </si>
  <si>
    <t xml:space="preserve">Opening Balance (A) </t>
  </si>
  <si>
    <t>Receipts:</t>
  </si>
  <si>
    <t>Cash Sales</t>
  </si>
  <si>
    <t xml:space="preserve">Collection from debtors </t>
  </si>
  <si>
    <t>Total Receipts (B)</t>
  </si>
  <si>
    <t>Payment of creditors</t>
  </si>
  <si>
    <t xml:space="preserve">Total Cash Available (A+B) </t>
  </si>
  <si>
    <t xml:space="preserve">    April</t>
  </si>
  <si>
    <t>Payments (C):</t>
  </si>
  <si>
    <t>Desired ending inventory, 60% of sales of next two months (Cost of sales )</t>
  </si>
  <si>
    <t xml:space="preserve">Payments to Creditors </t>
  </si>
  <si>
    <r>
      <rPr>
        <sz val="11"/>
        <rFont val="Times New Roman"/>
        <family val="1"/>
      </rPr>
      <t xml:space="preserve"> </t>
    </r>
    <r>
      <rPr>
        <b/>
        <sz val="11"/>
        <rFont val="Times New Roman"/>
        <family val="1"/>
      </rPr>
      <t xml:space="preserve">Add: </t>
    </r>
    <r>
      <rPr>
        <sz val="11"/>
        <rFont val="Times New Roman"/>
        <family val="1"/>
      </rPr>
      <t>Cost of sales of current month's sale</t>
    </r>
  </si>
  <si>
    <t>Sales Commission (5% of previous month's sales)</t>
  </si>
  <si>
    <t>Total finished goods requirement</t>
  </si>
  <si>
    <t>Fixed Costs (5,000-2,000)</t>
  </si>
  <si>
    <r>
      <rPr>
        <b/>
        <sz val="11"/>
        <rFont val="Times New Roman"/>
        <family val="1"/>
      </rPr>
      <t>Less:</t>
    </r>
    <r>
      <rPr>
        <sz val="11"/>
        <rFont val="Times New Roman"/>
        <family val="1"/>
      </rPr>
      <t xml:space="preserve"> Opening stock</t>
    </r>
  </si>
  <si>
    <t>Total Payments (C)</t>
  </si>
  <si>
    <t>Purchases</t>
  </si>
  <si>
    <t>Total Cash Balance (A+B-C)</t>
  </si>
  <si>
    <t>Payment to creditors (Lag period –1 month)</t>
  </si>
  <si>
    <t>VII</t>
  </si>
  <si>
    <t>Fixed &amp; Flexible Budget:</t>
  </si>
  <si>
    <t>Materials</t>
  </si>
  <si>
    <t>Wages</t>
  </si>
  <si>
    <t>Factory overheads (40% fixed)</t>
  </si>
  <si>
    <t>Administration, selling and distribution  (50% Variable)</t>
  </si>
  <si>
    <t>You are required to prepare a flexible budget showing the estimate of profit when business operates at 60% and 80% capacity.</t>
  </si>
  <si>
    <t>Statement of Flexible budget</t>
  </si>
  <si>
    <t>Capacity</t>
  </si>
  <si>
    <t>Production  (units)</t>
  </si>
  <si>
    <t>Price p.u.(Rs.)</t>
  </si>
  <si>
    <t>Selling Price</t>
  </si>
  <si>
    <t>Material</t>
  </si>
  <si>
    <t>Labour</t>
  </si>
  <si>
    <t>Prime Cost</t>
  </si>
  <si>
    <t>Factory Overheads:</t>
  </si>
  <si>
    <t>Variable</t>
  </si>
  <si>
    <t>Fixed</t>
  </si>
  <si>
    <t>Total Factory Overheads:</t>
  </si>
  <si>
    <t>Admn. Selling and Dist.O/H:</t>
  </si>
  <si>
    <r>
      <rPr>
        <b/>
        <sz val="12"/>
        <rFont val="Times New Roman"/>
        <family val="1"/>
      </rPr>
      <t>Total Admn. Selling and Dist.O/</t>
    </r>
    <r>
      <rPr>
        <sz val="12"/>
        <rFont val="Times New Roman"/>
        <family val="1"/>
      </rPr>
      <t>H:</t>
    </r>
  </si>
  <si>
    <t>Total Cost</t>
  </si>
  <si>
    <t>Profit</t>
  </si>
  <si>
    <t>Flexible Budget at an activity level of 1,40,000 units (Rs.)</t>
  </si>
  <si>
    <t>Sales/Production (units)</t>
  </si>
  <si>
    <t>Segregation of semi-variable cost into fixed and variable portions</t>
  </si>
  <si>
    <t>A. Variable cost:</t>
  </si>
  <si>
    <t>Portion of variable cost (per unit)  =  Change in the amount of semi - variable costs/ Change in output</t>
  </si>
  <si>
    <t xml:space="preserve">Direct Materials               </t>
  </si>
  <si>
    <t>Fixed cost portion = Semi-variable costs – (Variable cost per unit × No. of units)</t>
  </si>
  <si>
    <t xml:space="preserve">Direct Wages                    </t>
  </si>
  <si>
    <t xml:space="preserve">Indirect Material                 </t>
  </si>
  <si>
    <t>Indirect material</t>
  </si>
  <si>
    <t xml:space="preserve">Indirect Wages                 </t>
  </si>
  <si>
    <t>Portion of variable cost (per unit)</t>
  </si>
  <si>
    <t>Inspection</t>
  </si>
  <si>
    <t xml:space="preserve">Fixed cost portion </t>
  </si>
  <si>
    <t>Salesman Commission</t>
  </si>
  <si>
    <t>Total Variable Cost (A)</t>
  </si>
  <si>
    <t>Indirect wages</t>
  </si>
  <si>
    <t>B. Semi-variable cost:</t>
  </si>
  <si>
    <t>Maintenance:</t>
  </si>
  <si>
    <t xml:space="preserve">Variable </t>
  </si>
  <si>
    <t>Supervision</t>
  </si>
  <si>
    <t>Total Semi-Variable Cost (B)</t>
  </si>
  <si>
    <t>Maintenance</t>
  </si>
  <si>
    <t>C.Fixed Costs</t>
  </si>
  <si>
    <t>Depreciation</t>
  </si>
  <si>
    <t>Insurance</t>
  </si>
  <si>
    <t>Administration &amp; Selling Expenses</t>
  </si>
  <si>
    <t>Total Cost (A + B + C)</t>
  </si>
  <si>
    <t>Alternate Working</t>
  </si>
  <si>
    <t>At 120000 units</t>
  </si>
  <si>
    <t>Change</t>
  </si>
  <si>
    <t>Level of Activity</t>
  </si>
  <si>
    <t>VCp.u.</t>
  </si>
  <si>
    <t>Indirect Material</t>
  </si>
  <si>
    <t>Indirect Labour</t>
  </si>
  <si>
    <t>Flexible Budget/Revision of Budget</t>
  </si>
  <si>
    <r>
      <rPr>
        <b/>
        <sz val="12"/>
        <rFont val="Times New Roman"/>
        <family val="1"/>
      </rPr>
      <t xml:space="preserve">Problem 9. (Example 14 Page2.33) </t>
    </r>
    <r>
      <rPr>
        <sz val="12"/>
        <rFont val="Times New Roman"/>
        <family val="1"/>
      </rPr>
      <t>The Managing Director of XYZ Co. Ltd. has been given the following statement showing the results for a particular month:</t>
    </r>
  </si>
  <si>
    <t xml:space="preserve"> Budgeted</t>
  </si>
  <si>
    <t>Variance</t>
  </si>
  <si>
    <t>Units Produced and Sold</t>
  </si>
  <si>
    <t>Direct Materials</t>
  </si>
  <si>
    <t>Fixed Overheads</t>
  </si>
  <si>
    <t>Note : Figures in the bracket indicates adverse variances</t>
  </si>
  <si>
    <t>Is the calculation of variances correct? If not, then prepare a flexible budget for the month and compare with the actual results.</t>
  </si>
  <si>
    <t>Statement of Flexible Budget and its Comparison with Actual results</t>
  </si>
  <si>
    <t>Flexible Budget</t>
  </si>
  <si>
    <t>Nil</t>
  </si>
  <si>
    <t>Direct materials</t>
  </si>
  <si>
    <t>Direct wages</t>
  </si>
  <si>
    <t>Variable overheads</t>
  </si>
  <si>
    <t>Fixed overheads</t>
  </si>
  <si>
    <t>Problem 10 (New Question)</t>
  </si>
  <si>
    <t>Prepare flexible budget at</t>
  </si>
  <si>
    <t>Variable O/H</t>
  </si>
  <si>
    <t>Semi V O/H</t>
  </si>
  <si>
    <t>Electricity:</t>
  </si>
  <si>
    <t>Electricity (40% F)</t>
  </si>
  <si>
    <t xml:space="preserve">Fixed </t>
  </si>
  <si>
    <t>Repairs (80% F)</t>
  </si>
  <si>
    <t>Fixed O/H</t>
  </si>
  <si>
    <t>Repairs:</t>
  </si>
  <si>
    <t>Salaries</t>
  </si>
  <si>
    <t/>
  </si>
  <si>
    <t>Total O/H</t>
  </si>
  <si>
    <t xml:space="preserve"> AB Ltd. manufactures two types of product A and B and sells them in X and Y markets. The following information is available for the year 2023-24</t>
  </si>
  <si>
    <t xml:space="preserve"> XYZ Co. Ltd. has prepared the following estimates of sales in units for the 3rd and 4th Quarter of accounting period 2024-25
                                         Month                                               Units
                                        October, 2024                                     4,000
                                        November, 2024                                  4,000
                                        December, 2024                                  5,000
                                        January, 2025                                      5,600
                                        February, 2025                                     6,000
                                        March, 2025                                        6,800
                                        April, 2025                                           7,600
There will be no work in progress at the end of the month. The company has a policy of maintaining closing finished goods stock equal to 25% of the next month's sale at the end of every month. This policy is also expected to be followed for closing stock as on 30th September, 2024. The budgeted production and cost for the year ending 31st March, 2025 are given as follows:
                                     Annual Production (Units)                                   60,000
                                     Direct Material cost Per unit                                Rs.15
                                     Direct Labour cost per unit                                  Rs.10
 Annual Factory Overhead to be apportioned to production Rs.3,00,000
You are required to prepare production budget and production cost budget for the six months ending 31st March, 2025.
</t>
  </si>
  <si>
    <t xml:space="preserve"> Mehra Food Products Ltd. has prepared the following sales budget for the first five months of 2025</t>
  </si>
  <si>
    <t xml:space="preserve"> From the information given below, prepare the sales overhead budget for the quarter ending 31st December, 2024</t>
  </si>
  <si>
    <t xml:space="preserve"> The following data relate to Cosmos Ltd. The financial manager has made the following sales forecasts for the first five months of the coming year, commencing from 1st April, 2025.</t>
  </si>
  <si>
    <t>ABC Company Ltd. is currently working at 50% capacity and produces 10,000 units. At 60% working, raw material cost increases by 2% and selling price falls by 2%. At 80% working, raw material cost increases by 5% and selling price falls by 5%. At 50% capacity working, the product costs Rs.180  per unit and sold at Rs.200 per unit. The unit cost of Rs.180  is made up as follows:</t>
  </si>
  <si>
    <r>
      <t xml:space="preserve">.  </t>
    </r>
    <r>
      <rPr>
        <sz val="12"/>
        <rFont val="Times New Roman"/>
        <family val="1"/>
      </rPr>
      <t xml:space="preserve">The budget manager of Sunflower Ltd. is preparing flexible budget for the accounting year starting from April 1, 2022. The company produces one product namely SFII. Direct material costs Rs.14 per unit.
Direct labour averagesRs.5 per hour and requires 1.6 hours to produce one unit of SFII. Salesmen are paid a commission of Rs.2 per unit sold. Fixed selling and administrative expenses amount to Rs. 1,70,000 per year. Manufacturing overhead is estimated in the following amounts under specified volumes :
</t>
    </r>
    <r>
      <rPr>
        <b/>
        <sz val="12"/>
        <rFont val="Times New Roman"/>
        <family val="1"/>
      </rPr>
      <t>Volume of production in units                                                    1,20,000                            1,50,000</t>
    </r>
    <r>
      <rPr>
        <sz val="12"/>
        <rFont val="Times New Roman"/>
        <family val="1"/>
      </rPr>
      <t xml:space="preserve">
Expenses                                                                                          (Rs.)                                   (Rs)
            Indirect material                                                                 5,28,000                            6,60,000
            Indirect labour                                                                   3,00,000                            3,75,000
            Inspection                                                                          1,80,000                            2,25,000
            Maintenance                                                                      1,68,000                            2,04,000
            Supervision                                                                        3,96,000                            4,68,000
            Depreciation of plant and equipment                                   1,80,000                            1,80,000
            Engineering services                                                           1,88,000                             1,88,000
</t>
    </r>
    <r>
      <rPr>
        <b/>
        <sz val="12"/>
        <rFont val="Times New Roman"/>
        <family val="1"/>
      </rPr>
      <t xml:space="preserve">Total manufacturing overhead                                                 19,40,000                            23,00,000
 </t>
    </r>
    <r>
      <rPr>
        <sz val="12"/>
        <rFont val="Times New Roman"/>
        <family val="1"/>
      </rPr>
      <t xml:space="preserve">
Prepare a total cost budget for 1,40,000 units of production.</t>
    </r>
    <r>
      <rPr>
        <b/>
        <sz val="12"/>
        <rFont val="Times New Roman"/>
        <family val="1"/>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</si>
</sst>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8" x14ac:knownFonts="1">
    <font>
      <sz val="11"/>
      <name val="Aptos Narrow"/>
      <scheme val="minor"/>
    </font>
    <font>
      <sz val="12"/>
      <name val="Times New Roman"/>
      <family val="1"/>
    </font>
    <font>
      <b/>
      <sz val="16"/>
      <color rgb="FFC00000"/>
      <name val="Times New Roman"/>
      <family val="1"/>
    </font>
    <font>
      <b/>
      <sz val="12"/>
      <name val="Times New Roman"/>
      <family val="1"/>
    </font>
    <font>
      <b/>
      <sz val="14"/>
      <name val="Times New Roman"/>
      <family val="1"/>
    </font>
    <font>
      <sz val="11"/>
      <name val="Aptos Narrow"/>
      <family val="2"/>
    </font>
    <font>
      <sz val="14"/>
      <name val="Aptos Narrow"/>
      <family val="2"/>
    </font>
    <font>
      <b/>
      <sz val="14"/>
      <name val="Aptos Narrow"/>
      <family val="2"/>
    </font>
    <font>
      <sz val="11"/>
      <name val="Times New Roman"/>
      <family val="1"/>
    </font>
    <font>
      <b/>
      <sz val="11"/>
      <name val="Times New Roman"/>
      <family val="1"/>
    </font>
    <font>
      <sz val="11"/>
      <name val="Aptos Narrow"/>
      <family val="2"/>
    </font>
    <font>
      <sz val="10"/>
      <name val="Times New Roman"/>
      <family val="1"/>
    </font>
    <font>
      <sz val="12"/>
      <name val="Aptos Narrow"/>
      <family val="2"/>
    </font>
    <font>
      <b/>
      <sz val="12"/>
      <name val="Aptos Narrow"/>
      <family val="2"/>
    </font>
    <font>
      <b/>
      <sz val="12"/>
      <color rgb="FF000000"/>
      <name val="Times New Roman"/>
      <family val="1"/>
    </font>
    <font>
      <b/>
      <sz val="12"/>
      <name val="Calibri"/>
      <family val="2"/>
    </font>
    <font>
      <sz val="11"/>
      <name val="Calibri"/>
      <family val="2"/>
    </font>
    <font>
      <b/>
      <sz val="11"/>
      <name val="Aptos Narrow"/>
      <family val="2"/>
    </font>
    <font>
      <sz val="10"/>
      <color rgb="FF000000"/>
      <name val="Times New Roman"/>
      <family val="1"/>
    </font>
    <font>
      <b/>
      <sz val="14"/>
      <color rgb="FFC00000"/>
      <name val="Aptos Narrow"/>
      <family val="2"/>
    </font>
    <font>
      <b/>
      <sz val="12"/>
      <color rgb="FF0070C0"/>
      <name val="Times New Roman"/>
      <family val="1"/>
    </font>
    <font>
      <sz val="14"/>
      <name val="Times New Roman"/>
      <family val="1"/>
    </font>
    <font>
      <sz val="12"/>
      <name val="Calibri"/>
      <family val="2"/>
    </font>
    <font>
      <b/>
      <sz val="11"/>
      <name val="Calibri"/>
      <family val="2"/>
    </font>
    <font>
      <b/>
      <sz val="11"/>
      <color rgb="FFFF0000"/>
      <name val="Times New Roman"/>
      <family val="1"/>
    </font>
    <font>
      <sz val="11"/>
      <color rgb="FFFF0000"/>
      <name val="Times New Roman"/>
      <family val="1"/>
    </font>
    <font>
      <b/>
      <sz val="10"/>
      <name val="Times New Roman"/>
      <family val="1"/>
    </font>
    <font>
      <sz val="7"/>
      <color rgb="FF000000"/>
      <name val="Times New Roman"/>
      <family val="1"/>
    </font>
  </fonts>
  <fills count="10">
    <fill>
      <patternFill patternType="none"/>
    </fill>
    <fill>
      <patternFill patternType="gray125"/>
    </fill>
    <fill>
      <patternFill patternType="solid">
        <fgColor rgb="FF92D050"/>
        <bgColor rgb="FF92D050"/>
      </patternFill>
    </fill>
    <fill>
      <patternFill patternType="solid">
        <fgColor rgb="FF00B050"/>
        <bgColor rgb="FF00B050"/>
      </patternFill>
    </fill>
    <fill>
      <patternFill patternType="solid">
        <fgColor rgb="FFFF0000"/>
        <bgColor rgb="FFFF0000"/>
      </patternFill>
    </fill>
    <fill>
      <patternFill patternType="solid">
        <fgColor rgb="FFFFFF00"/>
        <bgColor rgb="FFFFFF00"/>
      </patternFill>
    </fill>
    <fill>
      <patternFill patternType="solid">
        <fgColor rgb="FFFFC000"/>
        <bgColor rgb="FFFFC000"/>
      </patternFill>
    </fill>
    <fill>
      <patternFill patternType="solid">
        <fgColor rgb="FFD76DCC"/>
        <bgColor rgb="FFD76DCC"/>
      </patternFill>
    </fill>
    <fill>
      <patternFill patternType="solid">
        <fgColor rgb="FF00B0F0"/>
        <bgColor rgb="FF00B0F0"/>
      </patternFill>
    </fill>
    <fill>
      <patternFill patternType="solid">
        <fgColor rgb="FF002060"/>
        <bgColor rgb="FF002060"/>
      </patternFill>
    </fill>
  </fills>
  <borders count="43">
    <border>
      <left/>
      <right/>
      <top/>
      <bottom/>
      <diagonal/>
    </border>
    <border>
      <left style="thin">
        <color rgb="FF000000"/>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style="medium">
        <color rgb="FF000000"/>
      </right>
      <top style="medium">
        <color rgb="FF000000"/>
      </top>
      <bottom/>
      <diagonal/>
    </border>
    <border>
      <left/>
      <right style="medium">
        <color rgb="FF000000"/>
      </right>
      <top style="medium">
        <color rgb="FF000000"/>
      </top>
      <bottom/>
      <diagonal/>
    </border>
    <border>
      <left/>
      <right/>
      <top style="medium">
        <color rgb="FF000000"/>
      </top>
      <bottom/>
      <diagonal/>
    </border>
    <border>
      <left style="thin">
        <color rgb="FF000000"/>
      </left>
      <right style="medium">
        <color rgb="FF000000"/>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thin">
        <color rgb="FF000000"/>
      </left>
      <right style="medium">
        <color rgb="FF000000"/>
      </right>
      <top/>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right/>
      <top/>
      <bottom style="thin">
        <color rgb="FF000000"/>
      </bottom>
      <diagonal/>
    </border>
    <border>
      <left/>
      <right/>
      <top/>
      <bottom/>
      <diagonal/>
    </border>
    <border>
      <left/>
      <right/>
      <top/>
      <bottom/>
      <diagonal/>
    </border>
    <border>
      <left/>
      <right/>
      <top/>
      <bottom/>
      <diagonal/>
    </border>
    <border>
      <left style="thin">
        <color rgb="FF000000"/>
      </left>
      <right style="medium">
        <color rgb="FF000000"/>
      </right>
      <top style="thin">
        <color rgb="FF000000"/>
      </top>
      <bottom/>
      <diagonal/>
    </border>
    <border>
      <left/>
      <right style="medium">
        <color rgb="FF000000"/>
      </right>
      <top style="thin">
        <color rgb="FF000000"/>
      </top>
      <bottom/>
      <diagonal/>
    </border>
    <border>
      <left/>
      <right style="thin">
        <color rgb="FF000000"/>
      </right>
      <top/>
      <bottom style="medium">
        <color rgb="FF000000"/>
      </bottom>
      <diagonal/>
    </border>
    <border>
      <left style="thin">
        <color rgb="FF000000"/>
      </left>
      <right style="medium">
        <color rgb="FF000000"/>
      </right>
      <top/>
      <bottom style="thin">
        <color rgb="FF000000"/>
      </bottom>
      <diagonal/>
    </border>
    <border>
      <left/>
      <right style="medium">
        <color rgb="FF000000"/>
      </right>
      <top/>
      <bottom style="thin">
        <color rgb="FF000000"/>
      </bottom>
      <diagonal/>
    </border>
    <border>
      <left style="medium">
        <color rgb="FF000000"/>
      </left>
      <right/>
      <top style="medium">
        <color rgb="FF000000"/>
      </top>
      <bottom/>
      <diagonal/>
    </border>
    <border>
      <left style="medium">
        <color rgb="FF000000"/>
      </left>
      <right/>
      <top/>
      <bottom style="medium">
        <color rgb="FF000000"/>
      </bottom>
      <diagonal/>
    </border>
  </borders>
  <cellStyleXfs count="1">
    <xf numFmtId="0" fontId="0" fillId="0" borderId="0"/>
  </cellStyleXfs>
  <cellXfs count="316">
    <xf numFmtId="0" fontId="0" fillId="0" borderId="0" xfId="0"/>
    <xf numFmtId="0" fontId="1" fillId="0" borderId="0" xfId="0" applyFont="1"/>
    <xf numFmtId="0" fontId="3" fillId="0" borderId="0" xfId="0" applyFont="1" applyAlignment="1">
      <alignment horizontal="center"/>
    </xf>
    <xf numFmtId="0" fontId="4" fillId="2" borderId="2" xfId="0" applyFont="1" applyFill="1" applyBorder="1" applyAlignment="1">
      <alignment horizontal="left" vertical="top" wrapText="1"/>
    </xf>
    <xf numFmtId="0" fontId="3" fillId="0" borderId="0" xfId="0" applyFont="1" applyAlignment="1">
      <alignment horizontal="left" vertical="top" wrapText="1"/>
    </xf>
    <xf numFmtId="0" fontId="3" fillId="0" borderId="0" xfId="0" applyFont="1"/>
    <xf numFmtId="0" fontId="3" fillId="0" borderId="1" xfId="0" applyFont="1" applyBorder="1"/>
    <xf numFmtId="0" fontId="3" fillId="0" borderId="6" xfId="0" applyFont="1" applyBorder="1"/>
    <xf numFmtId="0" fontId="3" fillId="0" borderId="7" xfId="0" applyFont="1" applyBorder="1" applyAlignment="1">
      <alignment horizontal="left" vertical="center" wrapText="1"/>
    </xf>
    <xf numFmtId="0" fontId="3" fillId="0" borderId="8" xfId="0" applyFont="1" applyBorder="1" applyAlignment="1">
      <alignment horizontal="left"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left" vertical="center" wrapText="1"/>
    </xf>
    <xf numFmtId="0" fontId="3" fillId="0" borderId="11" xfId="0" applyFont="1" applyBorder="1" applyAlignment="1">
      <alignment horizontal="left"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1" fillId="0" borderId="13" xfId="0" applyFont="1" applyBorder="1" applyAlignment="1">
      <alignment horizontal="left" vertical="center" wrapText="1"/>
    </xf>
    <xf numFmtId="0" fontId="1" fillId="0" borderId="14" xfId="0" applyFont="1" applyBorder="1" applyAlignment="1">
      <alignment horizontal="center" vertical="center" wrapText="1"/>
    </xf>
    <xf numFmtId="3" fontId="1" fillId="0" borderId="14" xfId="0" applyNumberFormat="1" applyFont="1" applyBorder="1" applyAlignment="1">
      <alignment horizontal="center" vertical="center" wrapText="1"/>
    </xf>
    <xf numFmtId="0" fontId="1" fillId="0" borderId="0" xfId="0" applyFont="1" applyAlignment="1">
      <alignment horizontal="center" vertical="center" wrapText="1"/>
    </xf>
    <xf numFmtId="0" fontId="1" fillId="0" borderId="10" xfId="0" applyFont="1" applyBorder="1" applyAlignment="1">
      <alignment horizontal="left" vertical="center" wrapText="1"/>
    </xf>
    <xf numFmtId="0" fontId="1" fillId="0" borderId="11" xfId="0" applyFont="1" applyBorder="1" applyAlignment="1">
      <alignment horizontal="center" vertical="center" wrapText="1"/>
    </xf>
    <xf numFmtId="3" fontId="1" fillId="0" borderId="11" xfId="0" applyNumberFormat="1" applyFont="1" applyBorder="1" applyAlignment="1">
      <alignment horizontal="center" vertical="center" wrapText="1"/>
    </xf>
    <xf numFmtId="0" fontId="1" fillId="0" borderId="12" xfId="0" applyFont="1" applyBorder="1" applyAlignment="1">
      <alignment horizontal="center" vertical="center" wrapText="1"/>
    </xf>
    <xf numFmtId="0" fontId="1" fillId="0" borderId="1" xfId="0" applyFont="1" applyBorder="1"/>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1" fillId="0" borderId="14" xfId="0" applyFont="1" applyBorder="1" applyAlignment="1">
      <alignment horizontal="center" vertical="center"/>
    </xf>
    <xf numFmtId="0" fontId="1" fillId="0" borderId="0" xfId="0" applyFont="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 xfId="0" applyFont="1" applyBorder="1" applyAlignment="1">
      <alignment vertical="center"/>
    </xf>
    <xf numFmtId="0" fontId="3" fillId="0" borderId="17" xfId="0" applyFont="1" applyBorder="1" applyAlignment="1">
      <alignment horizontal="left" vertical="center" wrapText="1"/>
    </xf>
    <xf numFmtId="0" fontId="3" fillId="0" borderId="16" xfId="0" applyFont="1" applyBorder="1" applyAlignment="1">
      <alignment horizontal="left" vertical="center" wrapText="1"/>
    </xf>
    <xf numFmtId="0" fontId="1" fillId="0" borderId="14" xfId="0" applyFont="1" applyBorder="1" applyAlignment="1">
      <alignment horizontal="left" vertical="center" wrapText="1"/>
    </xf>
    <xf numFmtId="0" fontId="1" fillId="0" borderId="0" xfId="0" applyFont="1" applyAlignment="1">
      <alignment horizontal="left" vertical="center" wrapText="1"/>
    </xf>
    <xf numFmtId="0" fontId="1" fillId="0" borderId="11" xfId="0" applyFont="1" applyBorder="1" applyAlignment="1">
      <alignment horizontal="left" vertical="center" wrapText="1"/>
    </xf>
    <xf numFmtId="0" fontId="1" fillId="0" borderId="12" xfId="0" applyFont="1" applyBorder="1" applyAlignment="1">
      <alignment horizontal="left" vertical="center" wrapText="1"/>
    </xf>
    <xf numFmtId="0" fontId="1" fillId="0" borderId="6" xfId="0" applyFont="1" applyBorder="1"/>
    <xf numFmtId="0" fontId="1" fillId="0" borderId="18" xfId="0" applyFont="1" applyBorder="1" applyAlignment="1">
      <alignment horizontal="center" vertical="center" wrapText="1"/>
    </xf>
    <xf numFmtId="0" fontId="1" fillId="0" borderId="19" xfId="0" applyFont="1" applyBorder="1" applyAlignment="1">
      <alignment horizontal="center" vertical="center" wrapText="1"/>
    </xf>
    <xf numFmtId="0" fontId="3" fillId="2" borderId="21" xfId="0" applyFont="1" applyFill="1" applyBorder="1"/>
    <xf numFmtId="0" fontId="3" fillId="0" borderId="25" xfId="0" applyFont="1" applyBorder="1" applyAlignment="1">
      <alignment vertical="center" wrapText="1"/>
    </xf>
    <xf numFmtId="0" fontId="3" fillId="0" borderId="21" xfId="0" applyFont="1" applyBorder="1" applyAlignment="1">
      <alignment horizontal="left" vertical="center" wrapText="1"/>
    </xf>
    <xf numFmtId="0" fontId="3" fillId="0" borderId="21" xfId="0" applyFont="1" applyBorder="1" applyAlignment="1">
      <alignment horizontal="right" vertical="center" wrapText="1"/>
    </xf>
    <xf numFmtId="0" fontId="1" fillId="0" borderId="25" xfId="0" applyFont="1" applyBorder="1" applyAlignment="1">
      <alignment horizontal="left" vertical="center" wrapText="1"/>
    </xf>
    <xf numFmtId="3" fontId="1" fillId="0" borderId="21" xfId="0" applyNumberFormat="1" applyFont="1" applyBorder="1" applyAlignment="1">
      <alignment horizontal="right" vertical="center" wrapText="1"/>
    </xf>
    <xf numFmtId="0" fontId="1" fillId="0" borderId="21" xfId="0" applyFont="1" applyBorder="1" applyAlignment="1">
      <alignment horizontal="center"/>
    </xf>
    <xf numFmtId="0" fontId="1" fillId="0" borderId="21" xfId="0" applyFont="1" applyBorder="1" applyAlignment="1">
      <alignment horizontal="left"/>
    </xf>
    <xf numFmtId="0" fontId="1" fillId="0" borderId="21" xfId="0" applyFont="1" applyBorder="1" applyAlignment="1">
      <alignment horizontal="right"/>
    </xf>
    <xf numFmtId="0" fontId="3" fillId="0" borderId="21" xfId="0" applyFont="1" applyBorder="1" applyAlignment="1">
      <alignment horizontal="left"/>
    </xf>
    <xf numFmtId="3" fontId="3" fillId="0" borderId="21" xfId="0" applyNumberFormat="1" applyFont="1" applyBorder="1" applyAlignment="1">
      <alignment horizontal="right"/>
    </xf>
    <xf numFmtId="0" fontId="3" fillId="0" borderId="21" xfId="0" applyFont="1" applyBorder="1" applyAlignment="1">
      <alignment horizontal="left" vertical="center"/>
    </xf>
    <xf numFmtId="0" fontId="1" fillId="0" borderId="21" xfId="0" applyFont="1" applyBorder="1" applyAlignment="1">
      <alignment horizontal="left" wrapText="1"/>
    </xf>
    <xf numFmtId="3" fontId="1" fillId="0" borderId="21" xfId="0" applyNumberFormat="1" applyFont="1" applyBorder="1" applyAlignment="1">
      <alignment horizontal="right"/>
    </xf>
    <xf numFmtId="0" fontId="1" fillId="0" borderId="21" xfId="0" applyFont="1" applyBorder="1"/>
    <xf numFmtId="0" fontId="3" fillId="0" borderId="21" xfId="0" applyFont="1" applyBorder="1" applyAlignment="1">
      <alignment horizontal="center"/>
    </xf>
    <xf numFmtId="0" fontId="1" fillId="0" borderId="21" xfId="0" applyFont="1" applyBorder="1" applyAlignment="1">
      <alignment horizontal="center" vertical="center" wrapText="1"/>
    </xf>
    <xf numFmtId="3" fontId="1" fillId="0" borderId="21" xfId="0" applyNumberFormat="1" applyFont="1" applyBorder="1" applyAlignment="1">
      <alignment horizontal="center" vertical="center" wrapText="1"/>
    </xf>
    <xf numFmtId="3" fontId="1" fillId="0" borderId="21" xfId="0" applyNumberFormat="1" applyFont="1" applyBorder="1" applyAlignment="1">
      <alignment horizontal="center"/>
    </xf>
    <xf numFmtId="0" fontId="6" fillId="0" borderId="0" xfId="0" applyFont="1" applyAlignment="1">
      <alignment horizontal="center"/>
    </xf>
    <xf numFmtId="0" fontId="8" fillId="0" borderId="25" xfId="0" applyFont="1" applyBorder="1"/>
    <xf numFmtId="0" fontId="9" fillId="0" borderId="25" xfId="0" applyFont="1" applyBorder="1" applyAlignment="1">
      <alignment horizontal="center" vertical="center" wrapText="1"/>
    </xf>
    <xf numFmtId="0" fontId="9" fillId="0" borderId="21" xfId="0" applyFont="1" applyBorder="1" applyAlignment="1">
      <alignment horizontal="center" vertical="center" wrapText="1"/>
    </xf>
    <xf numFmtId="0" fontId="8" fillId="0" borderId="0" xfId="0" applyFont="1"/>
    <xf numFmtId="0" fontId="8" fillId="0" borderId="5" xfId="0" applyFont="1" applyBorder="1"/>
    <xf numFmtId="0" fontId="9" fillId="0" borderId="0" xfId="0" applyFont="1" applyAlignment="1">
      <alignment horizontal="left" vertical="center" wrapText="1"/>
    </xf>
    <xf numFmtId="0" fontId="8" fillId="0" borderId="20" xfId="0" applyFont="1" applyBorder="1"/>
    <xf numFmtId="0" fontId="8" fillId="0" borderId="29" xfId="0" applyFont="1" applyBorder="1"/>
    <xf numFmtId="0" fontId="8" fillId="0" borderId="29" xfId="0" applyFont="1" applyBorder="1" applyAlignment="1">
      <alignment horizontal="left" vertical="center" wrapText="1"/>
    </xf>
    <xf numFmtId="3" fontId="8" fillId="0" borderId="21" xfId="0" applyNumberFormat="1" applyFont="1" applyBorder="1" applyAlignment="1">
      <alignment horizontal="right" wrapText="1"/>
    </xf>
    <xf numFmtId="0" fontId="8" fillId="0" borderId="21" xfId="0" applyFont="1" applyBorder="1"/>
    <xf numFmtId="0" fontId="8" fillId="0" borderId="21" xfId="0" applyFont="1" applyBorder="1" applyAlignment="1">
      <alignment horizontal="left" vertical="center" wrapText="1"/>
    </xf>
    <xf numFmtId="3" fontId="8" fillId="0" borderId="21" xfId="0" applyNumberFormat="1" applyFont="1" applyBorder="1" applyAlignment="1">
      <alignment horizontal="right" vertical="center" wrapText="1"/>
    </xf>
    <xf numFmtId="0" fontId="8" fillId="0" borderId="28" xfId="0" applyFont="1" applyBorder="1"/>
    <xf numFmtId="0" fontId="8" fillId="0" borderId="21" xfId="0" applyFont="1" applyBorder="1" applyAlignment="1">
      <alignment horizontal="right" vertical="top" wrapText="1"/>
    </xf>
    <xf numFmtId="9" fontId="8" fillId="0" borderId="21" xfId="0" applyNumberFormat="1" applyFont="1" applyBorder="1" applyAlignment="1">
      <alignment horizontal="right" vertical="center" wrapText="1"/>
    </xf>
    <xf numFmtId="0" fontId="8" fillId="0" borderId="0" xfId="0" applyFont="1" applyAlignment="1">
      <alignment vertical="center"/>
    </xf>
    <xf numFmtId="0" fontId="8" fillId="0" borderId="21" xfId="0" applyFont="1" applyBorder="1" applyAlignment="1">
      <alignment horizontal="left" vertical="top" wrapText="1"/>
    </xf>
    <xf numFmtId="3" fontId="8" fillId="0" borderId="29" xfId="0" applyNumberFormat="1" applyFont="1" applyBorder="1" applyAlignment="1">
      <alignment horizontal="right" vertical="center" wrapText="1"/>
    </xf>
    <xf numFmtId="0" fontId="8" fillId="0" borderId="26" xfId="0" applyFont="1" applyBorder="1" applyAlignment="1">
      <alignment horizontal="left"/>
    </xf>
    <xf numFmtId="0" fontId="9" fillId="0" borderId="0" xfId="0" applyFont="1"/>
    <xf numFmtId="0" fontId="9" fillId="3" borderId="21" xfId="0" applyFont="1" applyFill="1" applyBorder="1" applyAlignment="1">
      <alignment vertical="center"/>
    </xf>
    <xf numFmtId="0" fontId="9" fillId="2" borderId="21" xfId="0" applyFont="1" applyFill="1" applyBorder="1" applyAlignment="1">
      <alignment vertical="center"/>
    </xf>
    <xf numFmtId="0" fontId="9" fillId="2" borderId="30" xfId="0" applyFont="1" applyFill="1" applyBorder="1" applyAlignment="1">
      <alignment vertical="center"/>
    </xf>
    <xf numFmtId="0" fontId="9" fillId="0" borderId="27" xfId="0" applyFont="1" applyBorder="1" applyAlignment="1">
      <alignment vertical="center"/>
    </xf>
    <xf numFmtId="0" fontId="9" fillId="0" borderId="28" xfId="0" applyFont="1" applyBorder="1" applyAlignment="1">
      <alignment vertical="center"/>
    </xf>
    <xf numFmtId="0" fontId="9" fillId="0" borderId="21" xfId="0" applyFont="1" applyBorder="1"/>
    <xf numFmtId="0" fontId="9" fillId="0" borderId="21" xfId="0" applyFont="1" applyBorder="1" applyAlignment="1">
      <alignment horizontal="right"/>
    </xf>
    <xf numFmtId="0" fontId="9" fillId="0" borderId="21" xfId="0" applyFont="1" applyBorder="1" applyAlignment="1">
      <alignment horizontal="center"/>
    </xf>
    <xf numFmtId="3" fontId="8" fillId="0" borderId="21" xfId="0" applyNumberFormat="1" applyFont="1" applyBorder="1" applyAlignment="1">
      <alignment horizontal="center" vertical="center" wrapText="1"/>
    </xf>
    <xf numFmtId="0" fontId="8" fillId="0" borderId="28" xfId="0" applyFont="1" applyBorder="1" applyAlignment="1">
      <alignment horizontal="left"/>
    </xf>
    <xf numFmtId="0" fontId="8" fillId="0" borderId="21" xfId="0" applyFont="1" applyBorder="1" applyAlignment="1">
      <alignment horizontal="right"/>
    </xf>
    <xf numFmtId="3" fontId="8" fillId="0" borderId="21" xfId="0" applyNumberFormat="1" applyFont="1" applyBorder="1" applyAlignment="1">
      <alignment horizontal="right"/>
    </xf>
    <xf numFmtId="3" fontId="8" fillId="0" borderId="21" xfId="0" applyNumberFormat="1" applyFont="1" applyBorder="1" applyAlignment="1">
      <alignment horizontal="center"/>
    </xf>
    <xf numFmtId="0" fontId="9" fillId="0" borderId="21" xfId="0" applyFont="1" applyBorder="1" applyAlignment="1">
      <alignment vertical="center"/>
    </xf>
    <xf numFmtId="0" fontId="8" fillId="0" borderId="21" xfId="0" applyFont="1" applyBorder="1" applyAlignment="1">
      <alignment horizontal="center"/>
    </xf>
    <xf numFmtId="0" fontId="8" fillId="0" borderId="21" xfId="0" applyFont="1" applyBorder="1" applyAlignment="1">
      <alignment horizontal="center" vertical="center" wrapText="1"/>
    </xf>
    <xf numFmtId="0" fontId="9" fillId="5" borderId="21" xfId="0" applyFont="1" applyFill="1" applyBorder="1"/>
    <xf numFmtId="0" fontId="9" fillId="0" borderId="29" xfId="0" applyFont="1" applyBorder="1" applyAlignment="1">
      <alignment horizontal="center" vertical="center" wrapText="1"/>
    </xf>
    <xf numFmtId="0" fontId="10" fillId="0" borderId="21" xfId="0" applyFont="1" applyBorder="1"/>
    <xf numFmtId="0" fontId="8" fillId="0" borderId="21" xfId="0" applyFont="1" applyBorder="1" applyAlignment="1">
      <alignment horizontal="left"/>
    </xf>
    <xf numFmtId="0" fontId="8" fillId="0" borderId="26" xfId="0" applyFont="1" applyBorder="1"/>
    <xf numFmtId="0" fontId="8" fillId="0" borderId="21" xfId="0" applyFont="1" applyBorder="1" applyAlignment="1">
      <alignment horizontal="left" vertical="center"/>
    </xf>
    <xf numFmtId="0" fontId="9" fillId="0" borderId="26" xfId="0" applyFont="1" applyBorder="1"/>
    <xf numFmtId="0" fontId="9" fillId="0" borderId="21" xfId="0" applyFont="1" applyBorder="1" applyAlignment="1">
      <alignment wrapText="1"/>
    </xf>
    <xf numFmtId="0" fontId="9" fillId="0" borderId="21" xfId="0" applyFont="1" applyBorder="1" applyAlignment="1">
      <alignment horizontal="center" wrapText="1"/>
    </xf>
    <xf numFmtId="0" fontId="11" fillId="0" borderId="21" xfId="0" applyFont="1" applyBorder="1" applyAlignment="1">
      <alignment horizontal="left" vertical="center" wrapText="1"/>
    </xf>
    <xf numFmtId="3" fontId="11" fillId="0" borderId="21" xfId="0" applyNumberFormat="1" applyFont="1" applyBorder="1" applyAlignment="1">
      <alignment horizontal="center" vertical="center" wrapText="1"/>
    </xf>
    <xf numFmtId="0" fontId="8" fillId="0" borderId="21" xfId="0" applyFont="1" applyBorder="1" applyAlignment="1">
      <alignment horizontal="center" vertical="top" wrapText="1"/>
    </xf>
    <xf numFmtId="0" fontId="8" fillId="0" borderId="21" xfId="0" applyFont="1" applyBorder="1" applyAlignment="1">
      <alignment horizontal="right" vertical="top"/>
    </xf>
    <xf numFmtId="0" fontId="9" fillId="0" borderId="29" xfId="0" applyFont="1" applyBorder="1"/>
    <xf numFmtId="0" fontId="9" fillId="0" borderId="29" xfId="0" applyFont="1" applyBorder="1" applyAlignment="1">
      <alignment horizontal="center" vertical="center"/>
    </xf>
    <xf numFmtId="0" fontId="8" fillId="0" borderId="21" xfId="0" applyFont="1" applyBorder="1" applyAlignment="1">
      <alignment horizontal="right" vertical="center" wrapText="1"/>
    </xf>
    <xf numFmtId="0" fontId="12" fillId="0" borderId="0" xfId="0" applyFont="1"/>
    <xf numFmtId="0" fontId="12" fillId="0" borderId="0" xfId="0" applyFont="1" applyAlignment="1">
      <alignment horizontal="center"/>
    </xf>
    <xf numFmtId="0" fontId="13" fillId="0" borderId="19" xfId="0" applyFont="1" applyBorder="1"/>
    <xf numFmtId="0" fontId="1" fillId="0" borderId="5" xfId="0" applyFont="1" applyBorder="1"/>
    <xf numFmtId="0" fontId="1" fillId="0" borderId="17" xfId="0" applyFont="1" applyBorder="1" applyAlignment="1">
      <alignment horizontal="left" vertical="center" wrapText="1"/>
    </xf>
    <xf numFmtId="0" fontId="1" fillId="0" borderId="17" xfId="0" applyFont="1" applyBorder="1" applyAlignment="1">
      <alignment horizontal="center" vertical="center" wrapText="1"/>
    </xf>
    <xf numFmtId="0" fontId="1" fillId="0" borderId="16" xfId="0" applyFont="1" applyBorder="1" applyAlignment="1">
      <alignment horizontal="center" vertical="center" wrapText="1"/>
    </xf>
    <xf numFmtId="3" fontId="1" fillId="0" borderId="12" xfId="0" applyNumberFormat="1" applyFont="1" applyBorder="1" applyAlignment="1">
      <alignment horizontal="center" vertical="center" wrapText="1"/>
    </xf>
    <xf numFmtId="0" fontId="1" fillId="0" borderId="1" xfId="0" applyFont="1" applyBorder="1" applyAlignment="1">
      <alignment horizontal="left"/>
    </xf>
    <xf numFmtId="0" fontId="1" fillId="0" borderId="1" xfId="0" applyFont="1" applyBorder="1" applyAlignment="1">
      <alignment horizontal="center"/>
    </xf>
    <xf numFmtId="0" fontId="1" fillId="0" borderId="18" xfId="0" applyFont="1" applyBorder="1"/>
    <xf numFmtId="0" fontId="1" fillId="0" borderId="19" xfId="0" applyFont="1" applyBorder="1"/>
    <xf numFmtId="0" fontId="1" fillId="0" borderId="20" xfId="0" applyFont="1" applyBorder="1"/>
    <xf numFmtId="0" fontId="1" fillId="0" borderId="26" xfId="0" applyFont="1" applyBorder="1"/>
    <xf numFmtId="0" fontId="15" fillId="0" borderId="21" xfId="0" applyFont="1" applyBorder="1" applyAlignment="1">
      <alignment horizontal="right" vertical="center" wrapText="1"/>
    </xf>
    <xf numFmtId="0" fontId="3" fillId="0" borderId="21" xfId="0" applyFont="1" applyBorder="1" applyAlignment="1">
      <alignment horizontal="right"/>
    </xf>
    <xf numFmtId="0" fontId="3" fillId="0" borderId="0" xfId="0" applyFont="1" applyAlignment="1">
      <alignment horizontal="right"/>
    </xf>
    <xf numFmtId="3" fontId="1" fillId="0" borderId="29" xfId="0" applyNumberFormat="1" applyFont="1" applyBorder="1" applyAlignment="1">
      <alignment horizontal="right" vertical="center" wrapText="1"/>
    </xf>
    <xf numFmtId="0" fontId="1" fillId="0" borderId="21" xfId="0" applyFont="1" applyBorder="1" applyAlignment="1">
      <alignment vertical="center" wrapText="1"/>
    </xf>
    <xf numFmtId="0" fontId="1" fillId="0" borderId="21" xfId="0" applyFont="1" applyBorder="1" applyAlignment="1">
      <alignment vertical="center"/>
    </xf>
    <xf numFmtId="0" fontId="3" fillId="0" borderId="21" xfId="0" applyFont="1" applyBorder="1" applyAlignment="1">
      <alignment horizontal="center" wrapText="1"/>
    </xf>
    <xf numFmtId="0" fontId="1" fillId="0" borderId="21" xfId="0" applyFont="1" applyBorder="1" applyAlignment="1">
      <alignment horizontal="left" vertical="center" wrapText="1"/>
    </xf>
    <xf numFmtId="3" fontId="1" fillId="0" borderId="0" xfId="0" applyNumberFormat="1" applyFont="1"/>
    <xf numFmtId="0" fontId="1" fillId="0" borderId="21" xfId="0" applyFont="1" applyBorder="1" applyAlignment="1">
      <alignment horizontal="right" vertical="top"/>
    </xf>
    <xf numFmtId="0" fontId="15" fillId="0" borderId="21" xfId="0" applyFont="1" applyBorder="1" applyAlignment="1">
      <alignment horizontal="center" vertical="center" wrapText="1"/>
    </xf>
    <xf numFmtId="0" fontId="1" fillId="0" borderId="21" xfId="0" applyFont="1" applyBorder="1" applyAlignment="1">
      <alignment horizontal="right" vertical="center"/>
    </xf>
    <xf numFmtId="0" fontId="10" fillId="0" borderId="0" xfId="0" applyFont="1" applyAlignment="1">
      <alignment horizontal="left"/>
    </xf>
    <xf numFmtId="0" fontId="8" fillId="0" borderId="0" xfId="0" applyFont="1" applyAlignment="1">
      <alignment horizontal="left" vertical="top" wrapText="1"/>
    </xf>
    <xf numFmtId="0" fontId="8" fillId="0" borderId="0" xfId="0" applyFont="1" applyAlignment="1">
      <alignment horizontal="left"/>
    </xf>
    <xf numFmtId="0" fontId="8" fillId="0" borderId="6" xfId="0" applyFont="1" applyBorder="1" applyAlignment="1">
      <alignment horizontal="left"/>
    </xf>
    <xf numFmtId="0" fontId="8" fillId="0" borderId="0" xfId="0" applyFont="1" applyAlignment="1">
      <alignment horizontal="left" vertical="center" wrapText="1"/>
    </xf>
    <xf numFmtId="0" fontId="8" fillId="0" borderId="0" xfId="0" applyFont="1" applyAlignment="1">
      <alignment horizontal="left" vertical="center"/>
    </xf>
    <xf numFmtId="0" fontId="8" fillId="0" borderId="1" xfId="0" applyFont="1" applyBorder="1"/>
    <xf numFmtId="0" fontId="8" fillId="0" borderId="6" xfId="0" applyFont="1" applyBorder="1"/>
    <xf numFmtId="0" fontId="16" fillId="0" borderId="14" xfId="0" applyFont="1" applyBorder="1" applyAlignment="1">
      <alignment horizontal="left" vertical="center" wrapText="1"/>
    </xf>
    <xf numFmtId="0" fontId="8" fillId="0" borderId="36" xfId="0" applyFont="1" applyBorder="1" applyAlignment="1">
      <alignment horizontal="left" vertical="center" wrapText="1"/>
    </xf>
    <xf numFmtId="0" fontId="8" fillId="0" borderId="37" xfId="0" applyFont="1" applyBorder="1" applyAlignment="1">
      <alignment horizontal="center" vertical="center" wrapText="1"/>
    </xf>
    <xf numFmtId="0" fontId="8" fillId="0" borderId="5" xfId="0" applyFont="1" applyBorder="1" applyAlignment="1">
      <alignment horizontal="left" vertical="center" wrapText="1"/>
    </xf>
    <xf numFmtId="0" fontId="8" fillId="0" borderId="13" xfId="0" applyFont="1" applyBorder="1" applyAlignment="1">
      <alignment horizontal="left" vertical="center" wrapText="1"/>
    </xf>
    <xf numFmtId="0" fontId="8" fillId="0" borderId="14" xfId="0" applyFont="1" applyBorder="1" applyAlignment="1">
      <alignment horizontal="center" vertical="center" wrapText="1"/>
    </xf>
    <xf numFmtId="0" fontId="8" fillId="0" borderId="6" xfId="0" applyFont="1" applyBorder="1" applyAlignment="1">
      <alignment horizontal="left" vertical="center" wrapText="1"/>
    </xf>
    <xf numFmtId="0" fontId="8" fillId="0" borderId="10" xfId="0" applyFont="1" applyBorder="1" applyAlignment="1">
      <alignment horizontal="left" vertical="center" wrapText="1"/>
    </xf>
    <xf numFmtId="0" fontId="8" fillId="0" borderId="11" xfId="0" applyFont="1" applyBorder="1" applyAlignment="1">
      <alignment horizontal="center" vertical="center" wrapText="1"/>
    </xf>
    <xf numFmtId="0" fontId="8" fillId="0" borderId="38" xfId="0" applyFont="1" applyBorder="1" applyAlignment="1">
      <alignment horizontal="left" vertical="center" wrapText="1"/>
    </xf>
    <xf numFmtId="0" fontId="8" fillId="0" borderId="18" xfId="0" applyFont="1" applyBorder="1"/>
    <xf numFmtId="0" fontId="8" fillId="0" borderId="39" xfId="0" applyFont="1" applyBorder="1" applyAlignment="1">
      <alignment horizontal="left" vertical="center" wrapText="1"/>
    </xf>
    <xf numFmtId="0" fontId="8" fillId="0" borderId="40" xfId="0" applyFont="1" applyBorder="1" applyAlignment="1">
      <alignment horizontal="center" vertical="center" wrapText="1"/>
    </xf>
    <xf numFmtId="0" fontId="8" fillId="0" borderId="20" xfId="0" applyFont="1" applyBorder="1" applyAlignment="1">
      <alignment horizontal="left" vertical="center" wrapText="1"/>
    </xf>
    <xf numFmtId="0" fontId="8" fillId="0" borderId="19" xfId="0" applyFont="1" applyBorder="1"/>
    <xf numFmtId="0" fontId="9" fillId="0" borderId="21" xfId="0" applyFont="1" applyBorder="1" applyAlignment="1">
      <alignment vertical="center" wrapText="1"/>
    </xf>
    <xf numFmtId="0" fontId="9" fillId="0" borderId="21" xfId="0" applyFont="1" applyBorder="1" applyAlignment="1">
      <alignment horizontal="left" vertical="center" wrapText="1"/>
    </xf>
    <xf numFmtId="0" fontId="9" fillId="0" borderId="21" xfId="0" applyFont="1" applyBorder="1" applyAlignment="1">
      <alignment horizontal="right" vertical="center" wrapText="1"/>
    </xf>
    <xf numFmtId="0" fontId="8" fillId="0" borderId="21" xfId="0" applyFont="1" applyBorder="1" applyAlignment="1">
      <alignment vertical="center" wrapText="1"/>
    </xf>
    <xf numFmtId="164" fontId="8" fillId="0" borderId="21" xfId="0" applyNumberFormat="1" applyFont="1" applyBorder="1"/>
    <xf numFmtId="0" fontId="8" fillId="0" borderId="21" xfId="0" applyFont="1" applyBorder="1" applyAlignment="1">
      <alignment wrapText="1"/>
    </xf>
    <xf numFmtId="164" fontId="8" fillId="0" borderId="21" xfId="0" applyNumberFormat="1" applyFont="1" applyBorder="1" applyAlignment="1">
      <alignment vertical="top"/>
    </xf>
    <xf numFmtId="0" fontId="9" fillId="0" borderId="21" xfId="0" applyFont="1" applyBorder="1" applyAlignment="1">
      <alignment vertical="top" wrapText="1"/>
    </xf>
    <xf numFmtId="164" fontId="8" fillId="0" borderId="21" xfId="0" applyNumberFormat="1" applyFont="1" applyBorder="1" applyAlignment="1">
      <alignment horizontal="right" vertical="center" wrapText="1"/>
    </xf>
    <xf numFmtId="0" fontId="8" fillId="0" borderId="21" xfId="0" applyFont="1" applyBorder="1" applyAlignment="1">
      <alignment vertical="top" wrapText="1"/>
    </xf>
    <xf numFmtId="0" fontId="8" fillId="0" borderId="21" xfId="0" applyFont="1" applyBorder="1" applyAlignment="1">
      <alignment vertical="top"/>
    </xf>
    <xf numFmtId="164" fontId="8" fillId="0" borderId="21" xfId="0" applyNumberFormat="1" applyFont="1" applyBorder="1" applyAlignment="1">
      <alignment horizontal="right" vertical="top" wrapText="1"/>
    </xf>
    <xf numFmtId="164" fontId="8" fillId="0" borderId="21" xfId="0" applyNumberFormat="1" applyFont="1" applyBorder="1" applyAlignment="1">
      <alignment vertical="center"/>
    </xf>
    <xf numFmtId="164" fontId="8" fillId="0" borderId="21" xfId="0" applyNumberFormat="1" applyFont="1" applyBorder="1" applyAlignment="1">
      <alignment horizontal="right" vertical="top"/>
    </xf>
    <xf numFmtId="0" fontId="8" fillId="0" borderId="8" xfId="0" applyFont="1" applyBorder="1" applyAlignment="1">
      <alignment horizontal="left" vertical="center" wrapText="1"/>
    </xf>
    <xf numFmtId="0" fontId="8" fillId="0" borderId="14" xfId="0" applyFont="1" applyBorder="1" applyAlignment="1">
      <alignment horizontal="left" vertical="center" wrapText="1"/>
    </xf>
    <xf numFmtId="3" fontId="8" fillId="0" borderId="0" xfId="0" applyNumberFormat="1" applyFont="1" applyAlignment="1">
      <alignment horizontal="center" vertical="center" wrapText="1"/>
    </xf>
    <xf numFmtId="0" fontId="8" fillId="0" borderId="11" xfId="0" applyFont="1" applyBorder="1" applyAlignment="1">
      <alignment horizontal="left" vertical="center" wrapText="1"/>
    </xf>
    <xf numFmtId="3" fontId="8" fillId="0" borderId="12" xfId="0" applyNumberFormat="1" applyFont="1" applyBorder="1" applyAlignment="1">
      <alignment horizontal="center" vertical="center" wrapText="1"/>
    </xf>
    <xf numFmtId="0" fontId="8" fillId="0" borderId="1" xfId="0" applyFont="1" applyBorder="1" applyAlignment="1">
      <alignment vertical="center"/>
    </xf>
    <xf numFmtId="0" fontId="16" fillId="0" borderId="0" xfId="0" applyFont="1" applyAlignment="1">
      <alignment horizontal="left" vertical="center"/>
    </xf>
    <xf numFmtId="3" fontId="8" fillId="0" borderId="9" xfId="0" applyNumberFormat="1" applyFont="1" applyBorder="1" applyAlignment="1">
      <alignment horizontal="center" vertical="center" wrapText="1"/>
    </xf>
    <xf numFmtId="0" fontId="18" fillId="0" borderId="19" xfId="0" applyFont="1" applyBorder="1" applyAlignment="1">
      <alignment horizontal="center" vertical="center"/>
    </xf>
    <xf numFmtId="0" fontId="18" fillId="0" borderId="0" xfId="0" applyFont="1" applyAlignment="1">
      <alignment horizontal="center" vertical="center"/>
    </xf>
    <xf numFmtId="0" fontId="9" fillId="2" borderId="2" xfId="0" applyFont="1" applyFill="1" applyBorder="1"/>
    <xf numFmtId="0" fontId="8" fillId="0" borderId="21" xfId="0" applyFont="1" applyBorder="1" applyAlignment="1">
      <alignment horizontal="center" vertical="center"/>
    </xf>
    <xf numFmtId="0" fontId="8" fillId="0" borderId="21" xfId="0" applyFont="1" applyBorder="1" applyAlignment="1">
      <alignment horizontal="left" wrapText="1"/>
    </xf>
    <xf numFmtId="0" fontId="8" fillId="0" borderId="25" xfId="0" applyFont="1" applyBorder="1" applyAlignment="1">
      <alignment horizontal="left" vertical="center" wrapText="1"/>
    </xf>
    <xf numFmtId="0" fontId="1" fillId="0" borderId="0" xfId="0" applyFont="1" applyAlignment="1">
      <alignment vertical="center" wrapText="1"/>
    </xf>
    <xf numFmtId="0" fontId="1" fillId="0" borderId="0" xfId="0" applyFont="1" applyAlignment="1">
      <alignment horizontal="center" vertical="top" wrapText="1"/>
    </xf>
    <xf numFmtId="0" fontId="13" fillId="0" borderId="0" xfId="0" applyFont="1"/>
    <xf numFmtId="0" fontId="20" fillId="5" borderId="21" xfId="0" applyFont="1" applyFill="1" applyBorder="1" applyAlignment="1">
      <alignment vertical="center" wrapText="1"/>
    </xf>
    <xf numFmtId="0" fontId="3" fillId="0" borderId="21" xfId="0" applyFont="1" applyBorder="1"/>
    <xf numFmtId="2" fontId="1" fillId="0" borderId="21" xfId="0" applyNumberFormat="1" applyFont="1" applyBorder="1" applyAlignment="1">
      <alignment horizontal="center"/>
    </xf>
    <xf numFmtId="0" fontId="3" fillId="0" borderId="21" xfId="0" applyFont="1" applyBorder="1" applyAlignment="1">
      <alignment vertical="center" wrapText="1"/>
    </xf>
    <xf numFmtId="0" fontId="3" fillId="0" borderId="21" xfId="0" applyFont="1" applyBorder="1" applyAlignment="1">
      <alignment horizontal="center" vertical="center" wrapText="1"/>
    </xf>
    <xf numFmtId="2" fontId="3" fillId="0" borderId="21" xfId="0" applyNumberFormat="1" applyFont="1" applyBorder="1" applyAlignment="1">
      <alignment horizontal="center"/>
    </xf>
    <xf numFmtId="0" fontId="3" fillId="0" borderId="0" xfId="0" applyFont="1" applyAlignment="1">
      <alignment horizontal="left"/>
    </xf>
    <xf numFmtId="0" fontId="1" fillId="0" borderId="0" xfId="0" applyFont="1" applyAlignment="1">
      <alignment horizontal="left" wrapText="1"/>
    </xf>
    <xf numFmtId="0" fontId="21" fillId="0" borderId="0" xfId="0" applyFont="1"/>
    <xf numFmtId="0" fontId="3" fillId="2" borderId="2" xfId="0" applyFont="1" applyFill="1" applyBorder="1"/>
    <xf numFmtId="0" fontId="1" fillId="2" borderId="2" xfId="0" applyFont="1" applyFill="1" applyBorder="1"/>
    <xf numFmtId="0" fontId="3" fillId="0" borderId="21" xfId="0" applyFont="1" applyBorder="1" applyAlignment="1">
      <alignment vertical="center"/>
    </xf>
    <xf numFmtId="0" fontId="1" fillId="0" borderId="0" xfId="0" applyFont="1" applyAlignment="1">
      <alignment vertical="center"/>
    </xf>
    <xf numFmtId="0" fontId="1" fillId="0" borderId="0" xfId="0" applyFont="1" applyAlignment="1">
      <alignment horizontal="right"/>
    </xf>
    <xf numFmtId="0" fontId="1" fillId="0" borderId="21" xfId="0" applyFont="1" applyBorder="1" applyAlignment="1">
      <alignment horizontal="left" vertical="center"/>
    </xf>
    <xf numFmtId="0" fontId="15" fillId="0" borderId="21" xfId="0" applyFont="1" applyBorder="1"/>
    <xf numFmtId="0" fontId="15" fillId="0" borderId="21" xfId="0" applyFont="1" applyBorder="1" applyAlignment="1">
      <alignment horizontal="right"/>
    </xf>
    <xf numFmtId="0" fontId="22" fillId="0" borderId="21" xfId="0" applyFont="1" applyBorder="1"/>
    <xf numFmtId="0" fontId="3" fillId="0" borderId="0" xfId="0" applyFont="1" applyAlignment="1">
      <alignment vertical="top"/>
    </xf>
    <xf numFmtId="0" fontId="1" fillId="0" borderId="21" xfId="0" applyFont="1" applyBorder="1" applyAlignment="1">
      <alignment horizontal="right" vertical="center" wrapText="1"/>
    </xf>
    <xf numFmtId="0" fontId="1" fillId="0" borderId="21" xfId="0" applyFont="1" applyBorder="1" applyAlignment="1">
      <alignment horizontal="left" vertical="top" wrapText="1"/>
    </xf>
    <xf numFmtId="3" fontId="1" fillId="0" borderId="21" xfId="0" applyNumberFormat="1" applyFont="1" applyBorder="1" applyAlignment="1">
      <alignment horizontal="center" vertical="top" wrapText="1"/>
    </xf>
    <xf numFmtId="3" fontId="1" fillId="0" borderId="21" xfId="0" applyNumberFormat="1" applyFont="1" applyBorder="1" applyAlignment="1">
      <alignment horizontal="right" vertical="top" wrapText="1"/>
    </xf>
    <xf numFmtId="0" fontId="1" fillId="0" borderId="21" xfId="0" applyFont="1" applyBorder="1" applyAlignment="1">
      <alignment horizontal="right" vertical="top" wrapText="1"/>
    </xf>
    <xf numFmtId="0" fontId="9" fillId="0" borderId="0" xfId="0" applyFont="1" applyAlignment="1">
      <alignment horizontal="left"/>
    </xf>
    <xf numFmtId="0" fontId="3" fillId="6" borderId="2" xfId="0" applyFont="1" applyFill="1" applyBorder="1" applyAlignment="1">
      <alignment horizontal="left"/>
    </xf>
    <xf numFmtId="0" fontId="1" fillId="8" borderId="21" xfId="0" applyFont="1" applyFill="1" applyBorder="1"/>
    <xf numFmtId="0" fontId="23" fillId="8" borderId="21" xfId="0" applyFont="1" applyFill="1" applyBorder="1" applyAlignment="1">
      <alignment horizontal="center" vertical="center" wrapText="1"/>
    </xf>
    <xf numFmtId="0" fontId="23" fillId="8" borderId="21" xfId="0" applyFont="1" applyFill="1" applyBorder="1" applyAlignment="1">
      <alignment horizontal="left" vertical="center" wrapText="1"/>
    </xf>
    <xf numFmtId="3" fontId="23" fillId="8" borderId="21" xfId="0" applyNumberFormat="1" applyFont="1" applyFill="1" applyBorder="1" applyAlignment="1">
      <alignment horizontal="right" vertical="center" wrapText="1"/>
    </xf>
    <xf numFmtId="0" fontId="23" fillId="8" borderId="21" xfId="0" applyFont="1" applyFill="1" applyBorder="1" applyAlignment="1">
      <alignment horizontal="right" vertical="center" wrapText="1"/>
    </xf>
    <xf numFmtId="0" fontId="16" fillId="0" borderId="21" xfId="0" applyFont="1" applyBorder="1" applyAlignment="1">
      <alignment horizontal="left" vertical="center" wrapText="1"/>
    </xf>
    <xf numFmtId="0" fontId="16" fillId="0" borderId="21" xfId="0" applyFont="1" applyBorder="1" applyAlignment="1">
      <alignment vertical="center" wrapText="1"/>
    </xf>
    <xf numFmtId="3" fontId="1" fillId="0" borderId="21" xfId="0" applyNumberFormat="1" applyFont="1" applyBorder="1"/>
    <xf numFmtId="0" fontId="16" fillId="0" borderId="0" xfId="0" applyFont="1" applyAlignment="1">
      <alignment vertical="center" wrapText="1"/>
    </xf>
    <xf numFmtId="3" fontId="16" fillId="0" borderId="21" xfId="0" applyNumberFormat="1" applyFont="1" applyBorder="1" applyAlignment="1">
      <alignment vertical="center" wrapText="1"/>
    </xf>
    <xf numFmtId="0" fontId="22" fillId="4" borderId="2" xfId="0" applyFont="1" applyFill="1" applyBorder="1"/>
    <xf numFmtId="0" fontId="22" fillId="0" borderId="0" xfId="0" applyFont="1"/>
    <xf numFmtId="9" fontId="15" fillId="9" borderId="21" xfId="0" applyNumberFormat="1" applyFont="1" applyFill="1" applyBorder="1"/>
    <xf numFmtId="9" fontId="15" fillId="4" borderId="21" xfId="0" applyNumberFormat="1" applyFont="1" applyFill="1" applyBorder="1"/>
    <xf numFmtId="9" fontId="15" fillId="2" borderId="21" xfId="0" applyNumberFormat="1" applyFont="1" applyFill="1" applyBorder="1" applyAlignment="1">
      <alignment wrapText="1"/>
    </xf>
    <xf numFmtId="0" fontId="15" fillId="2" borderId="21" xfId="0" applyFont="1" applyFill="1" applyBorder="1"/>
    <xf numFmtId="9" fontId="15" fillId="2" borderId="21" xfId="0" applyNumberFormat="1" applyFont="1" applyFill="1" applyBorder="1"/>
    <xf numFmtId="9" fontId="22" fillId="0" borderId="0" xfId="0" applyNumberFormat="1" applyFont="1"/>
    <xf numFmtId="0" fontId="22" fillId="0" borderId="21" xfId="0" applyFont="1" applyBorder="1" applyAlignment="1">
      <alignment horizontal="right"/>
    </xf>
    <xf numFmtId="0" fontId="1" fillId="0" borderId="3" xfId="0" applyFont="1" applyBorder="1" applyAlignment="1">
      <alignment horizontal="left" vertical="center" wrapText="1"/>
    </xf>
    <xf numFmtId="0" fontId="5" fillId="0" borderId="4" xfId="0" applyFont="1" applyBorder="1"/>
    <xf numFmtId="0" fontId="5" fillId="0" borderId="5" xfId="0" applyFont="1" applyBorder="1"/>
    <xf numFmtId="0" fontId="5" fillId="0" borderId="1" xfId="0" applyFont="1" applyBorder="1"/>
    <xf numFmtId="0" fontId="0" fillId="0" borderId="0" xfId="0"/>
    <xf numFmtId="0" fontId="5" fillId="0" borderId="6" xfId="0" applyFont="1" applyBorder="1"/>
    <xf numFmtId="0" fontId="1" fillId="0" borderId="1" xfId="0" applyFont="1" applyBorder="1" applyAlignment="1">
      <alignment horizontal="left" vertical="center" wrapText="1"/>
    </xf>
    <xf numFmtId="0" fontId="2" fillId="0" borderId="1" xfId="0" applyFont="1" applyBorder="1" applyAlignment="1">
      <alignment horizontal="left" vertical="top" wrapText="1"/>
    </xf>
    <xf numFmtId="0" fontId="3" fillId="3" borderId="26" xfId="0" applyFont="1" applyFill="1" applyBorder="1" applyAlignment="1">
      <alignment horizontal="center" vertical="center"/>
    </xf>
    <xf numFmtId="0" fontId="5" fillId="0" borderId="27" xfId="0" applyFont="1" applyBorder="1"/>
    <xf numFmtId="0" fontId="5" fillId="0" borderId="28" xfId="0" applyFont="1" applyBorder="1"/>
    <xf numFmtId="0" fontId="3" fillId="3" borderId="22" xfId="0" applyFont="1" applyFill="1" applyBorder="1" applyAlignment="1">
      <alignment horizontal="center"/>
    </xf>
    <xf numFmtId="0" fontId="5" fillId="0" borderId="23" xfId="0" applyFont="1" applyBorder="1"/>
    <xf numFmtId="0" fontId="5" fillId="0" borderId="24" xfId="0" applyFont="1" applyBorder="1"/>
    <xf numFmtId="0" fontId="3" fillId="0" borderId="26" xfId="0" applyFont="1" applyBorder="1" applyAlignment="1">
      <alignment horizontal="center"/>
    </xf>
    <xf numFmtId="0" fontId="1" fillId="0" borderId="1" xfId="0" applyFont="1" applyBorder="1" applyAlignment="1">
      <alignment horizontal="center" vertical="center" wrapText="1"/>
    </xf>
    <xf numFmtId="0" fontId="5" fillId="0" borderId="18" xfId="0" applyFont="1" applyBorder="1"/>
    <xf numFmtId="0" fontId="5" fillId="0" borderId="19" xfId="0" applyFont="1" applyBorder="1"/>
    <xf numFmtId="0" fontId="5" fillId="0" borderId="20" xfId="0" applyFont="1" applyBorder="1"/>
    <xf numFmtId="0" fontId="3" fillId="0" borderId="15" xfId="0" applyFont="1" applyBorder="1" applyAlignment="1">
      <alignment horizontal="center" vertical="top" wrapText="1"/>
    </xf>
    <xf numFmtId="0" fontId="5" fillId="0" borderId="16" xfId="0" applyFont="1" applyBorder="1"/>
    <xf numFmtId="0" fontId="9" fillId="0" borderId="26" xfId="0" applyFont="1" applyBorder="1" applyAlignment="1">
      <alignment horizontal="left"/>
    </xf>
    <xf numFmtId="0" fontId="8" fillId="0" borderId="26" xfId="0" applyFont="1" applyBorder="1" applyAlignment="1">
      <alignment horizontal="left"/>
    </xf>
    <xf numFmtId="0" fontId="9" fillId="0" borderId="26" xfId="0" applyFont="1" applyBorder="1" applyAlignment="1">
      <alignment horizontal="center" vertical="center" wrapText="1"/>
    </xf>
    <xf numFmtId="0" fontId="8" fillId="0" borderId="26" xfId="0" applyFont="1" applyBorder="1" applyAlignment="1">
      <alignment horizontal="left" vertical="center"/>
    </xf>
    <xf numFmtId="0" fontId="9" fillId="2" borderId="26" xfId="0" applyFont="1" applyFill="1" applyBorder="1" applyAlignment="1">
      <alignment horizontal="center"/>
    </xf>
    <xf numFmtId="0" fontId="9" fillId="0" borderId="26" xfId="0" applyFont="1" applyBorder="1" applyAlignment="1">
      <alignment horizontal="center"/>
    </xf>
    <xf numFmtId="0" fontId="7" fillId="4" borderId="26" xfId="0" applyFont="1" applyFill="1" applyBorder="1" applyAlignment="1">
      <alignment horizontal="left"/>
    </xf>
    <xf numFmtId="0" fontId="8" fillId="0" borderId="3" xfId="0" applyFont="1" applyBorder="1" applyAlignment="1">
      <alignment horizontal="left" wrapText="1"/>
    </xf>
    <xf numFmtId="0" fontId="9" fillId="0" borderId="26" xfId="0" applyFont="1" applyBorder="1" applyAlignment="1">
      <alignment horizontal="left" vertical="center" wrapText="1"/>
    </xf>
    <xf numFmtId="0" fontId="7" fillId="0" borderId="19" xfId="0" applyFont="1" applyBorder="1" applyAlignment="1">
      <alignment horizontal="left"/>
    </xf>
    <xf numFmtId="0" fontId="7" fillId="4" borderId="31" xfId="0" applyFont="1" applyFill="1" applyBorder="1" applyAlignment="1">
      <alignment horizontal="center"/>
    </xf>
    <xf numFmtId="0" fontId="5" fillId="0" borderId="32" xfId="0" applyFont="1" applyBorder="1"/>
    <xf numFmtId="0" fontId="9" fillId="0" borderId="26" xfId="0" applyFont="1" applyBorder="1" applyAlignment="1">
      <alignment horizontal="center" wrapText="1"/>
    </xf>
    <xf numFmtId="0" fontId="3" fillId="6" borderId="26" xfId="0" applyFont="1" applyFill="1" applyBorder="1" applyAlignment="1">
      <alignment horizontal="left" vertical="center"/>
    </xf>
    <xf numFmtId="0" fontId="8" fillId="0" borderId="3" xfId="0" applyFont="1" applyBorder="1" applyAlignment="1">
      <alignment vertical="top" wrapText="1"/>
    </xf>
    <xf numFmtId="0" fontId="9" fillId="6" borderId="33" xfId="0" applyFont="1" applyFill="1" applyBorder="1" applyAlignment="1">
      <alignment horizontal="left" vertical="center"/>
    </xf>
    <xf numFmtId="0" fontId="5" fillId="0" borderId="34" xfId="0" applyFont="1" applyBorder="1"/>
    <xf numFmtId="0" fontId="5" fillId="0" borderId="35" xfId="0" applyFont="1" applyBorder="1"/>
    <xf numFmtId="0" fontId="3" fillId="2" borderId="26" xfId="0" applyFont="1" applyFill="1" applyBorder="1" applyAlignment="1">
      <alignment horizontal="center" vertical="center" wrapText="1"/>
    </xf>
    <xf numFmtId="0" fontId="3" fillId="3" borderId="26" xfId="0" applyFont="1" applyFill="1" applyBorder="1" applyAlignment="1">
      <alignment horizontal="center" vertical="center" wrapText="1"/>
    </xf>
    <xf numFmtId="0" fontId="1" fillId="0" borderId="1" xfId="0" applyFont="1" applyBorder="1" applyAlignment="1">
      <alignment horizontal="left" wrapText="1"/>
    </xf>
    <xf numFmtId="0" fontId="3" fillId="0" borderId="0" xfId="0" applyFont="1" applyAlignment="1">
      <alignment horizontal="center"/>
    </xf>
    <xf numFmtId="0" fontId="1" fillId="0" borderId="1" xfId="0" applyFont="1" applyBorder="1" applyAlignment="1">
      <alignment horizontal="left" vertical="center"/>
    </xf>
    <xf numFmtId="0" fontId="1" fillId="0" borderId="1" xfId="0" applyFont="1" applyBorder="1" applyAlignment="1">
      <alignment horizontal="left"/>
    </xf>
    <xf numFmtId="0" fontId="7" fillId="4" borderId="33" xfId="0" applyFont="1" applyFill="1" applyBorder="1" applyAlignment="1">
      <alignment horizontal="left"/>
    </xf>
    <xf numFmtId="0" fontId="14" fillId="6" borderId="26" xfId="0" applyFont="1" applyFill="1" applyBorder="1" applyAlignment="1">
      <alignment horizontal="center" vertical="center"/>
    </xf>
    <xf numFmtId="0" fontId="9" fillId="0" borderId="26" xfId="0" applyFont="1" applyBorder="1" applyAlignment="1">
      <alignment horizontal="left" wrapText="1"/>
    </xf>
    <xf numFmtId="0" fontId="8" fillId="0" borderId="3" xfId="0" applyFont="1" applyBorder="1" applyAlignment="1">
      <alignment horizontal="left" vertical="center" wrapText="1"/>
    </xf>
    <xf numFmtId="0" fontId="9" fillId="2" borderId="26" xfId="0" applyFont="1" applyFill="1" applyBorder="1" applyAlignment="1">
      <alignment horizontal="center" vertical="center"/>
    </xf>
    <xf numFmtId="0" fontId="8" fillId="0" borderId="1" xfId="0" applyFont="1" applyBorder="1" applyAlignment="1">
      <alignment horizontal="left" vertical="center" wrapText="1"/>
    </xf>
    <xf numFmtId="0" fontId="8" fillId="0" borderId="26" xfId="0" applyFont="1" applyBorder="1" applyAlignment="1">
      <alignment horizontal="left" vertical="center" wrapText="1"/>
    </xf>
    <xf numFmtId="0" fontId="18" fillId="0" borderId="1" xfId="0" applyFont="1" applyBorder="1" applyAlignment="1">
      <alignment horizontal="left" vertical="center" wrapText="1"/>
    </xf>
    <xf numFmtId="0" fontId="17" fillId="4" borderId="33" xfId="0" applyFont="1" applyFill="1" applyBorder="1" applyAlignment="1">
      <alignment horizontal="left"/>
    </xf>
    <xf numFmtId="0" fontId="9" fillId="0" borderId="0" xfId="0" applyFont="1" applyAlignment="1">
      <alignment horizontal="center" vertical="center" wrapText="1"/>
    </xf>
    <xf numFmtId="0" fontId="9" fillId="2" borderId="26" xfId="0" applyFont="1" applyFill="1" applyBorder="1" applyAlignment="1">
      <alignment horizontal="center" vertical="center" wrapText="1"/>
    </xf>
    <xf numFmtId="0" fontId="8" fillId="0" borderId="8" xfId="0" applyFont="1" applyBorder="1" applyAlignment="1">
      <alignment horizontal="left" vertical="center" wrapText="1"/>
    </xf>
    <xf numFmtId="0" fontId="5" fillId="0" borderId="11" xfId="0" applyFont="1" applyBorder="1"/>
    <xf numFmtId="0" fontId="8" fillId="0" borderId="41" xfId="0" applyFont="1" applyBorder="1" applyAlignment="1">
      <alignment horizontal="center" vertical="center" wrapText="1"/>
    </xf>
    <xf numFmtId="0" fontId="5" fillId="0" borderId="42" xfId="0" applyFont="1" applyBorder="1"/>
    <xf numFmtId="0" fontId="9" fillId="6" borderId="26" xfId="0" applyFont="1" applyFill="1" applyBorder="1" applyAlignment="1">
      <alignment horizontal="center" vertical="center"/>
    </xf>
    <xf numFmtId="0" fontId="9" fillId="0" borderId="25" xfId="0" applyFont="1" applyBorder="1" applyAlignment="1">
      <alignment horizontal="center" vertical="top"/>
    </xf>
    <xf numFmtId="0" fontId="5" fillId="0" borderId="29" xfId="0" applyFont="1" applyBorder="1"/>
    <xf numFmtId="0" fontId="9" fillId="0" borderId="25" xfId="0" applyFont="1" applyBorder="1" applyAlignment="1">
      <alignment horizontal="center" vertical="top" wrapText="1"/>
    </xf>
    <xf numFmtId="0" fontId="18" fillId="0" borderId="18" xfId="0" applyFont="1" applyBorder="1" applyAlignment="1">
      <alignment horizontal="left" vertical="center" wrapText="1"/>
    </xf>
    <xf numFmtId="0" fontId="19" fillId="0" borderId="0" xfId="0" applyFont="1" applyAlignment="1">
      <alignment horizontal="left"/>
    </xf>
    <xf numFmtId="0" fontId="3" fillId="0" borderId="26" xfId="0" applyFont="1" applyBorder="1" applyAlignment="1">
      <alignment horizontal="left" vertical="center" wrapText="1"/>
    </xf>
    <xf numFmtId="0" fontId="3" fillId="2" borderId="26" xfId="0" applyFont="1" applyFill="1" applyBorder="1" applyAlignment="1">
      <alignment horizontal="center"/>
    </xf>
    <xf numFmtId="9" fontId="20" fillId="5" borderId="26" xfId="0" applyNumberFormat="1" applyFont="1" applyFill="1" applyBorder="1" applyAlignment="1">
      <alignment horizontal="center" vertical="center" wrapText="1"/>
    </xf>
    <xf numFmtId="3" fontId="20" fillId="5" borderId="26" xfId="0" applyNumberFormat="1" applyFont="1" applyFill="1" applyBorder="1" applyAlignment="1">
      <alignment horizontal="center" vertical="center" wrapText="1"/>
    </xf>
    <xf numFmtId="0" fontId="1" fillId="0" borderId="0" xfId="0" applyFont="1" applyAlignment="1">
      <alignment horizontal="left"/>
    </xf>
    <xf numFmtId="0" fontId="1" fillId="2" borderId="33" xfId="0" applyFont="1" applyFill="1" applyBorder="1" applyAlignment="1">
      <alignment horizontal="left"/>
    </xf>
    <xf numFmtId="0" fontId="3" fillId="0" borderId="19" xfId="0" applyFont="1" applyBorder="1" applyAlignment="1">
      <alignment horizontal="center"/>
    </xf>
    <xf numFmtId="0" fontId="4" fillId="4" borderId="33" xfId="0" applyFont="1" applyFill="1" applyBorder="1" applyAlignment="1">
      <alignment horizontal="left"/>
    </xf>
    <xf numFmtId="0" fontId="3" fillId="6" borderId="26" xfId="0" applyFont="1" applyFill="1" applyBorder="1" applyAlignment="1">
      <alignment horizontal="center"/>
    </xf>
    <xf numFmtId="0" fontId="3" fillId="0" borderId="3" xfId="0" applyFont="1" applyBorder="1" applyAlignment="1">
      <alignment horizontal="left" vertical="top" wrapText="1"/>
    </xf>
    <xf numFmtId="0" fontId="21" fillId="7" borderId="33"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23</xdr:col>
      <xdr:colOff>0</xdr:colOff>
      <xdr:row>15</xdr:row>
      <xdr:rowOff>0</xdr:rowOff>
    </xdr:from>
    <xdr:ext cx="66675" cy="95250"/>
    <xdr:grpSp>
      <xdr:nvGrpSpPr>
        <xdr:cNvPr id="2" name="Group 1">
          <a:extLst>
            <a:ext uri="{FF2B5EF4-FFF2-40B4-BE49-F238E27FC236}">
              <a16:creationId xmlns:a16="http://schemas.microsoft.com/office/drawing/2014/main" id="{00000000-0008-0000-0400-000002000000}"/>
            </a:ext>
          </a:extLst>
        </xdr:cNvPr>
        <xdr:cNvGrpSpPr/>
      </xdr:nvGrpSpPr>
      <xdr:grpSpPr>
        <a:xfrm>
          <a:off x="17106900" y="3048000"/>
          <a:ext cx="66675" cy="95250"/>
          <a:chOff x="0" y="0"/>
          <a:chExt cx="68669" cy="103722"/>
        </a:xfrm>
      </xdr:grpSpPr>
      <xdr:sp macro="" textlink="">
        <xdr:nvSpPr>
          <xdr:cNvPr id="3" name="Shape 1717">
            <a:extLst>
              <a:ext uri="{FF2B5EF4-FFF2-40B4-BE49-F238E27FC236}">
                <a16:creationId xmlns:a16="http://schemas.microsoft.com/office/drawing/2014/main" id="{00000000-0008-0000-0400-000003000000}"/>
              </a:ext>
            </a:extLst>
          </xdr:cNvPr>
          <xdr:cNvSpPr/>
        </xdr:nvSpPr>
        <xdr:spPr>
          <a:xfrm>
            <a:off x="0" y="0"/>
            <a:ext cx="68669" cy="103722"/>
          </a:xfrm>
          <a:custGeom>
            <a:avLst/>
            <a:gdLst/>
            <a:ahLst/>
            <a:cxnLst/>
            <a:rect l="0" t="0" r="0" b="0"/>
            <a:pathLst>
              <a:path w="68669" h="103722">
                <a:moveTo>
                  <a:pt x="1917" y="0"/>
                </a:moveTo>
                <a:lnTo>
                  <a:pt x="66670" y="0"/>
                </a:lnTo>
                <a:cubicBezTo>
                  <a:pt x="68003" y="167"/>
                  <a:pt x="68669" y="806"/>
                  <a:pt x="68669" y="1917"/>
                </a:cubicBezTo>
                <a:lnTo>
                  <a:pt x="68669" y="8079"/>
                </a:lnTo>
                <a:cubicBezTo>
                  <a:pt x="68669" y="9357"/>
                  <a:pt x="68007" y="9996"/>
                  <a:pt x="66684" y="9996"/>
                </a:cubicBezTo>
                <a:lnTo>
                  <a:pt x="44824" y="9996"/>
                </a:lnTo>
                <a:lnTo>
                  <a:pt x="51793" y="20416"/>
                </a:lnTo>
                <a:lnTo>
                  <a:pt x="51914" y="21292"/>
                </a:lnTo>
                <a:lnTo>
                  <a:pt x="66670" y="21292"/>
                </a:lnTo>
                <a:cubicBezTo>
                  <a:pt x="68003" y="21459"/>
                  <a:pt x="68669" y="22098"/>
                  <a:pt x="68669" y="23209"/>
                </a:cubicBezTo>
                <a:lnTo>
                  <a:pt x="68669" y="29371"/>
                </a:lnTo>
                <a:cubicBezTo>
                  <a:pt x="68669" y="30649"/>
                  <a:pt x="68007" y="31288"/>
                  <a:pt x="66684" y="31288"/>
                </a:cubicBezTo>
                <a:lnTo>
                  <a:pt x="52717" y="31288"/>
                </a:lnTo>
                <a:cubicBezTo>
                  <a:pt x="52717" y="37705"/>
                  <a:pt x="48302" y="44327"/>
                  <a:pt x="39470" y="51153"/>
                </a:cubicBezTo>
                <a:cubicBezTo>
                  <a:pt x="31679" y="55619"/>
                  <a:pt x="26555" y="57852"/>
                  <a:pt x="24099" y="57852"/>
                </a:cubicBezTo>
                <a:cubicBezTo>
                  <a:pt x="24099" y="58034"/>
                  <a:pt x="23917" y="58126"/>
                  <a:pt x="23552" y="58126"/>
                </a:cubicBezTo>
                <a:lnTo>
                  <a:pt x="58331" y="101379"/>
                </a:lnTo>
                <a:lnTo>
                  <a:pt x="58331" y="103722"/>
                </a:lnTo>
                <a:lnTo>
                  <a:pt x="43680" y="103722"/>
                </a:lnTo>
                <a:cubicBezTo>
                  <a:pt x="43089" y="103722"/>
                  <a:pt x="29191" y="85988"/>
                  <a:pt x="1986" y="50519"/>
                </a:cubicBezTo>
                <a:lnTo>
                  <a:pt x="1986" y="48404"/>
                </a:lnTo>
                <a:lnTo>
                  <a:pt x="7531" y="48404"/>
                </a:lnTo>
                <a:cubicBezTo>
                  <a:pt x="21622" y="48404"/>
                  <a:pt x="30045" y="43466"/>
                  <a:pt x="32800" y="33589"/>
                </a:cubicBezTo>
                <a:lnTo>
                  <a:pt x="33017" y="31288"/>
                </a:lnTo>
                <a:lnTo>
                  <a:pt x="1917" y="31288"/>
                </a:lnTo>
                <a:cubicBezTo>
                  <a:pt x="639" y="31288"/>
                  <a:pt x="0" y="30649"/>
                  <a:pt x="0" y="29371"/>
                </a:cubicBezTo>
                <a:lnTo>
                  <a:pt x="0" y="23059"/>
                </a:lnTo>
                <a:cubicBezTo>
                  <a:pt x="148" y="21881"/>
                  <a:pt x="787" y="21292"/>
                  <a:pt x="1917" y="21292"/>
                </a:cubicBezTo>
                <a:lnTo>
                  <a:pt x="32794" y="21292"/>
                </a:lnTo>
                <a:cubicBezTo>
                  <a:pt x="31809" y="18603"/>
                  <a:pt x="29694" y="16073"/>
                  <a:pt x="26448" y="13701"/>
                </a:cubicBezTo>
                <a:cubicBezTo>
                  <a:pt x="21768" y="11231"/>
                  <a:pt x="17516" y="9996"/>
                  <a:pt x="13693" y="9996"/>
                </a:cubicBezTo>
                <a:lnTo>
                  <a:pt x="1917" y="9996"/>
                </a:lnTo>
                <a:cubicBezTo>
                  <a:pt x="639" y="9996"/>
                  <a:pt x="0" y="9357"/>
                  <a:pt x="0" y="8079"/>
                </a:cubicBezTo>
                <a:lnTo>
                  <a:pt x="0" y="1767"/>
                </a:lnTo>
                <a:cubicBezTo>
                  <a:pt x="148" y="589"/>
                  <a:pt x="787" y="0"/>
                  <a:pt x="1917" y="0"/>
                </a:cubicBezTo>
                <a:close/>
              </a:path>
            </a:pathLst>
          </a:custGeom>
          <a:ln cap="flat">
            <a:miter lim="127000"/>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43</xdr:col>
      <xdr:colOff>0</xdr:colOff>
      <xdr:row>15</xdr:row>
      <xdr:rowOff>0</xdr:rowOff>
    </xdr:from>
    <xdr:ext cx="57150" cy="95250"/>
    <xdr:grpSp>
      <xdr:nvGrpSpPr>
        <xdr:cNvPr id="2" name="Group 1">
          <a:extLst>
            <a:ext uri="{FF2B5EF4-FFF2-40B4-BE49-F238E27FC236}">
              <a16:creationId xmlns:a16="http://schemas.microsoft.com/office/drawing/2014/main" id="{00000000-0008-0000-0500-000002000000}"/>
            </a:ext>
          </a:extLst>
        </xdr:cNvPr>
        <xdr:cNvGrpSpPr/>
      </xdr:nvGrpSpPr>
      <xdr:grpSpPr>
        <a:xfrm>
          <a:off x="28949650" y="2679700"/>
          <a:ext cx="57150" cy="95250"/>
          <a:chOff x="0" y="0"/>
          <a:chExt cx="65862" cy="100984"/>
        </a:xfrm>
      </xdr:grpSpPr>
      <xdr:sp macro="" textlink="">
        <xdr:nvSpPr>
          <xdr:cNvPr id="3" name="Shape 1860">
            <a:extLst>
              <a:ext uri="{FF2B5EF4-FFF2-40B4-BE49-F238E27FC236}">
                <a16:creationId xmlns:a16="http://schemas.microsoft.com/office/drawing/2014/main" id="{00000000-0008-0000-0500-000003000000}"/>
              </a:ext>
            </a:extLst>
          </xdr:cNvPr>
          <xdr:cNvSpPr/>
        </xdr:nvSpPr>
        <xdr:spPr>
          <a:xfrm>
            <a:off x="0" y="0"/>
            <a:ext cx="65862" cy="100984"/>
          </a:xfrm>
          <a:custGeom>
            <a:avLst/>
            <a:gdLst/>
            <a:ahLst/>
            <a:cxnLst/>
            <a:rect l="0" t="0" r="0" b="0"/>
            <a:pathLst>
              <a:path w="65862" h="100984">
                <a:moveTo>
                  <a:pt x="548" y="0"/>
                </a:moveTo>
                <a:lnTo>
                  <a:pt x="65314" y="0"/>
                </a:lnTo>
                <a:cubicBezTo>
                  <a:pt x="65680" y="45"/>
                  <a:pt x="65862" y="228"/>
                  <a:pt x="65862" y="548"/>
                </a:cubicBezTo>
                <a:lnTo>
                  <a:pt x="65862" y="6709"/>
                </a:lnTo>
                <a:cubicBezTo>
                  <a:pt x="65862" y="7074"/>
                  <a:pt x="65680" y="7257"/>
                  <a:pt x="65314" y="7257"/>
                </a:cubicBezTo>
                <a:lnTo>
                  <a:pt x="40941" y="7257"/>
                </a:lnTo>
                <a:lnTo>
                  <a:pt x="40941" y="7805"/>
                </a:lnTo>
                <a:cubicBezTo>
                  <a:pt x="44410" y="9676"/>
                  <a:pt x="47103" y="13510"/>
                  <a:pt x="49020" y="19307"/>
                </a:cubicBezTo>
                <a:lnTo>
                  <a:pt x="49294" y="21292"/>
                </a:lnTo>
                <a:lnTo>
                  <a:pt x="65314" y="21292"/>
                </a:lnTo>
                <a:cubicBezTo>
                  <a:pt x="65680" y="21338"/>
                  <a:pt x="65862" y="21520"/>
                  <a:pt x="65862" y="21840"/>
                </a:cubicBezTo>
                <a:lnTo>
                  <a:pt x="65862" y="28001"/>
                </a:lnTo>
                <a:cubicBezTo>
                  <a:pt x="65862" y="28366"/>
                  <a:pt x="65680" y="28549"/>
                  <a:pt x="65314" y="28549"/>
                </a:cubicBezTo>
                <a:lnTo>
                  <a:pt x="49910" y="28549"/>
                </a:lnTo>
                <a:cubicBezTo>
                  <a:pt x="49910" y="35441"/>
                  <a:pt x="45688" y="42151"/>
                  <a:pt x="37244" y="48678"/>
                </a:cubicBezTo>
                <a:cubicBezTo>
                  <a:pt x="29759" y="52968"/>
                  <a:pt x="24442" y="55113"/>
                  <a:pt x="21292" y="55113"/>
                </a:cubicBezTo>
                <a:cubicBezTo>
                  <a:pt x="21292" y="55296"/>
                  <a:pt x="21110" y="55387"/>
                  <a:pt x="20744" y="55387"/>
                </a:cubicBezTo>
                <a:lnTo>
                  <a:pt x="55524" y="100436"/>
                </a:lnTo>
                <a:lnTo>
                  <a:pt x="55524" y="100984"/>
                </a:lnTo>
                <a:lnTo>
                  <a:pt x="42311" y="100984"/>
                </a:lnTo>
                <a:cubicBezTo>
                  <a:pt x="42174" y="100984"/>
                  <a:pt x="28732" y="83548"/>
                  <a:pt x="1986" y="48678"/>
                </a:cubicBezTo>
                <a:lnTo>
                  <a:pt x="1986" y="48404"/>
                </a:lnTo>
                <a:lnTo>
                  <a:pt x="6162" y="48404"/>
                </a:lnTo>
                <a:cubicBezTo>
                  <a:pt x="20950" y="48404"/>
                  <a:pt x="29827" y="43087"/>
                  <a:pt x="32794" y="32452"/>
                </a:cubicBezTo>
                <a:cubicBezTo>
                  <a:pt x="32977" y="31174"/>
                  <a:pt x="33068" y="30147"/>
                  <a:pt x="33068" y="29371"/>
                </a:cubicBezTo>
                <a:lnTo>
                  <a:pt x="33068" y="28549"/>
                </a:lnTo>
                <a:lnTo>
                  <a:pt x="548" y="28549"/>
                </a:lnTo>
                <a:cubicBezTo>
                  <a:pt x="183" y="28549"/>
                  <a:pt x="0" y="28366"/>
                  <a:pt x="0" y="28001"/>
                </a:cubicBezTo>
                <a:lnTo>
                  <a:pt x="0" y="21840"/>
                </a:lnTo>
                <a:cubicBezTo>
                  <a:pt x="46" y="21475"/>
                  <a:pt x="228" y="21292"/>
                  <a:pt x="548" y="21292"/>
                </a:cubicBezTo>
                <a:lnTo>
                  <a:pt x="32794" y="21292"/>
                </a:lnTo>
                <a:cubicBezTo>
                  <a:pt x="31699" y="17138"/>
                  <a:pt x="29371" y="13761"/>
                  <a:pt x="25811" y="11159"/>
                </a:cubicBezTo>
                <a:cubicBezTo>
                  <a:pt x="20881" y="8558"/>
                  <a:pt x="16386" y="7257"/>
                  <a:pt x="12324" y="7257"/>
                </a:cubicBezTo>
                <a:lnTo>
                  <a:pt x="548" y="7257"/>
                </a:lnTo>
                <a:cubicBezTo>
                  <a:pt x="183" y="7257"/>
                  <a:pt x="0" y="7074"/>
                  <a:pt x="0" y="6709"/>
                </a:cubicBezTo>
                <a:lnTo>
                  <a:pt x="0" y="548"/>
                </a:lnTo>
                <a:cubicBezTo>
                  <a:pt x="46" y="183"/>
                  <a:pt x="228" y="0"/>
                  <a:pt x="548" y="0"/>
                </a:cubicBezTo>
                <a:close/>
              </a:path>
            </a:pathLst>
          </a:custGeom>
          <a:ln cap="flat">
            <a:miter lim="127000"/>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fLocksWithSheet="0"/>
  </xdr:oneCellAnchor>
  <xdr:oneCellAnchor>
    <xdr:from>
      <xdr:col>43</xdr:col>
      <xdr:colOff>0</xdr:colOff>
      <xdr:row>16</xdr:row>
      <xdr:rowOff>0</xdr:rowOff>
    </xdr:from>
    <xdr:ext cx="57150" cy="95250"/>
    <xdr:grpSp>
      <xdr:nvGrpSpPr>
        <xdr:cNvPr id="4" name="Group 3">
          <a:extLst>
            <a:ext uri="{FF2B5EF4-FFF2-40B4-BE49-F238E27FC236}">
              <a16:creationId xmlns:a16="http://schemas.microsoft.com/office/drawing/2014/main" id="{00000000-0008-0000-0500-000004000000}"/>
            </a:ext>
          </a:extLst>
        </xdr:cNvPr>
        <xdr:cNvGrpSpPr/>
      </xdr:nvGrpSpPr>
      <xdr:grpSpPr>
        <a:xfrm>
          <a:off x="28949650" y="2857500"/>
          <a:ext cx="57150" cy="95250"/>
          <a:chOff x="0" y="0"/>
          <a:chExt cx="65862" cy="100984"/>
        </a:xfrm>
      </xdr:grpSpPr>
      <xdr:sp macro="" textlink="">
        <xdr:nvSpPr>
          <xdr:cNvPr id="5" name="Shape 1862">
            <a:extLst>
              <a:ext uri="{FF2B5EF4-FFF2-40B4-BE49-F238E27FC236}">
                <a16:creationId xmlns:a16="http://schemas.microsoft.com/office/drawing/2014/main" id="{00000000-0008-0000-0500-000005000000}"/>
              </a:ext>
            </a:extLst>
          </xdr:cNvPr>
          <xdr:cNvSpPr/>
        </xdr:nvSpPr>
        <xdr:spPr>
          <a:xfrm>
            <a:off x="0" y="0"/>
            <a:ext cx="65862" cy="100984"/>
          </a:xfrm>
          <a:custGeom>
            <a:avLst/>
            <a:gdLst/>
            <a:ahLst/>
            <a:cxnLst/>
            <a:rect l="0" t="0" r="0" b="0"/>
            <a:pathLst>
              <a:path w="65862" h="100984">
                <a:moveTo>
                  <a:pt x="548" y="0"/>
                </a:moveTo>
                <a:lnTo>
                  <a:pt x="65314" y="0"/>
                </a:lnTo>
                <a:cubicBezTo>
                  <a:pt x="65680" y="45"/>
                  <a:pt x="65862" y="228"/>
                  <a:pt x="65862" y="548"/>
                </a:cubicBezTo>
                <a:lnTo>
                  <a:pt x="65862" y="6709"/>
                </a:lnTo>
                <a:cubicBezTo>
                  <a:pt x="65862" y="7074"/>
                  <a:pt x="65680" y="7257"/>
                  <a:pt x="65314" y="7257"/>
                </a:cubicBezTo>
                <a:lnTo>
                  <a:pt x="40941" y="7257"/>
                </a:lnTo>
                <a:lnTo>
                  <a:pt x="40941" y="7805"/>
                </a:lnTo>
                <a:cubicBezTo>
                  <a:pt x="44410" y="9676"/>
                  <a:pt x="47103" y="13510"/>
                  <a:pt x="49020" y="19307"/>
                </a:cubicBezTo>
                <a:lnTo>
                  <a:pt x="49294" y="21292"/>
                </a:lnTo>
                <a:lnTo>
                  <a:pt x="65314" y="21292"/>
                </a:lnTo>
                <a:cubicBezTo>
                  <a:pt x="65680" y="21338"/>
                  <a:pt x="65862" y="21520"/>
                  <a:pt x="65862" y="21840"/>
                </a:cubicBezTo>
                <a:lnTo>
                  <a:pt x="65862" y="28001"/>
                </a:lnTo>
                <a:cubicBezTo>
                  <a:pt x="65862" y="28366"/>
                  <a:pt x="65680" y="28549"/>
                  <a:pt x="65314" y="28549"/>
                </a:cubicBezTo>
                <a:lnTo>
                  <a:pt x="49910" y="28549"/>
                </a:lnTo>
                <a:cubicBezTo>
                  <a:pt x="49910" y="35441"/>
                  <a:pt x="45688" y="42151"/>
                  <a:pt x="37244" y="48678"/>
                </a:cubicBezTo>
                <a:cubicBezTo>
                  <a:pt x="29759" y="52968"/>
                  <a:pt x="24442" y="55113"/>
                  <a:pt x="21292" y="55113"/>
                </a:cubicBezTo>
                <a:cubicBezTo>
                  <a:pt x="21292" y="55296"/>
                  <a:pt x="21110" y="55387"/>
                  <a:pt x="20744" y="55387"/>
                </a:cubicBezTo>
                <a:lnTo>
                  <a:pt x="55524" y="100436"/>
                </a:lnTo>
                <a:lnTo>
                  <a:pt x="55524" y="100984"/>
                </a:lnTo>
                <a:lnTo>
                  <a:pt x="42311" y="100984"/>
                </a:lnTo>
                <a:cubicBezTo>
                  <a:pt x="42174" y="100984"/>
                  <a:pt x="28732" y="83548"/>
                  <a:pt x="1986" y="48678"/>
                </a:cubicBezTo>
                <a:lnTo>
                  <a:pt x="1986" y="48404"/>
                </a:lnTo>
                <a:lnTo>
                  <a:pt x="6162" y="48404"/>
                </a:lnTo>
                <a:cubicBezTo>
                  <a:pt x="20950" y="48404"/>
                  <a:pt x="29827" y="43087"/>
                  <a:pt x="32794" y="32452"/>
                </a:cubicBezTo>
                <a:cubicBezTo>
                  <a:pt x="32977" y="31174"/>
                  <a:pt x="33068" y="30147"/>
                  <a:pt x="33068" y="29371"/>
                </a:cubicBezTo>
                <a:lnTo>
                  <a:pt x="33068" y="28549"/>
                </a:lnTo>
                <a:lnTo>
                  <a:pt x="548" y="28549"/>
                </a:lnTo>
                <a:cubicBezTo>
                  <a:pt x="183" y="28549"/>
                  <a:pt x="0" y="28366"/>
                  <a:pt x="0" y="28001"/>
                </a:cubicBezTo>
                <a:lnTo>
                  <a:pt x="0" y="21840"/>
                </a:lnTo>
                <a:cubicBezTo>
                  <a:pt x="46" y="21475"/>
                  <a:pt x="228" y="21292"/>
                  <a:pt x="548" y="21292"/>
                </a:cubicBezTo>
                <a:lnTo>
                  <a:pt x="32794" y="21292"/>
                </a:lnTo>
                <a:cubicBezTo>
                  <a:pt x="31699" y="17138"/>
                  <a:pt x="29371" y="13761"/>
                  <a:pt x="25811" y="11159"/>
                </a:cubicBezTo>
                <a:cubicBezTo>
                  <a:pt x="20881" y="8558"/>
                  <a:pt x="16386" y="7257"/>
                  <a:pt x="12324" y="7257"/>
                </a:cubicBezTo>
                <a:lnTo>
                  <a:pt x="548" y="7257"/>
                </a:lnTo>
                <a:cubicBezTo>
                  <a:pt x="183" y="7257"/>
                  <a:pt x="0" y="7074"/>
                  <a:pt x="0" y="6709"/>
                </a:cubicBezTo>
                <a:lnTo>
                  <a:pt x="0" y="548"/>
                </a:lnTo>
                <a:cubicBezTo>
                  <a:pt x="46" y="183"/>
                  <a:pt x="228" y="0"/>
                  <a:pt x="548" y="0"/>
                </a:cubicBezTo>
                <a:close/>
              </a:path>
            </a:pathLst>
          </a:custGeom>
          <a:ln cap="flat">
            <a:miter lim="127000"/>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fLocksWithSheet="0"/>
  </xdr:oneCellAnchor>
  <xdr:oneCellAnchor>
    <xdr:from>
      <xdr:col>32</xdr:col>
      <xdr:colOff>0</xdr:colOff>
      <xdr:row>27</xdr:row>
      <xdr:rowOff>0</xdr:rowOff>
    </xdr:from>
    <xdr:ext cx="57150" cy="95250"/>
    <xdr:grpSp>
      <xdr:nvGrpSpPr>
        <xdr:cNvPr id="16" name="Group 15">
          <a:extLst>
            <a:ext uri="{FF2B5EF4-FFF2-40B4-BE49-F238E27FC236}">
              <a16:creationId xmlns:a16="http://schemas.microsoft.com/office/drawing/2014/main" id="{00000000-0008-0000-0500-000010000000}"/>
            </a:ext>
          </a:extLst>
        </xdr:cNvPr>
        <xdr:cNvGrpSpPr/>
      </xdr:nvGrpSpPr>
      <xdr:grpSpPr>
        <a:xfrm>
          <a:off x="22174200" y="4984750"/>
          <a:ext cx="57150" cy="95250"/>
          <a:chOff x="0" y="0"/>
          <a:chExt cx="65862" cy="100985"/>
        </a:xfrm>
      </xdr:grpSpPr>
      <xdr:sp macro="" textlink="">
        <xdr:nvSpPr>
          <xdr:cNvPr id="17" name="Shape 1895">
            <a:extLst>
              <a:ext uri="{FF2B5EF4-FFF2-40B4-BE49-F238E27FC236}">
                <a16:creationId xmlns:a16="http://schemas.microsoft.com/office/drawing/2014/main" id="{00000000-0008-0000-0500-000011000000}"/>
              </a:ext>
            </a:extLst>
          </xdr:cNvPr>
          <xdr:cNvSpPr/>
        </xdr:nvSpPr>
        <xdr:spPr>
          <a:xfrm>
            <a:off x="0" y="0"/>
            <a:ext cx="65862" cy="100985"/>
          </a:xfrm>
          <a:custGeom>
            <a:avLst/>
            <a:gdLst/>
            <a:ahLst/>
            <a:cxnLst/>
            <a:rect l="0" t="0" r="0" b="0"/>
            <a:pathLst>
              <a:path w="65862" h="100985">
                <a:moveTo>
                  <a:pt x="548" y="0"/>
                </a:moveTo>
                <a:lnTo>
                  <a:pt x="65314" y="0"/>
                </a:lnTo>
                <a:cubicBezTo>
                  <a:pt x="65680" y="46"/>
                  <a:pt x="65862" y="229"/>
                  <a:pt x="65862" y="548"/>
                </a:cubicBezTo>
                <a:lnTo>
                  <a:pt x="65862" y="6710"/>
                </a:lnTo>
                <a:cubicBezTo>
                  <a:pt x="65862" y="7075"/>
                  <a:pt x="65680" y="7258"/>
                  <a:pt x="65314" y="7258"/>
                </a:cubicBezTo>
                <a:lnTo>
                  <a:pt x="40941" y="7258"/>
                </a:lnTo>
                <a:lnTo>
                  <a:pt x="40941" y="7805"/>
                </a:lnTo>
                <a:cubicBezTo>
                  <a:pt x="44410" y="9676"/>
                  <a:pt x="47103" y="13510"/>
                  <a:pt x="49020" y="19307"/>
                </a:cubicBezTo>
                <a:lnTo>
                  <a:pt x="49294" y="21292"/>
                </a:lnTo>
                <a:lnTo>
                  <a:pt x="65314" y="21292"/>
                </a:lnTo>
                <a:cubicBezTo>
                  <a:pt x="65680" y="21338"/>
                  <a:pt x="65862" y="21520"/>
                  <a:pt x="65862" y="21841"/>
                </a:cubicBezTo>
                <a:lnTo>
                  <a:pt x="65862" y="28002"/>
                </a:lnTo>
                <a:cubicBezTo>
                  <a:pt x="65862" y="28367"/>
                  <a:pt x="65680" y="28549"/>
                  <a:pt x="65314" y="28549"/>
                </a:cubicBezTo>
                <a:lnTo>
                  <a:pt x="49910" y="28549"/>
                </a:lnTo>
                <a:cubicBezTo>
                  <a:pt x="49910" y="35441"/>
                  <a:pt x="45688" y="42151"/>
                  <a:pt x="37244" y="48678"/>
                </a:cubicBezTo>
                <a:cubicBezTo>
                  <a:pt x="29759" y="52968"/>
                  <a:pt x="24442" y="55114"/>
                  <a:pt x="21292" y="55114"/>
                </a:cubicBezTo>
                <a:cubicBezTo>
                  <a:pt x="21292" y="55296"/>
                  <a:pt x="21110" y="55387"/>
                  <a:pt x="20744" y="55387"/>
                </a:cubicBezTo>
                <a:lnTo>
                  <a:pt x="55524" y="100437"/>
                </a:lnTo>
                <a:lnTo>
                  <a:pt x="55524" y="100985"/>
                </a:lnTo>
                <a:lnTo>
                  <a:pt x="42311" y="100985"/>
                </a:lnTo>
                <a:cubicBezTo>
                  <a:pt x="42174" y="100985"/>
                  <a:pt x="28732" y="83549"/>
                  <a:pt x="1986" y="48678"/>
                </a:cubicBezTo>
                <a:lnTo>
                  <a:pt x="1986" y="48404"/>
                </a:lnTo>
                <a:lnTo>
                  <a:pt x="6162" y="48404"/>
                </a:lnTo>
                <a:cubicBezTo>
                  <a:pt x="20950" y="48404"/>
                  <a:pt x="29827" y="43087"/>
                  <a:pt x="32794" y="32452"/>
                </a:cubicBezTo>
                <a:cubicBezTo>
                  <a:pt x="32977" y="31174"/>
                  <a:pt x="33068" y="30147"/>
                  <a:pt x="33068" y="29371"/>
                </a:cubicBezTo>
                <a:lnTo>
                  <a:pt x="33068" y="28549"/>
                </a:lnTo>
                <a:lnTo>
                  <a:pt x="548" y="28549"/>
                </a:lnTo>
                <a:cubicBezTo>
                  <a:pt x="183" y="28549"/>
                  <a:pt x="0" y="28367"/>
                  <a:pt x="0" y="28002"/>
                </a:cubicBezTo>
                <a:lnTo>
                  <a:pt x="0" y="21841"/>
                </a:lnTo>
                <a:cubicBezTo>
                  <a:pt x="46" y="21475"/>
                  <a:pt x="228" y="21292"/>
                  <a:pt x="548" y="21292"/>
                </a:cubicBezTo>
                <a:lnTo>
                  <a:pt x="32794" y="21292"/>
                </a:lnTo>
                <a:cubicBezTo>
                  <a:pt x="31699" y="17139"/>
                  <a:pt x="29371" y="13761"/>
                  <a:pt x="25811" y="11160"/>
                </a:cubicBezTo>
                <a:cubicBezTo>
                  <a:pt x="20881" y="8558"/>
                  <a:pt x="16386" y="7258"/>
                  <a:pt x="12323" y="7258"/>
                </a:cubicBezTo>
                <a:lnTo>
                  <a:pt x="548" y="7258"/>
                </a:lnTo>
                <a:cubicBezTo>
                  <a:pt x="183" y="7258"/>
                  <a:pt x="0" y="7075"/>
                  <a:pt x="0" y="6710"/>
                </a:cubicBezTo>
                <a:lnTo>
                  <a:pt x="0" y="548"/>
                </a:lnTo>
                <a:cubicBezTo>
                  <a:pt x="46" y="183"/>
                  <a:pt x="228" y="0"/>
                  <a:pt x="548" y="0"/>
                </a:cubicBezTo>
                <a:close/>
              </a:path>
            </a:pathLst>
          </a:custGeom>
          <a:ln cap="flat">
            <a:miter lim="127000"/>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fLocksWithSheet="0"/>
  </xdr:oneCellAnchor>
  <xdr:oneCellAnchor>
    <xdr:from>
      <xdr:col>32</xdr:col>
      <xdr:colOff>0</xdr:colOff>
      <xdr:row>28</xdr:row>
      <xdr:rowOff>0</xdr:rowOff>
    </xdr:from>
    <xdr:ext cx="57150" cy="95250"/>
    <xdr:grpSp>
      <xdr:nvGrpSpPr>
        <xdr:cNvPr id="18" name="Group 17">
          <a:extLst>
            <a:ext uri="{FF2B5EF4-FFF2-40B4-BE49-F238E27FC236}">
              <a16:creationId xmlns:a16="http://schemas.microsoft.com/office/drawing/2014/main" id="{00000000-0008-0000-0500-000012000000}"/>
            </a:ext>
          </a:extLst>
        </xdr:cNvPr>
        <xdr:cNvGrpSpPr/>
      </xdr:nvGrpSpPr>
      <xdr:grpSpPr>
        <a:xfrm>
          <a:off x="22174200" y="5162550"/>
          <a:ext cx="57150" cy="95250"/>
          <a:chOff x="0" y="0"/>
          <a:chExt cx="65862" cy="100985"/>
        </a:xfrm>
      </xdr:grpSpPr>
      <xdr:sp macro="" textlink="">
        <xdr:nvSpPr>
          <xdr:cNvPr id="19" name="Shape 1897">
            <a:extLst>
              <a:ext uri="{FF2B5EF4-FFF2-40B4-BE49-F238E27FC236}">
                <a16:creationId xmlns:a16="http://schemas.microsoft.com/office/drawing/2014/main" id="{00000000-0008-0000-0500-000013000000}"/>
              </a:ext>
            </a:extLst>
          </xdr:cNvPr>
          <xdr:cNvSpPr/>
        </xdr:nvSpPr>
        <xdr:spPr>
          <a:xfrm>
            <a:off x="0" y="0"/>
            <a:ext cx="65862" cy="100985"/>
          </a:xfrm>
          <a:custGeom>
            <a:avLst/>
            <a:gdLst/>
            <a:ahLst/>
            <a:cxnLst/>
            <a:rect l="0" t="0" r="0" b="0"/>
            <a:pathLst>
              <a:path w="65862" h="100985">
                <a:moveTo>
                  <a:pt x="548" y="0"/>
                </a:moveTo>
                <a:lnTo>
                  <a:pt x="65314" y="0"/>
                </a:lnTo>
                <a:cubicBezTo>
                  <a:pt x="65680" y="46"/>
                  <a:pt x="65862" y="229"/>
                  <a:pt x="65862" y="548"/>
                </a:cubicBezTo>
                <a:lnTo>
                  <a:pt x="65862" y="6710"/>
                </a:lnTo>
                <a:cubicBezTo>
                  <a:pt x="65862" y="7075"/>
                  <a:pt x="65680" y="7258"/>
                  <a:pt x="65314" y="7258"/>
                </a:cubicBezTo>
                <a:lnTo>
                  <a:pt x="40941" y="7258"/>
                </a:lnTo>
                <a:lnTo>
                  <a:pt x="40941" y="7805"/>
                </a:lnTo>
                <a:cubicBezTo>
                  <a:pt x="44410" y="9676"/>
                  <a:pt x="47103" y="13510"/>
                  <a:pt x="49020" y="19307"/>
                </a:cubicBezTo>
                <a:lnTo>
                  <a:pt x="49294" y="21292"/>
                </a:lnTo>
                <a:lnTo>
                  <a:pt x="65314" y="21292"/>
                </a:lnTo>
                <a:cubicBezTo>
                  <a:pt x="65680" y="21338"/>
                  <a:pt x="65862" y="21520"/>
                  <a:pt x="65862" y="21841"/>
                </a:cubicBezTo>
                <a:lnTo>
                  <a:pt x="65862" y="28002"/>
                </a:lnTo>
                <a:cubicBezTo>
                  <a:pt x="65862" y="28367"/>
                  <a:pt x="65680" y="28549"/>
                  <a:pt x="65314" y="28549"/>
                </a:cubicBezTo>
                <a:lnTo>
                  <a:pt x="49910" y="28549"/>
                </a:lnTo>
                <a:cubicBezTo>
                  <a:pt x="49910" y="35441"/>
                  <a:pt x="45688" y="42151"/>
                  <a:pt x="37244" y="48678"/>
                </a:cubicBezTo>
                <a:cubicBezTo>
                  <a:pt x="29759" y="52968"/>
                  <a:pt x="24442" y="55114"/>
                  <a:pt x="21292" y="55114"/>
                </a:cubicBezTo>
                <a:cubicBezTo>
                  <a:pt x="21292" y="55296"/>
                  <a:pt x="21110" y="55387"/>
                  <a:pt x="20744" y="55387"/>
                </a:cubicBezTo>
                <a:lnTo>
                  <a:pt x="55524" y="100437"/>
                </a:lnTo>
                <a:lnTo>
                  <a:pt x="55524" y="100985"/>
                </a:lnTo>
                <a:lnTo>
                  <a:pt x="42311" y="100985"/>
                </a:lnTo>
                <a:cubicBezTo>
                  <a:pt x="42174" y="100985"/>
                  <a:pt x="28732" y="83549"/>
                  <a:pt x="1986" y="48678"/>
                </a:cubicBezTo>
                <a:lnTo>
                  <a:pt x="1986" y="48404"/>
                </a:lnTo>
                <a:lnTo>
                  <a:pt x="6162" y="48404"/>
                </a:lnTo>
                <a:cubicBezTo>
                  <a:pt x="20950" y="48404"/>
                  <a:pt x="29827" y="43087"/>
                  <a:pt x="32794" y="32452"/>
                </a:cubicBezTo>
                <a:cubicBezTo>
                  <a:pt x="32977" y="31174"/>
                  <a:pt x="33068" y="30147"/>
                  <a:pt x="33068" y="29371"/>
                </a:cubicBezTo>
                <a:lnTo>
                  <a:pt x="33068" y="28549"/>
                </a:lnTo>
                <a:lnTo>
                  <a:pt x="548" y="28549"/>
                </a:lnTo>
                <a:cubicBezTo>
                  <a:pt x="183" y="28549"/>
                  <a:pt x="0" y="28367"/>
                  <a:pt x="0" y="28002"/>
                </a:cubicBezTo>
                <a:lnTo>
                  <a:pt x="0" y="21841"/>
                </a:lnTo>
                <a:cubicBezTo>
                  <a:pt x="46" y="21475"/>
                  <a:pt x="228" y="21292"/>
                  <a:pt x="548" y="21292"/>
                </a:cubicBezTo>
                <a:lnTo>
                  <a:pt x="32794" y="21292"/>
                </a:lnTo>
                <a:cubicBezTo>
                  <a:pt x="31699" y="17139"/>
                  <a:pt x="29371" y="13761"/>
                  <a:pt x="25811" y="11160"/>
                </a:cubicBezTo>
                <a:cubicBezTo>
                  <a:pt x="20881" y="8558"/>
                  <a:pt x="16386" y="7258"/>
                  <a:pt x="12324" y="7258"/>
                </a:cubicBezTo>
                <a:lnTo>
                  <a:pt x="548" y="7258"/>
                </a:lnTo>
                <a:cubicBezTo>
                  <a:pt x="183" y="7258"/>
                  <a:pt x="0" y="7075"/>
                  <a:pt x="0" y="6710"/>
                </a:cubicBezTo>
                <a:lnTo>
                  <a:pt x="0" y="548"/>
                </a:lnTo>
                <a:cubicBezTo>
                  <a:pt x="46" y="183"/>
                  <a:pt x="228" y="0"/>
                  <a:pt x="548" y="0"/>
                </a:cubicBezTo>
                <a:close/>
              </a:path>
            </a:pathLst>
          </a:custGeom>
          <a:ln cap="flat">
            <a:miter lim="127000"/>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
  <sheetViews>
    <sheetView tabSelected="1" workbookViewId="0">
      <selection activeCell="D3" sqref="D3"/>
    </sheetView>
  </sheetViews>
  <sheetFormatPr defaultColWidth="14.453125" defaultRowHeight="15" customHeight="1" x14ac:dyDescent="0.35"/>
  <cols>
    <col min="1" max="1" width="9" customWidth="1"/>
    <col min="2" max="2" width="11.54296875" customWidth="1"/>
    <col min="3" max="3" width="36" customWidth="1"/>
    <col min="4" max="4" width="14" customWidth="1"/>
    <col min="5" max="5" width="15.08984375" customWidth="1"/>
    <col min="6" max="6" width="11.453125" customWidth="1"/>
    <col min="7" max="7" width="10.08984375" customWidth="1"/>
    <col min="8" max="8" width="11.81640625" customWidth="1"/>
    <col min="9" max="9" width="9" customWidth="1"/>
    <col min="10" max="10" width="15.453125" customWidth="1"/>
    <col min="11" max="11" width="9.54296875" customWidth="1"/>
  </cols>
  <sheetData>
    <row r="1" spans="1:11" ht="15.75" customHeight="1" x14ac:dyDescent="0.35">
      <c r="A1" s="1"/>
      <c r="B1" s="1"/>
      <c r="C1" s="1"/>
      <c r="D1" s="1"/>
      <c r="E1" s="1"/>
      <c r="F1" s="1"/>
      <c r="G1" s="1"/>
      <c r="H1" s="1"/>
      <c r="I1" s="1"/>
      <c r="J1" s="1"/>
      <c r="K1" s="1"/>
    </row>
    <row r="2" spans="1:11" ht="21.75" customHeight="1" x14ac:dyDescent="0.35">
      <c r="A2" s="1"/>
      <c r="B2" s="1"/>
      <c r="C2" s="246"/>
      <c r="D2" s="243"/>
      <c r="E2" s="243"/>
      <c r="F2" s="243"/>
      <c r="G2" s="243"/>
      <c r="H2" s="243"/>
      <c r="I2" s="243"/>
      <c r="J2" s="243"/>
      <c r="K2" s="243"/>
    </row>
    <row r="3" spans="1:11" ht="21" customHeight="1" x14ac:dyDescent="0.35">
      <c r="A3" s="1"/>
      <c r="B3" s="2" t="s">
        <v>0</v>
      </c>
      <c r="C3" s="3" t="s">
        <v>1</v>
      </c>
      <c r="D3" s="4"/>
      <c r="E3" s="4"/>
      <c r="F3" s="4"/>
      <c r="G3" s="4"/>
      <c r="H3" s="4"/>
      <c r="I3" s="4"/>
      <c r="J3" s="1"/>
      <c r="K3" s="1"/>
    </row>
    <row r="4" spans="1:11" ht="15.75" customHeight="1" x14ac:dyDescent="0.35">
      <c r="A4" s="1"/>
      <c r="B4" s="1"/>
      <c r="C4" s="1"/>
      <c r="D4" s="1"/>
      <c r="E4" s="1"/>
      <c r="F4" s="1"/>
      <c r="G4" s="1"/>
      <c r="H4" s="1"/>
      <c r="I4" s="1"/>
      <c r="J4" s="1"/>
      <c r="K4" s="1"/>
    </row>
    <row r="5" spans="1:11" ht="15" customHeight="1" x14ac:dyDescent="0.35">
      <c r="A5" s="1"/>
      <c r="B5" s="5"/>
      <c r="C5" s="239" t="s">
        <v>296</v>
      </c>
      <c r="D5" s="240"/>
      <c r="E5" s="240"/>
      <c r="F5" s="240"/>
      <c r="G5" s="240"/>
      <c r="H5" s="240"/>
      <c r="I5" s="240"/>
      <c r="J5" s="241"/>
      <c r="K5" s="5"/>
    </row>
    <row r="6" spans="1:11" ht="15" customHeight="1" x14ac:dyDescent="0.35">
      <c r="A6" s="1"/>
      <c r="B6" s="5"/>
      <c r="C6" s="242"/>
      <c r="D6" s="243"/>
      <c r="E6" s="243"/>
      <c r="F6" s="243"/>
      <c r="G6" s="243"/>
      <c r="H6" s="243"/>
      <c r="I6" s="243"/>
      <c r="J6" s="244"/>
      <c r="K6" s="5"/>
    </row>
    <row r="7" spans="1:11" ht="15" customHeight="1" x14ac:dyDescent="0.35">
      <c r="A7" s="1"/>
      <c r="B7" s="5"/>
      <c r="C7" s="6"/>
      <c r="D7" s="5"/>
      <c r="E7" s="5"/>
      <c r="F7" s="5"/>
      <c r="G7" s="5"/>
      <c r="H7" s="5"/>
      <c r="I7" s="5"/>
      <c r="J7" s="7"/>
      <c r="K7" s="5"/>
    </row>
    <row r="8" spans="1:11" ht="15" customHeight="1" x14ac:dyDescent="0.35">
      <c r="A8" s="1"/>
      <c r="B8" s="5"/>
      <c r="C8" s="8" t="s">
        <v>2</v>
      </c>
      <c r="D8" s="9" t="s">
        <v>3</v>
      </c>
      <c r="E8" s="10" t="s">
        <v>4</v>
      </c>
      <c r="F8" s="10" t="s">
        <v>5</v>
      </c>
      <c r="G8" s="10" t="s">
        <v>6</v>
      </c>
      <c r="H8" s="11" t="s">
        <v>5</v>
      </c>
      <c r="I8" s="5"/>
      <c r="J8" s="7"/>
      <c r="K8" s="5"/>
    </row>
    <row r="9" spans="1:11" ht="15" customHeight="1" x14ac:dyDescent="0.35">
      <c r="A9" s="1"/>
      <c r="B9" s="5"/>
      <c r="C9" s="12"/>
      <c r="D9" s="13"/>
      <c r="E9" s="14" t="s">
        <v>7</v>
      </c>
      <c r="F9" s="14" t="s">
        <v>8</v>
      </c>
      <c r="G9" s="14" t="s">
        <v>7</v>
      </c>
      <c r="H9" s="15" t="s">
        <v>8</v>
      </c>
      <c r="I9" s="5"/>
      <c r="J9" s="7"/>
      <c r="K9" s="5"/>
    </row>
    <row r="10" spans="1:11" ht="15" customHeight="1" x14ac:dyDescent="0.35">
      <c r="A10" s="1"/>
      <c r="B10" s="5"/>
      <c r="C10" s="16" t="s">
        <v>9</v>
      </c>
      <c r="D10" s="17" t="s">
        <v>10</v>
      </c>
      <c r="E10" s="18">
        <v>4000</v>
      </c>
      <c r="F10" s="17">
        <v>9</v>
      </c>
      <c r="G10" s="18">
        <v>5000</v>
      </c>
      <c r="H10" s="19">
        <v>9</v>
      </c>
      <c r="I10" s="5"/>
      <c r="J10" s="7"/>
      <c r="K10" s="5"/>
    </row>
    <row r="11" spans="1:11" ht="15" customHeight="1" x14ac:dyDescent="0.35">
      <c r="A11" s="1"/>
      <c r="B11" s="5"/>
      <c r="C11" s="20"/>
      <c r="D11" s="21" t="s">
        <v>11</v>
      </c>
      <c r="E11" s="22">
        <v>3000</v>
      </c>
      <c r="F11" s="21">
        <v>41</v>
      </c>
      <c r="G11" s="22">
        <v>2000</v>
      </c>
      <c r="H11" s="23">
        <v>41</v>
      </c>
      <c r="I11" s="5"/>
      <c r="J11" s="7"/>
      <c r="K11" s="5"/>
    </row>
    <row r="12" spans="1:11" ht="15" customHeight="1" x14ac:dyDescent="0.35">
      <c r="A12" s="1"/>
      <c r="B12" s="5"/>
      <c r="C12" s="16" t="s">
        <v>12</v>
      </c>
      <c r="D12" s="17" t="s">
        <v>10</v>
      </c>
      <c r="E12" s="18">
        <v>6000</v>
      </c>
      <c r="F12" s="17">
        <v>9</v>
      </c>
      <c r="G12" s="18">
        <v>7000</v>
      </c>
      <c r="H12" s="19">
        <v>9</v>
      </c>
      <c r="I12" s="5"/>
      <c r="J12" s="7"/>
      <c r="K12" s="5"/>
    </row>
    <row r="13" spans="1:11" ht="15" customHeight="1" x14ac:dyDescent="0.35">
      <c r="A13" s="1"/>
      <c r="B13" s="5"/>
      <c r="C13" s="20"/>
      <c r="D13" s="21" t="s">
        <v>11</v>
      </c>
      <c r="E13" s="22">
        <v>5000</v>
      </c>
      <c r="F13" s="21">
        <v>41</v>
      </c>
      <c r="G13" s="22">
        <v>4000</v>
      </c>
      <c r="H13" s="23">
        <v>41</v>
      </c>
      <c r="I13" s="5"/>
      <c r="J13" s="7"/>
      <c r="K13" s="5"/>
    </row>
    <row r="14" spans="1:11" ht="15" customHeight="1" x14ac:dyDescent="0.35">
      <c r="A14" s="1"/>
      <c r="B14" s="5"/>
      <c r="C14" s="6"/>
      <c r="D14" s="5"/>
      <c r="E14" s="5"/>
      <c r="F14" s="5"/>
      <c r="G14" s="5"/>
      <c r="H14" s="5"/>
      <c r="I14" s="5"/>
      <c r="J14" s="7"/>
      <c r="K14" s="5"/>
    </row>
    <row r="15" spans="1:11" ht="15" customHeight="1" x14ac:dyDescent="0.35">
      <c r="A15" s="1"/>
      <c r="B15" s="5"/>
      <c r="C15" s="245" t="s">
        <v>13</v>
      </c>
      <c r="D15" s="243"/>
      <c r="E15" s="243"/>
      <c r="F15" s="243"/>
      <c r="G15" s="243"/>
      <c r="H15" s="243"/>
      <c r="I15" s="243"/>
      <c r="J15" s="244"/>
      <c r="K15" s="5"/>
    </row>
    <row r="16" spans="1:11" ht="15" customHeight="1" x14ac:dyDescent="0.35">
      <c r="A16" s="1"/>
      <c r="B16" s="5"/>
      <c r="C16" s="242"/>
      <c r="D16" s="243"/>
      <c r="E16" s="243"/>
      <c r="F16" s="243"/>
      <c r="G16" s="243"/>
      <c r="H16" s="243"/>
      <c r="I16" s="243"/>
      <c r="J16" s="244"/>
      <c r="K16" s="5"/>
    </row>
    <row r="17" spans="1:11" ht="15" customHeight="1" x14ac:dyDescent="0.35">
      <c r="A17" s="1"/>
      <c r="B17" s="5"/>
      <c r="C17" s="242"/>
      <c r="D17" s="243"/>
      <c r="E17" s="243"/>
      <c r="F17" s="243"/>
      <c r="G17" s="243"/>
      <c r="H17" s="243"/>
      <c r="I17" s="243"/>
      <c r="J17" s="244"/>
      <c r="K17" s="5"/>
    </row>
    <row r="18" spans="1:11" ht="15" customHeight="1" x14ac:dyDescent="0.35">
      <c r="A18" s="1"/>
      <c r="B18" s="5"/>
      <c r="C18" s="6"/>
      <c r="D18" s="5"/>
      <c r="E18" s="5"/>
      <c r="F18" s="5"/>
      <c r="G18" s="5"/>
      <c r="H18" s="5"/>
      <c r="I18" s="5"/>
      <c r="J18" s="7"/>
      <c r="K18" s="5"/>
    </row>
    <row r="19" spans="1:11" ht="33" customHeight="1" x14ac:dyDescent="0.35">
      <c r="A19" s="1"/>
      <c r="B19" s="5"/>
      <c r="C19" s="24"/>
      <c r="D19" s="10" t="s">
        <v>3</v>
      </c>
      <c r="E19" s="258" t="s">
        <v>14</v>
      </c>
      <c r="F19" s="259"/>
      <c r="G19" s="5"/>
      <c r="H19" s="5"/>
      <c r="I19" s="5"/>
      <c r="J19" s="7"/>
      <c r="K19" s="5"/>
    </row>
    <row r="20" spans="1:11" ht="15" customHeight="1" x14ac:dyDescent="0.35">
      <c r="A20" s="1"/>
      <c r="B20" s="5"/>
      <c r="C20" s="24"/>
      <c r="D20" s="25"/>
      <c r="E20" s="25" t="s">
        <v>15</v>
      </c>
      <c r="F20" s="26" t="s">
        <v>16</v>
      </c>
      <c r="G20" s="5"/>
      <c r="H20" s="5"/>
      <c r="I20" s="5"/>
      <c r="J20" s="7"/>
      <c r="K20" s="5"/>
    </row>
    <row r="21" spans="1:11" ht="15" customHeight="1" x14ac:dyDescent="0.35">
      <c r="A21" s="1"/>
      <c r="B21" s="5"/>
      <c r="C21" s="24"/>
      <c r="D21" s="27" t="s">
        <v>10</v>
      </c>
      <c r="E21" s="27">
        <v>10</v>
      </c>
      <c r="F21" s="28">
        <v>5</v>
      </c>
      <c r="G21" s="5"/>
      <c r="H21" s="5"/>
      <c r="I21" s="5"/>
      <c r="J21" s="7"/>
      <c r="K21" s="5"/>
    </row>
    <row r="22" spans="1:11" ht="15.75" customHeight="1" x14ac:dyDescent="0.35">
      <c r="A22" s="1"/>
      <c r="B22" s="5"/>
      <c r="C22" s="24"/>
      <c r="D22" s="29" t="s">
        <v>11</v>
      </c>
      <c r="E22" s="29">
        <v>20</v>
      </c>
      <c r="F22" s="30">
        <v>10</v>
      </c>
      <c r="G22" s="5"/>
      <c r="H22" s="5"/>
      <c r="I22" s="5"/>
      <c r="J22" s="7"/>
      <c r="K22" s="5"/>
    </row>
    <row r="23" spans="1:11" ht="15" customHeight="1" x14ac:dyDescent="0.35">
      <c r="A23" s="1"/>
      <c r="B23" s="5"/>
      <c r="C23" s="6"/>
      <c r="D23" s="5"/>
      <c r="E23" s="5"/>
      <c r="F23" s="5"/>
      <c r="G23" s="5"/>
      <c r="H23" s="5"/>
      <c r="I23" s="5"/>
      <c r="J23" s="7"/>
      <c r="K23" s="5"/>
    </row>
    <row r="24" spans="1:11" ht="15" customHeight="1" x14ac:dyDescent="0.35">
      <c r="A24" s="1"/>
      <c r="B24" s="5"/>
      <c r="C24" s="31" t="s">
        <v>17</v>
      </c>
      <c r="D24" s="5"/>
      <c r="E24" s="5"/>
      <c r="F24" s="5"/>
      <c r="G24" s="5"/>
      <c r="H24" s="5"/>
      <c r="I24" s="5"/>
      <c r="J24" s="7"/>
      <c r="K24" s="5"/>
    </row>
    <row r="25" spans="1:11" ht="40.5" customHeight="1" x14ac:dyDescent="0.35">
      <c r="A25" s="1"/>
      <c r="B25" s="5"/>
      <c r="C25" s="24"/>
      <c r="D25" s="32" t="s">
        <v>3</v>
      </c>
      <c r="E25" s="32" t="s">
        <v>18</v>
      </c>
      <c r="F25" s="33" t="s">
        <v>19</v>
      </c>
      <c r="G25" s="5"/>
      <c r="H25" s="5"/>
      <c r="I25" s="5"/>
      <c r="J25" s="7"/>
      <c r="K25" s="5"/>
    </row>
    <row r="26" spans="1:11" ht="15" customHeight="1" x14ac:dyDescent="0.35">
      <c r="A26" s="1"/>
      <c r="B26" s="5"/>
      <c r="C26" s="24"/>
      <c r="D26" s="34" t="s">
        <v>10</v>
      </c>
      <c r="E26" s="34">
        <v>500</v>
      </c>
      <c r="F26" s="35">
        <v>650</v>
      </c>
      <c r="G26" s="5"/>
      <c r="H26" s="5"/>
      <c r="I26" s="5"/>
      <c r="J26" s="7"/>
      <c r="K26" s="5"/>
    </row>
    <row r="27" spans="1:11" ht="15" customHeight="1" x14ac:dyDescent="0.35">
      <c r="A27" s="1"/>
      <c r="B27" s="5"/>
      <c r="C27" s="24"/>
      <c r="D27" s="36" t="s">
        <v>11</v>
      </c>
      <c r="E27" s="36">
        <v>600</v>
      </c>
      <c r="F27" s="37">
        <v>600</v>
      </c>
      <c r="G27" s="5"/>
      <c r="H27" s="5"/>
      <c r="I27" s="5"/>
      <c r="J27" s="7"/>
      <c r="K27" s="5"/>
    </row>
    <row r="28" spans="1:11" ht="15.75" customHeight="1" x14ac:dyDescent="0.35">
      <c r="A28" s="1"/>
      <c r="B28" s="1"/>
      <c r="C28" s="24"/>
      <c r="D28" s="1"/>
      <c r="E28" s="1"/>
      <c r="F28" s="1"/>
      <c r="G28" s="1"/>
      <c r="H28" s="1"/>
      <c r="I28" s="1"/>
      <c r="J28" s="38"/>
      <c r="K28" s="1"/>
    </row>
    <row r="29" spans="1:11" ht="15.75" customHeight="1" x14ac:dyDescent="0.35">
      <c r="A29" s="1"/>
      <c r="B29" s="1"/>
      <c r="C29" s="254" t="s">
        <v>20</v>
      </c>
      <c r="D29" s="243"/>
      <c r="E29" s="243"/>
      <c r="F29" s="243"/>
      <c r="G29" s="243"/>
      <c r="H29" s="243"/>
      <c r="I29" s="243"/>
      <c r="J29" s="244"/>
      <c r="K29" s="1"/>
    </row>
    <row r="30" spans="1:11" ht="15.75" customHeight="1" x14ac:dyDescent="0.35">
      <c r="A30" s="1"/>
      <c r="B30" s="1"/>
      <c r="C30" s="255"/>
      <c r="D30" s="256"/>
      <c r="E30" s="256"/>
      <c r="F30" s="256"/>
      <c r="G30" s="256"/>
      <c r="H30" s="256"/>
      <c r="I30" s="256"/>
      <c r="J30" s="257"/>
      <c r="K30" s="1"/>
    </row>
    <row r="31" spans="1:11" ht="15.75" customHeight="1" x14ac:dyDescent="0.35">
      <c r="A31" s="1"/>
      <c r="B31" s="1"/>
      <c r="C31" s="19"/>
      <c r="D31" s="19"/>
      <c r="E31" s="19"/>
      <c r="F31" s="19"/>
      <c r="G31" s="19"/>
      <c r="H31" s="19"/>
      <c r="I31" s="19"/>
      <c r="J31" s="19"/>
      <c r="K31" s="1"/>
    </row>
    <row r="32" spans="1:11" ht="15.75" customHeight="1" x14ac:dyDescent="0.35">
      <c r="A32" s="1"/>
      <c r="B32" s="5" t="s">
        <v>21</v>
      </c>
      <c r="C32" s="19"/>
      <c r="D32" s="19"/>
      <c r="E32" s="19"/>
      <c r="F32" s="19"/>
      <c r="G32" s="19"/>
      <c r="H32" s="19"/>
      <c r="I32" s="19"/>
      <c r="J32" s="19"/>
      <c r="K32" s="1"/>
    </row>
    <row r="33" spans="1:11" ht="15.75" customHeight="1" x14ac:dyDescent="0.35">
      <c r="A33" s="1"/>
      <c r="B33" s="1"/>
      <c r="C33" s="39"/>
      <c r="D33" s="40"/>
      <c r="E33" s="40"/>
      <c r="F33" s="19"/>
      <c r="G33" s="19"/>
      <c r="H33" s="19"/>
      <c r="I33" s="19"/>
      <c r="J33" s="19"/>
      <c r="K33" s="1"/>
    </row>
    <row r="34" spans="1:11" ht="15.75" customHeight="1" x14ac:dyDescent="0.35">
      <c r="A34" s="1"/>
      <c r="B34" s="41" t="s">
        <v>22</v>
      </c>
      <c r="C34" s="250" t="s">
        <v>23</v>
      </c>
      <c r="D34" s="251"/>
      <c r="E34" s="252"/>
      <c r="F34" s="1"/>
      <c r="G34" s="1"/>
      <c r="H34" s="1"/>
      <c r="I34" s="1"/>
      <c r="J34" s="1"/>
      <c r="K34" s="1"/>
    </row>
    <row r="35" spans="1:11" ht="15.75" customHeight="1" x14ac:dyDescent="0.35">
      <c r="A35" s="1"/>
      <c r="B35" s="1"/>
      <c r="C35" s="1"/>
      <c r="D35" s="1"/>
      <c r="E35" s="1"/>
      <c r="F35" s="1"/>
      <c r="G35" s="1"/>
      <c r="H35" s="1"/>
      <c r="I35" s="1"/>
      <c r="J35" s="1"/>
      <c r="K35" s="1"/>
    </row>
    <row r="36" spans="1:11" ht="15.75" customHeight="1" x14ac:dyDescent="0.35">
      <c r="A36" s="1"/>
      <c r="B36" s="42"/>
      <c r="C36" s="43" t="s">
        <v>2</v>
      </c>
      <c r="D36" s="44" t="s">
        <v>24</v>
      </c>
      <c r="E36" s="44" t="s">
        <v>25</v>
      </c>
      <c r="F36" s="1"/>
      <c r="G36" s="1"/>
      <c r="H36" s="1"/>
      <c r="I36" s="1"/>
      <c r="J36" s="1"/>
      <c r="K36" s="1"/>
    </row>
    <row r="37" spans="1:11" ht="15.75" customHeight="1" x14ac:dyDescent="0.35">
      <c r="A37" s="1"/>
      <c r="B37" s="42" t="s">
        <v>26</v>
      </c>
      <c r="C37" s="45" t="s">
        <v>27</v>
      </c>
      <c r="D37" s="46">
        <f>G10</f>
        <v>5000</v>
      </c>
      <c r="E37" s="46">
        <f>G12</f>
        <v>7000</v>
      </c>
      <c r="F37" s="1"/>
      <c r="G37" s="1"/>
      <c r="H37" s="1"/>
      <c r="I37" s="1"/>
      <c r="J37" s="1"/>
      <c r="K37" s="1"/>
    </row>
    <row r="38" spans="1:11" ht="15.75" customHeight="1" x14ac:dyDescent="0.35">
      <c r="A38" s="1"/>
      <c r="B38" s="47"/>
      <c r="C38" s="48" t="s">
        <v>28</v>
      </c>
      <c r="D38" s="49">
        <f>D37*10%</f>
        <v>500</v>
      </c>
      <c r="E38" s="49">
        <f>E37*5%</f>
        <v>350</v>
      </c>
      <c r="F38" s="1"/>
      <c r="G38" s="1"/>
      <c r="H38" s="1"/>
      <c r="I38" s="1"/>
      <c r="J38" s="1"/>
      <c r="K38" s="1"/>
    </row>
    <row r="39" spans="1:11" ht="15.75" customHeight="1" x14ac:dyDescent="0.35">
      <c r="A39" s="1"/>
      <c r="B39" s="47"/>
      <c r="C39" s="48" t="s">
        <v>29</v>
      </c>
      <c r="D39" s="49">
        <v>500</v>
      </c>
      <c r="E39" s="49">
        <v>650</v>
      </c>
      <c r="F39" s="1"/>
      <c r="G39" s="1"/>
      <c r="H39" s="1"/>
      <c r="I39" s="1"/>
      <c r="J39" s="1"/>
      <c r="K39" s="1"/>
    </row>
    <row r="40" spans="1:11" ht="15.75" customHeight="1" x14ac:dyDescent="0.35">
      <c r="A40" s="1"/>
      <c r="B40" s="47"/>
      <c r="C40" s="50" t="s">
        <v>30</v>
      </c>
      <c r="D40" s="51">
        <f t="shared" ref="D40:E40" si="0">SUM(D37:D39)</f>
        <v>6000</v>
      </c>
      <c r="E40" s="51">
        <f t="shared" si="0"/>
        <v>8000</v>
      </c>
      <c r="F40" s="1"/>
      <c r="G40" s="1"/>
      <c r="H40" s="1"/>
      <c r="I40" s="1"/>
      <c r="J40" s="1"/>
      <c r="K40" s="1"/>
    </row>
    <row r="41" spans="1:11" ht="15.75" customHeight="1" x14ac:dyDescent="0.35">
      <c r="A41" s="1"/>
      <c r="B41" s="52" t="s">
        <v>31</v>
      </c>
      <c r="C41" s="53" t="s">
        <v>32</v>
      </c>
      <c r="D41" s="54">
        <v>2000</v>
      </c>
      <c r="E41" s="54">
        <v>4000</v>
      </c>
      <c r="F41" s="1"/>
      <c r="G41" s="1"/>
      <c r="H41" s="1"/>
      <c r="I41" s="1"/>
      <c r="J41" s="1"/>
      <c r="K41" s="1"/>
    </row>
    <row r="42" spans="1:11" ht="15.75" customHeight="1" x14ac:dyDescent="0.35">
      <c r="A42" s="1"/>
      <c r="B42" s="55"/>
      <c r="C42" s="48" t="s">
        <v>33</v>
      </c>
      <c r="D42" s="49">
        <f>D41*20%</f>
        <v>400</v>
      </c>
      <c r="E42" s="49">
        <f>E41*10%</f>
        <v>400</v>
      </c>
      <c r="F42" s="1"/>
      <c r="G42" s="1"/>
      <c r="H42" s="1"/>
      <c r="I42" s="1"/>
      <c r="J42" s="1"/>
      <c r="K42" s="1"/>
    </row>
    <row r="43" spans="1:11" ht="15.75" customHeight="1" x14ac:dyDescent="0.35">
      <c r="A43" s="1"/>
      <c r="B43" s="55"/>
      <c r="C43" s="48" t="s">
        <v>34</v>
      </c>
      <c r="D43" s="49">
        <v>600</v>
      </c>
      <c r="E43" s="49">
        <v>600</v>
      </c>
      <c r="F43" s="1"/>
      <c r="G43" s="1"/>
      <c r="H43" s="1"/>
      <c r="I43" s="1"/>
      <c r="J43" s="1"/>
      <c r="K43" s="1"/>
    </row>
    <row r="44" spans="1:11" ht="15.75" customHeight="1" x14ac:dyDescent="0.35">
      <c r="A44" s="1"/>
      <c r="B44" s="55"/>
      <c r="C44" s="50" t="s">
        <v>30</v>
      </c>
      <c r="D44" s="51">
        <f t="shared" ref="D44:E44" si="1">SUM(D41:D43)</f>
        <v>3000</v>
      </c>
      <c r="E44" s="51">
        <f t="shared" si="1"/>
        <v>5000</v>
      </c>
      <c r="F44" s="1"/>
      <c r="G44" s="1"/>
      <c r="H44" s="1"/>
      <c r="I44" s="1"/>
      <c r="J44" s="1"/>
      <c r="K44" s="1"/>
    </row>
    <row r="45" spans="1:11" ht="15.75" customHeight="1" x14ac:dyDescent="0.35">
      <c r="A45" s="1"/>
      <c r="B45" s="1"/>
      <c r="C45" s="1"/>
      <c r="D45" s="1"/>
      <c r="E45" s="1"/>
      <c r="F45" s="1"/>
      <c r="G45" s="1"/>
      <c r="H45" s="1"/>
      <c r="I45" s="1"/>
      <c r="J45" s="1"/>
      <c r="K45" s="1"/>
    </row>
    <row r="46" spans="1:11" ht="15.75" customHeight="1" x14ac:dyDescent="0.35">
      <c r="A46" s="1"/>
      <c r="B46" s="1"/>
      <c r="C46" s="1"/>
      <c r="D46" s="1"/>
      <c r="E46" s="1"/>
      <c r="F46" s="1"/>
      <c r="G46" s="1"/>
      <c r="H46" s="1"/>
      <c r="I46" s="1"/>
      <c r="J46" s="1"/>
      <c r="K46" s="1"/>
    </row>
    <row r="47" spans="1:11" ht="15" customHeight="1" x14ac:dyDescent="0.35">
      <c r="A47" s="1"/>
      <c r="B47" s="247" t="s">
        <v>35</v>
      </c>
      <c r="C47" s="248"/>
      <c r="D47" s="248"/>
      <c r="E47" s="248"/>
      <c r="F47" s="248"/>
      <c r="G47" s="248"/>
      <c r="H47" s="248"/>
      <c r="I47" s="248"/>
      <c r="J47" s="248"/>
      <c r="K47" s="249"/>
    </row>
    <row r="48" spans="1:11" ht="15.75" customHeight="1" x14ac:dyDescent="0.35">
      <c r="A48" s="1"/>
      <c r="B48" s="56" t="s">
        <v>3</v>
      </c>
      <c r="C48" s="253" t="s">
        <v>15</v>
      </c>
      <c r="D48" s="248"/>
      <c r="E48" s="249"/>
      <c r="F48" s="253" t="s">
        <v>16</v>
      </c>
      <c r="G48" s="248"/>
      <c r="H48" s="249"/>
      <c r="I48" s="253" t="s">
        <v>30</v>
      </c>
      <c r="J48" s="248"/>
      <c r="K48" s="249"/>
    </row>
    <row r="49" spans="1:11" ht="15.75" customHeight="1" x14ac:dyDescent="0.35">
      <c r="A49" s="1"/>
      <c r="B49" s="47"/>
      <c r="C49" s="56" t="s">
        <v>36</v>
      </c>
      <c r="D49" s="56" t="s">
        <v>37</v>
      </c>
      <c r="E49" s="56" t="s">
        <v>38</v>
      </c>
      <c r="F49" s="56" t="s">
        <v>36</v>
      </c>
      <c r="G49" s="56" t="s">
        <v>39</v>
      </c>
      <c r="H49" s="56" t="s">
        <v>38</v>
      </c>
      <c r="I49" s="56" t="s">
        <v>36</v>
      </c>
      <c r="J49" s="56" t="s">
        <v>39</v>
      </c>
      <c r="K49" s="56" t="s">
        <v>38</v>
      </c>
    </row>
    <row r="50" spans="1:11" ht="15.75" customHeight="1" x14ac:dyDescent="0.35">
      <c r="A50" s="1"/>
      <c r="B50" s="57" t="s">
        <v>10</v>
      </c>
      <c r="C50" s="58">
        <f>D40</f>
        <v>6000</v>
      </c>
      <c r="D50" s="57">
        <v>10</v>
      </c>
      <c r="E50" s="47">
        <f t="shared" ref="E50:E51" si="2">C50*D50</f>
        <v>60000</v>
      </c>
      <c r="F50" s="58">
        <f>E40</f>
        <v>8000</v>
      </c>
      <c r="G50" s="57">
        <v>10</v>
      </c>
      <c r="H50" s="47">
        <f t="shared" ref="H50:H51" si="3">F50*G50</f>
        <v>80000</v>
      </c>
      <c r="I50" s="59">
        <f t="shared" ref="I50:I51" si="4">SUM(C50,F50)</f>
        <v>14000</v>
      </c>
      <c r="J50" s="47"/>
      <c r="K50" s="47">
        <f t="shared" ref="K50:K51" si="5">SUM(E50,H50)</f>
        <v>140000</v>
      </c>
    </row>
    <row r="51" spans="1:11" ht="15.75" customHeight="1" x14ac:dyDescent="0.35">
      <c r="A51" s="1"/>
      <c r="B51" s="57" t="s">
        <v>11</v>
      </c>
      <c r="C51" s="58">
        <f>D44</f>
        <v>3000</v>
      </c>
      <c r="D51" s="57">
        <v>40</v>
      </c>
      <c r="E51" s="47">
        <f t="shared" si="2"/>
        <v>120000</v>
      </c>
      <c r="F51" s="58">
        <f>E44</f>
        <v>5000</v>
      </c>
      <c r="G51" s="57">
        <v>40</v>
      </c>
      <c r="H51" s="47">
        <f t="shared" si="3"/>
        <v>200000</v>
      </c>
      <c r="I51" s="59">
        <f t="shared" si="4"/>
        <v>8000</v>
      </c>
      <c r="J51" s="47"/>
      <c r="K51" s="47">
        <f t="shared" si="5"/>
        <v>320000</v>
      </c>
    </row>
    <row r="52" spans="1:11" ht="15.75" customHeight="1" x14ac:dyDescent="0.35">
      <c r="A52" s="1"/>
      <c r="B52" s="47"/>
      <c r="C52" s="59">
        <f>SUM(C50:C51)</f>
        <v>9000</v>
      </c>
      <c r="D52" s="47"/>
      <c r="E52" s="47">
        <f t="shared" ref="E52:F52" si="6">SUM(E50:E51)</f>
        <v>180000</v>
      </c>
      <c r="F52" s="59">
        <f t="shared" si="6"/>
        <v>13000</v>
      </c>
      <c r="G52" s="47"/>
      <c r="H52" s="47">
        <f t="shared" ref="H52:I52" si="7">SUM(H50:H51)</f>
        <v>280000</v>
      </c>
      <c r="I52" s="59">
        <f t="shared" si="7"/>
        <v>22000</v>
      </c>
      <c r="J52" s="47"/>
      <c r="K52" s="47">
        <f>SUM(K50:K51)</f>
        <v>460000</v>
      </c>
    </row>
    <row r="53" spans="1:11" ht="15.75" customHeight="1" x14ac:dyDescent="0.35">
      <c r="A53" s="1"/>
      <c r="B53" s="1"/>
      <c r="C53" s="1"/>
      <c r="D53" s="1"/>
      <c r="E53" s="1"/>
      <c r="F53" s="1"/>
      <c r="G53" s="1"/>
      <c r="H53" s="1"/>
      <c r="I53" s="1"/>
      <c r="J53" s="1"/>
      <c r="K53" s="1"/>
    </row>
    <row r="54" spans="1:11" ht="15.75" customHeight="1" x14ac:dyDescent="0.35">
      <c r="A54" s="1"/>
      <c r="B54" s="1"/>
      <c r="C54" s="1"/>
      <c r="D54" s="1"/>
      <c r="E54" s="1"/>
      <c r="F54" s="1"/>
      <c r="G54" s="1"/>
      <c r="H54" s="1"/>
      <c r="I54" s="1"/>
      <c r="J54" s="1"/>
      <c r="K54" s="1"/>
    </row>
    <row r="55" spans="1:11" ht="15.75" customHeight="1" x14ac:dyDescent="0.35">
      <c r="A55" s="1"/>
      <c r="B55" s="1"/>
      <c r="C55" s="1"/>
      <c r="D55" s="1"/>
      <c r="E55" s="1"/>
      <c r="F55" s="1"/>
      <c r="G55" s="1"/>
      <c r="H55" s="1"/>
      <c r="I55" s="1"/>
      <c r="J55" s="1"/>
      <c r="K55" s="1"/>
    </row>
    <row r="56" spans="1:11" ht="15.75" customHeight="1" x14ac:dyDescent="0.35">
      <c r="A56" s="1"/>
      <c r="B56" s="1"/>
      <c r="C56" s="1"/>
      <c r="D56" s="1"/>
      <c r="E56" s="1"/>
      <c r="F56" s="1"/>
      <c r="G56" s="1"/>
      <c r="H56" s="1"/>
      <c r="I56" s="1"/>
      <c r="J56" s="1"/>
      <c r="K56" s="1"/>
    </row>
    <row r="57" spans="1:11" ht="15.75" customHeight="1" x14ac:dyDescent="0.35">
      <c r="A57" s="1"/>
      <c r="B57" s="1"/>
      <c r="C57" s="1"/>
      <c r="D57" s="1"/>
      <c r="E57" s="1"/>
      <c r="F57" s="1"/>
      <c r="G57" s="1"/>
      <c r="H57" s="1"/>
      <c r="I57" s="1"/>
      <c r="J57" s="1"/>
      <c r="K57" s="1"/>
    </row>
    <row r="58" spans="1:11" ht="15.75" customHeight="1" x14ac:dyDescent="0.35">
      <c r="A58" s="1"/>
      <c r="B58" s="1"/>
      <c r="C58" s="1"/>
      <c r="D58" s="1"/>
      <c r="E58" s="1"/>
      <c r="F58" s="1"/>
      <c r="G58" s="1"/>
      <c r="H58" s="1"/>
      <c r="I58" s="1"/>
      <c r="J58" s="1"/>
      <c r="K58" s="1"/>
    </row>
    <row r="59" spans="1:11" ht="15.75" customHeight="1" x14ac:dyDescent="0.35">
      <c r="A59" s="1"/>
      <c r="B59" s="1"/>
      <c r="C59" s="1"/>
      <c r="D59" s="1"/>
      <c r="E59" s="1"/>
      <c r="F59" s="1"/>
      <c r="G59" s="1"/>
      <c r="H59" s="1"/>
      <c r="I59" s="1"/>
      <c r="J59" s="1"/>
      <c r="K59" s="1"/>
    </row>
    <row r="60" spans="1:11" ht="15.75" customHeight="1" x14ac:dyDescent="0.35">
      <c r="A60" s="1"/>
      <c r="B60" s="1"/>
      <c r="C60" s="1"/>
      <c r="D60" s="1"/>
      <c r="E60" s="1"/>
      <c r="F60" s="1"/>
      <c r="G60" s="1"/>
      <c r="H60" s="1"/>
      <c r="I60" s="1"/>
      <c r="J60" s="1"/>
      <c r="K60" s="1"/>
    </row>
    <row r="61" spans="1:11" ht="15.75" customHeight="1" x14ac:dyDescent="0.35">
      <c r="A61" s="1"/>
      <c r="B61" s="1"/>
      <c r="C61" s="1"/>
      <c r="D61" s="1"/>
      <c r="E61" s="1"/>
      <c r="F61" s="1"/>
      <c r="G61" s="1"/>
      <c r="H61" s="1"/>
      <c r="I61" s="1"/>
      <c r="J61" s="1"/>
      <c r="K61" s="1"/>
    </row>
    <row r="62" spans="1:11" ht="15.75" customHeight="1" x14ac:dyDescent="0.35">
      <c r="A62" s="1"/>
      <c r="B62" s="1"/>
      <c r="C62" s="1"/>
      <c r="D62" s="1"/>
      <c r="E62" s="1"/>
      <c r="F62" s="1"/>
      <c r="G62" s="1"/>
      <c r="H62" s="1"/>
      <c r="I62" s="1"/>
      <c r="J62" s="1"/>
      <c r="K62" s="1"/>
    </row>
    <row r="63" spans="1:11" ht="15.75" customHeight="1" x14ac:dyDescent="0.35">
      <c r="A63" s="1"/>
      <c r="B63" s="1"/>
      <c r="C63" s="1"/>
      <c r="D63" s="1"/>
      <c r="E63" s="1"/>
      <c r="F63" s="1"/>
      <c r="G63" s="1"/>
      <c r="H63" s="1"/>
      <c r="I63" s="1"/>
      <c r="J63" s="1"/>
      <c r="K63" s="1"/>
    </row>
    <row r="64" spans="1:11" ht="15.75" customHeight="1" x14ac:dyDescent="0.35">
      <c r="A64" s="1"/>
      <c r="B64" s="1"/>
      <c r="C64" s="1"/>
      <c r="D64" s="1"/>
      <c r="E64" s="1"/>
      <c r="F64" s="1"/>
      <c r="G64" s="1"/>
      <c r="H64" s="1"/>
      <c r="I64" s="1"/>
      <c r="J64" s="1"/>
      <c r="K64" s="1"/>
    </row>
    <row r="65" spans="1:11" ht="15.75" customHeight="1" x14ac:dyDescent="0.35">
      <c r="A65" s="1"/>
      <c r="B65" s="1"/>
      <c r="C65" s="1"/>
      <c r="D65" s="1"/>
      <c r="E65" s="1"/>
      <c r="F65" s="1"/>
      <c r="G65" s="1"/>
      <c r="H65" s="1"/>
      <c r="I65" s="1"/>
      <c r="J65" s="1"/>
      <c r="K65" s="1"/>
    </row>
    <row r="66" spans="1:11" ht="15.75" customHeight="1" x14ac:dyDescent="0.35">
      <c r="A66" s="1"/>
      <c r="B66" s="1"/>
      <c r="C66" s="1"/>
      <c r="D66" s="1"/>
      <c r="E66" s="1"/>
      <c r="F66" s="1"/>
      <c r="G66" s="1"/>
      <c r="H66" s="1"/>
      <c r="I66" s="1"/>
      <c r="J66" s="1"/>
      <c r="K66" s="1"/>
    </row>
    <row r="67" spans="1:11" ht="15.75" customHeight="1" x14ac:dyDescent="0.35">
      <c r="A67" s="1"/>
      <c r="B67" s="1"/>
      <c r="C67" s="1"/>
      <c r="D67" s="1"/>
      <c r="E67" s="1"/>
      <c r="F67" s="1"/>
      <c r="G67" s="1"/>
      <c r="H67" s="1"/>
      <c r="I67" s="1"/>
      <c r="J67" s="1"/>
      <c r="K67" s="1"/>
    </row>
    <row r="68" spans="1:11" ht="15.75" customHeight="1" x14ac:dyDescent="0.35">
      <c r="A68" s="1"/>
      <c r="B68" s="1"/>
      <c r="C68" s="1"/>
      <c r="D68" s="1"/>
      <c r="E68" s="1"/>
      <c r="F68" s="1"/>
      <c r="G68" s="1"/>
      <c r="H68" s="1"/>
      <c r="I68" s="1"/>
      <c r="J68" s="1"/>
      <c r="K68" s="1"/>
    </row>
    <row r="69" spans="1:11" ht="15.75" customHeight="1" x14ac:dyDescent="0.35">
      <c r="A69" s="1"/>
      <c r="B69" s="1"/>
      <c r="C69" s="1"/>
      <c r="D69" s="1"/>
      <c r="E69" s="1"/>
      <c r="F69" s="1"/>
      <c r="G69" s="1"/>
      <c r="H69" s="1"/>
      <c r="I69" s="1"/>
      <c r="J69" s="1"/>
      <c r="K69" s="1"/>
    </row>
    <row r="70" spans="1:11" ht="15.75" customHeight="1" x14ac:dyDescent="0.35">
      <c r="A70" s="1"/>
      <c r="B70" s="1"/>
      <c r="C70" s="1"/>
      <c r="D70" s="1"/>
      <c r="E70" s="1"/>
      <c r="F70" s="1"/>
      <c r="G70" s="1"/>
      <c r="H70" s="1"/>
      <c r="I70" s="1"/>
      <c r="J70" s="1"/>
      <c r="K70" s="1"/>
    </row>
    <row r="71" spans="1:11" ht="15.75" customHeight="1" x14ac:dyDescent="0.35">
      <c r="A71" s="1"/>
      <c r="B71" s="1"/>
      <c r="C71" s="1"/>
      <c r="D71" s="1"/>
      <c r="E71" s="1"/>
      <c r="F71" s="1"/>
      <c r="G71" s="1"/>
      <c r="H71" s="1"/>
      <c r="I71" s="1"/>
      <c r="J71" s="1"/>
      <c r="K71" s="1"/>
    </row>
    <row r="72" spans="1:11" ht="15.75" customHeight="1" x14ac:dyDescent="0.35">
      <c r="A72" s="1"/>
      <c r="B72" s="1"/>
      <c r="C72" s="1"/>
      <c r="D72" s="1"/>
      <c r="E72" s="1"/>
      <c r="F72" s="1"/>
      <c r="G72" s="1"/>
      <c r="H72" s="1"/>
      <c r="I72" s="1"/>
      <c r="J72" s="1"/>
      <c r="K72" s="1"/>
    </row>
    <row r="73" spans="1:11" ht="15.75" customHeight="1" x14ac:dyDescent="0.35">
      <c r="A73" s="1"/>
      <c r="B73" s="1"/>
      <c r="C73" s="1"/>
      <c r="D73" s="1"/>
      <c r="E73" s="1"/>
      <c r="F73" s="1"/>
      <c r="G73" s="1"/>
      <c r="H73" s="1"/>
      <c r="I73" s="1"/>
      <c r="J73" s="1"/>
      <c r="K73" s="1"/>
    </row>
    <row r="74" spans="1:11" ht="15.75" customHeight="1" x14ac:dyDescent="0.35">
      <c r="A74" s="1"/>
      <c r="B74" s="1"/>
      <c r="C74" s="1"/>
      <c r="D74" s="1"/>
      <c r="E74" s="1"/>
      <c r="F74" s="1"/>
      <c r="G74" s="1"/>
      <c r="H74" s="1"/>
      <c r="I74" s="1"/>
      <c r="J74" s="1"/>
      <c r="K74" s="1"/>
    </row>
    <row r="75" spans="1:11" ht="15.75" customHeight="1" x14ac:dyDescent="0.35">
      <c r="A75" s="1"/>
      <c r="B75" s="1"/>
      <c r="C75" s="1"/>
      <c r="D75" s="1"/>
      <c r="E75" s="1"/>
      <c r="F75" s="1"/>
      <c r="G75" s="1"/>
      <c r="H75" s="1"/>
      <c r="I75" s="1"/>
      <c r="J75" s="1"/>
      <c r="K75" s="1"/>
    </row>
    <row r="76" spans="1:11" ht="15.75" customHeight="1" x14ac:dyDescent="0.35">
      <c r="A76" s="1"/>
      <c r="B76" s="1"/>
      <c r="C76" s="1"/>
      <c r="D76" s="1"/>
      <c r="E76" s="1"/>
      <c r="F76" s="1"/>
      <c r="G76" s="1"/>
      <c r="H76" s="1"/>
      <c r="I76" s="1"/>
      <c r="J76" s="1"/>
      <c r="K76" s="1"/>
    </row>
    <row r="77" spans="1:11" ht="15.75" customHeight="1" x14ac:dyDescent="0.35">
      <c r="A77" s="1"/>
      <c r="B77" s="1"/>
      <c r="C77" s="1"/>
      <c r="D77" s="1"/>
      <c r="E77" s="1"/>
      <c r="F77" s="1"/>
      <c r="G77" s="1"/>
      <c r="H77" s="1"/>
      <c r="I77" s="1"/>
      <c r="J77" s="1"/>
      <c r="K77" s="1"/>
    </row>
    <row r="78" spans="1:11" ht="15.75" customHeight="1" x14ac:dyDescent="0.35">
      <c r="A78" s="1"/>
      <c r="B78" s="1"/>
      <c r="C78" s="1"/>
      <c r="D78" s="1"/>
      <c r="E78" s="1"/>
      <c r="F78" s="1"/>
      <c r="G78" s="1"/>
      <c r="H78" s="1"/>
      <c r="I78" s="1"/>
      <c r="J78" s="1"/>
      <c r="K78" s="1"/>
    </row>
    <row r="79" spans="1:11" ht="15.75" customHeight="1" x14ac:dyDescent="0.35">
      <c r="A79" s="1"/>
      <c r="B79" s="1"/>
      <c r="C79" s="1"/>
      <c r="D79" s="1"/>
      <c r="E79" s="1"/>
      <c r="F79" s="1"/>
      <c r="G79" s="1"/>
      <c r="H79" s="1"/>
      <c r="I79" s="1"/>
      <c r="J79" s="1"/>
      <c r="K79" s="1"/>
    </row>
    <row r="80" spans="1:11" ht="15.75" customHeight="1" x14ac:dyDescent="0.35">
      <c r="A80" s="1"/>
      <c r="B80" s="1"/>
      <c r="C80" s="1"/>
      <c r="D80" s="1"/>
      <c r="E80" s="1"/>
      <c r="F80" s="1"/>
      <c r="G80" s="1"/>
      <c r="H80" s="1"/>
      <c r="I80" s="1"/>
      <c r="J80" s="1"/>
      <c r="K80" s="1"/>
    </row>
    <row r="81" spans="1:11" ht="15.75" customHeight="1" x14ac:dyDescent="0.35">
      <c r="A81" s="1"/>
      <c r="B81" s="1"/>
      <c r="C81" s="1"/>
      <c r="D81" s="1"/>
      <c r="E81" s="1"/>
      <c r="F81" s="1"/>
      <c r="G81" s="1"/>
      <c r="H81" s="1"/>
      <c r="I81" s="1"/>
      <c r="J81" s="1"/>
      <c r="K81" s="1"/>
    </row>
    <row r="82" spans="1:11" ht="15.75" customHeight="1" x14ac:dyDescent="0.35">
      <c r="A82" s="1"/>
      <c r="B82" s="1"/>
      <c r="C82" s="1"/>
      <c r="D82" s="1"/>
      <c r="E82" s="1"/>
      <c r="F82" s="1"/>
      <c r="G82" s="1"/>
      <c r="H82" s="1"/>
      <c r="I82" s="1"/>
      <c r="J82" s="1"/>
      <c r="K82" s="1"/>
    </row>
    <row r="83" spans="1:11" ht="15.75" customHeight="1" x14ac:dyDescent="0.35">
      <c r="A83" s="1"/>
      <c r="B83" s="1"/>
      <c r="C83" s="1"/>
      <c r="D83" s="1"/>
      <c r="E83" s="1"/>
      <c r="F83" s="1"/>
      <c r="G83" s="1"/>
      <c r="H83" s="1"/>
      <c r="I83" s="1"/>
      <c r="J83" s="1"/>
      <c r="K83" s="1"/>
    </row>
    <row r="84" spans="1:11" ht="15.75" customHeight="1" x14ac:dyDescent="0.35">
      <c r="A84" s="1"/>
      <c r="B84" s="1"/>
      <c r="C84" s="1"/>
      <c r="D84" s="1"/>
      <c r="E84" s="1"/>
      <c r="F84" s="1"/>
      <c r="G84" s="1"/>
      <c r="H84" s="1"/>
      <c r="I84" s="1"/>
      <c r="J84" s="1"/>
      <c r="K84" s="1"/>
    </row>
    <row r="85" spans="1:11" ht="15.75" customHeight="1" x14ac:dyDescent="0.35">
      <c r="A85" s="1"/>
      <c r="B85" s="1"/>
      <c r="C85" s="1"/>
      <c r="D85" s="1"/>
      <c r="E85" s="1"/>
      <c r="F85" s="1"/>
      <c r="G85" s="1"/>
      <c r="H85" s="1"/>
      <c r="I85" s="1"/>
      <c r="J85" s="1"/>
      <c r="K85" s="1"/>
    </row>
    <row r="86" spans="1:11" ht="15.75" customHeight="1" x14ac:dyDescent="0.35">
      <c r="A86" s="1"/>
      <c r="B86" s="1"/>
      <c r="C86" s="1"/>
      <c r="D86" s="1"/>
      <c r="E86" s="1"/>
      <c r="F86" s="1"/>
      <c r="G86" s="1"/>
      <c r="H86" s="1"/>
      <c r="I86" s="1"/>
      <c r="J86" s="1"/>
      <c r="K86" s="1"/>
    </row>
    <row r="87" spans="1:11" ht="15.75" customHeight="1" x14ac:dyDescent="0.35">
      <c r="A87" s="1"/>
      <c r="B87" s="1"/>
      <c r="C87" s="1"/>
      <c r="D87" s="1"/>
      <c r="E87" s="1"/>
      <c r="F87" s="1"/>
      <c r="G87" s="1"/>
      <c r="H87" s="1"/>
      <c r="I87" s="1"/>
      <c r="J87" s="1"/>
      <c r="K87" s="1"/>
    </row>
    <row r="88" spans="1:11" ht="15.75" customHeight="1" x14ac:dyDescent="0.35">
      <c r="A88" s="1"/>
      <c r="B88" s="1"/>
      <c r="C88" s="1"/>
      <c r="D88" s="1"/>
      <c r="E88" s="1"/>
      <c r="F88" s="1"/>
      <c r="G88" s="1"/>
      <c r="H88" s="1"/>
      <c r="I88" s="1"/>
      <c r="J88" s="1"/>
      <c r="K88" s="1"/>
    </row>
    <row r="89" spans="1:11" ht="15.75" customHeight="1" x14ac:dyDescent="0.35">
      <c r="A89" s="1"/>
      <c r="B89" s="1"/>
      <c r="C89" s="1"/>
      <c r="D89" s="1"/>
      <c r="E89" s="1"/>
      <c r="F89" s="1"/>
      <c r="G89" s="1"/>
      <c r="H89" s="1"/>
      <c r="I89" s="1"/>
      <c r="J89" s="1"/>
      <c r="K89" s="1"/>
    </row>
    <row r="90" spans="1:11" ht="15.75" customHeight="1" x14ac:dyDescent="0.35">
      <c r="A90" s="1"/>
      <c r="B90" s="1"/>
      <c r="C90" s="1"/>
      <c r="D90" s="1"/>
      <c r="E90" s="1"/>
      <c r="F90" s="1"/>
      <c r="G90" s="1"/>
      <c r="H90" s="1"/>
      <c r="I90" s="1"/>
      <c r="J90" s="1"/>
      <c r="K90" s="1"/>
    </row>
    <row r="91" spans="1:11" ht="15.75" customHeight="1" x14ac:dyDescent="0.35">
      <c r="A91" s="1"/>
      <c r="B91" s="1"/>
      <c r="C91" s="1"/>
      <c r="D91" s="1"/>
      <c r="E91" s="1"/>
      <c r="F91" s="1"/>
      <c r="G91" s="1"/>
      <c r="H91" s="1"/>
      <c r="I91" s="1"/>
      <c r="J91" s="1"/>
      <c r="K91" s="1"/>
    </row>
    <row r="92" spans="1:11" ht="15.75" customHeight="1" x14ac:dyDescent="0.35">
      <c r="A92" s="1"/>
      <c r="B92" s="1"/>
      <c r="C92" s="1"/>
      <c r="D92" s="1"/>
      <c r="E92" s="1"/>
      <c r="F92" s="1"/>
      <c r="G92" s="1"/>
      <c r="H92" s="1"/>
      <c r="I92" s="1"/>
      <c r="J92" s="1"/>
      <c r="K92" s="1"/>
    </row>
    <row r="93" spans="1:11" ht="15.75" customHeight="1" x14ac:dyDescent="0.35">
      <c r="A93" s="1"/>
      <c r="B93" s="1"/>
      <c r="C93" s="1"/>
      <c r="D93" s="1"/>
      <c r="E93" s="1"/>
      <c r="F93" s="1"/>
      <c r="G93" s="1"/>
      <c r="H93" s="1"/>
      <c r="I93" s="1"/>
      <c r="J93" s="1"/>
      <c r="K93" s="1"/>
    </row>
    <row r="94" spans="1:11" ht="15.75" customHeight="1" x14ac:dyDescent="0.35">
      <c r="A94" s="1"/>
      <c r="B94" s="1"/>
      <c r="C94" s="1"/>
      <c r="D94" s="1"/>
      <c r="E94" s="1"/>
      <c r="F94" s="1"/>
      <c r="G94" s="1"/>
      <c r="H94" s="1"/>
      <c r="I94" s="1"/>
      <c r="J94" s="1"/>
      <c r="K94" s="1"/>
    </row>
    <row r="95" spans="1:11" ht="15.75" customHeight="1" x14ac:dyDescent="0.35">
      <c r="A95" s="1"/>
      <c r="B95" s="1"/>
      <c r="C95" s="1"/>
      <c r="D95" s="1"/>
      <c r="E95" s="1"/>
      <c r="F95" s="1"/>
      <c r="G95" s="1"/>
      <c r="H95" s="1"/>
      <c r="I95" s="1"/>
      <c r="J95" s="1"/>
      <c r="K95" s="1"/>
    </row>
    <row r="96" spans="1:11" ht="15.75" customHeight="1" x14ac:dyDescent="0.35">
      <c r="A96" s="1"/>
      <c r="B96" s="1"/>
      <c r="C96" s="1"/>
      <c r="D96" s="1"/>
      <c r="E96" s="1"/>
      <c r="F96" s="1"/>
      <c r="G96" s="1"/>
      <c r="H96" s="1"/>
      <c r="I96" s="1"/>
      <c r="J96" s="1"/>
      <c r="K96" s="1"/>
    </row>
    <row r="97" spans="1:11" ht="15.75" customHeight="1" x14ac:dyDescent="0.35">
      <c r="A97" s="1"/>
      <c r="B97" s="1"/>
      <c r="C97" s="1"/>
      <c r="D97" s="1"/>
      <c r="E97" s="1"/>
      <c r="F97" s="1"/>
      <c r="G97" s="1"/>
      <c r="H97" s="1"/>
      <c r="I97" s="1"/>
      <c r="J97" s="1"/>
      <c r="K97" s="1"/>
    </row>
    <row r="98" spans="1:11" ht="15.75" customHeight="1" x14ac:dyDescent="0.35">
      <c r="A98" s="1"/>
      <c r="B98" s="1"/>
      <c r="C98" s="1"/>
      <c r="D98" s="1"/>
      <c r="E98" s="1"/>
      <c r="F98" s="1"/>
      <c r="G98" s="1"/>
      <c r="H98" s="1"/>
      <c r="I98" s="1"/>
      <c r="J98" s="1"/>
      <c r="K98" s="1"/>
    </row>
    <row r="99" spans="1:11" ht="15.75" customHeight="1" x14ac:dyDescent="0.35">
      <c r="A99" s="1"/>
      <c r="B99" s="1"/>
      <c r="C99" s="1"/>
      <c r="D99" s="1"/>
      <c r="E99" s="1"/>
      <c r="F99" s="1"/>
      <c r="G99" s="1"/>
      <c r="H99" s="1"/>
      <c r="I99" s="1"/>
      <c r="J99" s="1"/>
      <c r="K99" s="1"/>
    </row>
    <row r="100" spans="1:11" ht="15.75" customHeight="1" x14ac:dyDescent="0.35">
      <c r="A100" s="1"/>
      <c r="B100" s="1"/>
      <c r="C100" s="1"/>
      <c r="D100" s="1"/>
      <c r="E100" s="1"/>
      <c r="F100" s="1"/>
      <c r="G100" s="1"/>
      <c r="H100" s="1"/>
      <c r="I100" s="1"/>
      <c r="J100" s="1"/>
      <c r="K100" s="1"/>
    </row>
  </sheetData>
  <mergeCells count="10">
    <mergeCell ref="I48:K48"/>
    <mergeCell ref="C48:E48"/>
    <mergeCell ref="F48:H48"/>
    <mergeCell ref="C29:J30"/>
    <mergeCell ref="E19:F19"/>
    <mergeCell ref="C5:J6"/>
    <mergeCell ref="C15:J17"/>
    <mergeCell ref="C2:K2"/>
    <mergeCell ref="B47:K47"/>
    <mergeCell ref="C34:E34"/>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100"/>
  <sheetViews>
    <sheetView workbookViewId="0"/>
  </sheetViews>
  <sheetFormatPr defaultColWidth="14.453125" defaultRowHeight="15" customHeight="1" x14ac:dyDescent="0.35"/>
  <cols>
    <col min="1" max="1" width="34.81640625" customWidth="1"/>
    <col min="2" max="2" width="17.453125" customWidth="1"/>
    <col min="3" max="4" width="10.81640625" customWidth="1"/>
    <col min="5" max="5" width="16.453125" customWidth="1"/>
    <col min="6" max="12" width="10.81640625" customWidth="1"/>
  </cols>
  <sheetData>
    <row r="1" spans="1:12" ht="15.75" customHeight="1" x14ac:dyDescent="0.35">
      <c r="A1" s="230" t="s">
        <v>283</v>
      </c>
      <c r="B1" s="231"/>
      <c r="C1" s="231"/>
      <c r="D1" s="231"/>
      <c r="E1" s="231"/>
      <c r="F1" s="231"/>
      <c r="G1" s="231"/>
      <c r="H1" s="231"/>
      <c r="I1" s="231"/>
      <c r="J1" s="231"/>
      <c r="K1" s="231"/>
      <c r="L1" s="231"/>
    </row>
    <row r="2" spans="1:12" ht="15.75" customHeight="1" x14ac:dyDescent="0.35">
      <c r="A2" s="232" t="s">
        <v>277</v>
      </c>
      <c r="B2" s="231"/>
      <c r="C2" s="231"/>
      <c r="D2" s="233" t="s">
        <v>21</v>
      </c>
      <c r="E2" s="231"/>
      <c r="F2" s="231"/>
      <c r="G2" s="231"/>
      <c r="H2" s="231"/>
      <c r="I2" s="231"/>
      <c r="J2" s="231"/>
      <c r="K2" s="231"/>
      <c r="L2" s="231"/>
    </row>
    <row r="3" spans="1:12" ht="15.75" customHeight="1" x14ac:dyDescent="0.35">
      <c r="A3" s="231"/>
      <c r="B3" s="231"/>
      <c r="C3" s="231"/>
      <c r="D3" s="231"/>
      <c r="E3" s="232"/>
      <c r="F3" s="232"/>
      <c r="G3" s="232">
        <v>0.6</v>
      </c>
      <c r="H3" s="232">
        <v>0.5</v>
      </c>
      <c r="I3" s="232">
        <v>0.7</v>
      </c>
      <c r="J3" s="232">
        <v>0.85</v>
      </c>
      <c r="K3" s="232">
        <v>0.9</v>
      </c>
      <c r="L3" s="232">
        <v>1</v>
      </c>
    </row>
    <row r="4" spans="1:12" ht="15.75" customHeight="1" x14ac:dyDescent="0.35">
      <c r="A4" s="234" t="s">
        <v>284</v>
      </c>
      <c r="B4" s="235"/>
      <c r="C4" s="236">
        <v>0.6</v>
      </c>
      <c r="D4" s="231"/>
      <c r="E4" s="209" t="s">
        <v>285</v>
      </c>
      <c r="F4" s="211"/>
      <c r="G4" s="211"/>
      <c r="H4" s="211"/>
      <c r="I4" s="211"/>
      <c r="J4" s="211"/>
      <c r="K4" s="211"/>
      <c r="L4" s="211"/>
    </row>
    <row r="5" spans="1:12" ht="15.75" customHeight="1" x14ac:dyDescent="0.35">
      <c r="A5" s="237">
        <v>0.5</v>
      </c>
      <c r="B5" s="209" t="s">
        <v>285</v>
      </c>
      <c r="C5" s="211"/>
      <c r="D5" s="231"/>
      <c r="E5" s="211" t="s">
        <v>265</v>
      </c>
      <c r="F5" s="211"/>
      <c r="G5" s="211">
        <f t="shared" ref="G5:G6" si="0">C6</f>
        <v>6000</v>
      </c>
      <c r="H5" s="211">
        <f t="shared" ref="H5:L5" si="1">$G$5/$G$3*H3</f>
        <v>5000</v>
      </c>
      <c r="I5" s="211">
        <f t="shared" si="1"/>
        <v>7000</v>
      </c>
      <c r="J5" s="211">
        <f t="shared" si="1"/>
        <v>8500</v>
      </c>
      <c r="K5" s="211">
        <f t="shared" si="1"/>
        <v>9000</v>
      </c>
      <c r="L5" s="211">
        <f t="shared" si="1"/>
        <v>10000</v>
      </c>
    </row>
    <row r="6" spans="1:12" ht="15.75" customHeight="1" x14ac:dyDescent="0.35">
      <c r="A6" s="237">
        <v>0.7</v>
      </c>
      <c r="B6" s="211" t="s">
        <v>265</v>
      </c>
      <c r="C6" s="211">
        <v>6000</v>
      </c>
      <c r="D6" s="231"/>
      <c r="E6" s="211" t="s">
        <v>266</v>
      </c>
      <c r="F6" s="211"/>
      <c r="G6" s="211">
        <f t="shared" si="0"/>
        <v>18000</v>
      </c>
      <c r="H6" s="211">
        <f t="shared" ref="H6:L6" si="2">$G$6/$G$3*H3</f>
        <v>15000</v>
      </c>
      <c r="I6" s="211">
        <f t="shared" si="2"/>
        <v>21000</v>
      </c>
      <c r="J6" s="211">
        <f t="shared" si="2"/>
        <v>25500</v>
      </c>
      <c r="K6" s="211">
        <f t="shared" si="2"/>
        <v>27000</v>
      </c>
      <c r="L6" s="211">
        <f t="shared" si="2"/>
        <v>30000</v>
      </c>
    </row>
    <row r="7" spans="1:12" ht="15.75" customHeight="1" x14ac:dyDescent="0.35">
      <c r="A7" s="237">
        <v>0.85</v>
      </c>
      <c r="B7" s="211" t="s">
        <v>266</v>
      </c>
      <c r="C7" s="211">
        <v>18000</v>
      </c>
      <c r="D7" s="231"/>
      <c r="E7" s="209" t="s">
        <v>286</v>
      </c>
      <c r="F7" s="211"/>
      <c r="G7" s="211"/>
      <c r="H7" s="211"/>
      <c r="I7" s="211"/>
      <c r="J7" s="211"/>
      <c r="K7" s="211"/>
      <c r="L7" s="211"/>
    </row>
    <row r="8" spans="1:12" ht="15.75" customHeight="1" x14ac:dyDescent="0.35">
      <c r="A8" s="237">
        <v>0.9</v>
      </c>
      <c r="B8" s="209" t="s">
        <v>286</v>
      </c>
      <c r="C8" s="211"/>
      <c r="D8" s="231"/>
      <c r="E8" s="211" t="s">
        <v>287</v>
      </c>
      <c r="F8" s="211"/>
      <c r="G8" s="211"/>
      <c r="H8" s="211"/>
      <c r="I8" s="211"/>
      <c r="J8" s="211"/>
      <c r="K8" s="211"/>
      <c r="L8" s="211"/>
    </row>
    <row r="9" spans="1:12" ht="15.75" customHeight="1" x14ac:dyDescent="0.35">
      <c r="A9" s="237">
        <v>1</v>
      </c>
      <c r="B9" s="211" t="s">
        <v>288</v>
      </c>
      <c r="C9" s="211">
        <v>30000</v>
      </c>
      <c r="D9" s="231"/>
      <c r="E9" s="238" t="s">
        <v>289</v>
      </c>
      <c r="F9" s="211">
        <v>0.4</v>
      </c>
      <c r="G9" s="211">
        <f>C9*F9</f>
        <v>12000</v>
      </c>
      <c r="H9" s="211">
        <f t="shared" ref="H9:L9" si="3">$G$9</f>
        <v>12000</v>
      </c>
      <c r="I9" s="211">
        <f t="shared" si="3"/>
        <v>12000</v>
      </c>
      <c r="J9" s="211">
        <f t="shared" si="3"/>
        <v>12000</v>
      </c>
      <c r="K9" s="211">
        <f t="shared" si="3"/>
        <v>12000</v>
      </c>
      <c r="L9" s="211">
        <f t="shared" si="3"/>
        <v>12000</v>
      </c>
    </row>
    <row r="10" spans="1:12" ht="15.75" customHeight="1" x14ac:dyDescent="0.35">
      <c r="A10" s="231"/>
      <c r="B10" s="211" t="s">
        <v>290</v>
      </c>
      <c r="C10" s="211">
        <v>3000</v>
      </c>
      <c r="D10" s="231"/>
      <c r="E10" s="238" t="s">
        <v>225</v>
      </c>
      <c r="F10" s="211">
        <v>0.6</v>
      </c>
      <c r="G10" s="211">
        <f>C9-G9</f>
        <v>18000</v>
      </c>
      <c r="H10" s="211">
        <f t="shared" ref="H10:L10" si="4">$G$10/$G$3*H3</f>
        <v>15000</v>
      </c>
      <c r="I10" s="211">
        <f t="shared" si="4"/>
        <v>21000</v>
      </c>
      <c r="J10" s="211">
        <f t="shared" si="4"/>
        <v>25500</v>
      </c>
      <c r="K10" s="211">
        <f t="shared" si="4"/>
        <v>27000</v>
      </c>
      <c r="L10" s="211">
        <f t="shared" si="4"/>
        <v>30000</v>
      </c>
    </row>
    <row r="11" spans="1:12" ht="15.75" customHeight="1" x14ac:dyDescent="0.35">
      <c r="A11" s="231"/>
      <c r="B11" s="209" t="s">
        <v>291</v>
      </c>
      <c r="C11" s="211"/>
      <c r="D11" s="231"/>
      <c r="E11" s="211" t="s">
        <v>292</v>
      </c>
      <c r="F11" s="211"/>
      <c r="G11" s="211"/>
      <c r="H11" s="211"/>
      <c r="I11" s="211"/>
      <c r="J11" s="211"/>
      <c r="K11" s="211"/>
      <c r="L11" s="211"/>
    </row>
    <row r="12" spans="1:12" ht="15.75" customHeight="1" x14ac:dyDescent="0.35">
      <c r="A12" s="231"/>
      <c r="B12" s="211" t="s">
        <v>256</v>
      </c>
      <c r="C12" s="211">
        <v>16500</v>
      </c>
      <c r="D12" s="231"/>
      <c r="E12" s="238" t="s">
        <v>289</v>
      </c>
      <c r="F12" s="211">
        <v>0.8</v>
      </c>
      <c r="G12" s="211">
        <f>C10*F12</f>
        <v>2400</v>
      </c>
      <c r="H12" s="211">
        <f t="shared" ref="H12:L12" si="5">$G$12</f>
        <v>2400</v>
      </c>
      <c r="I12" s="211">
        <f t="shared" si="5"/>
        <v>2400</v>
      </c>
      <c r="J12" s="211">
        <f t="shared" si="5"/>
        <v>2400</v>
      </c>
      <c r="K12" s="211">
        <f t="shared" si="5"/>
        <v>2400</v>
      </c>
      <c r="L12" s="211">
        <f t="shared" si="5"/>
        <v>2400</v>
      </c>
    </row>
    <row r="13" spans="1:12" ht="15.75" customHeight="1" x14ac:dyDescent="0.35">
      <c r="A13" s="231"/>
      <c r="B13" s="211" t="s">
        <v>257</v>
      </c>
      <c r="C13" s="211">
        <v>4500</v>
      </c>
      <c r="D13" s="231"/>
      <c r="E13" s="238" t="s">
        <v>225</v>
      </c>
      <c r="F13" s="211">
        <v>0.2</v>
      </c>
      <c r="G13" s="211">
        <f>C10-G12</f>
        <v>600</v>
      </c>
      <c r="H13" s="211">
        <f t="shared" ref="H13:L13" si="6">$G$13/$G$3*H3</f>
        <v>500</v>
      </c>
      <c r="I13" s="211">
        <f t="shared" si="6"/>
        <v>700</v>
      </c>
      <c r="J13" s="211">
        <f t="shared" si="6"/>
        <v>850</v>
      </c>
      <c r="K13" s="211">
        <f t="shared" si="6"/>
        <v>900</v>
      </c>
      <c r="L13" s="211">
        <f t="shared" si="6"/>
        <v>1000</v>
      </c>
    </row>
    <row r="14" spans="1:12" ht="15.75" customHeight="1" x14ac:dyDescent="0.35">
      <c r="A14" s="231"/>
      <c r="B14" s="211" t="s">
        <v>293</v>
      </c>
      <c r="C14" s="211">
        <v>15000</v>
      </c>
      <c r="D14" s="231"/>
      <c r="E14" s="209" t="s">
        <v>291</v>
      </c>
      <c r="F14" s="211"/>
      <c r="G14" s="211"/>
      <c r="H14" s="211"/>
      <c r="I14" s="211"/>
      <c r="J14" s="211"/>
      <c r="K14" s="211"/>
      <c r="L14" s="211"/>
    </row>
    <row r="15" spans="1:12" ht="15.75" customHeight="1" x14ac:dyDescent="0.35">
      <c r="A15" s="231"/>
      <c r="B15" s="211" t="s">
        <v>294</v>
      </c>
      <c r="C15" s="211"/>
      <c r="D15" s="231"/>
      <c r="E15" s="211" t="s">
        <v>256</v>
      </c>
      <c r="F15" s="211"/>
      <c r="G15" s="211">
        <f t="shared" ref="G15:L15" si="7">$C$12</f>
        <v>16500</v>
      </c>
      <c r="H15" s="211">
        <f t="shared" si="7"/>
        <v>16500</v>
      </c>
      <c r="I15" s="211">
        <f t="shared" si="7"/>
        <v>16500</v>
      </c>
      <c r="J15" s="211">
        <f t="shared" si="7"/>
        <v>16500</v>
      </c>
      <c r="K15" s="211">
        <f t="shared" si="7"/>
        <v>16500</v>
      </c>
      <c r="L15" s="211">
        <f t="shared" si="7"/>
        <v>16500</v>
      </c>
    </row>
    <row r="16" spans="1:12" ht="15.75" customHeight="1" x14ac:dyDescent="0.35">
      <c r="A16" s="231"/>
      <c r="B16" s="209" t="s">
        <v>295</v>
      </c>
      <c r="C16" s="211">
        <f>SUM(C6:C14)</f>
        <v>93000</v>
      </c>
      <c r="D16" s="231"/>
      <c r="E16" s="211" t="s">
        <v>257</v>
      </c>
      <c r="F16" s="211"/>
      <c r="G16" s="211">
        <f t="shared" ref="G16:L16" si="8">$C$13</f>
        <v>4500</v>
      </c>
      <c r="H16" s="211">
        <f t="shared" si="8"/>
        <v>4500</v>
      </c>
      <c r="I16" s="211">
        <f t="shared" si="8"/>
        <v>4500</v>
      </c>
      <c r="J16" s="211">
        <f t="shared" si="8"/>
        <v>4500</v>
      </c>
      <c r="K16" s="211">
        <f t="shared" si="8"/>
        <v>4500</v>
      </c>
      <c r="L16" s="211">
        <f t="shared" si="8"/>
        <v>4500</v>
      </c>
    </row>
    <row r="17" spans="1:12" ht="15.75" customHeight="1" x14ac:dyDescent="0.35">
      <c r="A17" s="231"/>
      <c r="B17" s="211"/>
      <c r="C17" s="211"/>
      <c r="D17" s="231"/>
      <c r="E17" s="211" t="s">
        <v>293</v>
      </c>
      <c r="F17" s="211"/>
      <c r="G17" s="211">
        <f t="shared" ref="G17:L17" si="9">$C$14</f>
        <v>15000</v>
      </c>
      <c r="H17" s="211">
        <f t="shared" si="9"/>
        <v>15000</v>
      </c>
      <c r="I17" s="211">
        <f t="shared" si="9"/>
        <v>15000</v>
      </c>
      <c r="J17" s="211">
        <f t="shared" si="9"/>
        <v>15000</v>
      </c>
      <c r="K17" s="211">
        <f t="shared" si="9"/>
        <v>15000</v>
      </c>
      <c r="L17" s="211">
        <f t="shared" si="9"/>
        <v>15000</v>
      </c>
    </row>
    <row r="18" spans="1:12" ht="15.75" customHeight="1" x14ac:dyDescent="0.35">
      <c r="A18" s="231"/>
      <c r="B18" s="231"/>
      <c r="C18" s="231"/>
      <c r="D18" s="231"/>
      <c r="E18" s="211"/>
      <c r="F18" s="211"/>
      <c r="G18" s="211"/>
      <c r="H18" s="211"/>
      <c r="I18" s="211"/>
      <c r="J18" s="211"/>
      <c r="K18" s="211"/>
      <c r="L18" s="211"/>
    </row>
    <row r="19" spans="1:12" ht="15.75" customHeight="1" x14ac:dyDescent="0.35">
      <c r="A19" s="231"/>
      <c r="B19" s="231"/>
      <c r="C19" s="231"/>
      <c r="D19" s="231"/>
      <c r="E19" s="211" t="s">
        <v>295</v>
      </c>
      <c r="F19" s="211"/>
      <c r="G19" s="211">
        <f t="shared" ref="G19:L19" si="10">SUM(G5:G18)</f>
        <v>93000</v>
      </c>
      <c r="H19" s="211">
        <f t="shared" si="10"/>
        <v>85900</v>
      </c>
      <c r="I19" s="211">
        <f t="shared" si="10"/>
        <v>100100</v>
      </c>
      <c r="J19" s="211">
        <f t="shared" si="10"/>
        <v>110750</v>
      </c>
      <c r="K19" s="211">
        <f t="shared" si="10"/>
        <v>114300</v>
      </c>
      <c r="L19" s="211">
        <f t="shared" si="10"/>
        <v>121400</v>
      </c>
    </row>
    <row r="20" spans="1:12" ht="15.75" customHeight="1" x14ac:dyDescent="0.35">
      <c r="A20" s="231"/>
      <c r="B20" s="231"/>
      <c r="C20" s="231"/>
      <c r="D20" s="231"/>
      <c r="E20" s="211"/>
      <c r="F20" s="211"/>
      <c r="G20" s="211"/>
      <c r="H20" s="211"/>
      <c r="I20" s="211"/>
      <c r="J20" s="211"/>
      <c r="K20" s="211"/>
      <c r="L20" s="211"/>
    </row>
    <row r="21" spans="1:12" ht="15.75" customHeight="1" x14ac:dyDescent="0.35">
      <c r="A21" s="231"/>
      <c r="B21" s="231"/>
      <c r="C21" s="231"/>
      <c r="D21" s="231"/>
      <c r="E21" s="211"/>
      <c r="F21" s="211"/>
      <c r="G21" s="211"/>
      <c r="H21" s="211"/>
      <c r="I21" s="211"/>
      <c r="J21" s="211"/>
      <c r="K21" s="211"/>
      <c r="L21" s="211"/>
    </row>
    <row r="22" spans="1:12" ht="15.75" customHeight="1" x14ac:dyDescent="0.35">
      <c r="A22" s="231"/>
      <c r="B22" s="231"/>
      <c r="C22" s="231"/>
      <c r="D22" s="231"/>
      <c r="E22" s="231"/>
      <c r="F22" s="231"/>
      <c r="G22" s="231"/>
      <c r="H22" s="231"/>
      <c r="I22" s="231"/>
      <c r="J22" s="231"/>
      <c r="K22" s="231"/>
      <c r="L22" s="231"/>
    </row>
    <row r="23" spans="1:12" ht="15.75" customHeight="1" x14ac:dyDescent="0.35">
      <c r="A23" s="231"/>
      <c r="B23" s="231"/>
      <c r="C23" s="231"/>
      <c r="D23" s="231"/>
      <c r="E23" s="231"/>
      <c r="F23" s="231"/>
      <c r="G23" s="231"/>
      <c r="H23" s="231"/>
      <c r="I23" s="231"/>
      <c r="J23" s="231"/>
      <c r="K23" s="231"/>
      <c r="L23" s="231"/>
    </row>
    <row r="24" spans="1:12" ht="15.75" customHeight="1" x14ac:dyDescent="0.35">
      <c r="A24" s="231"/>
      <c r="B24" s="231"/>
      <c r="C24" s="231"/>
      <c r="D24" s="231"/>
      <c r="E24" s="231"/>
      <c r="F24" s="231"/>
      <c r="G24" s="231"/>
      <c r="H24" s="231"/>
      <c r="I24" s="231"/>
      <c r="J24" s="231"/>
      <c r="K24" s="231"/>
      <c r="L24" s="231"/>
    </row>
    <row r="25" spans="1:12" ht="15.75" customHeight="1" x14ac:dyDescent="0.35">
      <c r="A25" s="231"/>
      <c r="B25" s="231"/>
      <c r="C25" s="231"/>
      <c r="D25" s="231"/>
      <c r="E25" s="231"/>
      <c r="F25" s="231"/>
      <c r="G25" s="231"/>
      <c r="H25" s="231"/>
      <c r="I25" s="231"/>
      <c r="J25" s="231"/>
      <c r="K25" s="231"/>
      <c r="L25" s="231"/>
    </row>
    <row r="26" spans="1:12" ht="15.75" customHeight="1" x14ac:dyDescent="0.35">
      <c r="A26" s="231"/>
      <c r="B26" s="231"/>
      <c r="C26" s="231"/>
      <c r="D26" s="231"/>
      <c r="E26" s="231"/>
      <c r="F26" s="231"/>
      <c r="G26" s="231"/>
      <c r="H26" s="231"/>
      <c r="I26" s="231"/>
      <c r="J26" s="231"/>
      <c r="K26" s="231"/>
      <c r="L26" s="231"/>
    </row>
    <row r="27" spans="1:12" ht="15.75" customHeight="1" x14ac:dyDescent="0.35">
      <c r="A27" s="231"/>
      <c r="B27" s="231"/>
      <c r="C27" s="231"/>
      <c r="D27" s="231"/>
      <c r="E27" s="231"/>
      <c r="F27" s="231"/>
      <c r="G27" s="231"/>
      <c r="H27" s="231"/>
      <c r="I27" s="231"/>
      <c r="J27" s="231"/>
      <c r="K27" s="231"/>
      <c r="L27" s="231"/>
    </row>
    <row r="28" spans="1:12" ht="15.75" customHeight="1" x14ac:dyDescent="0.35">
      <c r="A28" s="231"/>
      <c r="B28" s="231"/>
      <c r="C28" s="231"/>
      <c r="D28" s="231"/>
      <c r="E28" s="231"/>
      <c r="F28" s="231"/>
      <c r="G28" s="231"/>
      <c r="H28" s="231"/>
      <c r="I28" s="231"/>
      <c r="J28" s="231"/>
      <c r="K28" s="231"/>
      <c r="L28" s="231"/>
    </row>
    <row r="29" spans="1:12" ht="15.75" customHeight="1" x14ac:dyDescent="0.35">
      <c r="A29" s="231"/>
      <c r="B29" s="231"/>
      <c r="C29" s="231"/>
      <c r="D29" s="231"/>
      <c r="E29" s="231"/>
      <c r="F29" s="231"/>
      <c r="G29" s="231"/>
      <c r="H29" s="231"/>
      <c r="I29" s="231"/>
      <c r="J29" s="231"/>
      <c r="K29" s="231"/>
      <c r="L29" s="231"/>
    </row>
    <row r="30" spans="1:12" ht="15.75" customHeight="1" x14ac:dyDescent="0.35">
      <c r="A30" s="231"/>
      <c r="B30" s="231"/>
      <c r="C30" s="231"/>
      <c r="D30" s="231"/>
      <c r="E30" s="231"/>
      <c r="F30" s="231"/>
      <c r="G30" s="231"/>
      <c r="H30" s="231"/>
      <c r="I30" s="231"/>
      <c r="J30" s="231"/>
      <c r="K30" s="231"/>
      <c r="L30" s="231"/>
    </row>
    <row r="31" spans="1:12" ht="15.75" customHeight="1" x14ac:dyDescent="0.35">
      <c r="A31" s="231"/>
      <c r="B31" s="231"/>
      <c r="C31" s="231"/>
      <c r="D31" s="231"/>
      <c r="E31" s="231"/>
      <c r="F31" s="231"/>
      <c r="G31" s="231"/>
      <c r="H31" s="231"/>
      <c r="I31" s="231"/>
      <c r="J31" s="231"/>
      <c r="K31" s="231"/>
      <c r="L31" s="231"/>
    </row>
    <row r="32" spans="1:12" ht="15.75" customHeight="1" x14ac:dyDescent="0.35">
      <c r="A32" s="231"/>
      <c r="B32" s="231"/>
      <c r="C32" s="231"/>
      <c r="D32" s="231"/>
      <c r="E32" s="231"/>
      <c r="F32" s="231"/>
      <c r="G32" s="231"/>
      <c r="H32" s="231"/>
      <c r="I32" s="231"/>
      <c r="J32" s="231"/>
      <c r="K32" s="231"/>
      <c r="L32" s="231"/>
    </row>
    <row r="33" spans="1:12" ht="15.75" customHeight="1" x14ac:dyDescent="0.35">
      <c r="A33" s="231"/>
      <c r="B33" s="231"/>
      <c r="C33" s="231"/>
      <c r="D33" s="231"/>
      <c r="E33" s="231"/>
      <c r="F33" s="231"/>
      <c r="G33" s="231"/>
      <c r="H33" s="231"/>
      <c r="I33" s="231"/>
      <c r="J33" s="231"/>
      <c r="K33" s="231"/>
      <c r="L33" s="231"/>
    </row>
    <row r="34" spans="1:12" ht="15.75" customHeight="1" x14ac:dyDescent="0.35">
      <c r="A34" s="231"/>
      <c r="B34" s="231"/>
      <c r="C34" s="231"/>
      <c r="D34" s="231"/>
      <c r="E34" s="231"/>
      <c r="F34" s="231"/>
      <c r="G34" s="231"/>
      <c r="H34" s="231"/>
      <c r="I34" s="231"/>
      <c r="J34" s="231"/>
      <c r="K34" s="231"/>
      <c r="L34" s="231"/>
    </row>
    <row r="35" spans="1:12" ht="15.75" customHeight="1" x14ac:dyDescent="0.35">
      <c r="A35" s="231"/>
      <c r="B35" s="231"/>
      <c r="C35" s="231"/>
      <c r="D35" s="231"/>
      <c r="E35" s="231"/>
      <c r="F35" s="231"/>
      <c r="G35" s="231"/>
      <c r="H35" s="231"/>
      <c r="I35" s="231"/>
      <c r="J35" s="231"/>
      <c r="K35" s="231"/>
      <c r="L35" s="231"/>
    </row>
    <row r="36" spans="1:12" ht="15.75" customHeight="1" x14ac:dyDescent="0.35">
      <c r="A36" s="231"/>
      <c r="B36" s="231"/>
      <c r="C36" s="231"/>
      <c r="D36" s="231"/>
      <c r="E36" s="231"/>
      <c r="F36" s="231"/>
      <c r="G36" s="231"/>
      <c r="H36" s="231"/>
      <c r="I36" s="231"/>
      <c r="J36" s="231"/>
      <c r="K36" s="231"/>
      <c r="L36" s="231"/>
    </row>
    <row r="37" spans="1:12" ht="15.75" customHeight="1" x14ac:dyDescent="0.35">
      <c r="A37" s="231"/>
      <c r="B37" s="231"/>
      <c r="C37" s="231"/>
      <c r="D37" s="231"/>
      <c r="E37" s="231"/>
      <c r="F37" s="231"/>
      <c r="G37" s="231"/>
      <c r="H37" s="231"/>
      <c r="I37" s="231"/>
      <c r="J37" s="231"/>
      <c r="K37" s="231"/>
      <c r="L37" s="231"/>
    </row>
    <row r="38" spans="1:12" ht="15.75" customHeight="1" x14ac:dyDescent="0.35">
      <c r="A38" s="231"/>
      <c r="B38" s="231"/>
      <c r="C38" s="231"/>
      <c r="D38" s="231"/>
      <c r="E38" s="231"/>
      <c r="F38" s="231"/>
      <c r="G38" s="231"/>
      <c r="H38" s="231"/>
      <c r="I38" s="231"/>
      <c r="J38" s="231"/>
      <c r="K38" s="231"/>
      <c r="L38" s="231"/>
    </row>
    <row r="39" spans="1:12" ht="15.75" customHeight="1" x14ac:dyDescent="0.35">
      <c r="A39" s="231"/>
      <c r="B39" s="231"/>
      <c r="C39" s="231"/>
      <c r="D39" s="231"/>
      <c r="E39" s="231"/>
      <c r="F39" s="231"/>
      <c r="G39" s="231"/>
      <c r="H39" s="231"/>
      <c r="I39" s="231"/>
      <c r="J39" s="231"/>
      <c r="K39" s="231"/>
      <c r="L39" s="231"/>
    </row>
    <row r="40" spans="1:12" ht="15.75" customHeight="1" x14ac:dyDescent="0.35">
      <c r="A40" s="231"/>
      <c r="B40" s="231"/>
      <c r="C40" s="231"/>
      <c r="D40" s="231"/>
      <c r="E40" s="231"/>
      <c r="F40" s="231"/>
      <c r="G40" s="231"/>
      <c r="H40" s="231"/>
      <c r="I40" s="231"/>
      <c r="J40" s="231"/>
      <c r="K40" s="231"/>
      <c r="L40" s="231"/>
    </row>
    <row r="41" spans="1:12" ht="15.75" customHeight="1" x14ac:dyDescent="0.35">
      <c r="A41" s="231"/>
      <c r="B41" s="231"/>
      <c r="C41" s="231"/>
      <c r="D41" s="231"/>
      <c r="E41" s="231"/>
      <c r="F41" s="231"/>
      <c r="G41" s="231"/>
      <c r="H41" s="231"/>
      <c r="I41" s="231"/>
      <c r="J41" s="231"/>
      <c r="K41" s="231"/>
      <c r="L41" s="231"/>
    </row>
    <row r="42" spans="1:12" ht="15.75" customHeight="1" x14ac:dyDescent="0.35">
      <c r="A42" s="231"/>
      <c r="B42" s="231"/>
      <c r="C42" s="231"/>
      <c r="D42" s="231"/>
      <c r="E42" s="231"/>
      <c r="F42" s="231"/>
      <c r="G42" s="231"/>
      <c r="H42" s="231"/>
      <c r="I42" s="231"/>
      <c r="J42" s="231"/>
      <c r="K42" s="231"/>
      <c r="L42" s="231"/>
    </row>
    <row r="43" spans="1:12" ht="15.75" customHeight="1" x14ac:dyDescent="0.35">
      <c r="A43" s="231"/>
      <c r="B43" s="231"/>
      <c r="C43" s="231"/>
      <c r="D43" s="231"/>
      <c r="E43" s="231"/>
      <c r="F43" s="231"/>
      <c r="G43" s="231"/>
      <c r="H43" s="231"/>
      <c r="I43" s="231"/>
      <c r="J43" s="231"/>
      <c r="K43" s="231"/>
      <c r="L43" s="231"/>
    </row>
    <row r="44" spans="1:12" ht="15.75" customHeight="1" x14ac:dyDescent="0.35">
      <c r="A44" s="231"/>
      <c r="B44" s="231"/>
      <c r="C44" s="231"/>
      <c r="D44" s="231"/>
      <c r="E44" s="231"/>
      <c r="F44" s="231"/>
      <c r="G44" s="231"/>
      <c r="H44" s="231"/>
      <c r="I44" s="231"/>
      <c r="J44" s="231"/>
      <c r="K44" s="231"/>
      <c r="L44" s="231"/>
    </row>
    <row r="45" spans="1:12" ht="15.75" customHeight="1" x14ac:dyDescent="0.35">
      <c r="A45" s="231"/>
      <c r="B45" s="231"/>
      <c r="C45" s="231"/>
      <c r="D45" s="231"/>
      <c r="E45" s="231"/>
      <c r="F45" s="231"/>
      <c r="G45" s="231"/>
      <c r="H45" s="231"/>
      <c r="I45" s="231"/>
      <c r="J45" s="231"/>
      <c r="K45" s="231"/>
      <c r="L45" s="231"/>
    </row>
    <row r="46" spans="1:12" ht="15.75" customHeight="1" x14ac:dyDescent="0.35">
      <c r="A46" s="231"/>
      <c r="B46" s="231"/>
      <c r="C46" s="231"/>
      <c r="D46" s="231"/>
      <c r="E46" s="231"/>
      <c r="F46" s="231"/>
      <c r="G46" s="231"/>
      <c r="H46" s="231"/>
      <c r="I46" s="231"/>
      <c r="J46" s="231"/>
      <c r="K46" s="231"/>
      <c r="L46" s="231"/>
    </row>
    <row r="47" spans="1:12" ht="15.75" customHeight="1" x14ac:dyDescent="0.35">
      <c r="A47" s="231"/>
      <c r="B47" s="231"/>
      <c r="C47" s="231"/>
      <c r="D47" s="231"/>
      <c r="E47" s="231"/>
      <c r="F47" s="231"/>
      <c r="G47" s="231"/>
      <c r="H47" s="231"/>
      <c r="I47" s="231"/>
      <c r="J47" s="231"/>
      <c r="K47" s="231"/>
      <c r="L47" s="231"/>
    </row>
    <row r="48" spans="1:12" ht="15.75" customHeight="1" x14ac:dyDescent="0.35">
      <c r="A48" s="231"/>
      <c r="B48" s="231"/>
      <c r="C48" s="231"/>
      <c r="D48" s="231"/>
      <c r="E48" s="231"/>
      <c r="F48" s="231"/>
      <c r="G48" s="231"/>
      <c r="H48" s="231"/>
      <c r="I48" s="231"/>
      <c r="J48" s="231"/>
      <c r="K48" s="231"/>
      <c r="L48" s="231"/>
    </row>
    <row r="49" spans="1:12" ht="15.75" customHeight="1" x14ac:dyDescent="0.35">
      <c r="A49" s="231"/>
      <c r="B49" s="231"/>
      <c r="C49" s="231"/>
      <c r="D49" s="231"/>
      <c r="E49" s="231"/>
      <c r="F49" s="231"/>
      <c r="G49" s="231"/>
      <c r="H49" s="231"/>
      <c r="I49" s="231"/>
      <c r="J49" s="231"/>
      <c r="K49" s="231"/>
      <c r="L49" s="231"/>
    </row>
    <row r="50" spans="1:12" ht="15.75" customHeight="1" x14ac:dyDescent="0.35">
      <c r="A50" s="231"/>
      <c r="B50" s="231"/>
      <c r="C50" s="231"/>
      <c r="D50" s="231"/>
      <c r="E50" s="231"/>
      <c r="F50" s="231"/>
      <c r="G50" s="231"/>
      <c r="H50" s="231"/>
      <c r="I50" s="231"/>
      <c r="J50" s="231"/>
      <c r="K50" s="231"/>
      <c r="L50" s="231"/>
    </row>
    <row r="51" spans="1:12" ht="15.75" customHeight="1" x14ac:dyDescent="0.35">
      <c r="A51" s="231"/>
      <c r="B51" s="231"/>
      <c r="C51" s="231"/>
      <c r="D51" s="231"/>
      <c r="E51" s="231"/>
      <c r="F51" s="231"/>
      <c r="G51" s="231"/>
      <c r="H51" s="231"/>
      <c r="I51" s="231"/>
      <c r="J51" s="231"/>
      <c r="K51" s="231"/>
      <c r="L51" s="231"/>
    </row>
    <row r="52" spans="1:12" ht="15.75" customHeight="1" x14ac:dyDescent="0.35">
      <c r="A52" s="231"/>
      <c r="B52" s="231"/>
      <c r="C52" s="231"/>
      <c r="D52" s="231"/>
      <c r="E52" s="231"/>
      <c r="F52" s="231"/>
      <c r="G52" s="231"/>
      <c r="H52" s="231"/>
      <c r="I52" s="231"/>
      <c r="J52" s="231"/>
      <c r="K52" s="231"/>
      <c r="L52" s="231"/>
    </row>
    <row r="53" spans="1:12" ht="15.75" customHeight="1" x14ac:dyDescent="0.35">
      <c r="A53" s="231"/>
      <c r="B53" s="231"/>
      <c r="C53" s="231"/>
      <c r="D53" s="231"/>
      <c r="E53" s="231"/>
      <c r="F53" s="231"/>
      <c r="G53" s="231"/>
      <c r="H53" s="231"/>
      <c r="I53" s="231"/>
      <c r="J53" s="231"/>
      <c r="K53" s="231"/>
      <c r="L53" s="231"/>
    </row>
    <row r="54" spans="1:12" ht="15.75" customHeight="1" x14ac:dyDescent="0.35">
      <c r="A54" s="231"/>
      <c r="B54" s="231"/>
      <c r="C54" s="231"/>
      <c r="D54" s="231"/>
      <c r="E54" s="231"/>
      <c r="F54" s="231"/>
      <c r="G54" s="231"/>
      <c r="H54" s="231"/>
      <c r="I54" s="231"/>
      <c r="J54" s="231"/>
      <c r="K54" s="231"/>
      <c r="L54" s="231"/>
    </row>
    <row r="55" spans="1:12" ht="15.75" customHeight="1" x14ac:dyDescent="0.35">
      <c r="A55" s="231"/>
      <c r="B55" s="231"/>
      <c r="C55" s="231"/>
      <c r="D55" s="231"/>
      <c r="E55" s="231"/>
      <c r="F55" s="231"/>
      <c r="G55" s="231"/>
      <c r="H55" s="231"/>
      <c r="I55" s="231"/>
      <c r="J55" s="231"/>
      <c r="K55" s="231"/>
      <c r="L55" s="231"/>
    </row>
    <row r="56" spans="1:12" ht="15.75" customHeight="1" x14ac:dyDescent="0.35">
      <c r="A56" s="231"/>
      <c r="B56" s="231"/>
      <c r="C56" s="231"/>
      <c r="D56" s="231"/>
      <c r="E56" s="231"/>
      <c r="F56" s="231"/>
      <c r="G56" s="231"/>
      <c r="H56" s="231"/>
      <c r="I56" s="231"/>
      <c r="J56" s="231"/>
      <c r="K56" s="231"/>
      <c r="L56" s="231"/>
    </row>
    <row r="57" spans="1:12" ht="15.75" customHeight="1" x14ac:dyDescent="0.35">
      <c r="A57" s="231"/>
      <c r="B57" s="231"/>
      <c r="C57" s="231"/>
      <c r="D57" s="231"/>
      <c r="E57" s="231"/>
      <c r="F57" s="231"/>
      <c r="G57" s="231"/>
      <c r="H57" s="231"/>
      <c r="I57" s="231"/>
      <c r="J57" s="231"/>
      <c r="K57" s="231"/>
      <c r="L57" s="231"/>
    </row>
    <row r="58" spans="1:12" ht="15.75" customHeight="1" x14ac:dyDescent="0.35">
      <c r="A58" s="231"/>
      <c r="B58" s="231"/>
      <c r="C58" s="231"/>
      <c r="D58" s="231"/>
      <c r="E58" s="231"/>
      <c r="F58" s="231"/>
      <c r="G58" s="231"/>
      <c r="H58" s="231"/>
      <c r="I58" s="231"/>
      <c r="J58" s="231"/>
      <c r="K58" s="231"/>
      <c r="L58" s="231"/>
    </row>
    <row r="59" spans="1:12" ht="15.75" customHeight="1" x14ac:dyDescent="0.35">
      <c r="A59" s="231"/>
      <c r="B59" s="231"/>
      <c r="C59" s="231"/>
      <c r="D59" s="231"/>
      <c r="E59" s="231"/>
      <c r="F59" s="231"/>
      <c r="G59" s="231"/>
      <c r="H59" s="231"/>
      <c r="I59" s="231"/>
      <c r="J59" s="231"/>
      <c r="K59" s="231"/>
      <c r="L59" s="231"/>
    </row>
    <row r="60" spans="1:12" ht="15.75" customHeight="1" x14ac:dyDescent="0.35">
      <c r="A60" s="231"/>
      <c r="B60" s="231"/>
      <c r="C60" s="231"/>
      <c r="D60" s="231"/>
      <c r="E60" s="231"/>
      <c r="F60" s="231"/>
      <c r="G60" s="231"/>
      <c r="H60" s="231"/>
      <c r="I60" s="231"/>
      <c r="J60" s="231"/>
      <c r="K60" s="231"/>
      <c r="L60" s="231"/>
    </row>
    <row r="61" spans="1:12" ht="15.75" customHeight="1" x14ac:dyDescent="0.35">
      <c r="A61" s="231"/>
      <c r="B61" s="231"/>
      <c r="C61" s="231"/>
      <c r="D61" s="231"/>
      <c r="E61" s="231"/>
      <c r="F61" s="231"/>
      <c r="G61" s="231"/>
      <c r="H61" s="231"/>
      <c r="I61" s="231"/>
      <c r="J61" s="231"/>
      <c r="K61" s="231"/>
      <c r="L61" s="231"/>
    </row>
    <row r="62" spans="1:12" ht="15.75" customHeight="1" x14ac:dyDescent="0.35">
      <c r="A62" s="231"/>
      <c r="B62" s="231"/>
      <c r="C62" s="231"/>
      <c r="D62" s="231"/>
      <c r="E62" s="231"/>
      <c r="F62" s="231"/>
      <c r="G62" s="231"/>
      <c r="H62" s="231"/>
      <c r="I62" s="231"/>
      <c r="J62" s="231"/>
      <c r="K62" s="231"/>
      <c r="L62" s="231"/>
    </row>
    <row r="63" spans="1:12" ht="15.75" customHeight="1" x14ac:dyDescent="0.35">
      <c r="A63" s="231"/>
      <c r="B63" s="231"/>
      <c r="C63" s="231"/>
      <c r="D63" s="231"/>
      <c r="E63" s="231"/>
      <c r="F63" s="231"/>
      <c r="G63" s="231"/>
      <c r="H63" s="231"/>
      <c r="I63" s="231"/>
      <c r="J63" s="231"/>
      <c r="K63" s="231"/>
      <c r="L63" s="231"/>
    </row>
    <row r="64" spans="1:12" ht="15.75" customHeight="1" x14ac:dyDescent="0.35">
      <c r="A64" s="231"/>
      <c r="B64" s="231"/>
      <c r="C64" s="231"/>
      <c r="D64" s="231"/>
      <c r="E64" s="231"/>
      <c r="F64" s="231"/>
      <c r="G64" s="231"/>
      <c r="H64" s="231"/>
      <c r="I64" s="231"/>
      <c r="J64" s="231"/>
      <c r="K64" s="231"/>
      <c r="L64" s="231"/>
    </row>
    <row r="65" spans="1:12" ht="15.75" customHeight="1" x14ac:dyDescent="0.35">
      <c r="A65" s="231"/>
      <c r="B65" s="231"/>
      <c r="C65" s="231"/>
      <c r="D65" s="231"/>
      <c r="E65" s="231"/>
      <c r="F65" s="231"/>
      <c r="G65" s="231"/>
      <c r="H65" s="231"/>
      <c r="I65" s="231"/>
      <c r="J65" s="231"/>
      <c r="K65" s="231"/>
      <c r="L65" s="231"/>
    </row>
    <row r="66" spans="1:12" ht="15.75" customHeight="1" x14ac:dyDescent="0.35">
      <c r="A66" s="231"/>
      <c r="B66" s="231"/>
      <c r="C66" s="231"/>
      <c r="D66" s="231"/>
      <c r="E66" s="231"/>
      <c r="F66" s="231"/>
      <c r="G66" s="231"/>
      <c r="H66" s="231"/>
      <c r="I66" s="231"/>
      <c r="J66" s="231"/>
      <c r="K66" s="231"/>
      <c r="L66" s="231"/>
    </row>
    <row r="67" spans="1:12" ht="15.75" customHeight="1" x14ac:dyDescent="0.35">
      <c r="A67" s="231"/>
      <c r="B67" s="231"/>
      <c r="C67" s="231"/>
      <c r="D67" s="231"/>
      <c r="E67" s="231"/>
      <c r="F67" s="231"/>
      <c r="G67" s="231"/>
      <c r="H67" s="231"/>
      <c r="I67" s="231"/>
      <c r="J67" s="231"/>
      <c r="K67" s="231"/>
      <c r="L67" s="231"/>
    </row>
    <row r="68" spans="1:12" ht="15.75" customHeight="1" x14ac:dyDescent="0.35">
      <c r="A68" s="231"/>
      <c r="B68" s="231"/>
      <c r="C68" s="231"/>
      <c r="D68" s="231"/>
      <c r="E68" s="231"/>
      <c r="F68" s="231"/>
      <c r="G68" s="231"/>
      <c r="H68" s="231"/>
      <c r="I68" s="231"/>
      <c r="J68" s="231"/>
      <c r="K68" s="231"/>
      <c r="L68" s="231"/>
    </row>
    <row r="69" spans="1:12" ht="15.75" customHeight="1" x14ac:dyDescent="0.35">
      <c r="A69" s="231"/>
      <c r="B69" s="231"/>
      <c r="C69" s="231"/>
      <c r="D69" s="231"/>
      <c r="E69" s="231"/>
      <c r="F69" s="231"/>
      <c r="G69" s="231"/>
      <c r="H69" s="231"/>
      <c r="I69" s="231"/>
      <c r="J69" s="231"/>
      <c r="K69" s="231"/>
      <c r="L69" s="231"/>
    </row>
    <row r="70" spans="1:12" ht="15.75" customHeight="1" x14ac:dyDescent="0.35">
      <c r="A70" s="231"/>
      <c r="B70" s="231"/>
      <c r="C70" s="231"/>
      <c r="D70" s="231"/>
      <c r="E70" s="231"/>
      <c r="F70" s="231"/>
      <c r="G70" s="231"/>
      <c r="H70" s="231"/>
      <c r="I70" s="231"/>
      <c r="J70" s="231"/>
      <c r="K70" s="231"/>
      <c r="L70" s="231"/>
    </row>
    <row r="71" spans="1:12" ht="15.75" customHeight="1" x14ac:dyDescent="0.35">
      <c r="A71" s="231"/>
      <c r="B71" s="231"/>
      <c r="C71" s="231"/>
      <c r="D71" s="231"/>
      <c r="E71" s="231"/>
      <c r="F71" s="231"/>
      <c r="G71" s="231"/>
      <c r="H71" s="231"/>
      <c r="I71" s="231"/>
      <c r="J71" s="231"/>
      <c r="K71" s="231"/>
      <c r="L71" s="231"/>
    </row>
    <row r="72" spans="1:12" ht="15.75" customHeight="1" x14ac:dyDescent="0.35">
      <c r="A72" s="231"/>
      <c r="B72" s="231"/>
      <c r="C72" s="231"/>
      <c r="D72" s="231"/>
      <c r="E72" s="231"/>
      <c r="F72" s="231"/>
      <c r="G72" s="231"/>
      <c r="H72" s="231"/>
      <c r="I72" s="231"/>
      <c r="J72" s="231"/>
      <c r="K72" s="231"/>
      <c r="L72" s="231"/>
    </row>
    <row r="73" spans="1:12" ht="15.75" customHeight="1" x14ac:dyDescent="0.35">
      <c r="A73" s="231"/>
      <c r="B73" s="231"/>
      <c r="C73" s="231"/>
      <c r="D73" s="231"/>
      <c r="E73" s="231"/>
      <c r="F73" s="231"/>
      <c r="G73" s="231"/>
      <c r="H73" s="231"/>
      <c r="I73" s="231"/>
      <c r="J73" s="231"/>
      <c r="K73" s="231"/>
      <c r="L73" s="231"/>
    </row>
    <row r="74" spans="1:12" ht="15.75" customHeight="1" x14ac:dyDescent="0.35">
      <c r="A74" s="231"/>
      <c r="B74" s="231"/>
      <c r="C74" s="231"/>
      <c r="D74" s="231"/>
      <c r="E74" s="231"/>
      <c r="F74" s="231"/>
      <c r="G74" s="231"/>
      <c r="H74" s="231"/>
      <c r="I74" s="231"/>
      <c r="J74" s="231"/>
      <c r="K74" s="231"/>
      <c r="L74" s="231"/>
    </row>
    <row r="75" spans="1:12" ht="15.75" customHeight="1" x14ac:dyDescent="0.35">
      <c r="A75" s="231"/>
      <c r="B75" s="231"/>
      <c r="C75" s="231"/>
      <c r="D75" s="231"/>
      <c r="E75" s="231"/>
      <c r="F75" s="231"/>
      <c r="G75" s="231"/>
      <c r="H75" s="231"/>
      <c r="I75" s="231"/>
      <c r="J75" s="231"/>
      <c r="K75" s="231"/>
      <c r="L75" s="231"/>
    </row>
    <row r="76" spans="1:12" ht="15.75" customHeight="1" x14ac:dyDescent="0.35">
      <c r="A76" s="231"/>
      <c r="B76" s="231"/>
      <c r="C76" s="231"/>
      <c r="D76" s="231"/>
      <c r="E76" s="231"/>
      <c r="F76" s="231"/>
      <c r="G76" s="231"/>
      <c r="H76" s="231"/>
      <c r="I76" s="231"/>
      <c r="J76" s="231"/>
      <c r="K76" s="231"/>
      <c r="L76" s="231"/>
    </row>
    <row r="77" spans="1:12" ht="15.75" customHeight="1" x14ac:dyDescent="0.35">
      <c r="A77" s="231"/>
      <c r="B77" s="231"/>
      <c r="C77" s="231"/>
      <c r="D77" s="231"/>
      <c r="E77" s="231"/>
      <c r="F77" s="231"/>
      <c r="G77" s="231"/>
      <c r="H77" s="231"/>
      <c r="I77" s="231"/>
      <c r="J77" s="231"/>
      <c r="K77" s="231"/>
      <c r="L77" s="231"/>
    </row>
    <row r="78" spans="1:12" ht="15.75" customHeight="1" x14ac:dyDescent="0.35">
      <c r="A78" s="231"/>
      <c r="B78" s="231"/>
      <c r="C78" s="231"/>
      <c r="D78" s="231"/>
      <c r="E78" s="231"/>
      <c r="F78" s="231"/>
      <c r="G78" s="231"/>
      <c r="H78" s="231"/>
      <c r="I78" s="231"/>
      <c r="J78" s="231"/>
      <c r="K78" s="231"/>
      <c r="L78" s="231"/>
    </row>
    <row r="79" spans="1:12" ht="15.75" customHeight="1" x14ac:dyDescent="0.35">
      <c r="A79" s="231"/>
      <c r="B79" s="231"/>
      <c r="C79" s="231"/>
      <c r="D79" s="231"/>
      <c r="E79" s="231"/>
      <c r="F79" s="231"/>
      <c r="G79" s="231"/>
      <c r="H79" s="231"/>
      <c r="I79" s="231"/>
      <c r="J79" s="231"/>
      <c r="K79" s="231"/>
      <c r="L79" s="231"/>
    </row>
    <row r="80" spans="1:12" ht="15.75" customHeight="1" x14ac:dyDescent="0.35">
      <c r="A80" s="231"/>
      <c r="B80" s="231"/>
      <c r="C80" s="231"/>
      <c r="D80" s="231"/>
      <c r="E80" s="231"/>
      <c r="F80" s="231"/>
      <c r="G80" s="231"/>
      <c r="H80" s="231"/>
      <c r="I80" s="231"/>
      <c r="J80" s="231"/>
      <c r="K80" s="231"/>
      <c r="L80" s="231"/>
    </row>
    <row r="81" spans="1:12" ht="15.75" customHeight="1" x14ac:dyDescent="0.35">
      <c r="A81" s="231"/>
      <c r="B81" s="231"/>
      <c r="C81" s="231"/>
      <c r="D81" s="231"/>
      <c r="E81" s="231"/>
      <c r="F81" s="231"/>
      <c r="G81" s="231"/>
      <c r="H81" s="231"/>
      <c r="I81" s="231"/>
      <c r="J81" s="231"/>
      <c r="K81" s="231"/>
      <c r="L81" s="231"/>
    </row>
    <row r="82" spans="1:12" ht="15.75" customHeight="1" x14ac:dyDescent="0.35">
      <c r="A82" s="231"/>
      <c r="B82" s="231"/>
      <c r="C82" s="231"/>
      <c r="D82" s="231"/>
      <c r="E82" s="231"/>
      <c r="F82" s="231"/>
      <c r="G82" s="231"/>
      <c r="H82" s="231"/>
      <c r="I82" s="231"/>
      <c r="J82" s="231"/>
      <c r="K82" s="231"/>
      <c r="L82" s="231"/>
    </row>
    <row r="83" spans="1:12" ht="15.75" customHeight="1" x14ac:dyDescent="0.35">
      <c r="A83" s="231"/>
      <c r="B83" s="231"/>
      <c r="C83" s="231"/>
      <c r="D83" s="231"/>
      <c r="E83" s="231"/>
      <c r="F83" s="231"/>
      <c r="G83" s="231"/>
      <c r="H83" s="231"/>
      <c r="I83" s="231"/>
      <c r="J83" s="231"/>
      <c r="K83" s="231"/>
      <c r="L83" s="231"/>
    </row>
    <row r="84" spans="1:12" ht="15.75" customHeight="1" x14ac:dyDescent="0.35">
      <c r="A84" s="231"/>
      <c r="B84" s="231"/>
      <c r="C84" s="231"/>
      <c r="D84" s="231"/>
      <c r="E84" s="231"/>
      <c r="F84" s="231"/>
      <c r="G84" s="231"/>
      <c r="H84" s="231"/>
      <c r="I84" s="231"/>
      <c r="J84" s="231"/>
      <c r="K84" s="231"/>
      <c r="L84" s="231"/>
    </row>
    <row r="85" spans="1:12" ht="15.75" customHeight="1" x14ac:dyDescent="0.35">
      <c r="A85" s="231"/>
      <c r="B85" s="231"/>
      <c r="C85" s="231"/>
      <c r="D85" s="231"/>
      <c r="E85" s="231"/>
      <c r="F85" s="231"/>
      <c r="G85" s="231"/>
      <c r="H85" s="231"/>
      <c r="I85" s="231"/>
      <c r="J85" s="231"/>
      <c r="K85" s="231"/>
      <c r="L85" s="231"/>
    </row>
    <row r="86" spans="1:12" ht="15.75" customHeight="1" x14ac:dyDescent="0.35">
      <c r="A86" s="231"/>
      <c r="B86" s="231"/>
      <c r="C86" s="231"/>
      <c r="D86" s="231"/>
      <c r="E86" s="231"/>
      <c r="F86" s="231"/>
      <c r="G86" s="231"/>
      <c r="H86" s="231"/>
      <c r="I86" s="231"/>
      <c r="J86" s="231"/>
      <c r="K86" s="231"/>
      <c r="L86" s="231"/>
    </row>
    <row r="87" spans="1:12" ht="15.75" customHeight="1" x14ac:dyDescent="0.35">
      <c r="A87" s="231"/>
      <c r="B87" s="231"/>
      <c r="C87" s="231"/>
      <c r="D87" s="231"/>
      <c r="E87" s="231"/>
      <c r="F87" s="231"/>
      <c r="G87" s="231"/>
      <c r="H87" s="231"/>
      <c r="I87" s="231"/>
      <c r="J87" s="231"/>
      <c r="K87" s="231"/>
      <c r="L87" s="231"/>
    </row>
    <row r="88" spans="1:12" ht="15.75" customHeight="1" x14ac:dyDescent="0.35">
      <c r="A88" s="231"/>
      <c r="B88" s="231"/>
      <c r="C88" s="231"/>
      <c r="D88" s="231"/>
      <c r="E88" s="231"/>
      <c r="F88" s="231"/>
      <c r="G88" s="231"/>
      <c r="H88" s="231"/>
      <c r="I88" s="231"/>
      <c r="J88" s="231"/>
      <c r="K88" s="231"/>
      <c r="L88" s="231"/>
    </row>
    <row r="89" spans="1:12" ht="15.75" customHeight="1" x14ac:dyDescent="0.35">
      <c r="A89" s="231"/>
      <c r="B89" s="231"/>
      <c r="C89" s="231"/>
      <c r="D89" s="231"/>
      <c r="E89" s="231"/>
      <c r="F89" s="231"/>
      <c r="G89" s="231"/>
      <c r="H89" s="231"/>
      <c r="I89" s="231"/>
      <c r="J89" s="231"/>
      <c r="K89" s="231"/>
      <c r="L89" s="231"/>
    </row>
    <row r="90" spans="1:12" ht="15.75" customHeight="1" x14ac:dyDescent="0.35">
      <c r="A90" s="231"/>
      <c r="B90" s="231"/>
      <c r="C90" s="231"/>
      <c r="D90" s="231"/>
      <c r="E90" s="231"/>
      <c r="F90" s="231"/>
      <c r="G90" s="231"/>
      <c r="H90" s="231"/>
      <c r="I90" s="231"/>
      <c r="J90" s="231"/>
      <c r="K90" s="231"/>
      <c r="L90" s="231"/>
    </row>
    <row r="91" spans="1:12" ht="15.75" customHeight="1" x14ac:dyDescent="0.35">
      <c r="A91" s="231"/>
      <c r="B91" s="231"/>
      <c r="C91" s="231"/>
      <c r="D91" s="231"/>
      <c r="E91" s="231"/>
      <c r="F91" s="231"/>
      <c r="G91" s="231"/>
      <c r="H91" s="231"/>
      <c r="I91" s="231"/>
      <c r="J91" s="231"/>
      <c r="K91" s="231"/>
      <c r="L91" s="231"/>
    </row>
    <row r="92" spans="1:12" ht="15.75" customHeight="1" x14ac:dyDescent="0.35">
      <c r="A92" s="231"/>
      <c r="B92" s="231"/>
      <c r="C92" s="231"/>
      <c r="D92" s="231"/>
      <c r="E92" s="231"/>
      <c r="F92" s="231"/>
      <c r="G92" s="231"/>
      <c r="H92" s="231"/>
      <c r="I92" s="231"/>
      <c r="J92" s="231"/>
      <c r="K92" s="231"/>
      <c r="L92" s="231"/>
    </row>
    <row r="93" spans="1:12" ht="15.75" customHeight="1" x14ac:dyDescent="0.35">
      <c r="A93" s="231"/>
      <c r="B93" s="231"/>
      <c r="C93" s="231"/>
      <c r="D93" s="231"/>
      <c r="E93" s="231"/>
      <c r="F93" s="231"/>
      <c r="G93" s="231"/>
      <c r="H93" s="231"/>
      <c r="I93" s="231"/>
      <c r="J93" s="231"/>
      <c r="K93" s="231"/>
      <c r="L93" s="231"/>
    </row>
    <row r="94" spans="1:12" ht="15.75" customHeight="1" x14ac:dyDescent="0.35">
      <c r="A94" s="231"/>
      <c r="B94" s="231"/>
      <c r="C94" s="231"/>
      <c r="D94" s="231"/>
      <c r="E94" s="231"/>
      <c r="F94" s="231"/>
      <c r="G94" s="231"/>
      <c r="H94" s="231"/>
      <c r="I94" s="231"/>
      <c r="J94" s="231"/>
      <c r="K94" s="231"/>
      <c r="L94" s="231"/>
    </row>
    <row r="95" spans="1:12" ht="15.75" customHeight="1" x14ac:dyDescent="0.35">
      <c r="A95" s="231"/>
      <c r="B95" s="231"/>
      <c r="C95" s="231"/>
      <c r="D95" s="231"/>
      <c r="E95" s="231"/>
      <c r="F95" s="231"/>
      <c r="G95" s="231"/>
      <c r="H95" s="231"/>
      <c r="I95" s="231"/>
      <c r="J95" s="231"/>
      <c r="K95" s="231"/>
      <c r="L95" s="231"/>
    </row>
    <row r="96" spans="1:12" ht="15.75" customHeight="1" x14ac:dyDescent="0.35">
      <c r="A96" s="231"/>
      <c r="B96" s="231"/>
      <c r="C96" s="231"/>
      <c r="D96" s="231"/>
      <c r="E96" s="231"/>
      <c r="F96" s="231"/>
      <c r="G96" s="231"/>
      <c r="H96" s="231"/>
      <c r="I96" s="231"/>
      <c r="J96" s="231"/>
      <c r="K96" s="231"/>
      <c r="L96" s="231"/>
    </row>
    <row r="97" spans="1:12" ht="15.75" customHeight="1" x14ac:dyDescent="0.35">
      <c r="A97" s="231"/>
      <c r="B97" s="231"/>
      <c r="C97" s="231"/>
      <c r="D97" s="231"/>
      <c r="E97" s="231"/>
      <c r="F97" s="231"/>
      <c r="G97" s="231"/>
      <c r="H97" s="231"/>
      <c r="I97" s="231"/>
      <c r="J97" s="231"/>
      <c r="K97" s="231"/>
      <c r="L97" s="231"/>
    </row>
    <row r="98" spans="1:12" ht="15.75" customHeight="1" x14ac:dyDescent="0.35">
      <c r="A98" s="231"/>
      <c r="B98" s="231"/>
      <c r="C98" s="231"/>
      <c r="D98" s="231"/>
      <c r="E98" s="231"/>
      <c r="F98" s="231"/>
      <c r="G98" s="231"/>
      <c r="H98" s="231"/>
      <c r="I98" s="231"/>
      <c r="J98" s="231"/>
      <c r="K98" s="231"/>
      <c r="L98" s="231"/>
    </row>
    <row r="99" spans="1:12" ht="15.75" customHeight="1" x14ac:dyDescent="0.35">
      <c r="A99" s="231"/>
      <c r="B99" s="231"/>
      <c r="C99" s="231"/>
      <c r="D99" s="231"/>
      <c r="E99" s="231"/>
      <c r="F99" s="231"/>
      <c r="G99" s="231"/>
      <c r="H99" s="231"/>
      <c r="I99" s="231"/>
      <c r="J99" s="231"/>
      <c r="K99" s="231"/>
      <c r="L99" s="231"/>
    </row>
    <row r="100" spans="1:12" ht="15.75" customHeight="1" x14ac:dyDescent="0.35">
      <c r="A100" s="231"/>
      <c r="B100" s="231"/>
      <c r="C100" s="231"/>
      <c r="D100" s="231"/>
      <c r="E100" s="231"/>
      <c r="F100" s="231"/>
      <c r="G100" s="231"/>
      <c r="H100" s="231"/>
      <c r="I100" s="231"/>
      <c r="J100" s="231"/>
      <c r="K100" s="231"/>
      <c r="L100" s="231"/>
    </row>
  </sheetData>
  <dataValidations count="1">
    <dataValidation type="list" allowBlank="1" showErrorMessage="1" sqref="H3:L3" xr:uid="{00000000-0002-0000-0900-000000000000}">
      <formula1>$A$5:$A$9</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0"/>
  <sheetViews>
    <sheetView topLeftCell="A34" workbookViewId="0"/>
  </sheetViews>
  <sheetFormatPr defaultColWidth="14.453125" defaultRowHeight="15" customHeight="1" x14ac:dyDescent="0.35"/>
  <cols>
    <col min="1" max="1" width="6.453125" customWidth="1"/>
    <col min="2" max="2" width="11.08984375" customWidth="1"/>
    <col min="3" max="3" width="7.08984375" customWidth="1"/>
    <col min="4" max="4" width="68.81640625" customWidth="1"/>
    <col min="5" max="5" width="9.453125" customWidth="1"/>
    <col min="6" max="6" width="10.54296875" customWidth="1"/>
    <col min="7" max="7" width="8.81640625" customWidth="1"/>
    <col min="8" max="8" width="13.81640625" customWidth="1"/>
    <col min="9" max="11" width="9.81640625" customWidth="1"/>
    <col min="12" max="12" width="10.453125" customWidth="1"/>
  </cols>
  <sheetData>
    <row r="1" spans="1:10" ht="14.25" customHeight="1" x14ac:dyDescent="0.35"/>
    <row r="2" spans="1:10" ht="14.25" customHeight="1" x14ac:dyDescent="0.45">
      <c r="A2" s="60" t="s">
        <v>40</v>
      </c>
      <c r="B2" s="266" t="s">
        <v>41</v>
      </c>
      <c r="C2" s="248"/>
      <c r="D2" s="249"/>
    </row>
    <row r="3" spans="1:10" ht="15" customHeight="1" x14ac:dyDescent="0.35">
      <c r="B3" s="267" t="s">
        <v>42</v>
      </c>
      <c r="C3" s="240"/>
      <c r="D3" s="240"/>
      <c r="E3" s="240"/>
      <c r="F3" s="240"/>
      <c r="G3" s="240"/>
      <c r="H3" s="240"/>
      <c r="I3" s="240"/>
      <c r="J3" s="241"/>
    </row>
    <row r="4" spans="1:10" ht="14.25" customHeight="1" x14ac:dyDescent="0.35">
      <c r="B4" s="255"/>
      <c r="C4" s="256"/>
      <c r="D4" s="256"/>
      <c r="E4" s="256"/>
      <c r="F4" s="256"/>
      <c r="G4" s="256"/>
      <c r="H4" s="256"/>
      <c r="I4" s="256"/>
      <c r="J4" s="257"/>
    </row>
    <row r="5" spans="1:10" ht="14.25" customHeight="1" x14ac:dyDescent="0.35">
      <c r="B5" s="61"/>
      <c r="C5" s="61"/>
      <c r="D5" s="62"/>
      <c r="E5" s="63" t="s">
        <v>43</v>
      </c>
      <c r="F5" s="63" t="s">
        <v>44</v>
      </c>
      <c r="G5" s="64"/>
      <c r="H5" s="64"/>
      <c r="I5" s="65"/>
      <c r="J5" s="61"/>
    </row>
    <row r="6" spans="1:10" ht="15" customHeight="1" x14ac:dyDescent="0.35">
      <c r="B6" s="268" t="s">
        <v>45</v>
      </c>
      <c r="C6" s="248"/>
      <c r="D6" s="248"/>
      <c r="E6" s="248"/>
      <c r="F6" s="249"/>
      <c r="G6" s="66"/>
      <c r="H6" s="66"/>
      <c r="I6" s="67"/>
      <c r="J6" s="68"/>
    </row>
    <row r="7" spans="1:10" ht="14.25" customHeight="1" x14ac:dyDescent="0.35">
      <c r="B7" s="68"/>
      <c r="C7" s="68"/>
      <c r="D7" s="69" t="s">
        <v>46</v>
      </c>
      <c r="E7" s="70">
        <v>10000</v>
      </c>
      <c r="F7" s="70">
        <v>12000</v>
      </c>
      <c r="G7" s="64"/>
      <c r="H7" s="64"/>
      <c r="I7" s="67"/>
      <c r="J7" s="68"/>
    </row>
    <row r="8" spans="1:10" ht="14.25" customHeight="1" x14ac:dyDescent="0.35">
      <c r="B8" s="71"/>
      <c r="C8" s="71"/>
      <c r="D8" s="72" t="s">
        <v>47</v>
      </c>
      <c r="E8" s="73">
        <v>8000</v>
      </c>
      <c r="F8" s="73">
        <v>10000</v>
      </c>
      <c r="G8" s="64"/>
      <c r="H8" s="64"/>
      <c r="I8" s="74"/>
      <c r="J8" s="71"/>
    </row>
    <row r="9" spans="1:10" ht="14.25" customHeight="1" x14ac:dyDescent="0.35">
      <c r="B9" s="71"/>
      <c r="C9" s="71"/>
      <c r="D9" s="72" t="s">
        <v>48</v>
      </c>
      <c r="E9" s="73">
        <v>12000</v>
      </c>
      <c r="F9" s="73">
        <v>14000</v>
      </c>
      <c r="G9" s="64"/>
      <c r="H9" s="64"/>
      <c r="I9" s="74"/>
      <c r="J9" s="71"/>
    </row>
    <row r="10" spans="1:10" ht="14.25" customHeight="1" x14ac:dyDescent="0.35">
      <c r="B10" s="71"/>
      <c r="C10" s="71"/>
      <c r="D10" s="72" t="s">
        <v>49</v>
      </c>
      <c r="E10" s="75">
        <v>20</v>
      </c>
      <c r="F10" s="75">
        <v>40</v>
      </c>
      <c r="G10" s="64"/>
      <c r="H10" s="64"/>
      <c r="I10" s="74"/>
      <c r="J10" s="71"/>
    </row>
    <row r="11" spans="1:10" ht="12" customHeight="1" x14ac:dyDescent="0.35">
      <c r="B11" s="268" t="s">
        <v>50</v>
      </c>
      <c r="C11" s="248"/>
      <c r="D11" s="248"/>
      <c r="E11" s="248"/>
      <c r="F11" s="249"/>
      <c r="G11" s="66"/>
      <c r="H11" s="66"/>
      <c r="I11" s="74"/>
      <c r="J11" s="71"/>
    </row>
    <row r="12" spans="1:10" ht="14.25" customHeight="1" x14ac:dyDescent="0.35">
      <c r="B12" s="71"/>
      <c r="C12" s="71"/>
      <c r="D12" s="72" t="s">
        <v>51</v>
      </c>
      <c r="E12" s="76">
        <v>0.1</v>
      </c>
      <c r="F12" s="76">
        <v>0.2</v>
      </c>
      <c r="G12" s="64"/>
      <c r="H12" s="64"/>
      <c r="I12" s="74"/>
      <c r="J12" s="71"/>
    </row>
    <row r="13" spans="1:10" ht="14.25" customHeight="1" x14ac:dyDescent="0.35">
      <c r="B13" s="71"/>
      <c r="C13" s="71"/>
      <c r="D13" s="72" t="s">
        <v>52</v>
      </c>
      <c r="E13" s="76">
        <v>0.25</v>
      </c>
      <c r="F13" s="76">
        <v>0.1</v>
      </c>
      <c r="G13" s="64"/>
      <c r="H13" s="64"/>
      <c r="I13" s="74"/>
      <c r="J13" s="71"/>
    </row>
    <row r="14" spans="1:10" ht="14.25" customHeight="1" x14ac:dyDescent="0.35">
      <c r="B14" s="71"/>
      <c r="C14" s="71"/>
      <c r="D14" s="72" t="s">
        <v>53</v>
      </c>
      <c r="E14" s="76">
        <v>0.5</v>
      </c>
      <c r="F14" s="76">
        <v>0.5</v>
      </c>
      <c r="G14" s="77"/>
      <c r="H14" s="77"/>
      <c r="I14" s="74"/>
      <c r="J14" s="71"/>
    </row>
    <row r="15" spans="1:10" ht="14.25" customHeight="1" x14ac:dyDescent="0.35">
      <c r="B15" s="71"/>
      <c r="C15" s="71"/>
      <c r="D15" s="72" t="s">
        <v>54</v>
      </c>
      <c r="E15" s="76">
        <v>0.5</v>
      </c>
      <c r="F15" s="76">
        <v>0.5</v>
      </c>
      <c r="G15" s="64"/>
      <c r="H15" s="64"/>
      <c r="I15" s="74"/>
      <c r="J15" s="71"/>
    </row>
    <row r="16" spans="1:10" ht="14.25" customHeight="1" x14ac:dyDescent="0.35">
      <c r="B16" s="71"/>
      <c r="C16" s="71"/>
      <c r="D16" s="78" t="s">
        <v>55</v>
      </c>
      <c r="E16" s="79">
        <v>6000</v>
      </c>
      <c r="F16" s="79">
        <v>8000</v>
      </c>
      <c r="G16" s="64"/>
      <c r="H16" s="64"/>
      <c r="I16" s="74"/>
      <c r="J16" s="71"/>
    </row>
    <row r="17" spans="2:12" ht="14.25" customHeight="1" x14ac:dyDescent="0.35">
      <c r="B17" s="261" t="s">
        <v>56</v>
      </c>
      <c r="C17" s="248"/>
      <c r="D17" s="248"/>
      <c r="E17" s="248"/>
      <c r="F17" s="248"/>
      <c r="G17" s="248"/>
      <c r="H17" s="249"/>
      <c r="I17" s="71"/>
      <c r="J17" s="71"/>
    </row>
    <row r="18" spans="2:12" ht="14.25" customHeight="1" x14ac:dyDescent="0.35">
      <c r="B18" s="64"/>
      <c r="C18" s="64"/>
      <c r="D18" s="64"/>
      <c r="E18" s="64"/>
      <c r="F18" s="64"/>
      <c r="G18" s="64"/>
      <c r="H18" s="64"/>
    </row>
    <row r="19" spans="2:12" ht="14.25" customHeight="1" x14ac:dyDescent="0.35">
      <c r="B19" s="81" t="s">
        <v>57</v>
      </c>
      <c r="C19" s="64"/>
      <c r="D19" s="64"/>
      <c r="E19" s="64"/>
      <c r="F19" s="64"/>
      <c r="G19" s="64"/>
      <c r="H19" s="64"/>
      <c r="I19" s="64"/>
    </row>
    <row r="20" spans="2:12" ht="14.25" customHeight="1" x14ac:dyDescent="0.35">
      <c r="B20" s="64"/>
      <c r="C20" s="82" t="s">
        <v>58</v>
      </c>
      <c r="D20" s="83"/>
      <c r="E20" s="84"/>
      <c r="F20" s="85"/>
      <c r="G20" s="85"/>
      <c r="H20" s="86"/>
      <c r="I20" s="64"/>
    </row>
    <row r="21" spans="2:12" ht="14.25" customHeight="1" x14ac:dyDescent="0.35">
      <c r="B21" s="87" t="s">
        <v>59</v>
      </c>
      <c r="C21" s="77"/>
      <c r="D21" s="64"/>
      <c r="E21" s="64"/>
      <c r="F21" s="64"/>
      <c r="G21" s="64"/>
      <c r="H21" s="64"/>
      <c r="I21" s="64"/>
    </row>
    <row r="22" spans="2:12" ht="14.25" customHeight="1" x14ac:dyDescent="0.35">
      <c r="B22" s="260" t="s">
        <v>60</v>
      </c>
      <c r="C22" s="248"/>
      <c r="D22" s="248"/>
      <c r="E22" s="249"/>
      <c r="F22" s="88" t="s">
        <v>61</v>
      </c>
      <c r="G22" s="88" t="s">
        <v>47</v>
      </c>
      <c r="H22" s="88" t="s">
        <v>48</v>
      </c>
      <c r="I22" s="89" t="s">
        <v>30</v>
      </c>
    </row>
    <row r="23" spans="2:12" ht="14.25" customHeight="1" x14ac:dyDescent="0.35">
      <c r="B23" s="261" t="s">
        <v>62</v>
      </c>
      <c r="C23" s="248"/>
      <c r="D23" s="248"/>
      <c r="E23" s="249"/>
      <c r="F23" s="73">
        <f>E7</f>
        <v>10000</v>
      </c>
      <c r="G23" s="73">
        <f>E8</f>
        <v>8000</v>
      </c>
      <c r="H23" s="73">
        <f>E9</f>
        <v>12000</v>
      </c>
      <c r="I23" s="90">
        <f t="shared" ref="I23:I24" si="0">SUM(F23:H23)</f>
        <v>30000</v>
      </c>
    </row>
    <row r="24" spans="2:12" ht="14.25" customHeight="1" x14ac:dyDescent="0.35">
      <c r="B24" s="261" t="s">
        <v>63</v>
      </c>
      <c r="C24" s="248"/>
      <c r="D24" s="248"/>
      <c r="E24" s="91"/>
      <c r="F24" s="92">
        <f t="shared" ref="F24:H24" si="1">F23*10%</f>
        <v>1000</v>
      </c>
      <c r="G24" s="92">
        <f t="shared" si="1"/>
        <v>800</v>
      </c>
      <c r="H24" s="92">
        <f t="shared" si="1"/>
        <v>1200</v>
      </c>
      <c r="I24" s="90">
        <f t="shared" si="0"/>
        <v>3000</v>
      </c>
    </row>
    <row r="25" spans="2:12" ht="14.25" customHeight="1" x14ac:dyDescent="0.35">
      <c r="B25" s="260" t="s">
        <v>30</v>
      </c>
      <c r="C25" s="248"/>
      <c r="D25" s="248"/>
      <c r="E25" s="249"/>
      <c r="F25" s="93">
        <f t="shared" ref="F25:I25" si="2">SUM(F23:F24)</f>
        <v>11000</v>
      </c>
      <c r="G25" s="93">
        <f t="shared" si="2"/>
        <v>8800</v>
      </c>
      <c r="H25" s="93">
        <f t="shared" si="2"/>
        <v>13200</v>
      </c>
      <c r="I25" s="94">
        <f t="shared" si="2"/>
        <v>33000</v>
      </c>
    </row>
    <row r="26" spans="2:12" ht="14.25" customHeight="1" x14ac:dyDescent="0.35">
      <c r="B26" s="95" t="s">
        <v>31</v>
      </c>
      <c r="C26" s="64"/>
      <c r="D26" s="64"/>
      <c r="E26" s="64"/>
      <c r="F26" s="64"/>
      <c r="G26" s="64"/>
      <c r="H26" s="64"/>
      <c r="I26" s="64"/>
    </row>
    <row r="27" spans="2:12" ht="14.25" customHeight="1" x14ac:dyDescent="0.35">
      <c r="B27" s="260" t="s">
        <v>60</v>
      </c>
      <c r="C27" s="248"/>
      <c r="D27" s="248"/>
      <c r="E27" s="249"/>
      <c r="F27" s="88" t="s">
        <v>61</v>
      </c>
      <c r="G27" s="88" t="s">
        <v>47</v>
      </c>
      <c r="H27" s="88" t="s">
        <v>48</v>
      </c>
      <c r="I27" s="89" t="s">
        <v>30</v>
      </c>
    </row>
    <row r="28" spans="2:12" ht="14.25" customHeight="1" x14ac:dyDescent="0.35">
      <c r="B28" s="261" t="s">
        <v>62</v>
      </c>
      <c r="C28" s="248"/>
      <c r="D28" s="248"/>
      <c r="E28" s="249"/>
      <c r="F28" s="73">
        <f>F7</f>
        <v>12000</v>
      </c>
      <c r="G28" s="73">
        <f>F8</f>
        <v>10000</v>
      </c>
      <c r="H28" s="73">
        <f>F9</f>
        <v>14000</v>
      </c>
      <c r="I28" s="94">
        <f t="shared" ref="I28:I29" si="3">SUM(F28:H28)</f>
        <v>36000</v>
      </c>
    </row>
    <row r="29" spans="2:12" ht="14.25" customHeight="1" x14ac:dyDescent="0.35">
      <c r="B29" s="261" t="s">
        <v>64</v>
      </c>
      <c r="C29" s="248"/>
      <c r="D29" s="248"/>
      <c r="E29" s="249"/>
      <c r="F29" s="92">
        <f t="shared" ref="F29:H29" si="4">F28*20%</f>
        <v>2400</v>
      </c>
      <c r="G29" s="92">
        <f t="shared" si="4"/>
        <v>2000</v>
      </c>
      <c r="H29" s="92">
        <f t="shared" si="4"/>
        <v>2800</v>
      </c>
      <c r="I29" s="94">
        <f t="shared" si="3"/>
        <v>7200</v>
      </c>
    </row>
    <row r="30" spans="2:12" ht="14.25" customHeight="1" x14ac:dyDescent="0.35">
      <c r="B30" s="260" t="s">
        <v>30</v>
      </c>
      <c r="C30" s="248"/>
      <c r="D30" s="248"/>
      <c r="E30" s="249"/>
      <c r="F30" s="93">
        <f t="shared" ref="F30:I30" si="5">SUM(F28:F29)</f>
        <v>14400</v>
      </c>
      <c r="G30" s="93">
        <f t="shared" si="5"/>
        <v>12000</v>
      </c>
      <c r="H30" s="93">
        <f t="shared" si="5"/>
        <v>16800</v>
      </c>
      <c r="I30" s="94">
        <f t="shared" si="5"/>
        <v>43200</v>
      </c>
    </row>
    <row r="31" spans="2:12" ht="14.25" customHeight="1" x14ac:dyDescent="0.35">
      <c r="B31" s="64"/>
      <c r="C31" s="64"/>
      <c r="D31" s="64"/>
      <c r="E31" s="64"/>
      <c r="F31" s="64"/>
      <c r="G31" s="64"/>
      <c r="H31" s="64"/>
      <c r="I31" s="64"/>
    </row>
    <row r="32" spans="2:12" ht="14.25" customHeight="1" x14ac:dyDescent="0.35">
      <c r="B32" s="64"/>
      <c r="C32" s="264" t="s">
        <v>65</v>
      </c>
      <c r="D32" s="248"/>
      <c r="E32" s="248"/>
      <c r="F32" s="248"/>
      <c r="G32" s="248"/>
      <c r="H32" s="248"/>
      <c r="I32" s="248"/>
      <c r="J32" s="248"/>
      <c r="K32" s="248"/>
      <c r="L32" s="249"/>
    </row>
    <row r="33" spans="2:12" ht="14.25" customHeight="1" x14ac:dyDescent="0.35">
      <c r="C33" s="71"/>
      <c r="D33" s="265" t="s">
        <v>59</v>
      </c>
      <c r="E33" s="248"/>
      <c r="F33" s="249"/>
      <c r="G33" s="265" t="s">
        <v>44</v>
      </c>
      <c r="H33" s="248"/>
      <c r="I33" s="249"/>
      <c r="J33" s="265" t="s">
        <v>30</v>
      </c>
      <c r="K33" s="248"/>
      <c r="L33" s="249"/>
    </row>
    <row r="34" spans="2:12" ht="14.25" customHeight="1" x14ac:dyDescent="0.35">
      <c r="B34" s="64"/>
      <c r="C34" s="89" t="s">
        <v>66</v>
      </c>
      <c r="D34" s="89" t="s">
        <v>36</v>
      </c>
      <c r="E34" s="89" t="s">
        <v>37</v>
      </c>
      <c r="F34" s="89" t="s">
        <v>38</v>
      </c>
      <c r="G34" s="89" t="s">
        <v>36</v>
      </c>
      <c r="H34" s="89" t="s">
        <v>37</v>
      </c>
      <c r="I34" s="89" t="s">
        <v>38</v>
      </c>
      <c r="J34" s="89" t="s">
        <v>36</v>
      </c>
      <c r="K34" s="89" t="s">
        <v>37</v>
      </c>
      <c r="L34" s="89" t="s">
        <v>38</v>
      </c>
    </row>
    <row r="35" spans="2:12" ht="14.25" customHeight="1" x14ac:dyDescent="0.35">
      <c r="B35" s="64"/>
      <c r="C35" s="96" t="s">
        <v>61</v>
      </c>
      <c r="D35" s="90">
        <f>F25</f>
        <v>11000</v>
      </c>
      <c r="E35" s="97">
        <v>25</v>
      </c>
      <c r="F35" s="96">
        <f t="shared" ref="F35:F38" si="6">D$35*E$35</f>
        <v>275000</v>
      </c>
      <c r="G35" s="90">
        <f>F30</f>
        <v>14400</v>
      </c>
      <c r="H35" s="97">
        <v>44</v>
      </c>
      <c r="I35" s="96">
        <f t="shared" ref="I35:I38" si="7">G35*H35</f>
        <v>633600</v>
      </c>
      <c r="J35" s="90">
        <f t="shared" ref="J35:J37" si="8">SUM(D35,G35)</f>
        <v>25400</v>
      </c>
      <c r="K35" s="97"/>
      <c r="L35" s="92">
        <f t="shared" ref="L35:L37" si="9">SUM(F35,I35)</f>
        <v>908600</v>
      </c>
    </row>
    <row r="36" spans="2:12" ht="14.25" customHeight="1" x14ac:dyDescent="0.35">
      <c r="B36" s="64"/>
      <c r="C36" s="96" t="s">
        <v>47</v>
      </c>
      <c r="D36" s="90">
        <f>G25</f>
        <v>8800</v>
      </c>
      <c r="E36" s="97">
        <v>25</v>
      </c>
      <c r="F36" s="96">
        <f t="shared" si="6"/>
        <v>275000</v>
      </c>
      <c r="G36" s="90">
        <f>G30</f>
        <v>12000</v>
      </c>
      <c r="H36" s="97">
        <v>44</v>
      </c>
      <c r="I36" s="96">
        <f t="shared" si="7"/>
        <v>528000</v>
      </c>
      <c r="J36" s="90">
        <f t="shared" si="8"/>
        <v>20800</v>
      </c>
      <c r="K36" s="97"/>
      <c r="L36" s="92">
        <f t="shared" si="9"/>
        <v>803000</v>
      </c>
    </row>
    <row r="37" spans="2:12" ht="14.25" customHeight="1" x14ac:dyDescent="0.35">
      <c r="B37" s="64"/>
      <c r="C37" s="96" t="s">
        <v>48</v>
      </c>
      <c r="D37" s="90">
        <f>H25</f>
        <v>13200</v>
      </c>
      <c r="E37" s="97">
        <v>25</v>
      </c>
      <c r="F37" s="96">
        <f t="shared" si="6"/>
        <v>275000</v>
      </c>
      <c r="G37" s="90">
        <f>H30</f>
        <v>16800</v>
      </c>
      <c r="H37" s="97">
        <v>44</v>
      </c>
      <c r="I37" s="96">
        <f t="shared" si="7"/>
        <v>739200</v>
      </c>
      <c r="J37" s="90">
        <f t="shared" si="8"/>
        <v>30000</v>
      </c>
      <c r="K37" s="97"/>
      <c r="L37" s="92">
        <f t="shared" si="9"/>
        <v>1014200</v>
      </c>
    </row>
    <row r="38" spans="2:12" ht="14.25" customHeight="1" x14ac:dyDescent="0.35">
      <c r="B38" s="64"/>
      <c r="C38" s="96" t="s">
        <v>30</v>
      </c>
      <c r="D38" s="94">
        <f>SUM(D35:D37)</f>
        <v>33000</v>
      </c>
      <c r="E38" s="97">
        <v>25</v>
      </c>
      <c r="F38" s="96">
        <f t="shared" si="6"/>
        <v>275000</v>
      </c>
      <c r="G38" s="94">
        <f>SUM(G35:G37)</f>
        <v>43200</v>
      </c>
      <c r="H38" s="97">
        <v>44</v>
      </c>
      <c r="I38" s="96">
        <f t="shared" si="7"/>
        <v>1900800</v>
      </c>
      <c r="J38" s="94">
        <f>SUM(J35:J37)</f>
        <v>76200</v>
      </c>
      <c r="K38" s="97"/>
      <c r="L38" s="92">
        <f>SUM(L35:L37)</f>
        <v>2725800</v>
      </c>
    </row>
    <row r="39" spans="2:12" ht="14.25" customHeight="1" x14ac:dyDescent="0.35">
      <c r="B39" s="64"/>
      <c r="C39" s="64"/>
      <c r="D39" s="64"/>
      <c r="E39" s="64"/>
      <c r="F39" s="64"/>
      <c r="G39" s="64"/>
      <c r="H39" s="64"/>
      <c r="I39" s="64"/>
    </row>
    <row r="40" spans="2:12" ht="14.25" customHeight="1" x14ac:dyDescent="0.35">
      <c r="B40" s="64"/>
      <c r="C40" s="64"/>
      <c r="D40" s="64"/>
      <c r="E40" s="64"/>
      <c r="F40" s="64"/>
      <c r="G40" s="64"/>
      <c r="H40" s="64"/>
      <c r="I40" s="64"/>
    </row>
    <row r="41" spans="2:12" ht="14.25" customHeight="1" x14ac:dyDescent="0.35">
      <c r="B41" s="64"/>
      <c r="C41" s="98" t="s">
        <v>67</v>
      </c>
      <c r="D41" s="98"/>
      <c r="E41" s="87"/>
      <c r="F41" s="87"/>
      <c r="G41" s="87"/>
      <c r="H41" s="87"/>
      <c r="I41" s="87"/>
    </row>
    <row r="42" spans="2:12" ht="14.25" customHeight="1" x14ac:dyDescent="0.35">
      <c r="B42" s="64"/>
      <c r="C42" s="262" t="s">
        <v>60</v>
      </c>
      <c r="D42" s="249"/>
      <c r="E42" s="99" t="s">
        <v>61</v>
      </c>
      <c r="F42" s="99" t="s">
        <v>47</v>
      </c>
      <c r="G42" s="99" t="s">
        <v>48</v>
      </c>
      <c r="H42" s="99" t="s">
        <v>68</v>
      </c>
      <c r="I42" s="100"/>
    </row>
    <row r="43" spans="2:12" ht="14.25" customHeight="1" x14ac:dyDescent="0.35">
      <c r="B43" s="87" t="s">
        <v>59</v>
      </c>
      <c r="C43" s="261" t="s">
        <v>69</v>
      </c>
      <c r="D43" s="249"/>
      <c r="E43" s="73">
        <f t="shared" ref="E43:G43" si="10">F25</f>
        <v>11000</v>
      </c>
      <c r="F43" s="73">
        <f t="shared" si="10"/>
        <v>8800</v>
      </c>
      <c r="G43" s="73">
        <f t="shared" si="10"/>
        <v>13200</v>
      </c>
      <c r="H43" s="93">
        <f>SUM(E43:G43)</f>
        <v>33000</v>
      </c>
      <c r="I43" s="100"/>
    </row>
    <row r="44" spans="2:12" ht="14.25" customHeight="1" x14ac:dyDescent="0.35">
      <c r="B44" s="64"/>
      <c r="C44" s="261" t="s">
        <v>70</v>
      </c>
      <c r="D44" s="249"/>
      <c r="E44" s="92">
        <f t="shared" ref="E44:F44" si="11">F43*50%</f>
        <v>4400</v>
      </c>
      <c r="F44" s="92">
        <f t="shared" si="11"/>
        <v>6600</v>
      </c>
      <c r="G44" s="92">
        <v>6000</v>
      </c>
      <c r="H44" s="92">
        <v>6000</v>
      </c>
      <c r="I44" s="100"/>
    </row>
    <row r="45" spans="2:12" ht="14.25" customHeight="1" x14ac:dyDescent="0.35">
      <c r="B45" s="64"/>
      <c r="C45" s="80"/>
      <c r="D45" s="91"/>
      <c r="E45" s="93">
        <f t="shared" ref="E45:H45" si="12">SUM(E43:E44)</f>
        <v>15400</v>
      </c>
      <c r="F45" s="93">
        <f t="shared" si="12"/>
        <v>15400</v>
      </c>
      <c r="G45" s="93">
        <f t="shared" si="12"/>
        <v>19200</v>
      </c>
      <c r="H45" s="93">
        <f t="shared" si="12"/>
        <v>39000</v>
      </c>
      <c r="I45" s="100"/>
    </row>
    <row r="46" spans="2:12" ht="14.25" customHeight="1" x14ac:dyDescent="0.35">
      <c r="B46" s="64"/>
      <c r="C46" s="263" t="s">
        <v>71</v>
      </c>
      <c r="D46" s="249"/>
      <c r="E46" s="92">
        <f t="shared" ref="E46:G46" si="13">E43*50%</f>
        <v>5500</v>
      </c>
      <c r="F46" s="92">
        <f t="shared" si="13"/>
        <v>4400</v>
      </c>
      <c r="G46" s="92">
        <f t="shared" si="13"/>
        <v>6600</v>
      </c>
      <c r="H46" s="92">
        <v>5500</v>
      </c>
      <c r="I46" s="100"/>
    </row>
    <row r="47" spans="2:12" ht="14.25" customHeight="1" x14ac:dyDescent="0.35">
      <c r="B47" s="64"/>
      <c r="C47" s="260" t="s">
        <v>72</v>
      </c>
      <c r="D47" s="249"/>
      <c r="E47" s="93">
        <f t="shared" ref="E47:H47" si="14">E43+E44-E46</f>
        <v>9900</v>
      </c>
      <c r="F47" s="93">
        <f t="shared" si="14"/>
        <v>11000</v>
      </c>
      <c r="G47" s="93">
        <f t="shared" si="14"/>
        <v>12600</v>
      </c>
      <c r="H47" s="93">
        <f t="shared" si="14"/>
        <v>33500</v>
      </c>
      <c r="I47" s="100"/>
    </row>
    <row r="48" spans="2:12" ht="14.25" customHeight="1" x14ac:dyDescent="0.35">
      <c r="B48" s="87" t="s">
        <v>44</v>
      </c>
      <c r="C48" s="101" t="s">
        <v>69</v>
      </c>
      <c r="D48" s="101"/>
      <c r="E48" s="73">
        <f t="shared" ref="E48:G48" si="15">F30</f>
        <v>14400</v>
      </c>
      <c r="F48" s="73">
        <f t="shared" si="15"/>
        <v>12000</v>
      </c>
      <c r="G48" s="73">
        <f t="shared" si="15"/>
        <v>16800</v>
      </c>
      <c r="H48" s="93">
        <f>SUM(E48:G48)</f>
        <v>43200</v>
      </c>
      <c r="I48" s="100"/>
    </row>
    <row r="49" spans="2:9" ht="14.25" customHeight="1" x14ac:dyDescent="0.35">
      <c r="B49" s="64"/>
      <c r="C49" s="101" t="s">
        <v>70</v>
      </c>
      <c r="D49" s="101"/>
      <c r="E49" s="92">
        <f t="shared" ref="E49:F49" si="16">F48*50%</f>
        <v>6000</v>
      </c>
      <c r="F49" s="92">
        <f t="shared" si="16"/>
        <v>8400</v>
      </c>
      <c r="G49" s="92">
        <v>8000</v>
      </c>
      <c r="H49" s="92">
        <v>8000</v>
      </c>
      <c r="I49" s="100"/>
    </row>
    <row r="50" spans="2:9" ht="14.25" customHeight="1" x14ac:dyDescent="0.35">
      <c r="B50" s="64"/>
      <c r="C50" s="102"/>
      <c r="D50" s="74"/>
      <c r="E50" s="93">
        <f t="shared" ref="E50:H50" si="17">SUM(E48:E49)</f>
        <v>20400</v>
      </c>
      <c r="F50" s="93">
        <f t="shared" si="17"/>
        <v>20400</v>
      </c>
      <c r="G50" s="93">
        <f t="shared" si="17"/>
        <v>24800</v>
      </c>
      <c r="H50" s="93">
        <f t="shared" si="17"/>
        <v>51200</v>
      </c>
      <c r="I50" s="100"/>
    </row>
    <row r="51" spans="2:9" ht="14.25" customHeight="1" x14ac:dyDescent="0.35">
      <c r="B51" s="64"/>
      <c r="C51" s="103" t="s">
        <v>73</v>
      </c>
      <c r="D51" s="101"/>
      <c r="E51" s="92">
        <f t="shared" ref="E51:G51" si="18">E48*50%</f>
        <v>7200</v>
      </c>
      <c r="F51" s="92">
        <f t="shared" si="18"/>
        <v>6000</v>
      </c>
      <c r="G51" s="92">
        <f t="shared" si="18"/>
        <v>8400</v>
      </c>
      <c r="H51" s="92">
        <v>7200</v>
      </c>
      <c r="I51" s="100"/>
    </row>
    <row r="52" spans="2:9" ht="14.25" customHeight="1" x14ac:dyDescent="0.35">
      <c r="B52" s="64"/>
      <c r="C52" s="104" t="s">
        <v>72</v>
      </c>
      <c r="D52" s="74"/>
      <c r="E52" s="93">
        <f t="shared" ref="E52:H52" si="19">E48+E49-E51</f>
        <v>13200</v>
      </c>
      <c r="F52" s="93">
        <f t="shared" si="19"/>
        <v>14400</v>
      </c>
      <c r="G52" s="93">
        <f t="shared" si="19"/>
        <v>16400</v>
      </c>
      <c r="H52" s="93">
        <f t="shared" si="19"/>
        <v>44000</v>
      </c>
      <c r="I52" s="100"/>
    </row>
    <row r="53" spans="2:9" ht="14.25" customHeight="1" x14ac:dyDescent="0.35">
      <c r="B53" s="64"/>
      <c r="C53" s="64"/>
      <c r="D53" s="64"/>
      <c r="E53" s="64"/>
      <c r="F53" s="64"/>
      <c r="G53" s="64"/>
      <c r="H53" s="64"/>
      <c r="I53" s="64"/>
    </row>
    <row r="54" spans="2:9" ht="14.25" customHeight="1" x14ac:dyDescent="0.35">
      <c r="B54" s="64"/>
      <c r="C54" s="64"/>
      <c r="D54" s="64"/>
      <c r="E54" s="64"/>
      <c r="F54" s="64"/>
      <c r="G54" s="64"/>
      <c r="H54" s="64"/>
      <c r="I54" s="64"/>
    </row>
    <row r="55" spans="2:9" ht="14.25" customHeight="1" x14ac:dyDescent="0.35"/>
    <row r="56" spans="2:9" ht="14.25" customHeight="1" x14ac:dyDescent="0.35"/>
    <row r="57" spans="2:9" ht="14.25" customHeight="1" x14ac:dyDescent="0.35"/>
    <row r="58" spans="2:9" ht="14.25" customHeight="1" x14ac:dyDescent="0.35"/>
    <row r="59" spans="2:9" ht="14.25" customHeight="1" x14ac:dyDescent="0.35"/>
    <row r="60" spans="2:9" ht="14.25" customHeight="1" x14ac:dyDescent="0.35"/>
    <row r="61" spans="2:9" ht="14.25" customHeight="1" x14ac:dyDescent="0.35"/>
    <row r="62" spans="2:9" ht="14.25" customHeight="1" x14ac:dyDescent="0.35"/>
    <row r="63" spans="2:9" ht="14.25" customHeight="1" x14ac:dyDescent="0.35"/>
    <row r="64" spans="2:9"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sheetData>
  <mergeCells count="22">
    <mergeCell ref="B2:D2"/>
    <mergeCell ref="B23:E23"/>
    <mergeCell ref="B22:E22"/>
    <mergeCell ref="B17:H17"/>
    <mergeCell ref="B3:J4"/>
    <mergeCell ref="B6:F6"/>
    <mergeCell ref="B11:F11"/>
    <mergeCell ref="C44:D44"/>
    <mergeCell ref="C46:D46"/>
    <mergeCell ref="C47:D47"/>
    <mergeCell ref="C32:L32"/>
    <mergeCell ref="D33:F33"/>
    <mergeCell ref="G33:I33"/>
    <mergeCell ref="J33:L33"/>
    <mergeCell ref="B30:E30"/>
    <mergeCell ref="C43:D43"/>
    <mergeCell ref="C42:D42"/>
    <mergeCell ref="B24:D24"/>
    <mergeCell ref="B25:E25"/>
    <mergeCell ref="B27:E27"/>
    <mergeCell ref="B28:E28"/>
    <mergeCell ref="B29:E29"/>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
  <sheetViews>
    <sheetView workbookViewId="0">
      <selection activeCell="C3" sqref="C3:L18"/>
    </sheetView>
  </sheetViews>
  <sheetFormatPr defaultColWidth="14.453125" defaultRowHeight="15" customHeight="1" x14ac:dyDescent="0.35"/>
  <cols>
    <col min="1" max="2" width="8.81640625" customWidth="1"/>
    <col min="3" max="3" width="20.54296875" customWidth="1"/>
    <col min="4" max="4" width="14.81640625" customWidth="1"/>
    <col min="5" max="5" width="13.453125" customWidth="1"/>
    <col min="6" max="6" width="15.08984375" customWidth="1"/>
    <col min="7" max="8" width="8.81640625" customWidth="1"/>
    <col min="9" max="9" width="12" customWidth="1"/>
    <col min="10" max="10" width="13.54296875" customWidth="1"/>
    <col min="11" max="13" width="8.81640625" customWidth="1"/>
  </cols>
  <sheetData>
    <row r="1" spans="1:12" ht="14.25" customHeight="1" x14ac:dyDescent="0.35"/>
    <row r="2" spans="1:12" ht="14.25" customHeight="1" x14ac:dyDescent="0.45">
      <c r="A2" s="60" t="s">
        <v>74</v>
      </c>
      <c r="C2" s="270" t="s">
        <v>41</v>
      </c>
      <c r="D2" s="251"/>
      <c r="E2" s="271"/>
      <c r="G2" s="269"/>
      <c r="H2" s="256"/>
    </row>
    <row r="3" spans="1:12" ht="30" customHeight="1" x14ac:dyDescent="0.35">
      <c r="C3" s="274" t="s">
        <v>297</v>
      </c>
      <c r="D3" s="240"/>
      <c r="E3" s="240"/>
      <c r="F3" s="240"/>
      <c r="G3" s="240"/>
      <c r="H3" s="240"/>
      <c r="I3" s="240"/>
      <c r="J3" s="240"/>
      <c r="K3" s="240"/>
      <c r="L3" s="241"/>
    </row>
    <row r="4" spans="1:12" ht="14.25" customHeight="1" x14ac:dyDescent="0.35">
      <c r="C4" s="242"/>
      <c r="D4" s="243"/>
      <c r="E4" s="243"/>
      <c r="F4" s="243"/>
      <c r="G4" s="243"/>
      <c r="H4" s="243"/>
      <c r="I4" s="243"/>
      <c r="J4" s="243"/>
      <c r="K4" s="243"/>
      <c r="L4" s="244"/>
    </row>
    <row r="5" spans="1:12" ht="14.25" customHeight="1" x14ac:dyDescent="0.35">
      <c r="C5" s="242"/>
      <c r="D5" s="243"/>
      <c r="E5" s="243"/>
      <c r="F5" s="243"/>
      <c r="G5" s="243"/>
      <c r="H5" s="243"/>
      <c r="I5" s="243"/>
      <c r="J5" s="243"/>
      <c r="K5" s="243"/>
      <c r="L5" s="244"/>
    </row>
    <row r="6" spans="1:12" ht="14.25" customHeight="1" x14ac:dyDescent="0.35">
      <c r="C6" s="242"/>
      <c r="D6" s="243"/>
      <c r="E6" s="243"/>
      <c r="F6" s="243"/>
      <c r="G6" s="243"/>
      <c r="H6" s="243"/>
      <c r="I6" s="243"/>
      <c r="J6" s="243"/>
      <c r="K6" s="243"/>
      <c r="L6" s="244"/>
    </row>
    <row r="7" spans="1:12" ht="14.25" customHeight="1" x14ac:dyDescent="0.35">
      <c r="C7" s="242"/>
      <c r="D7" s="243"/>
      <c r="E7" s="243"/>
      <c r="F7" s="243"/>
      <c r="G7" s="243"/>
      <c r="H7" s="243"/>
      <c r="I7" s="243"/>
      <c r="J7" s="243"/>
      <c r="K7" s="243"/>
      <c r="L7" s="244"/>
    </row>
    <row r="8" spans="1:12" ht="14.25" customHeight="1" x14ac:dyDescent="0.35">
      <c r="C8" s="242"/>
      <c r="D8" s="243"/>
      <c r="E8" s="243"/>
      <c r="F8" s="243"/>
      <c r="G8" s="243"/>
      <c r="H8" s="243"/>
      <c r="I8" s="243"/>
      <c r="J8" s="243"/>
      <c r="K8" s="243"/>
      <c r="L8" s="244"/>
    </row>
    <row r="9" spans="1:12" ht="14.25" customHeight="1" x14ac:dyDescent="0.35">
      <c r="C9" s="242"/>
      <c r="D9" s="243"/>
      <c r="E9" s="243"/>
      <c r="F9" s="243"/>
      <c r="G9" s="243"/>
      <c r="H9" s="243"/>
      <c r="I9" s="243"/>
      <c r="J9" s="243"/>
      <c r="K9" s="243"/>
      <c r="L9" s="244"/>
    </row>
    <row r="10" spans="1:12" ht="14.25" customHeight="1" x14ac:dyDescent="0.35">
      <c r="C10" s="242"/>
      <c r="D10" s="243"/>
      <c r="E10" s="243"/>
      <c r="F10" s="243"/>
      <c r="G10" s="243"/>
      <c r="H10" s="243"/>
      <c r="I10" s="243"/>
      <c r="J10" s="243"/>
      <c r="K10" s="243"/>
      <c r="L10" s="244"/>
    </row>
    <row r="11" spans="1:12" ht="14.25" customHeight="1" x14ac:dyDescent="0.35">
      <c r="C11" s="242"/>
      <c r="D11" s="243"/>
      <c r="E11" s="243"/>
      <c r="F11" s="243"/>
      <c r="G11" s="243"/>
      <c r="H11" s="243"/>
      <c r="I11" s="243"/>
      <c r="J11" s="243"/>
      <c r="K11" s="243"/>
      <c r="L11" s="244"/>
    </row>
    <row r="12" spans="1:12" ht="14.25" customHeight="1" x14ac:dyDescent="0.35">
      <c r="C12" s="242"/>
      <c r="D12" s="243"/>
      <c r="E12" s="243"/>
      <c r="F12" s="243"/>
      <c r="G12" s="243"/>
      <c r="H12" s="243"/>
      <c r="I12" s="243"/>
      <c r="J12" s="243"/>
      <c r="K12" s="243"/>
      <c r="L12" s="244"/>
    </row>
    <row r="13" spans="1:12" ht="14.25" customHeight="1" x14ac:dyDescent="0.35">
      <c r="C13" s="242"/>
      <c r="D13" s="243"/>
      <c r="E13" s="243"/>
      <c r="F13" s="243"/>
      <c r="G13" s="243"/>
      <c r="H13" s="243"/>
      <c r="I13" s="243"/>
      <c r="J13" s="243"/>
      <c r="K13" s="243"/>
      <c r="L13" s="244"/>
    </row>
    <row r="14" spans="1:12" ht="14.25" customHeight="1" x14ac:dyDescent="0.35">
      <c r="C14" s="242"/>
      <c r="D14" s="243"/>
      <c r="E14" s="243"/>
      <c r="F14" s="243"/>
      <c r="G14" s="243"/>
      <c r="H14" s="243"/>
      <c r="I14" s="243"/>
      <c r="J14" s="243"/>
      <c r="K14" s="243"/>
      <c r="L14" s="244"/>
    </row>
    <row r="15" spans="1:12" ht="42.75" customHeight="1" x14ac:dyDescent="0.35">
      <c r="C15" s="242"/>
      <c r="D15" s="243"/>
      <c r="E15" s="243"/>
      <c r="F15" s="243"/>
      <c r="G15" s="243"/>
      <c r="H15" s="243"/>
      <c r="I15" s="243"/>
      <c r="J15" s="243"/>
      <c r="K15" s="243"/>
      <c r="L15" s="244"/>
    </row>
    <row r="16" spans="1:12" ht="14.25" customHeight="1" x14ac:dyDescent="0.35">
      <c r="C16" s="242"/>
      <c r="D16" s="243"/>
      <c r="E16" s="243"/>
      <c r="F16" s="243"/>
      <c r="G16" s="243"/>
      <c r="H16" s="243"/>
      <c r="I16" s="243"/>
      <c r="J16" s="243"/>
      <c r="K16" s="243"/>
      <c r="L16" s="244"/>
    </row>
    <row r="17" spans="2:13" ht="15" customHeight="1" x14ac:dyDescent="0.35">
      <c r="C17" s="242"/>
      <c r="D17" s="243"/>
      <c r="E17" s="243"/>
      <c r="F17" s="243"/>
      <c r="G17" s="243"/>
      <c r="H17" s="243"/>
      <c r="I17" s="243"/>
      <c r="J17" s="243"/>
      <c r="K17" s="243"/>
      <c r="L17" s="244"/>
    </row>
    <row r="18" spans="2:13" ht="15" customHeight="1" x14ac:dyDescent="0.35">
      <c r="C18" s="255"/>
      <c r="D18" s="256"/>
      <c r="E18" s="256"/>
      <c r="F18" s="256"/>
      <c r="G18" s="256"/>
      <c r="H18" s="256"/>
      <c r="I18" s="256"/>
      <c r="J18" s="256"/>
      <c r="K18" s="256"/>
      <c r="L18" s="257"/>
    </row>
    <row r="19" spans="2:13" ht="14.25" customHeight="1" x14ac:dyDescent="0.35">
      <c r="C19" s="64"/>
      <c r="D19" s="64"/>
      <c r="E19" s="64"/>
      <c r="F19" s="64"/>
      <c r="G19" s="64"/>
      <c r="H19" s="64"/>
      <c r="I19" s="64"/>
      <c r="J19" s="64"/>
      <c r="K19" s="64"/>
      <c r="L19" s="64"/>
    </row>
    <row r="20" spans="2:13" ht="14.25" customHeight="1" x14ac:dyDescent="0.35">
      <c r="B20" s="81" t="s">
        <v>57</v>
      </c>
      <c r="C20" s="275" t="s">
        <v>75</v>
      </c>
      <c r="D20" s="276"/>
      <c r="E20" s="276"/>
      <c r="F20" s="276"/>
      <c r="G20" s="276"/>
      <c r="H20" s="276"/>
      <c r="I20" s="276"/>
      <c r="J20" s="277"/>
      <c r="K20" s="64"/>
      <c r="L20" s="64"/>
      <c r="M20" s="64"/>
    </row>
    <row r="21" spans="2:13" ht="14.25" customHeight="1" x14ac:dyDescent="0.35">
      <c r="B21" s="64"/>
      <c r="C21" s="105"/>
      <c r="D21" s="272">
        <v>2024</v>
      </c>
      <c r="E21" s="248"/>
      <c r="F21" s="249"/>
      <c r="G21" s="272">
        <v>2025</v>
      </c>
      <c r="H21" s="248"/>
      <c r="I21" s="249"/>
      <c r="J21" s="105"/>
      <c r="K21" s="64"/>
      <c r="L21" s="64"/>
      <c r="M21" s="64" t="s">
        <v>76</v>
      </c>
    </row>
    <row r="22" spans="2:13" ht="14.25" customHeight="1" x14ac:dyDescent="0.35">
      <c r="B22" s="64"/>
      <c r="C22" s="106"/>
      <c r="D22" s="106" t="s">
        <v>77</v>
      </c>
      <c r="E22" s="106" t="s">
        <v>78</v>
      </c>
      <c r="F22" s="106" t="s">
        <v>79</v>
      </c>
      <c r="G22" s="106" t="s">
        <v>61</v>
      </c>
      <c r="H22" s="106" t="s">
        <v>47</v>
      </c>
      <c r="I22" s="106" t="s">
        <v>48</v>
      </c>
      <c r="J22" s="106" t="s">
        <v>80</v>
      </c>
      <c r="K22" s="64"/>
      <c r="L22" s="64"/>
      <c r="M22" s="64" t="s">
        <v>81</v>
      </c>
    </row>
    <row r="23" spans="2:13" ht="14.25" customHeight="1" x14ac:dyDescent="0.35">
      <c r="B23" s="64"/>
      <c r="C23" s="107" t="s">
        <v>69</v>
      </c>
      <c r="D23" s="108">
        <v>4000</v>
      </c>
      <c r="E23" s="108">
        <v>4000</v>
      </c>
      <c r="F23" s="108">
        <v>5000</v>
      </c>
      <c r="G23" s="108">
        <v>5600</v>
      </c>
      <c r="H23" s="108">
        <v>6000</v>
      </c>
      <c r="I23" s="108">
        <v>6800</v>
      </c>
      <c r="J23" s="93">
        <f>SUM(D23:I23)</f>
        <v>31400</v>
      </c>
      <c r="K23" s="64"/>
      <c r="L23" s="64"/>
      <c r="M23" s="64">
        <v>7600</v>
      </c>
    </row>
    <row r="24" spans="2:13" ht="28.5" customHeight="1" x14ac:dyDescent="0.35">
      <c r="B24" s="64"/>
      <c r="C24" s="107" t="s">
        <v>82</v>
      </c>
      <c r="D24" s="109">
        <f t="shared" ref="D24:H24" si="0">E23*25%</f>
        <v>1000</v>
      </c>
      <c r="E24" s="109">
        <f t="shared" si="0"/>
        <v>1250</v>
      </c>
      <c r="F24" s="109">
        <f t="shared" si="0"/>
        <v>1400</v>
      </c>
      <c r="G24" s="109">
        <f t="shared" si="0"/>
        <v>1500</v>
      </c>
      <c r="H24" s="109">
        <f t="shared" si="0"/>
        <v>1700</v>
      </c>
      <c r="I24" s="109">
        <f>M23*25%</f>
        <v>1900</v>
      </c>
      <c r="J24" s="110">
        <f t="shared" ref="J24:J25" si="1">I24</f>
        <v>1900</v>
      </c>
      <c r="K24" s="64"/>
      <c r="L24" s="64"/>
      <c r="M24" s="64">
        <f>25%*M23</f>
        <v>1900</v>
      </c>
    </row>
    <row r="25" spans="2:13" ht="14.25" customHeight="1" x14ac:dyDescent="0.35">
      <c r="B25" s="64"/>
      <c r="C25" s="107" t="s">
        <v>83</v>
      </c>
      <c r="D25" s="97">
        <f>D24</f>
        <v>1000</v>
      </c>
      <c r="E25" s="96">
        <f t="shared" ref="E25:I25" si="2">D24</f>
        <v>1000</v>
      </c>
      <c r="F25" s="96">
        <f t="shared" si="2"/>
        <v>1250</v>
      </c>
      <c r="G25" s="96">
        <f t="shared" si="2"/>
        <v>1400</v>
      </c>
      <c r="H25" s="96">
        <f t="shared" si="2"/>
        <v>1500</v>
      </c>
      <c r="I25" s="96">
        <f t="shared" si="2"/>
        <v>1700</v>
      </c>
      <c r="J25" s="92">
        <f t="shared" si="1"/>
        <v>1700</v>
      </c>
      <c r="K25" s="64"/>
      <c r="L25" s="64"/>
      <c r="M25" s="64"/>
    </row>
    <row r="26" spans="2:13" ht="14.25" customHeight="1" x14ac:dyDescent="0.35">
      <c r="B26" s="64"/>
      <c r="C26" s="107" t="s">
        <v>72</v>
      </c>
      <c r="D26" s="90">
        <f t="shared" ref="D26:I26" si="3">D23+D24-D25</f>
        <v>4000</v>
      </c>
      <c r="E26" s="90">
        <f t="shared" si="3"/>
        <v>4250</v>
      </c>
      <c r="F26" s="90">
        <f t="shared" si="3"/>
        <v>5150</v>
      </c>
      <c r="G26" s="90">
        <f t="shared" si="3"/>
        <v>5700</v>
      </c>
      <c r="H26" s="90">
        <f t="shared" si="3"/>
        <v>6200</v>
      </c>
      <c r="I26" s="90">
        <f t="shared" si="3"/>
        <v>7000</v>
      </c>
      <c r="J26" s="93">
        <f>SUM(D26:I26)</f>
        <v>32300</v>
      </c>
      <c r="K26" s="64"/>
      <c r="L26" s="64"/>
      <c r="M26" s="64"/>
    </row>
    <row r="27" spans="2:13" ht="14.25" customHeight="1" x14ac:dyDescent="0.35">
      <c r="B27" s="64"/>
      <c r="C27" s="64"/>
      <c r="D27" s="64"/>
      <c r="E27" s="64"/>
      <c r="F27" s="64"/>
      <c r="G27" s="64"/>
      <c r="H27" s="64"/>
      <c r="I27" s="64"/>
      <c r="J27" s="64"/>
      <c r="K27" s="64"/>
      <c r="L27" s="64"/>
      <c r="M27" s="64"/>
    </row>
    <row r="28" spans="2:13" ht="15" customHeight="1" x14ac:dyDescent="0.35">
      <c r="B28" s="64"/>
      <c r="C28" s="273" t="s">
        <v>84</v>
      </c>
      <c r="D28" s="248"/>
      <c r="E28" s="248"/>
      <c r="F28" s="248"/>
      <c r="G28" s="248"/>
      <c r="H28" s="248"/>
      <c r="I28" s="248"/>
      <c r="J28" s="249"/>
      <c r="K28" s="64"/>
      <c r="L28" s="64"/>
      <c r="M28" s="64"/>
    </row>
    <row r="29" spans="2:13" ht="14.25" customHeight="1" x14ac:dyDescent="0.35">
      <c r="B29" s="64"/>
      <c r="C29" s="111" t="s">
        <v>60</v>
      </c>
      <c r="D29" s="112" t="s">
        <v>85</v>
      </c>
      <c r="E29" s="111" t="s">
        <v>86</v>
      </c>
      <c r="F29" s="64"/>
      <c r="G29" s="64"/>
      <c r="H29" s="64"/>
      <c r="I29" s="64"/>
      <c r="J29" s="64"/>
      <c r="K29" s="64"/>
      <c r="L29" s="64"/>
      <c r="M29" s="64"/>
    </row>
    <row r="30" spans="2:13" ht="14.25" customHeight="1" x14ac:dyDescent="0.35">
      <c r="B30" s="64"/>
      <c r="C30" s="72" t="s">
        <v>87</v>
      </c>
      <c r="D30" s="113">
        <v>15</v>
      </c>
      <c r="E30" s="92">
        <f>15*J26</f>
        <v>484500</v>
      </c>
      <c r="F30" s="64"/>
      <c r="G30" s="64"/>
      <c r="H30" s="64"/>
      <c r="I30" s="64"/>
      <c r="J30" s="64"/>
      <c r="K30" s="64"/>
      <c r="L30" s="64"/>
      <c r="M30" s="64"/>
    </row>
    <row r="31" spans="2:13" ht="14.25" customHeight="1" x14ac:dyDescent="0.35">
      <c r="B31" s="64"/>
      <c r="C31" s="72" t="s">
        <v>88</v>
      </c>
      <c r="D31" s="113">
        <v>10</v>
      </c>
      <c r="E31" s="92">
        <f>D31*J26</f>
        <v>323000</v>
      </c>
      <c r="F31" s="64"/>
      <c r="G31" s="64"/>
      <c r="H31" s="64"/>
      <c r="I31" s="64"/>
      <c r="J31" s="64"/>
      <c r="K31" s="64"/>
      <c r="L31" s="64"/>
      <c r="M31" s="64"/>
    </row>
    <row r="32" spans="2:13" ht="14.25" customHeight="1" x14ac:dyDescent="0.35">
      <c r="B32" s="64"/>
      <c r="C32" s="72" t="s">
        <v>89</v>
      </c>
      <c r="D32" s="75">
        <f>300000/60000</f>
        <v>5</v>
      </c>
      <c r="E32" s="110">
        <f>D32*J26</f>
        <v>161500</v>
      </c>
      <c r="F32" s="64"/>
      <c r="G32" s="64"/>
      <c r="H32" s="64"/>
      <c r="I32" s="64"/>
      <c r="J32" s="64"/>
      <c r="K32" s="64"/>
      <c r="L32" s="64"/>
      <c r="M32" s="64"/>
    </row>
    <row r="33" spans="2:13" ht="14.25" customHeight="1" x14ac:dyDescent="0.35">
      <c r="B33" s="64"/>
      <c r="C33" s="72" t="s">
        <v>90</v>
      </c>
      <c r="D33" s="92">
        <f t="shared" ref="D33:E33" si="4">SUM(D30:D32)</f>
        <v>30</v>
      </c>
      <c r="E33" s="92">
        <f t="shared" si="4"/>
        <v>969000</v>
      </c>
      <c r="F33" s="64"/>
      <c r="G33" s="64"/>
      <c r="H33" s="64"/>
      <c r="I33" s="64"/>
      <c r="J33" s="64"/>
      <c r="K33" s="64"/>
      <c r="L33" s="64"/>
      <c r="M33" s="64"/>
    </row>
    <row r="34" spans="2:13" ht="14.25" customHeight="1" x14ac:dyDescent="0.35">
      <c r="B34" s="64"/>
      <c r="C34" s="64"/>
      <c r="D34" s="64"/>
      <c r="E34" s="64"/>
      <c r="F34" s="64"/>
      <c r="G34" s="64"/>
      <c r="H34" s="64"/>
      <c r="I34" s="64"/>
      <c r="J34" s="64"/>
      <c r="K34" s="64"/>
      <c r="L34" s="64"/>
      <c r="M34" s="64"/>
    </row>
    <row r="35" spans="2:13" ht="14.25" customHeight="1" x14ac:dyDescent="0.35"/>
    <row r="36" spans="2:13" ht="14.25" customHeight="1" x14ac:dyDescent="0.35"/>
    <row r="37" spans="2:13" ht="14.25" customHeight="1" x14ac:dyDescent="0.35"/>
    <row r="38" spans="2:13" ht="14.25" customHeight="1" x14ac:dyDescent="0.35"/>
    <row r="39" spans="2:13" ht="14.25" customHeight="1" x14ac:dyDescent="0.35"/>
    <row r="40" spans="2:13" ht="14.25" customHeight="1" x14ac:dyDescent="0.35"/>
    <row r="41" spans="2:13" ht="14.25" customHeight="1" x14ac:dyDescent="0.35"/>
    <row r="42" spans="2:13" ht="14.25" customHeight="1" x14ac:dyDescent="0.35"/>
    <row r="43" spans="2:13" ht="14.25" customHeight="1" x14ac:dyDescent="0.35"/>
    <row r="44" spans="2:13" ht="14.25" customHeight="1" x14ac:dyDescent="0.35"/>
    <row r="45" spans="2:13" ht="14.25" customHeight="1" x14ac:dyDescent="0.35"/>
    <row r="46" spans="2:13" ht="14.25" customHeight="1" x14ac:dyDescent="0.35"/>
    <row r="47" spans="2:13" ht="14.25" customHeight="1" x14ac:dyDescent="0.35"/>
    <row r="48" spans="2:13"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sheetData>
  <mergeCells count="7">
    <mergeCell ref="G2:H2"/>
    <mergeCell ref="C2:E2"/>
    <mergeCell ref="D21:F21"/>
    <mergeCell ref="G21:I21"/>
    <mergeCell ref="C28:J28"/>
    <mergeCell ref="C3:L18"/>
    <mergeCell ref="C20:J20"/>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00"/>
  <sheetViews>
    <sheetView workbookViewId="0">
      <selection activeCell="C3" sqref="C3:J3"/>
    </sheetView>
  </sheetViews>
  <sheetFormatPr defaultColWidth="14.453125" defaultRowHeight="15" customHeight="1" x14ac:dyDescent="0.35"/>
  <cols>
    <col min="1" max="1" width="9" customWidth="1"/>
    <col min="2" max="2" width="29.08984375" customWidth="1"/>
    <col min="3" max="3" width="24.453125" customWidth="1"/>
    <col min="4" max="4" width="10.54296875" customWidth="1"/>
    <col min="5" max="5" width="9" customWidth="1"/>
    <col min="6" max="6" width="12.08984375" customWidth="1"/>
    <col min="7" max="11" width="9" customWidth="1"/>
  </cols>
  <sheetData>
    <row r="1" spans="1:11" ht="16" x14ac:dyDescent="0.4">
      <c r="A1" s="114"/>
      <c r="B1" s="114"/>
      <c r="C1" s="114"/>
      <c r="D1" s="114"/>
      <c r="E1" s="114"/>
      <c r="F1" s="114"/>
      <c r="G1" s="114"/>
      <c r="H1" s="114"/>
      <c r="I1" s="114"/>
      <c r="J1" s="114"/>
      <c r="K1" s="114"/>
    </row>
    <row r="2" spans="1:11" ht="21.75" customHeight="1" x14ac:dyDescent="0.45">
      <c r="A2" s="115" t="s">
        <v>91</v>
      </c>
      <c r="B2" s="284" t="s">
        <v>92</v>
      </c>
      <c r="C2" s="277"/>
      <c r="D2" s="116"/>
      <c r="E2" s="114"/>
      <c r="F2" s="114"/>
      <c r="G2" s="114"/>
      <c r="H2" s="114"/>
      <c r="I2" s="114"/>
      <c r="J2" s="114"/>
      <c r="K2" s="114"/>
    </row>
    <row r="3" spans="1:11" ht="27.75" customHeight="1" x14ac:dyDescent="0.4">
      <c r="A3" s="114"/>
      <c r="B3" s="114"/>
      <c r="C3" s="239" t="s">
        <v>298</v>
      </c>
      <c r="D3" s="240"/>
      <c r="E3" s="240"/>
      <c r="F3" s="240"/>
      <c r="G3" s="240"/>
      <c r="H3" s="240"/>
      <c r="I3" s="240"/>
      <c r="J3" s="240"/>
      <c r="K3" s="117"/>
    </row>
    <row r="4" spans="1:11" ht="16" x14ac:dyDescent="0.4">
      <c r="A4" s="114"/>
      <c r="B4" s="114"/>
      <c r="C4" s="24"/>
      <c r="D4" s="1"/>
      <c r="E4" s="1"/>
      <c r="F4" s="1"/>
      <c r="G4" s="1"/>
      <c r="H4" s="1"/>
      <c r="I4" s="1"/>
      <c r="J4" s="1"/>
      <c r="K4" s="38"/>
    </row>
    <row r="5" spans="1:11" ht="16" x14ac:dyDescent="0.4">
      <c r="A5" s="114"/>
      <c r="B5" s="114"/>
      <c r="C5" s="24"/>
      <c r="D5" s="118" t="s">
        <v>66</v>
      </c>
      <c r="E5" s="119" t="s">
        <v>61</v>
      </c>
      <c r="F5" s="119" t="s">
        <v>47</v>
      </c>
      <c r="G5" s="119" t="s">
        <v>48</v>
      </c>
      <c r="H5" s="119" t="s">
        <v>93</v>
      </c>
      <c r="I5" s="120" t="s">
        <v>94</v>
      </c>
      <c r="J5" s="1"/>
      <c r="K5" s="38"/>
    </row>
    <row r="6" spans="1:11" ht="46.5" x14ac:dyDescent="0.4">
      <c r="A6" s="114"/>
      <c r="B6" s="114"/>
      <c r="C6" s="24"/>
      <c r="D6" s="21" t="s">
        <v>95</v>
      </c>
      <c r="E6" s="22">
        <v>10500</v>
      </c>
      <c r="F6" s="22">
        <v>15000</v>
      </c>
      <c r="G6" s="22">
        <v>12000</v>
      </c>
      <c r="H6" s="22">
        <v>10800</v>
      </c>
      <c r="I6" s="121">
        <v>10500</v>
      </c>
      <c r="J6" s="1"/>
      <c r="K6" s="38"/>
    </row>
    <row r="7" spans="1:11" ht="16" x14ac:dyDescent="0.4">
      <c r="A7" s="114"/>
      <c r="B7" s="114"/>
      <c r="C7" s="24"/>
      <c r="D7" s="1"/>
      <c r="E7" s="1"/>
      <c r="F7" s="1"/>
      <c r="G7" s="1"/>
      <c r="H7" s="1"/>
      <c r="I7" s="1"/>
      <c r="J7" s="1"/>
      <c r="K7" s="38"/>
    </row>
    <row r="8" spans="1:11" ht="16" x14ac:dyDescent="0.4">
      <c r="A8" s="114"/>
      <c r="B8" s="114"/>
      <c r="C8" s="280" t="s">
        <v>96</v>
      </c>
      <c r="D8" s="243"/>
      <c r="E8" s="243"/>
      <c r="F8" s="243"/>
      <c r="G8" s="243"/>
      <c r="H8" s="243"/>
      <c r="I8" s="243"/>
      <c r="J8" s="243"/>
      <c r="K8" s="38"/>
    </row>
    <row r="9" spans="1:11" ht="16" x14ac:dyDescent="0.4">
      <c r="A9" s="114"/>
      <c r="B9" s="114"/>
      <c r="C9" s="242"/>
      <c r="D9" s="243"/>
      <c r="E9" s="243"/>
      <c r="F9" s="243"/>
      <c r="G9" s="243"/>
      <c r="H9" s="243"/>
      <c r="I9" s="243"/>
      <c r="J9" s="243"/>
      <c r="K9" s="38"/>
    </row>
    <row r="10" spans="1:11" ht="16" x14ac:dyDescent="0.4">
      <c r="A10" s="114"/>
      <c r="B10" s="114"/>
      <c r="C10" s="242"/>
      <c r="D10" s="243"/>
      <c r="E10" s="243"/>
      <c r="F10" s="243"/>
      <c r="G10" s="243"/>
      <c r="H10" s="243"/>
      <c r="I10" s="243"/>
      <c r="J10" s="243"/>
      <c r="K10" s="38"/>
    </row>
    <row r="11" spans="1:11" ht="16" x14ac:dyDescent="0.4">
      <c r="A11" s="114"/>
      <c r="B11" s="114"/>
      <c r="C11" s="24" t="s">
        <v>97</v>
      </c>
      <c r="D11" s="1"/>
      <c r="E11" s="1"/>
      <c r="F11" s="1"/>
      <c r="G11" s="1"/>
      <c r="H11" s="1"/>
      <c r="I11" s="1"/>
      <c r="J11" s="1"/>
      <c r="K11" s="38"/>
    </row>
    <row r="12" spans="1:11" ht="16" x14ac:dyDescent="0.4">
      <c r="A12" s="114"/>
      <c r="B12" s="114"/>
      <c r="C12" s="122" t="s">
        <v>98</v>
      </c>
      <c r="D12" s="1" t="s">
        <v>99</v>
      </c>
      <c r="E12" s="1"/>
      <c r="F12" s="1"/>
      <c r="G12" s="1"/>
      <c r="H12" s="1"/>
      <c r="I12" s="1"/>
      <c r="J12" s="1"/>
      <c r="K12" s="38"/>
    </row>
    <row r="13" spans="1:11" ht="16" x14ac:dyDescent="0.4">
      <c r="A13" s="114"/>
      <c r="B13" s="114"/>
      <c r="C13" s="122" t="s">
        <v>100</v>
      </c>
      <c r="D13" s="1" t="s">
        <v>101</v>
      </c>
      <c r="E13" s="1"/>
      <c r="F13" s="1"/>
      <c r="G13" s="1"/>
      <c r="H13" s="1"/>
      <c r="I13" s="1"/>
      <c r="J13" s="1"/>
      <c r="K13" s="38"/>
    </row>
    <row r="14" spans="1:11" ht="16" x14ac:dyDescent="0.4">
      <c r="A14" s="114"/>
      <c r="B14" s="114"/>
      <c r="C14" s="24"/>
      <c r="D14" s="1"/>
      <c r="E14" s="1"/>
      <c r="F14" s="1"/>
      <c r="G14" s="1"/>
      <c r="H14" s="1"/>
      <c r="I14" s="1"/>
      <c r="J14" s="1"/>
      <c r="K14" s="38"/>
    </row>
    <row r="15" spans="1:11" ht="16" x14ac:dyDescent="0.4">
      <c r="A15" s="114"/>
      <c r="B15" s="114"/>
      <c r="C15" s="245" t="s">
        <v>102</v>
      </c>
      <c r="D15" s="243"/>
      <c r="E15" s="243"/>
      <c r="F15" s="243"/>
      <c r="G15" s="243"/>
      <c r="H15" s="243"/>
      <c r="I15" s="243"/>
      <c r="J15" s="243"/>
      <c r="K15" s="38"/>
    </row>
    <row r="16" spans="1:11" ht="16" x14ac:dyDescent="0.4">
      <c r="A16" s="114"/>
      <c r="B16" s="114"/>
      <c r="C16" s="242"/>
      <c r="D16" s="243"/>
      <c r="E16" s="243"/>
      <c r="F16" s="243"/>
      <c r="G16" s="243"/>
      <c r="H16" s="243"/>
      <c r="I16" s="243"/>
      <c r="J16" s="243"/>
      <c r="K16" s="38"/>
    </row>
    <row r="17" spans="1:11" ht="16" x14ac:dyDescent="0.4">
      <c r="A17" s="114"/>
      <c r="B17" s="114"/>
      <c r="C17" s="242"/>
      <c r="D17" s="243"/>
      <c r="E17" s="243"/>
      <c r="F17" s="243"/>
      <c r="G17" s="243"/>
      <c r="H17" s="243"/>
      <c r="I17" s="243"/>
      <c r="J17" s="243"/>
      <c r="K17" s="38"/>
    </row>
    <row r="18" spans="1:11" ht="16" x14ac:dyDescent="0.4">
      <c r="A18" s="114"/>
      <c r="B18" s="114"/>
      <c r="C18" s="123" t="s">
        <v>98</v>
      </c>
      <c r="D18" s="1" t="s">
        <v>103</v>
      </c>
      <c r="E18" s="1"/>
      <c r="F18" s="1"/>
      <c r="G18" s="1"/>
      <c r="H18" s="1"/>
      <c r="I18" s="1"/>
      <c r="J18" s="1"/>
      <c r="K18" s="38"/>
    </row>
    <row r="19" spans="1:11" ht="16" x14ac:dyDescent="0.4">
      <c r="A19" s="114"/>
      <c r="B19" s="114"/>
      <c r="C19" s="123" t="s">
        <v>100</v>
      </c>
      <c r="D19" s="1" t="s">
        <v>104</v>
      </c>
      <c r="E19" s="1"/>
      <c r="F19" s="1"/>
      <c r="G19" s="1"/>
      <c r="H19" s="1"/>
      <c r="I19" s="1"/>
      <c r="J19" s="1"/>
      <c r="K19" s="38"/>
    </row>
    <row r="20" spans="1:11" ht="16" x14ac:dyDescent="0.4">
      <c r="A20" s="114"/>
      <c r="B20" s="114"/>
      <c r="C20" s="24"/>
      <c r="D20" s="1"/>
      <c r="E20" s="1"/>
      <c r="F20" s="1"/>
      <c r="G20" s="1"/>
      <c r="H20" s="1"/>
      <c r="I20" s="1"/>
      <c r="J20" s="1"/>
      <c r="K20" s="38"/>
    </row>
    <row r="21" spans="1:11" ht="15.75" customHeight="1" x14ac:dyDescent="0.4">
      <c r="A21" s="114"/>
      <c r="B21" s="114"/>
      <c r="C21" s="282" t="s">
        <v>105</v>
      </c>
      <c r="D21" s="243"/>
      <c r="E21" s="243"/>
      <c r="F21" s="243"/>
      <c r="G21" s="243"/>
      <c r="H21" s="243"/>
      <c r="I21" s="243"/>
      <c r="J21" s="243"/>
      <c r="K21" s="244"/>
    </row>
    <row r="22" spans="1:11" ht="15.75" customHeight="1" x14ac:dyDescent="0.4">
      <c r="A22" s="114"/>
      <c r="B22" s="114"/>
      <c r="C22" s="283" t="s">
        <v>106</v>
      </c>
      <c r="D22" s="243"/>
      <c r="E22" s="243"/>
      <c r="F22" s="243"/>
      <c r="G22" s="243"/>
      <c r="H22" s="243"/>
      <c r="I22" s="243"/>
      <c r="J22" s="243"/>
      <c r="K22" s="244"/>
    </row>
    <row r="23" spans="1:11" ht="15.75" customHeight="1" x14ac:dyDescent="0.4">
      <c r="A23" s="114"/>
      <c r="B23" s="114"/>
      <c r="C23" s="124"/>
      <c r="D23" s="125"/>
      <c r="E23" s="125"/>
      <c r="F23" s="125"/>
      <c r="G23" s="125"/>
      <c r="H23" s="125"/>
      <c r="I23" s="125"/>
      <c r="J23" s="125"/>
      <c r="K23" s="126"/>
    </row>
    <row r="24" spans="1:11" ht="15.75" customHeight="1" x14ac:dyDescent="0.4">
      <c r="A24" s="114"/>
      <c r="B24" s="1"/>
      <c r="C24" s="1"/>
      <c r="D24" s="1"/>
      <c r="E24" s="1"/>
      <c r="F24" s="1"/>
      <c r="G24" s="1"/>
      <c r="H24" s="1"/>
      <c r="I24" s="1"/>
      <c r="J24" s="1"/>
      <c r="K24" s="114"/>
    </row>
    <row r="25" spans="1:11" ht="15.75" customHeight="1" x14ac:dyDescent="0.4">
      <c r="A25" s="114"/>
      <c r="B25" s="1" t="s">
        <v>21</v>
      </c>
      <c r="C25" s="1"/>
      <c r="D25" s="1"/>
      <c r="E25" s="1"/>
      <c r="F25" s="1"/>
      <c r="G25" s="1"/>
      <c r="H25" s="1"/>
      <c r="I25" s="1"/>
      <c r="J25" s="1"/>
      <c r="K25" s="114"/>
    </row>
    <row r="26" spans="1:11" ht="15.75" customHeight="1" x14ac:dyDescent="0.4">
      <c r="A26" s="114"/>
      <c r="B26" s="1" t="s">
        <v>107</v>
      </c>
      <c r="C26" s="285" t="s">
        <v>108</v>
      </c>
      <c r="D26" s="248"/>
      <c r="E26" s="248"/>
      <c r="F26" s="249"/>
      <c r="G26" s="1"/>
      <c r="H26" s="1"/>
      <c r="I26" s="281" t="s">
        <v>76</v>
      </c>
      <c r="J26" s="243"/>
      <c r="K26" s="114"/>
    </row>
    <row r="27" spans="1:11" ht="15.75" customHeight="1" x14ac:dyDescent="0.4">
      <c r="A27" s="114"/>
      <c r="B27" s="1"/>
      <c r="C27" s="1"/>
      <c r="D27" s="1"/>
      <c r="E27" s="1"/>
      <c r="F27" s="1"/>
      <c r="G27" s="1"/>
      <c r="H27" s="1"/>
      <c r="I27" s="1"/>
      <c r="J27" s="1"/>
      <c r="K27" s="114"/>
    </row>
    <row r="28" spans="1:11" ht="15.75" customHeight="1" x14ac:dyDescent="0.4">
      <c r="A28" s="114"/>
      <c r="B28" s="127"/>
      <c r="C28" s="128" t="s">
        <v>61</v>
      </c>
      <c r="D28" s="128" t="s">
        <v>47</v>
      </c>
      <c r="E28" s="128" t="s">
        <v>48</v>
      </c>
      <c r="F28" s="129" t="s">
        <v>93</v>
      </c>
      <c r="G28" s="1"/>
      <c r="H28" s="1"/>
      <c r="I28" s="130" t="s">
        <v>94</v>
      </c>
      <c r="J28" s="1"/>
      <c r="K28" s="114"/>
    </row>
    <row r="29" spans="1:11" ht="15.75" customHeight="1" x14ac:dyDescent="0.4">
      <c r="A29" s="114"/>
      <c r="B29" s="55" t="s">
        <v>109</v>
      </c>
      <c r="C29" s="131">
        <v>10500</v>
      </c>
      <c r="D29" s="131">
        <v>15000</v>
      </c>
      <c r="E29" s="131">
        <v>12000</v>
      </c>
      <c r="F29" s="131">
        <v>10800</v>
      </c>
      <c r="G29" s="1"/>
      <c r="H29" s="1"/>
      <c r="I29" s="1">
        <v>10500</v>
      </c>
      <c r="J29" s="1"/>
      <c r="K29" s="114"/>
    </row>
    <row r="30" spans="1:11" ht="15.75" customHeight="1" x14ac:dyDescent="0.4">
      <c r="A30" s="114"/>
      <c r="B30" s="132" t="s">
        <v>110</v>
      </c>
      <c r="C30" s="49">
        <f t="shared" ref="C30:E30" si="0">25%*D29</f>
        <v>3750</v>
      </c>
      <c r="D30" s="49">
        <f t="shared" si="0"/>
        <v>3000</v>
      </c>
      <c r="E30" s="49">
        <f t="shared" si="0"/>
        <v>2700</v>
      </c>
      <c r="F30" s="49">
        <f>25%*I29</f>
        <v>2625</v>
      </c>
      <c r="G30" s="1"/>
      <c r="H30" s="1"/>
      <c r="I30" s="1"/>
      <c r="J30" s="1"/>
      <c r="K30" s="114"/>
    </row>
    <row r="31" spans="1:11" ht="15.75" customHeight="1" x14ac:dyDescent="0.4">
      <c r="A31" s="114"/>
      <c r="B31" s="55" t="s">
        <v>30</v>
      </c>
      <c r="C31" s="54">
        <f t="shared" ref="C31:F31" si="1">SUM(C29:C30)</f>
        <v>14250</v>
      </c>
      <c r="D31" s="54">
        <f t="shared" si="1"/>
        <v>18000</v>
      </c>
      <c r="E31" s="54">
        <f t="shared" si="1"/>
        <v>14700</v>
      </c>
      <c r="F31" s="54">
        <f t="shared" si="1"/>
        <v>13425</v>
      </c>
      <c r="G31" s="1"/>
      <c r="H31" s="1"/>
      <c r="I31" s="1"/>
      <c r="J31" s="1"/>
      <c r="K31" s="114"/>
    </row>
    <row r="32" spans="1:11" ht="15.75" customHeight="1" x14ac:dyDescent="0.4">
      <c r="A32" s="114"/>
      <c r="B32" s="133" t="s">
        <v>111</v>
      </c>
      <c r="C32" s="49">
        <v>3700</v>
      </c>
      <c r="D32" s="49">
        <f t="shared" ref="D32:F32" si="2">C30</f>
        <v>3750</v>
      </c>
      <c r="E32" s="49">
        <f t="shared" si="2"/>
        <v>3000</v>
      </c>
      <c r="F32" s="49">
        <f t="shared" si="2"/>
        <v>2700</v>
      </c>
      <c r="G32" s="1"/>
      <c r="H32" s="1"/>
      <c r="I32" s="1"/>
      <c r="J32" s="1"/>
      <c r="K32" s="114"/>
    </row>
    <row r="33" spans="1:11" ht="15.75" customHeight="1" x14ac:dyDescent="0.4">
      <c r="A33" s="114"/>
      <c r="B33" s="55" t="s">
        <v>72</v>
      </c>
      <c r="C33" s="54">
        <f t="shared" ref="C33:F33" si="3">C29+C30-C32</f>
        <v>10550</v>
      </c>
      <c r="D33" s="54">
        <f t="shared" si="3"/>
        <v>14250</v>
      </c>
      <c r="E33" s="54">
        <f t="shared" si="3"/>
        <v>11700</v>
      </c>
      <c r="F33" s="54">
        <f t="shared" si="3"/>
        <v>10725</v>
      </c>
      <c r="G33" s="1"/>
      <c r="H33" s="1"/>
      <c r="I33" s="1"/>
      <c r="J33" s="1"/>
      <c r="K33" s="114"/>
    </row>
    <row r="34" spans="1:11" ht="15.75" customHeight="1" x14ac:dyDescent="0.4">
      <c r="A34" s="114"/>
      <c r="B34" s="1"/>
      <c r="C34" s="1"/>
      <c r="D34" s="1"/>
      <c r="E34" s="1"/>
      <c r="F34" s="1"/>
      <c r="G34" s="1"/>
      <c r="H34" s="1"/>
      <c r="I34" s="1"/>
      <c r="J34" s="1"/>
      <c r="K34" s="114"/>
    </row>
    <row r="35" spans="1:11" ht="31.5" customHeight="1" x14ac:dyDescent="0.4">
      <c r="A35" s="114"/>
      <c r="B35" s="1" t="s">
        <v>112</v>
      </c>
      <c r="C35" s="278" t="s">
        <v>113</v>
      </c>
      <c r="D35" s="248"/>
      <c r="E35" s="248"/>
      <c r="F35" s="249"/>
      <c r="G35" s="1"/>
      <c r="H35" s="1"/>
      <c r="I35" s="1"/>
      <c r="J35" s="1"/>
      <c r="K35" s="114"/>
    </row>
    <row r="36" spans="1:11" ht="15.75" customHeight="1" x14ac:dyDescent="0.4">
      <c r="A36" s="114"/>
      <c r="B36" s="1"/>
      <c r="C36" s="134"/>
      <c r="D36" s="128" t="s">
        <v>61</v>
      </c>
      <c r="E36" s="128" t="s">
        <v>47</v>
      </c>
      <c r="F36" s="128" t="s">
        <v>48</v>
      </c>
      <c r="G36" s="1"/>
      <c r="H36" s="1"/>
      <c r="I36" s="130" t="s">
        <v>93</v>
      </c>
      <c r="J36" s="1"/>
      <c r="K36" s="114"/>
    </row>
    <row r="37" spans="1:11" ht="15.75" customHeight="1" x14ac:dyDescent="0.4">
      <c r="A37" s="114"/>
      <c r="B37" s="1"/>
      <c r="C37" s="135" t="s">
        <v>114</v>
      </c>
      <c r="D37" s="54">
        <f t="shared" ref="D37:F37" si="4">C33</f>
        <v>10550</v>
      </c>
      <c r="E37" s="54">
        <f t="shared" si="4"/>
        <v>14250</v>
      </c>
      <c r="F37" s="54">
        <f t="shared" si="4"/>
        <v>11700</v>
      </c>
      <c r="G37" s="1"/>
      <c r="H37" s="1"/>
      <c r="I37" s="136">
        <f>F33</f>
        <v>10725</v>
      </c>
      <c r="J37" s="1"/>
      <c r="K37" s="114"/>
    </row>
    <row r="38" spans="1:11" ht="15.75" customHeight="1" x14ac:dyDescent="0.4">
      <c r="A38" s="114"/>
      <c r="B38" s="1"/>
      <c r="C38" s="53" t="s">
        <v>115</v>
      </c>
      <c r="D38" s="137">
        <f t="shared" ref="D38:F38" si="5">D$37*4</f>
        <v>42200</v>
      </c>
      <c r="E38" s="137">
        <f t="shared" si="5"/>
        <v>57000</v>
      </c>
      <c r="F38" s="137">
        <f t="shared" si="5"/>
        <v>46800</v>
      </c>
      <c r="G38" s="1"/>
      <c r="H38" s="1"/>
      <c r="I38" s="1">
        <f>I37*4</f>
        <v>42900</v>
      </c>
      <c r="J38" s="1"/>
      <c r="K38" s="114"/>
    </row>
    <row r="39" spans="1:11" ht="15.75" customHeight="1" x14ac:dyDescent="0.4">
      <c r="A39" s="114"/>
      <c r="B39" s="1"/>
      <c r="C39" s="53" t="s">
        <v>116</v>
      </c>
      <c r="D39" s="137">
        <f t="shared" ref="D39:E39" si="6">50%*E38</f>
        <v>28500</v>
      </c>
      <c r="E39" s="137">
        <f t="shared" si="6"/>
        <v>23400</v>
      </c>
      <c r="F39" s="137">
        <f>50%*I38</f>
        <v>21450</v>
      </c>
      <c r="G39" s="1"/>
      <c r="H39" s="1"/>
      <c r="I39" s="1"/>
      <c r="J39" s="1"/>
      <c r="K39" s="114"/>
    </row>
    <row r="40" spans="1:11" ht="15.75" customHeight="1" x14ac:dyDescent="0.4">
      <c r="A40" s="114"/>
      <c r="B40" s="1"/>
      <c r="C40" s="53" t="s">
        <v>117</v>
      </c>
      <c r="D40" s="49">
        <f t="shared" ref="D40:F40" si="7">D38*50%</f>
        <v>21100</v>
      </c>
      <c r="E40" s="49">
        <f t="shared" si="7"/>
        <v>28500</v>
      </c>
      <c r="F40" s="49">
        <f t="shared" si="7"/>
        <v>23400</v>
      </c>
      <c r="G40" s="1"/>
      <c r="H40" s="1"/>
      <c r="I40" s="1"/>
      <c r="J40" s="1"/>
      <c r="K40" s="114"/>
    </row>
    <row r="41" spans="1:11" ht="15.75" customHeight="1" x14ac:dyDescent="0.4">
      <c r="A41" s="114"/>
      <c r="B41" s="1"/>
      <c r="C41" s="53" t="s">
        <v>118</v>
      </c>
      <c r="D41" s="49">
        <f t="shared" ref="D41:F41" si="8">D38+D39-D40</f>
        <v>49600</v>
      </c>
      <c r="E41" s="49">
        <f t="shared" si="8"/>
        <v>51900</v>
      </c>
      <c r="F41" s="49">
        <f t="shared" si="8"/>
        <v>44850</v>
      </c>
      <c r="G41" s="1"/>
      <c r="H41" s="1"/>
      <c r="I41" s="1"/>
      <c r="J41" s="1"/>
      <c r="K41" s="114"/>
    </row>
    <row r="42" spans="1:11" ht="15.75" customHeight="1" x14ac:dyDescent="0.4">
      <c r="A42" s="114"/>
      <c r="B42" s="1"/>
      <c r="C42" s="53" t="s">
        <v>119</v>
      </c>
      <c r="D42" s="49">
        <f t="shared" ref="D42:F42" si="9">D$41*5</f>
        <v>248000</v>
      </c>
      <c r="E42" s="49">
        <f t="shared" si="9"/>
        <v>259500</v>
      </c>
      <c r="F42" s="49">
        <f t="shared" si="9"/>
        <v>224250</v>
      </c>
      <c r="G42" s="1"/>
      <c r="H42" s="1"/>
      <c r="I42" s="1"/>
      <c r="J42" s="1"/>
      <c r="K42" s="114"/>
    </row>
    <row r="43" spans="1:11" ht="15.75" customHeight="1" x14ac:dyDescent="0.4">
      <c r="A43" s="114"/>
      <c r="B43" s="1"/>
      <c r="C43" s="1"/>
      <c r="D43" s="1"/>
      <c r="E43" s="1"/>
      <c r="F43" s="1"/>
      <c r="G43" s="1"/>
      <c r="H43" s="1"/>
      <c r="I43" s="1"/>
      <c r="J43" s="1"/>
      <c r="K43" s="114"/>
    </row>
    <row r="44" spans="1:11" ht="30.75" customHeight="1" x14ac:dyDescent="0.4">
      <c r="A44" s="114"/>
      <c r="B44" s="1" t="s">
        <v>120</v>
      </c>
      <c r="C44" s="279" t="s">
        <v>121</v>
      </c>
      <c r="D44" s="248"/>
      <c r="E44" s="248"/>
      <c r="F44" s="249"/>
      <c r="G44" s="1"/>
      <c r="H44" s="1"/>
      <c r="I44" s="1"/>
      <c r="J44" s="1"/>
      <c r="K44" s="114"/>
    </row>
    <row r="45" spans="1:11" ht="15.75" customHeight="1" x14ac:dyDescent="0.4">
      <c r="A45" s="114"/>
      <c r="B45" s="1"/>
      <c r="C45" s="56"/>
      <c r="D45" s="138" t="s">
        <v>61</v>
      </c>
      <c r="E45" s="138" t="s">
        <v>47</v>
      </c>
      <c r="F45" s="138" t="s">
        <v>48</v>
      </c>
      <c r="G45" s="1"/>
      <c r="H45" s="1"/>
      <c r="I45" s="130" t="s">
        <v>93</v>
      </c>
      <c r="J45" s="1"/>
      <c r="K45" s="114"/>
    </row>
    <row r="46" spans="1:11" ht="15.75" customHeight="1" x14ac:dyDescent="0.4">
      <c r="A46" s="114"/>
      <c r="B46" s="1"/>
      <c r="C46" s="135" t="s">
        <v>114</v>
      </c>
      <c r="D46" s="54">
        <f t="shared" ref="D46:F46" si="10">C33</f>
        <v>10550</v>
      </c>
      <c r="E46" s="54">
        <f t="shared" si="10"/>
        <v>14250</v>
      </c>
      <c r="F46" s="54">
        <f t="shared" si="10"/>
        <v>11700</v>
      </c>
      <c r="G46" s="1"/>
      <c r="H46" s="1"/>
      <c r="I46" s="136">
        <v>10725</v>
      </c>
      <c r="J46" s="1"/>
      <c r="K46" s="114"/>
    </row>
    <row r="47" spans="1:11" ht="15.75" customHeight="1" x14ac:dyDescent="0.4">
      <c r="A47" s="114"/>
      <c r="B47" s="1"/>
      <c r="C47" s="53" t="s">
        <v>122</v>
      </c>
      <c r="D47" s="137">
        <f t="shared" ref="D47:F47" si="11">D46*5</f>
        <v>52750</v>
      </c>
      <c r="E47" s="137">
        <f t="shared" si="11"/>
        <v>71250</v>
      </c>
      <c r="F47" s="137">
        <f t="shared" si="11"/>
        <v>58500</v>
      </c>
      <c r="G47" s="1"/>
      <c r="H47" s="1"/>
      <c r="I47" s="1">
        <f>I46*5</f>
        <v>53625</v>
      </c>
      <c r="J47" s="1"/>
      <c r="K47" s="114"/>
    </row>
    <row r="48" spans="1:11" ht="15.75" customHeight="1" x14ac:dyDescent="0.4">
      <c r="A48" s="114"/>
      <c r="B48" s="1"/>
      <c r="C48" s="53" t="s">
        <v>123</v>
      </c>
      <c r="D48" s="137">
        <f t="shared" ref="D48:E48" si="12">50%*E47</f>
        <v>35625</v>
      </c>
      <c r="E48" s="137">
        <f t="shared" si="12"/>
        <v>29250</v>
      </c>
      <c r="F48" s="137">
        <f>50%*I47</f>
        <v>26812.5</v>
      </c>
      <c r="G48" s="1"/>
      <c r="H48" s="1"/>
      <c r="I48" s="1"/>
      <c r="J48" s="1"/>
      <c r="K48" s="114"/>
    </row>
    <row r="49" spans="1:11" ht="15.75" customHeight="1" x14ac:dyDescent="0.4">
      <c r="A49" s="114"/>
      <c r="B49" s="1"/>
      <c r="C49" s="53" t="s">
        <v>124</v>
      </c>
      <c r="D49" s="49">
        <f t="shared" ref="D49:F49" si="13">50%*D47</f>
        <v>26375</v>
      </c>
      <c r="E49" s="49">
        <f t="shared" si="13"/>
        <v>35625</v>
      </c>
      <c r="F49" s="49">
        <f t="shared" si="13"/>
        <v>29250</v>
      </c>
      <c r="G49" s="1"/>
      <c r="H49" s="1"/>
      <c r="I49" s="1"/>
      <c r="J49" s="1"/>
      <c r="K49" s="114"/>
    </row>
    <row r="50" spans="1:11" ht="15.75" customHeight="1" x14ac:dyDescent="0.4">
      <c r="A50" s="114"/>
      <c r="B50" s="1"/>
      <c r="C50" s="135" t="s">
        <v>118</v>
      </c>
      <c r="D50" s="139">
        <f t="shared" ref="D50:F50" si="14">D47+D48-D49</f>
        <v>62000</v>
      </c>
      <c r="E50" s="139">
        <f t="shared" si="14"/>
        <v>64875</v>
      </c>
      <c r="F50" s="139">
        <f t="shared" si="14"/>
        <v>56062.5</v>
      </c>
      <c r="G50" s="1"/>
      <c r="H50" s="1"/>
      <c r="I50" s="1"/>
      <c r="J50" s="1"/>
      <c r="K50" s="114"/>
    </row>
    <row r="51" spans="1:11" ht="15.75" customHeight="1" x14ac:dyDescent="0.4">
      <c r="A51" s="114"/>
      <c r="B51" s="1"/>
      <c r="C51" s="53" t="s">
        <v>125</v>
      </c>
      <c r="D51" s="49">
        <f t="shared" ref="D51:F51" si="15">D$50*4</f>
        <v>248000</v>
      </c>
      <c r="E51" s="49">
        <f t="shared" si="15"/>
        <v>259500</v>
      </c>
      <c r="F51" s="49">
        <f t="shared" si="15"/>
        <v>224250</v>
      </c>
      <c r="G51" s="1"/>
      <c r="H51" s="1"/>
      <c r="I51" s="1"/>
      <c r="J51" s="1"/>
      <c r="K51" s="114"/>
    </row>
    <row r="52" spans="1:11" ht="15.75" customHeight="1" x14ac:dyDescent="0.4">
      <c r="A52" s="114"/>
      <c r="B52" s="114"/>
      <c r="C52" s="114"/>
      <c r="D52" s="114"/>
      <c r="E52" s="114"/>
      <c r="F52" s="114"/>
      <c r="G52" s="114"/>
      <c r="H52" s="114"/>
      <c r="I52" s="114"/>
      <c r="J52" s="114"/>
      <c r="K52" s="114"/>
    </row>
    <row r="53" spans="1:11" ht="15.75" customHeight="1" x14ac:dyDescent="0.4">
      <c r="A53" s="114"/>
      <c r="B53" s="114"/>
      <c r="C53" s="114"/>
      <c r="D53" s="114"/>
      <c r="E53" s="114"/>
      <c r="F53" s="114"/>
      <c r="G53" s="114"/>
      <c r="H53" s="114"/>
      <c r="I53" s="114"/>
      <c r="J53" s="114"/>
      <c r="K53" s="114"/>
    </row>
    <row r="54" spans="1:11" ht="15.75" customHeight="1" x14ac:dyDescent="0.4">
      <c r="A54" s="114"/>
      <c r="B54" s="114"/>
      <c r="C54" s="114"/>
      <c r="D54" s="114"/>
      <c r="E54" s="114"/>
      <c r="F54" s="114"/>
      <c r="G54" s="114"/>
      <c r="H54" s="114"/>
      <c r="I54" s="114"/>
      <c r="J54" s="114"/>
      <c r="K54" s="114"/>
    </row>
    <row r="55" spans="1:11" ht="15.75" customHeight="1" x14ac:dyDescent="0.4">
      <c r="A55" s="114"/>
      <c r="B55" s="114"/>
      <c r="C55" s="114"/>
      <c r="D55" s="114"/>
      <c r="E55" s="114"/>
      <c r="F55" s="114"/>
      <c r="G55" s="114"/>
      <c r="H55" s="114"/>
      <c r="I55" s="114"/>
      <c r="J55" s="114"/>
      <c r="K55" s="114"/>
    </row>
    <row r="56" spans="1:11" ht="15.75" customHeight="1" x14ac:dyDescent="0.4">
      <c r="A56" s="114"/>
      <c r="B56" s="114"/>
      <c r="C56" s="114"/>
      <c r="D56" s="114"/>
      <c r="E56" s="114"/>
      <c r="F56" s="114"/>
      <c r="G56" s="114"/>
      <c r="H56" s="114"/>
      <c r="I56" s="114"/>
      <c r="J56" s="114"/>
      <c r="K56" s="114"/>
    </row>
    <row r="57" spans="1:11" ht="15.75" customHeight="1" x14ac:dyDescent="0.4">
      <c r="A57" s="114"/>
      <c r="B57" s="114"/>
      <c r="C57" s="114"/>
      <c r="D57" s="114"/>
      <c r="E57" s="114"/>
      <c r="F57" s="114"/>
      <c r="G57" s="114"/>
      <c r="H57" s="114"/>
      <c r="I57" s="114"/>
      <c r="J57" s="114"/>
      <c r="K57" s="114"/>
    </row>
    <row r="58" spans="1:11" ht="15.75" customHeight="1" x14ac:dyDescent="0.4">
      <c r="A58" s="114"/>
      <c r="B58" s="114"/>
      <c r="C58" s="114"/>
      <c r="D58" s="114"/>
      <c r="E58" s="114"/>
      <c r="F58" s="114"/>
      <c r="G58" s="114"/>
      <c r="H58" s="114"/>
      <c r="I58" s="114"/>
      <c r="J58" s="114"/>
      <c r="K58" s="114"/>
    </row>
    <row r="59" spans="1:11" ht="15.75" customHeight="1" x14ac:dyDescent="0.4">
      <c r="A59" s="114"/>
      <c r="B59" s="114"/>
      <c r="C59" s="114"/>
      <c r="D59" s="114"/>
      <c r="E59" s="114"/>
      <c r="F59" s="114"/>
      <c r="G59" s="114"/>
      <c r="H59" s="114"/>
      <c r="I59" s="114"/>
      <c r="J59" s="114"/>
      <c r="K59" s="114"/>
    </row>
    <row r="60" spans="1:11" ht="15.75" customHeight="1" x14ac:dyDescent="0.4">
      <c r="A60" s="114"/>
      <c r="B60" s="114"/>
      <c r="C60" s="114"/>
      <c r="D60" s="114"/>
      <c r="E60" s="114"/>
      <c r="F60" s="114"/>
      <c r="G60" s="114"/>
      <c r="H60" s="114"/>
      <c r="I60" s="114"/>
      <c r="J60" s="114"/>
      <c r="K60" s="114"/>
    </row>
    <row r="61" spans="1:11" ht="15.75" customHeight="1" x14ac:dyDescent="0.4">
      <c r="A61" s="114"/>
      <c r="B61" s="114"/>
      <c r="C61" s="114"/>
      <c r="D61" s="114"/>
      <c r="E61" s="114"/>
      <c r="F61" s="114"/>
      <c r="G61" s="114"/>
      <c r="H61" s="114"/>
      <c r="I61" s="114"/>
      <c r="J61" s="114"/>
      <c r="K61" s="114"/>
    </row>
    <row r="62" spans="1:11" ht="15.75" customHeight="1" x14ac:dyDescent="0.4">
      <c r="A62" s="114"/>
      <c r="B62" s="114"/>
      <c r="C62" s="114"/>
      <c r="D62" s="114"/>
      <c r="E62" s="114"/>
      <c r="F62" s="114"/>
      <c r="G62" s="114"/>
      <c r="H62" s="114"/>
      <c r="I62" s="114"/>
      <c r="J62" s="114"/>
      <c r="K62" s="114"/>
    </row>
    <row r="63" spans="1:11" ht="15.75" customHeight="1" x14ac:dyDescent="0.4">
      <c r="A63" s="114"/>
      <c r="B63" s="114"/>
      <c r="C63" s="114"/>
      <c r="D63" s="114"/>
      <c r="E63" s="114"/>
      <c r="F63" s="114"/>
      <c r="G63" s="114"/>
      <c r="H63" s="114"/>
      <c r="I63" s="114"/>
      <c r="J63" s="114"/>
      <c r="K63" s="114"/>
    </row>
    <row r="64" spans="1:11" ht="15.75" customHeight="1" x14ac:dyDescent="0.4">
      <c r="A64" s="114"/>
      <c r="B64" s="114"/>
      <c r="C64" s="114"/>
      <c r="D64" s="114"/>
      <c r="E64" s="114"/>
      <c r="F64" s="114"/>
      <c r="G64" s="114"/>
      <c r="H64" s="114"/>
      <c r="I64" s="114"/>
      <c r="J64" s="114"/>
      <c r="K64" s="114"/>
    </row>
    <row r="65" spans="1:11" ht="15.75" customHeight="1" x14ac:dyDescent="0.4">
      <c r="A65" s="114"/>
      <c r="B65" s="114"/>
      <c r="C65" s="114"/>
      <c r="D65" s="114"/>
      <c r="E65" s="114"/>
      <c r="F65" s="114"/>
      <c r="G65" s="114"/>
      <c r="H65" s="114"/>
      <c r="I65" s="114"/>
      <c r="J65" s="114"/>
      <c r="K65" s="114"/>
    </row>
    <row r="66" spans="1:11" ht="15.75" customHeight="1" x14ac:dyDescent="0.4">
      <c r="A66" s="114"/>
      <c r="B66" s="114"/>
      <c r="C66" s="114"/>
      <c r="D66" s="114"/>
      <c r="E66" s="114"/>
      <c r="F66" s="114"/>
      <c r="G66" s="114"/>
      <c r="H66" s="114"/>
      <c r="I66" s="114"/>
      <c r="J66" s="114"/>
      <c r="K66" s="114"/>
    </row>
    <row r="67" spans="1:11" ht="15.75" customHeight="1" x14ac:dyDescent="0.4">
      <c r="A67" s="114"/>
      <c r="B67" s="114"/>
      <c r="C67" s="114"/>
      <c r="D67" s="114"/>
      <c r="E67" s="114"/>
      <c r="F67" s="114"/>
      <c r="G67" s="114"/>
      <c r="H67" s="114"/>
      <c r="I67" s="114"/>
      <c r="J67" s="114"/>
      <c r="K67" s="114"/>
    </row>
    <row r="68" spans="1:11" ht="15.75" customHeight="1" x14ac:dyDescent="0.4">
      <c r="A68" s="114"/>
      <c r="B68" s="114"/>
      <c r="C68" s="114"/>
      <c r="D68" s="114"/>
      <c r="E68" s="114"/>
      <c r="F68" s="114"/>
      <c r="G68" s="114"/>
      <c r="H68" s="114"/>
      <c r="I68" s="114"/>
      <c r="J68" s="114"/>
      <c r="K68" s="114"/>
    </row>
    <row r="69" spans="1:11" ht="15.75" customHeight="1" x14ac:dyDescent="0.4">
      <c r="A69" s="114"/>
      <c r="B69" s="114"/>
      <c r="C69" s="114"/>
      <c r="D69" s="114"/>
      <c r="E69" s="114"/>
      <c r="F69" s="114"/>
      <c r="G69" s="114"/>
      <c r="H69" s="114"/>
      <c r="I69" s="114"/>
      <c r="J69" s="114"/>
      <c r="K69" s="114"/>
    </row>
    <row r="70" spans="1:11" ht="15.75" customHeight="1" x14ac:dyDescent="0.4">
      <c r="A70" s="114"/>
      <c r="B70" s="114"/>
      <c r="C70" s="114"/>
      <c r="D70" s="114"/>
      <c r="E70" s="114"/>
      <c r="F70" s="114"/>
      <c r="G70" s="114"/>
      <c r="H70" s="114"/>
      <c r="I70" s="114"/>
      <c r="J70" s="114"/>
      <c r="K70" s="114"/>
    </row>
    <row r="71" spans="1:11" ht="15.75" customHeight="1" x14ac:dyDescent="0.4">
      <c r="A71" s="114"/>
      <c r="B71" s="114"/>
      <c r="C71" s="114"/>
      <c r="D71" s="114"/>
      <c r="E71" s="114"/>
      <c r="F71" s="114"/>
      <c r="G71" s="114"/>
      <c r="H71" s="114"/>
      <c r="I71" s="114"/>
      <c r="J71" s="114"/>
      <c r="K71" s="114"/>
    </row>
    <row r="72" spans="1:11" ht="15.75" customHeight="1" x14ac:dyDescent="0.4">
      <c r="A72" s="114"/>
      <c r="B72" s="114"/>
      <c r="C72" s="114"/>
      <c r="D72" s="114"/>
      <c r="E72" s="114"/>
      <c r="F72" s="114"/>
      <c r="G72" s="114"/>
      <c r="H72" s="114"/>
      <c r="I72" s="114"/>
      <c r="J72" s="114"/>
      <c r="K72" s="114"/>
    </row>
    <row r="73" spans="1:11" ht="15.75" customHeight="1" x14ac:dyDescent="0.4">
      <c r="A73" s="114"/>
      <c r="B73" s="114"/>
      <c r="C73" s="114"/>
      <c r="D73" s="114"/>
      <c r="E73" s="114"/>
      <c r="F73" s="114"/>
      <c r="G73" s="114"/>
      <c r="H73" s="114"/>
      <c r="I73" s="114"/>
      <c r="J73" s="114"/>
      <c r="K73" s="114"/>
    </row>
    <row r="74" spans="1:11" ht="15.75" customHeight="1" x14ac:dyDescent="0.4">
      <c r="A74" s="114"/>
      <c r="B74" s="114"/>
      <c r="C74" s="114"/>
      <c r="D74" s="114"/>
      <c r="E74" s="114"/>
      <c r="F74" s="114"/>
      <c r="G74" s="114"/>
      <c r="H74" s="114"/>
      <c r="I74" s="114"/>
      <c r="J74" s="114"/>
      <c r="K74" s="114"/>
    </row>
    <row r="75" spans="1:11" ht="15.75" customHeight="1" x14ac:dyDescent="0.4">
      <c r="A75" s="114"/>
      <c r="B75" s="114"/>
      <c r="C75" s="114"/>
      <c r="D75" s="114"/>
      <c r="E75" s="114"/>
      <c r="F75" s="114"/>
      <c r="G75" s="114"/>
      <c r="H75" s="114"/>
      <c r="I75" s="114"/>
      <c r="J75" s="114"/>
      <c r="K75" s="114"/>
    </row>
    <row r="76" spans="1:11" ht="15.75" customHeight="1" x14ac:dyDescent="0.4">
      <c r="A76" s="114"/>
      <c r="B76" s="114"/>
      <c r="C76" s="114"/>
      <c r="D76" s="114"/>
      <c r="E76" s="114"/>
      <c r="F76" s="114"/>
      <c r="G76" s="114"/>
      <c r="H76" s="114"/>
      <c r="I76" s="114"/>
      <c r="J76" s="114"/>
      <c r="K76" s="114"/>
    </row>
    <row r="77" spans="1:11" ht="15.75" customHeight="1" x14ac:dyDescent="0.4">
      <c r="A77" s="114"/>
      <c r="B77" s="114"/>
      <c r="C77" s="114"/>
      <c r="D77" s="114"/>
      <c r="E77" s="114"/>
      <c r="F77" s="114"/>
      <c r="G77" s="114"/>
      <c r="H77" s="114"/>
      <c r="I77" s="114"/>
      <c r="J77" s="114"/>
      <c r="K77" s="114"/>
    </row>
    <row r="78" spans="1:11" ht="15.75" customHeight="1" x14ac:dyDescent="0.4">
      <c r="A78" s="114"/>
      <c r="B78" s="114"/>
      <c r="C78" s="114"/>
      <c r="D78" s="114"/>
      <c r="E78" s="114"/>
      <c r="F78" s="114"/>
      <c r="G78" s="114"/>
      <c r="H78" s="114"/>
      <c r="I78" s="114"/>
      <c r="J78" s="114"/>
      <c r="K78" s="114"/>
    </row>
    <row r="79" spans="1:11" ht="15.75" customHeight="1" x14ac:dyDescent="0.4">
      <c r="A79" s="114"/>
      <c r="B79" s="114"/>
      <c r="C79" s="114"/>
      <c r="D79" s="114"/>
      <c r="E79" s="114"/>
      <c r="F79" s="114"/>
      <c r="G79" s="114"/>
      <c r="H79" s="114"/>
      <c r="I79" s="114"/>
      <c r="J79" s="114"/>
      <c r="K79" s="114"/>
    </row>
    <row r="80" spans="1:11" ht="15.75" customHeight="1" x14ac:dyDescent="0.4">
      <c r="A80" s="114"/>
      <c r="B80" s="114"/>
      <c r="C80" s="114"/>
      <c r="D80" s="114"/>
      <c r="E80" s="114"/>
      <c r="F80" s="114"/>
      <c r="G80" s="114"/>
      <c r="H80" s="114"/>
      <c r="I80" s="114"/>
      <c r="J80" s="114"/>
      <c r="K80" s="114"/>
    </row>
    <row r="81" spans="1:11" ht="15.75" customHeight="1" x14ac:dyDescent="0.4">
      <c r="A81" s="114"/>
      <c r="B81" s="114"/>
      <c r="C81" s="114"/>
      <c r="D81" s="114"/>
      <c r="E81" s="114"/>
      <c r="F81" s="114"/>
      <c r="G81" s="114"/>
      <c r="H81" s="114"/>
      <c r="I81" s="114"/>
      <c r="J81" s="114"/>
      <c r="K81" s="114"/>
    </row>
    <row r="82" spans="1:11" ht="15.75" customHeight="1" x14ac:dyDescent="0.4">
      <c r="A82" s="114"/>
      <c r="B82" s="114"/>
      <c r="C82" s="114"/>
      <c r="D82" s="114"/>
      <c r="E82" s="114"/>
      <c r="F82" s="114"/>
      <c r="G82" s="114"/>
      <c r="H82" s="114"/>
      <c r="I82" s="114"/>
      <c r="J82" s="114"/>
      <c r="K82" s="114"/>
    </row>
    <row r="83" spans="1:11" ht="15.75" customHeight="1" x14ac:dyDescent="0.4">
      <c r="A83" s="114"/>
      <c r="B83" s="114"/>
      <c r="C83" s="114"/>
      <c r="D83" s="114"/>
      <c r="E83" s="114"/>
      <c r="F83" s="114"/>
      <c r="G83" s="114"/>
      <c r="H83" s="114"/>
      <c r="I83" s="114"/>
      <c r="J83" s="114"/>
      <c r="K83" s="114"/>
    </row>
    <row r="84" spans="1:11" ht="15.75" customHeight="1" x14ac:dyDescent="0.4">
      <c r="A84" s="114"/>
      <c r="B84" s="114"/>
      <c r="C84" s="114"/>
      <c r="D84" s="114"/>
      <c r="E84" s="114"/>
      <c r="F84" s="114"/>
      <c r="G84" s="114"/>
      <c r="H84" s="114"/>
      <c r="I84" s="114"/>
      <c r="J84" s="114"/>
      <c r="K84" s="114"/>
    </row>
    <row r="85" spans="1:11" ht="15.75" customHeight="1" x14ac:dyDescent="0.4">
      <c r="A85" s="114"/>
      <c r="B85" s="114"/>
      <c r="C85" s="114"/>
      <c r="D85" s="114"/>
      <c r="E85" s="114"/>
      <c r="F85" s="114"/>
      <c r="G85" s="114"/>
      <c r="H85" s="114"/>
      <c r="I85" s="114"/>
      <c r="J85" s="114"/>
      <c r="K85" s="114"/>
    </row>
    <row r="86" spans="1:11" ht="15.75" customHeight="1" x14ac:dyDescent="0.4">
      <c r="A86" s="114"/>
      <c r="B86" s="114"/>
      <c r="C86" s="114"/>
      <c r="D86" s="114"/>
      <c r="E86" s="114"/>
      <c r="F86" s="114"/>
      <c r="G86" s="114"/>
      <c r="H86" s="114"/>
      <c r="I86" s="114"/>
      <c r="J86" s="114"/>
      <c r="K86" s="114"/>
    </row>
    <row r="87" spans="1:11" ht="15.75" customHeight="1" x14ac:dyDescent="0.4">
      <c r="A87" s="114"/>
      <c r="B87" s="114"/>
      <c r="C87" s="114"/>
      <c r="D87" s="114"/>
      <c r="E87" s="114"/>
      <c r="F87" s="114"/>
      <c r="G87" s="114"/>
      <c r="H87" s="114"/>
      <c r="I87" s="114"/>
      <c r="J87" s="114"/>
      <c r="K87" s="114"/>
    </row>
    <row r="88" spans="1:11" ht="15.75" customHeight="1" x14ac:dyDescent="0.4">
      <c r="A88" s="114"/>
      <c r="B88" s="114"/>
      <c r="C88" s="114"/>
      <c r="D88" s="114"/>
      <c r="E88" s="114"/>
      <c r="F88" s="114"/>
      <c r="G88" s="114"/>
      <c r="H88" s="114"/>
      <c r="I88" s="114"/>
      <c r="J88" s="114"/>
      <c r="K88" s="114"/>
    </row>
    <row r="89" spans="1:11" ht="15.75" customHeight="1" x14ac:dyDescent="0.4">
      <c r="A89" s="114"/>
      <c r="B89" s="114"/>
      <c r="C89" s="114"/>
      <c r="D89" s="114"/>
      <c r="E89" s="114"/>
      <c r="F89" s="114"/>
      <c r="G89" s="114"/>
      <c r="H89" s="114"/>
      <c r="I89" s="114"/>
      <c r="J89" s="114"/>
      <c r="K89" s="114"/>
    </row>
    <row r="90" spans="1:11" ht="15.75" customHeight="1" x14ac:dyDescent="0.4">
      <c r="A90" s="114"/>
      <c r="B90" s="114"/>
      <c r="C90" s="114"/>
      <c r="D90" s="114"/>
      <c r="E90" s="114"/>
      <c r="F90" s="114"/>
      <c r="G90" s="114"/>
      <c r="H90" s="114"/>
      <c r="I90" s="114"/>
      <c r="J90" s="114"/>
      <c r="K90" s="114"/>
    </row>
    <row r="91" spans="1:11" ht="15.75" customHeight="1" x14ac:dyDescent="0.4">
      <c r="A91" s="114"/>
      <c r="B91" s="114"/>
      <c r="C91" s="114"/>
      <c r="D91" s="114"/>
      <c r="E91" s="114"/>
      <c r="F91" s="114"/>
      <c r="G91" s="114"/>
      <c r="H91" s="114"/>
      <c r="I91" s="114"/>
      <c r="J91" s="114"/>
      <c r="K91" s="114"/>
    </row>
    <row r="92" spans="1:11" ht="15.75" customHeight="1" x14ac:dyDescent="0.4">
      <c r="A92" s="114"/>
      <c r="B92" s="114"/>
      <c r="C92" s="114"/>
      <c r="D92" s="114"/>
      <c r="E92" s="114"/>
      <c r="F92" s="114"/>
      <c r="G92" s="114"/>
      <c r="H92" s="114"/>
      <c r="I92" s="114"/>
      <c r="J92" s="114"/>
      <c r="K92" s="114"/>
    </row>
    <row r="93" spans="1:11" ht="15.75" customHeight="1" x14ac:dyDescent="0.4">
      <c r="A93" s="114"/>
      <c r="B93" s="114"/>
      <c r="C93" s="114"/>
      <c r="D93" s="114"/>
      <c r="E93" s="114"/>
      <c r="F93" s="114"/>
      <c r="G93" s="114"/>
      <c r="H93" s="114"/>
      <c r="I93" s="114"/>
      <c r="J93" s="114"/>
      <c r="K93" s="114"/>
    </row>
    <row r="94" spans="1:11" ht="15.75" customHeight="1" x14ac:dyDescent="0.4">
      <c r="A94" s="114"/>
      <c r="B94" s="114"/>
      <c r="C94" s="114"/>
      <c r="D94" s="114"/>
      <c r="E94" s="114"/>
      <c r="F94" s="114"/>
      <c r="G94" s="114"/>
      <c r="H94" s="114"/>
      <c r="I94" s="114"/>
      <c r="J94" s="114"/>
      <c r="K94" s="114"/>
    </row>
    <row r="95" spans="1:11" ht="15.75" customHeight="1" x14ac:dyDescent="0.4">
      <c r="A95" s="114"/>
      <c r="B95" s="114"/>
      <c r="C95" s="114"/>
      <c r="D95" s="114"/>
      <c r="E95" s="114"/>
      <c r="F95" s="114"/>
      <c r="G95" s="114"/>
      <c r="H95" s="114"/>
      <c r="I95" s="114"/>
      <c r="J95" s="114"/>
      <c r="K95" s="114"/>
    </row>
    <row r="96" spans="1:11" ht="15.75" customHeight="1" x14ac:dyDescent="0.4">
      <c r="A96" s="114"/>
      <c r="B96" s="114"/>
      <c r="C96" s="114"/>
      <c r="D96" s="114"/>
      <c r="E96" s="114"/>
      <c r="F96" s="114"/>
      <c r="G96" s="114"/>
      <c r="H96" s="114"/>
      <c r="I96" s="114"/>
      <c r="J96" s="114"/>
      <c r="K96" s="114"/>
    </row>
    <row r="97" spans="1:11" ht="15.75" customHeight="1" x14ac:dyDescent="0.4">
      <c r="A97" s="114"/>
      <c r="B97" s="114"/>
      <c r="C97" s="114"/>
      <c r="D97" s="114"/>
      <c r="E97" s="114"/>
      <c r="F97" s="114"/>
      <c r="G97" s="114"/>
      <c r="H97" s="114"/>
      <c r="I97" s="114"/>
      <c r="J97" s="114"/>
      <c r="K97" s="114"/>
    </row>
    <row r="98" spans="1:11" ht="15.75" customHeight="1" x14ac:dyDescent="0.4">
      <c r="A98" s="114"/>
      <c r="B98" s="114"/>
      <c r="C98" s="114"/>
      <c r="D98" s="114"/>
      <c r="E98" s="114"/>
      <c r="F98" s="114"/>
      <c r="G98" s="114"/>
      <c r="H98" s="114"/>
      <c r="I98" s="114"/>
      <c r="J98" s="114"/>
      <c r="K98" s="114"/>
    </row>
    <row r="99" spans="1:11" ht="15.75" customHeight="1" x14ac:dyDescent="0.4">
      <c r="A99" s="114"/>
      <c r="B99" s="114"/>
      <c r="C99" s="114"/>
      <c r="D99" s="114"/>
      <c r="E99" s="114"/>
      <c r="F99" s="114"/>
      <c r="G99" s="114"/>
      <c r="H99" s="114"/>
      <c r="I99" s="114"/>
      <c r="J99" s="114"/>
      <c r="K99" s="114"/>
    </row>
    <row r="100" spans="1:11" ht="15.75" customHeight="1" x14ac:dyDescent="0.4">
      <c r="A100" s="114"/>
      <c r="B100" s="114"/>
      <c r="C100" s="114"/>
      <c r="D100" s="114"/>
      <c r="E100" s="114"/>
      <c r="F100" s="114"/>
      <c r="G100" s="114"/>
      <c r="H100" s="114"/>
      <c r="I100" s="114"/>
      <c r="J100" s="114"/>
      <c r="K100" s="114"/>
    </row>
  </sheetData>
  <mergeCells count="10">
    <mergeCell ref="B2:C2"/>
    <mergeCell ref="C3:J3"/>
    <mergeCell ref="C26:F26"/>
    <mergeCell ref="C35:F35"/>
    <mergeCell ref="C44:F44"/>
    <mergeCell ref="C8:J10"/>
    <mergeCell ref="C15:J17"/>
    <mergeCell ref="I26:J26"/>
    <mergeCell ref="C21:K21"/>
    <mergeCell ref="C22:K22"/>
  </mergeCell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0"/>
  <sheetViews>
    <sheetView workbookViewId="0">
      <selection activeCell="C3" sqref="C3:I4"/>
    </sheetView>
  </sheetViews>
  <sheetFormatPr defaultColWidth="14.453125" defaultRowHeight="15" customHeight="1" x14ac:dyDescent="0.35"/>
  <cols>
    <col min="1" max="1" width="8" customWidth="1"/>
    <col min="2" max="2" width="24.08984375" customWidth="1"/>
    <col min="3" max="3" width="17" customWidth="1"/>
    <col min="4" max="4" width="13.81640625" customWidth="1"/>
    <col min="5" max="5" width="14.81640625" customWidth="1"/>
    <col min="6" max="6" width="12.54296875" customWidth="1"/>
    <col min="7" max="7" width="13.54296875" customWidth="1"/>
    <col min="8" max="24" width="8.81640625" customWidth="1"/>
  </cols>
  <sheetData>
    <row r="1" spans="1:24" ht="14.25" customHeight="1" x14ac:dyDescent="0.35"/>
    <row r="2" spans="1:24" ht="14.25" customHeight="1" x14ac:dyDescent="0.45">
      <c r="A2" s="60" t="s">
        <v>126</v>
      </c>
      <c r="B2" s="284" t="s">
        <v>127</v>
      </c>
      <c r="C2" s="277"/>
    </row>
    <row r="3" spans="1:24" ht="14.25" customHeight="1" x14ac:dyDescent="0.35">
      <c r="C3" s="287" t="s">
        <v>299</v>
      </c>
      <c r="D3" s="240"/>
      <c r="E3" s="240"/>
      <c r="F3" s="240"/>
      <c r="G3" s="240"/>
      <c r="H3" s="240"/>
      <c r="I3" s="241"/>
    </row>
    <row r="4" spans="1:24" ht="14.25" customHeight="1" x14ac:dyDescent="0.35">
      <c r="C4" s="242"/>
      <c r="D4" s="243"/>
      <c r="E4" s="243"/>
      <c r="F4" s="243"/>
      <c r="G4" s="243"/>
      <c r="H4" s="243"/>
      <c r="I4" s="244"/>
    </row>
    <row r="5" spans="1:24" ht="14.25" customHeight="1" x14ac:dyDescent="0.35">
      <c r="A5" s="140"/>
      <c r="B5" s="140"/>
      <c r="C5" s="101"/>
      <c r="D5" s="101"/>
      <c r="E5" s="75" t="s">
        <v>128</v>
      </c>
      <c r="F5" s="141"/>
      <c r="G5" s="142"/>
      <c r="H5" s="142"/>
      <c r="I5" s="143"/>
      <c r="J5" s="140"/>
      <c r="K5" s="140"/>
      <c r="L5" s="140"/>
      <c r="M5" s="140"/>
      <c r="N5" s="140"/>
      <c r="O5" s="140"/>
      <c r="P5" s="140"/>
      <c r="Q5" s="140"/>
      <c r="R5" s="140"/>
      <c r="S5" s="140"/>
      <c r="T5" s="140"/>
      <c r="U5" s="140"/>
      <c r="V5" s="140"/>
      <c r="W5" s="140"/>
      <c r="X5" s="140"/>
    </row>
    <row r="6" spans="1:24" ht="14.25" customHeight="1" x14ac:dyDescent="0.35">
      <c r="A6" s="140"/>
      <c r="B6" s="140"/>
      <c r="C6" s="290" t="s">
        <v>129</v>
      </c>
      <c r="D6" s="249"/>
      <c r="E6" s="113">
        <v>1250000</v>
      </c>
      <c r="F6" s="144"/>
      <c r="G6" s="142"/>
      <c r="H6" s="142"/>
      <c r="I6" s="143"/>
      <c r="J6" s="140"/>
      <c r="K6" s="140"/>
      <c r="L6" s="140"/>
      <c r="M6" s="140"/>
      <c r="N6" s="140"/>
      <c r="O6" s="140"/>
      <c r="P6" s="140"/>
      <c r="Q6" s="140"/>
      <c r="R6" s="140"/>
      <c r="S6" s="140"/>
      <c r="T6" s="140"/>
      <c r="U6" s="140"/>
      <c r="V6" s="140"/>
      <c r="W6" s="140"/>
      <c r="X6" s="140"/>
    </row>
    <row r="7" spans="1:24" ht="16.5" customHeight="1" x14ac:dyDescent="0.35">
      <c r="A7" s="140"/>
      <c r="B7" s="140"/>
      <c r="C7" s="263" t="s">
        <v>130</v>
      </c>
      <c r="D7" s="249"/>
      <c r="E7" s="113">
        <v>1750000</v>
      </c>
      <c r="F7" s="144"/>
      <c r="G7" s="142"/>
      <c r="H7" s="142"/>
      <c r="I7" s="143"/>
      <c r="J7" s="140"/>
      <c r="K7" s="140"/>
      <c r="L7" s="140"/>
      <c r="M7" s="140"/>
      <c r="N7" s="140"/>
      <c r="O7" s="140"/>
      <c r="P7" s="140"/>
      <c r="Q7" s="140"/>
      <c r="R7" s="140"/>
      <c r="S7" s="140"/>
      <c r="T7" s="140"/>
      <c r="U7" s="140"/>
      <c r="V7" s="140"/>
      <c r="W7" s="140"/>
      <c r="X7" s="140"/>
    </row>
    <row r="8" spans="1:24" ht="24" customHeight="1" x14ac:dyDescent="0.35">
      <c r="A8" s="140"/>
      <c r="B8" s="140"/>
      <c r="C8" s="290" t="s">
        <v>131</v>
      </c>
      <c r="D8" s="249"/>
      <c r="E8" s="113">
        <v>350000</v>
      </c>
      <c r="F8" s="144"/>
      <c r="G8" s="145"/>
      <c r="H8" s="142"/>
      <c r="I8" s="143"/>
      <c r="J8" s="140"/>
      <c r="K8" s="140"/>
      <c r="L8" s="140"/>
      <c r="M8" s="140"/>
      <c r="N8" s="140"/>
      <c r="O8" s="140"/>
      <c r="P8" s="140"/>
      <c r="Q8" s="140"/>
      <c r="R8" s="140"/>
      <c r="S8" s="140"/>
      <c r="T8" s="140"/>
      <c r="U8" s="140"/>
      <c r="V8" s="140"/>
      <c r="W8" s="140"/>
      <c r="X8" s="140"/>
    </row>
    <row r="9" spans="1:24" ht="24" customHeight="1" x14ac:dyDescent="0.35">
      <c r="A9" s="140"/>
      <c r="B9" s="140"/>
      <c r="C9" s="290" t="s">
        <v>132</v>
      </c>
      <c r="D9" s="249"/>
      <c r="E9" s="113">
        <v>2400000</v>
      </c>
      <c r="F9" s="144"/>
      <c r="G9" s="142"/>
      <c r="H9" s="142"/>
      <c r="I9" s="143"/>
      <c r="J9" s="140"/>
      <c r="K9" s="140"/>
      <c r="L9" s="140"/>
      <c r="M9" s="140"/>
      <c r="N9" s="140"/>
      <c r="O9" s="140"/>
      <c r="P9" s="140"/>
      <c r="Q9" s="140"/>
      <c r="R9" s="140"/>
      <c r="S9" s="140"/>
      <c r="T9" s="140"/>
      <c r="U9" s="140"/>
      <c r="V9" s="140"/>
      <c r="W9" s="140"/>
      <c r="X9" s="140"/>
    </row>
    <row r="10" spans="1:24" ht="21.75" customHeight="1" x14ac:dyDescent="0.35">
      <c r="A10" s="140"/>
      <c r="B10" s="140"/>
      <c r="C10" s="290" t="s">
        <v>133</v>
      </c>
      <c r="D10" s="249"/>
      <c r="E10" s="113">
        <v>1200000</v>
      </c>
      <c r="F10" s="144"/>
      <c r="G10" s="142"/>
      <c r="H10" s="142"/>
      <c r="I10" s="143"/>
      <c r="J10" s="140"/>
      <c r="K10" s="140"/>
      <c r="L10" s="140"/>
      <c r="M10" s="140"/>
      <c r="N10" s="140"/>
      <c r="O10" s="140"/>
      <c r="P10" s="140"/>
      <c r="Q10" s="140"/>
      <c r="R10" s="140"/>
      <c r="S10" s="140"/>
      <c r="T10" s="140"/>
      <c r="U10" s="140"/>
      <c r="V10" s="140"/>
      <c r="W10" s="140"/>
      <c r="X10" s="140"/>
    </row>
    <row r="11" spans="1:24" ht="14.25" customHeight="1" x14ac:dyDescent="0.35">
      <c r="C11" s="289" t="s">
        <v>134</v>
      </c>
      <c r="D11" s="243"/>
      <c r="E11" s="243"/>
      <c r="F11" s="243"/>
      <c r="G11" s="243"/>
      <c r="H11" s="243"/>
      <c r="I11" s="244"/>
    </row>
    <row r="12" spans="1:24" ht="14.25" customHeight="1" x14ac:dyDescent="0.35">
      <c r="C12" s="242"/>
      <c r="D12" s="243"/>
      <c r="E12" s="243"/>
      <c r="F12" s="243"/>
      <c r="G12" s="243"/>
      <c r="H12" s="243"/>
      <c r="I12" s="244"/>
    </row>
    <row r="13" spans="1:24" ht="14.25" customHeight="1" x14ac:dyDescent="0.35">
      <c r="C13" s="242"/>
      <c r="D13" s="243"/>
      <c r="E13" s="243"/>
      <c r="F13" s="243"/>
      <c r="G13" s="243"/>
      <c r="H13" s="243"/>
      <c r="I13" s="244"/>
    </row>
    <row r="14" spans="1:24" ht="14.25" customHeight="1" x14ac:dyDescent="0.35">
      <c r="C14" s="146"/>
      <c r="D14" s="64"/>
      <c r="E14" s="81" t="s">
        <v>135</v>
      </c>
      <c r="F14" s="64"/>
      <c r="G14" s="64"/>
      <c r="H14" s="64"/>
      <c r="I14" s="147"/>
    </row>
    <row r="15" spans="1:24" ht="14.25" customHeight="1" x14ac:dyDescent="0.35">
      <c r="C15" s="146"/>
      <c r="D15" s="64"/>
      <c r="E15" s="64"/>
      <c r="F15" s="64"/>
      <c r="G15" s="64"/>
      <c r="H15" s="64"/>
      <c r="I15" s="147"/>
    </row>
    <row r="16" spans="1:24" ht="14.25" customHeight="1" x14ac:dyDescent="0.35">
      <c r="C16" s="146"/>
      <c r="D16" s="72" t="s">
        <v>136</v>
      </c>
      <c r="E16" s="97" t="s">
        <v>137</v>
      </c>
      <c r="F16" s="97" t="s">
        <v>138</v>
      </c>
      <c r="G16" s="113" t="s">
        <v>139</v>
      </c>
      <c r="H16" s="64"/>
      <c r="I16" s="147"/>
      <c r="X16" s="148"/>
    </row>
    <row r="17" spans="2:9" ht="14.25" customHeight="1" x14ac:dyDescent="0.35">
      <c r="C17" s="146"/>
      <c r="D17" s="149" t="s">
        <v>10</v>
      </c>
      <c r="E17" s="150" t="s">
        <v>140</v>
      </c>
      <c r="F17" s="150" t="s">
        <v>141</v>
      </c>
      <c r="G17" s="151" t="s">
        <v>142</v>
      </c>
      <c r="H17" s="64"/>
      <c r="I17" s="147"/>
    </row>
    <row r="18" spans="2:9" ht="14.25" customHeight="1" x14ac:dyDescent="0.35">
      <c r="C18" s="146"/>
      <c r="D18" s="152" t="s">
        <v>11</v>
      </c>
      <c r="E18" s="153" t="s">
        <v>143</v>
      </c>
      <c r="F18" s="153" t="s">
        <v>144</v>
      </c>
      <c r="G18" s="154" t="s">
        <v>142</v>
      </c>
      <c r="H18" s="64"/>
      <c r="I18" s="147"/>
    </row>
    <row r="19" spans="2:9" ht="14.25" customHeight="1" x14ac:dyDescent="0.35">
      <c r="C19" s="146"/>
      <c r="D19" s="152" t="s">
        <v>145</v>
      </c>
      <c r="E19" s="153" t="s">
        <v>146</v>
      </c>
      <c r="F19" s="153" t="s">
        <v>146</v>
      </c>
      <c r="G19" s="154" t="s">
        <v>147</v>
      </c>
      <c r="H19" s="64"/>
      <c r="I19" s="147"/>
    </row>
    <row r="20" spans="2:9" ht="14.25" customHeight="1" x14ac:dyDescent="0.35">
      <c r="C20" s="146"/>
      <c r="D20" s="155" t="s">
        <v>148</v>
      </c>
      <c r="E20" s="156" t="s">
        <v>144</v>
      </c>
      <c r="F20" s="156" t="s">
        <v>149</v>
      </c>
      <c r="G20" s="157" t="s">
        <v>147</v>
      </c>
      <c r="H20" s="64"/>
      <c r="I20" s="147"/>
    </row>
    <row r="21" spans="2:9" ht="14.25" customHeight="1" x14ac:dyDescent="0.35">
      <c r="C21" s="158"/>
      <c r="D21" s="159"/>
      <c r="E21" s="160" t="s">
        <v>150</v>
      </c>
      <c r="F21" s="160" t="s">
        <v>151</v>
      </c>
      <c r="G21" s="161" t="s">
        <v>152</v>
      </c>
      <c r="H21" s="162"/>
      <c r="I21" s="67"/>
    </row>
    <row r="22" spans="2:9" ht="14.25" customHeight="1" x14ac:dyDescent="0.35"/>
    <row r="23" spans="2:9" ht="14.25" customHeight="1" x14ac:dyDescent="0.35">
      <c r="B23" s="81" t="s">
        <v>21</v>
      </c>
    </row>
    <row r="24" spans="2:9" ht="14.25" customHeight="1" x14ac:dyDescent="0.35">
      <c r="C24" s="288" t="s">
        <v>153</v>
      </c>
      <c r="D24" s="248"/>
      <c r="E24" s="248"/>
      <c r="F24" s="248"/>
      <c r="G24" s="249"/>
    </row>
    <row r="25" spans="2:9" ht="14.25" customHeight="1" x14ac:dyDescent="0.35"/>
    <row r="26" spans="2:9" ht="14.25" customHeight="1" x14ac:dyDescent="0.35">
      <c r="B26" s="163" t="s">
        <v>136</v>
      </c>
      <c r="C26" s="63" t="s">
        <v>10</v>
      </c>
      <c r="D26" s="164" t="s">
        <v>11</v>
      </c>
      <c r="E26" s="164" t="s">
        <v>145</v>
      </c>
      <c r="F26" s="63" t="s">
        <v>148</v>
      </c>
      <c r="G26" s="165" t="s">
        <v>30</v>
      </c>
    </row>
    <row r="27" spans="2:9" ht="14.25" customHeight="1" x14ac:dyDescent="0.35">
      <c r="B27" s="166" t="s">
        <v>154</v>
      </c>
      <c r="C27" s="167">
        <v>12000000</v>
      </c>
      <c r="D27" s="167">
        <v>9000000</v>
      </c>
      <c r="E27" s="167">
        <v>8000000</v>
      </c>
      <c r="F27" s="167">
        <v>6000000</v>
      </c>
      <c r="G27" s="167">
        <f t="shared" ref="G27:G28" si="0">C27+D27+E27+F27</f>
        <v>35000000</v>
      </c>
    </row>
    <row r="28" spans="2:9" ht="14.25" customHeight="1" x14ac:dyDescent="0.35">
      <c r="B28" s="168" t="s">
        <v>155</v>
      </c>
      <c r="C28" s="169">
        <v>3000000</v>
      </c>
      <c r="D28" s="169">
        <v>6000000</v>
      </c>
      <c r="E28" s="169">
        <v>8000000</v>
      </c>
      <c r="F28" s="169">
        <v>10000000</v>
      </c>
      <c r="G28" s="169">
        <f t="shared" si="0"/>
        <v>27000000</v>
      </c>
    </row>
    <row r="29" spans="2:9" ht="14.25" customHeight="1" x14ac:dyDescent="0.35">
      <c r="B29" s="166" t="s">
        <v>156</v>
      </c>
      <c r="C29" s="167">
        <f t="shared" ref="C29:G29" si="1">SUM(C27:C28)</f>
        <v>15000000</v>
      </c>
      <c r="D29" s="167">
        <f t="shared" si="1"/>
        <v>15000000</v>
      </c>
      <c r="E29" s="167">
        <f t="shared" si="1"/>
        <v>16000000</v>
      </c>
      <c r="F29" s="167">
        <f t="shared" si="1"/>
        <v>16000000</v>
      </c>
      <c r="G29" s="167">
        <f t="shared" si="1"/>
        <v>62000000</v>
      </c>
    </row>
    <row r="30" spans="2:9" ht="14.25" customHeight="1" x14ac:dyDescent="0.35">
      <c r="B30" s="168"/>
      <c r="C30" s="71"/>
      <c r="D30" s="71"/>
      <c r="E30" s="71"/>
      <c r="F30" s="71"/>
      <c r="G30" s="71"/>
    </row>
    <row r="31" spans="2:9" ht="15" customHeight="1" x14ac:dyDescent="0.35">
      <c r="B31" s="286" t="s">
        <v>157</v>
      </c>
      <c r="C31" s="248"/>
      <c r="D31" s="248"/>
      <c r="E31" s="248"/>
      <c r="F31" s="248"/>
      <c r="G31" s="249"/>
    </row>
    <row r="32" spans="2:9" ht="14.25" customHeight="1" x14ac:dyDescent="0.35">
      <c r="B32" s="166" t="s">
        <v>158</v>
      </c>
      <c r="C32" s="169">
        <f t="shared" ref="C32:G32" si="2">C$27*2%</f>
        <v>240000</v>
      </c>
      <c r="D32" s="169">
        <f t="shared" si="2"/>
        <v>180000</v>
      </c>
      <c r="E32" s="169">
        <f t="shared" si="2"/>
        <v>160000</v>
      </c>
      <c r="F32" s="169">
        <f t="shared" si="2"/>
        <v>120000</v>
      </c>
      <c r="G32" s="169">
        <f t="shared" si="2"/>
        <v>700000</v>
      </c>
    </row>
    <row r="33" spans="2:7" ht="14.25" customHeight="1" x14ac:dyDescent="0.35">
      <c r="B33" s="166" t="s">
        <v>159</v>
      </c>
      <c r="C33" s="169">
        <f t="shared" ref="C33:G33" si="3">C$28*5%</f>
        <v>150000</v>
      </c>
      <c r="D33" s="169">
        <f t="shared" si="3"/>
        <v>300000</v>
      </c>
      <c r="E33" s="169">
        <f t="shared" si="3"/>
        <v>400000</v>
      </c>
      <c r="F33" s="169">
        <f t="shared" si="3"/>
        <v>500000</v>
      </c>
      <c r="G33" s="169">
        <f t="shared" si="3"/>
        <v>1350000</v>
      </c>
    </row>
    <row r="34" spans="2:7" ht="14.25" customHeight="1" x14ac:dyDescent="0.35">
      <c r="B34" s="166" t="s">
        <v>160</v>
      </c>
      <c r="C34" s="169">
        <f t="shared" ref="C34:G34" si="4">C$28*5%</f>
        <v>150000</v>
      </c>
      <c r="D34" s="169">
        <f t="shared" si="4"/>
        <v>300000</v>
      </c>
      <c r="E34" s="169">
        <f t="shared" si="4"/>
        <v>400000</v>
      </c>
      <c r="F34" s="169">
        <f t="shared" si="4"/>
        <v>500000</v>
      </c>
      <c r="G34" s="169">
        <f t="shared" si="4"/>
        <v>1350000</v>
      </c>
    </row>
    <row r="35" spans="2:7" ht="14.25" customHeight="1" x14ac:dyDescent="0.35">
      <c r="B35" s="170" t="s">
        <v>161</v>
      </c>
      <c r="C35" s="169">
        <f t="shared" ref="C35:G35" si="5">SUM(C32:C34)</f>
        <v>540000</v>
      </c>
      <c r="D35" s="169">
        <f t="shared" si="5"/>
        <v>780000</v>
      </c>
      <c r="E35" s="169">
        <f t="shared" si="5"/>
        <v>960000</v>
      </c>
      <c r="F35" s="169">
        <f t="shared" si="5"/>
        <v>1120000</v>
      </c>
      <c r="G35" s="169">
        <f t="shared" si="5"/>
        <v>3400000</v>
      </c>
    </row>
    <row r="36" spans="2:7" ht="15" customHeight="1" x14ac:dyDescent="0.35">
      <c r="B36" s="268" t="s">
        <v>162</v>
      </c>
      <c r="C36" s="248"/>
      <c r="D36" s="248"/>
      <c r="E36" s="248"/>
      <c r="F36" s="248"/>
      <c r="G36" s="249"/>
    </row>
    <row r="37" spans="2:7" ht="14.25" customHeight="1" x14ac:dyDescent="0.35">
      <c r="B37" s="168" t="s">
        <v>129</v>
      </c>
      <c r="C37" s="71"/>
      <c r="D37" s="71"/>
      <c r="E37" s="71"/>
      <c r="F37" s="71"/>
      <c r="G37" s="171">
        <f t="shared" ref="G37:G41" si="6">E6</f>
        <v>1250000</v>
      </c>
    </row>
    <row r="38" spans="2:7" ht="14.25" customHeight="1" x14ac:dyDescent="0.35">
      <c r="B38" s="172" t="s">
        <v>163</v>
      </c>
      <c r="C38" s="173"/>
      <c r="D38" s="173"/>
      <c r="E38" s="173"/>
      <c r="F38" s="173"/>
      <c r="G38" s="174">
        <f t="shared" si="6"/>
        <v>1750000</v>
      </c>
    </row>
    <row r="39" spans="2:7" ht="14.25" customHeight="1" x14ac:dyDescent="0.35">
      <c r="B39" s="172" t="s">
        <v>164</v>
      </c>
      <c r="C39" s="173"/>
      <c r="D39" s="173"/>
      <c r="E39" s="173"/>
      <c r="F39" s="173"/>
      <c r="G39" s="174">
        <f t="shared" si="6"/>
        <v>350000</v>
      </c>
    </row>
    <row r="40" spans="2:7" ht="14.25" customHeight="1" x14ac:dyDescent="0.35">
      <c r="B40" s="172" t="s">
        <v>132</v>
      </c>
      <c r="C40" s="173"/>
      <c r="D40" s="173"/>
      <c r="E40" s="173"/>
      <c r="F40" s="173"/>
      <c r="G40" s="174">
        <f t="shared" si="6"/>
        <v>2400000</v>
      </c>
    </row>
    <row r="41" spans="2:7" ht="14.25" customHeight="1" x14ac:dyDescent="0.35">
      <c r="B41" s="172" t="s">
        <v>133</v>
      </c>
      <c r="C41" s="173"/>
      <c r="D41" s="173"/>
      <c r="E41" s="173"/>
      <c r="F41" s="173"/>
      <c r="G41" s="174">
        <f t="shared" si="6"/>
        <v>1200000</v>
      </c>
    </row>
    <row r="42" spans="2:7" ht="14.25" customHeight="1" x14ac:dyDescent="0.35">
      <c r="B42" s="170" t="s">
        <v>165</v>
      </c>
      <c r="C42" s="173"/>
      <c r="D42" s="173"/>
      <c r="E42" s="173"/>
      <c r="F42" s="173"/>
      <c r="G42" s="175">
        <f>SUM(G37:G41)</f>
        <v>6950000</v>
      </c>
    </row>
    <row r="43" spans="2:7" ht="32.25" customHeight="1" x14ac:dyDescent="0.35">
      <c r="B43" s="170" t="s">
        <v>166</v>
      </c>
      <c r="C43" s="173"/>
      <c r="D43" s="173"/>
      <c r="E43" s="173"/>
      <c r="F43" s="173"/>
      <c r="G43" s="176">
        <f>G35+G42</f>
        <v>10350000</v>
      </c>
    </row>
    <row r="44" spans="2:7" ht="14.25" customHeight="1" x14ac:dyDescent="0.35"/>
    <row r="45" spans="2:7" ht="14.25" customHeight="1" x14ac:dyDescent="0.35"/>
    <row r="46" spans="2:7" ht="14.25" customHeight="1" x14ac:dyDescent="0.35"/>
    <row r="47" spans="2:7" ht="14.25" customHeight="1" x14ac:dyDescent="0.35"/>
    <row r="48" spans="2:7"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sheetData>
  <mergeCells count="11">
    <mergeCell ref="B2:C2"/>
    <mergeCell ref="B31:G31"/>
    <mergeCell ref="B36:G36"/>
    <mergeCell ref="C3:I4"/>
    <mergeCell ref="C24:G24"/>
    <mergeCell ref="C11:I13"/>
    <mergeCell ref="C6:D6"/>
    <mergeCell ref="C7:D7"/>
    <mergeCell ref="C8:D8"/>
    <mergeCell ref="C9:D9"/>
    <mergeCell ref="C10:D10"/>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100"/>
  <sheetViews>
    <sheetView workbookViewId="0">
      <selection activeCell="C3" sqref="C3:K4"/>
    </sheetView>
  </sheetViews>
  <sheetFormatPr defaultColWidth="14.453125" defaultRowHeight="15" customHeight="1" x14ac:dyDescent="0.35"/>
  <cols>
    <col min="1" max="1" width="8.81640625" customWidth="1"/>
    <col min="2" max="2" width="20" customWidth="1"/>
    <col min="3" max="3" width="10.81640625" customWidth="1"/>
    <col min="4" max="4" width="8.81640625" customWidth="1"/>
    <col min="5" max="5" width="11.08984375" customWidth="1"/>
    <col min="6" max="6" width="16.08984375" customWidth="1"/>
    <col min="7" max="9" width="8.81640625" customWidth="1"/>
    <col min="10" max="10" width="2.08984375" customWidth="1"/>
    <col min="11" max="11" width="21.08984375" customWidth="1"/>
    <col min="12" max="12" width="13.81640625" customWidth="1"/>
    <col min="13" max="13" width="10.81640625" customWidth="1"/>
    <col min="14" max="44" width="8.81640625" customWidth="1"/>
  </cols>
  <sheetData>
    <row r="1" spans="1:44" ht="14.25" customHeight="1" x14ac:dyDescent="0.35"/>
    <row r="2" spans="1:44" ht="14.25" customHeight="1" x14ac:dyDescent="0.45">
      <c r="A2" s="60" t="s">
        <v>167</v>
      </c>
      <c r="B2" s="292" t="s">
        <v>168</v>
      </c>
      <c r="C2" s="277"/>
    </row>
    <row r="3" spans="1:44" ht="14.25" customHeight="1" x14ac:dyDescent="0.35">
      <c r="C3" s="287" t="s">
        <v>300</v>
      </c>
      <c r="D3" s="240"/>
      <c r="E3" s="240"/>
      <c r="F3" s="240"/>
      <c r="G3" s="240"/>
      <c r="H3" s="240"/>
      <c r="I3" s="240"/>
      <c r="J3" s="240"/>
      <c r="K3" s="241"/>
    </row>
    <row r="4" spans="1:44" ht="14.25" customHeight="1" x14ac:dyDescent="0.35">
      <c r="C4" s="242"/>
      <c r="D4" s="243"/>
      <c r="E4" s="243"/>
      <c r="F4" s="243"/>
      <c r="G4" s="243"/>
      <c r="H4" s="243"/>
      <c r="I4" s="243"/>
      <c r="J4" s="243"/>
      <c r="K4" s="244"/>
    </row>
    <row r="5" spans="1:44" ht="14.25" customHeight="1" x14ac:dyDescent="0.35">
      <c r="C5" s="146"/>
      <c r="D5" s="64"/>
      <c r="E5" s="64"/>
      <c r="F5" s="64"/>
      <c r="G5" s="64"/>
      <c r="H5" s="64"/>
      <c r="I5" s="64"/>
      <c r="J5" s="64"/>
      <c r="K5" s="147"/>
    </row>
    <row r="6" spans="1:44" ht="14.25" customHeight="1" x14ac:dyDescent="0.35">
      <c r="C6" s="146"/>
      <c r="D6" s="64"/>
      <c r="E6" s="64"/>
      <c r="F6" s="295" t="s">
        <v>66</v>
      </c>
      <c r="G6" s="297" t="s">
        <v>169</v>
      </c>
      <c r="H6" s="64"/>
      <c r="I6" s="64"/>
      <c r="J6" s="64"/>
      <c r="K6" s="147"/>
    </row>
    <row r="7" spans="1:44" ht="14.25" customHeight="1" x14ac:dyDescent="0.35">
      <c r="C7" s="146"/>
      <c r="D7" s="64"/>
      <c r="E7" s="64"/>
      <c r="F7" s="296"/>
      <c r="G7" s="298"/>
      <c r="H7" s="64"/>
      <c r="I7" s="64"/>
      <c r="J7" s="64"/>
      <c r="K7" s="147"/>
    </row>
    <row r="8" spans="1:44" ht="14.25" customHeight="1" x14ac:dyDescent="0.35">
      <c r="C8" s="146"/>
      <c r="D8" s="64"/>
      <c r="E8" s="64"/>
      <c r="F8" s="178" t="s">
        <v>93</v>
      </c>
      <c r="G8" s="179">
        <v>40000</v>
      </c>
      <c r="H8" s="64"/>
      <c r="I8" s="64"/>
      <c r="J8" s="64"/>
      <c r="K8" s="147"/>
    </row>
    <row r="9" spans="1:44" ht="14.25" customHeight="1" x14ac:dyDescent="0.35">
      <c r="C9" s="146"/>
      <c r="D9" s="64"/>
      <c r="E9" s="64"/>
      <c r="F9" s="178" t="s">
        <v>94</v>
      </c>
      <c r="G9" s="179">
        <v>45000</v>
      </c>
      <c r="H9" s="64"/>
      <c r="I9" s="64"/>
      <c r="J9" s="64"/>
      <c r="K9" s="147"/>
    </row>
    <row r="10" spans="1:44" ht="14.25" customHeight="1" x14ac:dyDescent="0.35">
      <c r="C10" s="146"/>
      <c r="D10" s="64"/>
      <c r="E10" s="64"/>
      <c r="F10" s="178" t="s">
        <v>170</v>
      </c>
      <c r="G10" s="179">
        <v>55000</v>
      </c>
      <c r="H10" s="64"/>
      <c r="I10" s="64"/>
      <c r="J10" s="64"/>
      <c r="K10" s="147"/>
    </row>
    <row r="11" spans="1:44" ht="14.25" customHeight="1" x14ac:dyDescent="0.35">
      <c r="C11" s="146"/>
      <c r="D11" s="64"/>
      <c r="E11" s="64"/>
      <c r="F11" s="178" t="s">
        <v>171</v>
      </c>
      <c r="G11" s="179">
        <v>60000</v>
      </c>
      <c r="H11" s="64"/>
      <c r="I11" s="64"/>
      <c r="J11" s="64"/>
      <c r="K11" s="147"/>
    </row>
    <row r="12" spans="1:44" ht="14.25" customHeight="1" x14ac:dyDescent="0.35">
      <c r="C12" s="146"/>
      <c r="D12" s="64"/>
      <c r="E12" s="64"/>
      <c r="F12" s="180" t="s">
        <v>172</v>
      </c>
      <c r="G12" s="181">
        <v>50000</v>
      </c>
      <c r="H12" s="64"/>
      <c r="I12" s="64"/>
      <c r="J12" s="64"/>
      <c r="K12" s="147"/>
    </row>
    <row r="13" spans="1:44" ht="14.25" customHeight="1" x14ac:dyDescent="0.35">
      <c r="C13" s="146"/>
      <c r="D13" s="64"/>
      <c r="E13" s="64"/>
      <c r="F13" s="64"/>
      <c r="G13" s="64"/>
      <c r="H13" s="64"/>
      <c r="I13" s="64"/>
      <c r="J13" s="64"/>
      <c r="K13" s="147"/>
    </row>
    <row r="14" spans="1:44" ht="14.25" customHeight="1" x14ac:dyDescent="0.35">
      <c r="C14" s="182" t="s">
        <v>173</v>
      </c>
      <c r="D14" s="64"/>
      <c r="E14" s="64"/>
      <c r="F14" s="64"/>
      <c r="G14" s="64"/>
      <c r="H14" s="64"/>
      <c r="I14" s="64"/>
      <c r="J14" s="64"/>
      <c r="K14" s="147"/>
    </row>
    <row r="15" spans="1:44" ht="15" customHeight="1" x14ac:dyDescent="0.35">
      <c r="C15" s="291" t="s">
        <v>174</v>
      </c>
      <c r="D15" s="243"/>
      <c r="E15" s="243"/>
      <c r="F15" s="243"/>
      <c r="G15" s="243"/>
      <c r="H15" s="243"/>
      <c r="I15" s="243"/>
      <c r="J15" s="243"/>
      <c r="K15" s="244"/>
    </row>
    <row r="16" spans="1:44" ht="14.25" customHeight="1" x14ac:dyDescent="0.35">
      <c r="C16" s="242"/>
      <c r="D16" s="243"/>
      <c r="E16" s="243"/>
      <c r="F16" s="243"/>
      <c r="G16" s="243"/>
      <c r="H16" s="243"/>
      <c r="I16" s="243"/>
      <c r="J16" s="243"/>
      <c r="K16" s="244"/>
      <c r="AR16" s="183"/>
    </row>
    <row r="17" spans="2:44" ht="14.25" customHeight="1" x14ac:dyDescent="0.35">
      <c r="C17" s="146"/>
      <c r="D17" s="64"/>
      <c r="E17" s="64"/>
      <c r="F17" s="177" t="s">
        <v>175</v>
      </c>
      <c r="G17" s="184">
        <v>7500</v>
      </c>
      <c r="H17" s="64"/>
      <c r="I17" s="64"/>
      <c r="J17" s="64"/>
      <c r="K17" s="147"/>
      <c r="AR17" s="183"/>
    </row>
    <row r="18" spans="2:44" ht="14.25" customHeight="1" x14ac:dyDescent="0.35">
      <c r="C18" s="146"/>
      <c r="D18" s="64"/>
      <c r="E18" s="64"/>
      <c r="F18" s="178" t="s">
        <v>176</v>
      </c>
      <c r="G18" s="179">
        <v>51000</v>
      </c>
      <c r="H18" s="64"/>
      <c r="I18" s="64"/>
      <c r="J18" s="64"/>
      <c r="K18" s="147"/>
    </row>
    <row r="19" spans="2:44" ht="14.25" customHeight="1" x14ac:dyDescent="0.35">
      <c r="C19" s="146"/>
      <c r="D19" s="64"/>
      <c r="E19" s="64"/>
      <c r="F19" s="180" t="s">
        <v>177</v>
      </c>
      <c r="G19" s="181">
        <v>3500</v>
      </c>
      <c r="H19" s="64"/>
      <c r="I19" s="64"/>
      <c r="J19" s="64"/>
      <c r="K19" s="147"/>
    </row>
    <row r="20" spans="2:44" ht="14.25" customHeight="1" x14ac:dyDescent="0.35">
      <c r="C20" s="291" t="s">
        <v>178</v>
      </c>
      <c r="D20" s="243"/>
      <c r="E20" s="243"/>
      <c r="F20" s="243"/>
      <c r="G20" s="243"/>
      <c r="H20" s="243"/>
      <c r="I20" s="243"/>
      <c r="J20" s="243"/>
      <c r="K20" s="244"/>
    </row>
    <row r="21" spans="2:44" ht="14.25" customHeight="1" x14ac:dyDescent="0.35">
      <c r="C21" s="291" t="s">
        <v>179</v>
      </c>
      <c r="D21" s="243"/>
      <c r="E21" s="243"/>
      <c r="F21" s="243"/>
      <c r="G21" s="243"/>
      <c r="H21" s="243"/>
      <c r="I21" s="243"/>
      <c r="J21" s="243"/>
      <c r="K21" s="244"/>
    </row>
    <row r="22" spans="2:44" ht="27.75" customHeight="1" x14ac:dyDescent="0.35">
      <c r="C22" s="291" t="s">
        <v>180</v>
      </c>
      <c r="D22" s="243"/>
      <c r="E22" s="243"/>
      <c r="F22" s="243"/>
      <c r="G22" s="243"/>
      <c r="H22" s="243"/>
      <c r="I22" s="243"/>
      <c r="J22" s="243"/>
      <c r="K22" s="244"/>
    </row>
    <row r="23" spans="2:44" ht="14.25" customHeight="1" x14ac:dyDescent="0.35">
      <c r="C23" s="291" t="s">
        <v>181</v>
      </c>
      <c r="D23" s="243"/>
      <c r="E23" s="243"/>
      <c r="F23" s="243"/>
      <c r="G23" s="243"/>
      <c r="H23" s="243"/>
      <c r="I23" s="243"/>
      <c r="J23" s="243"/>
      <c r="K23" s="244"/>
    </row>
    <row r="24" spans="2:44" ht="14.25" customHeight="1" x14ac:dyDescent="0.35">
      <c r="C24" s="291" t="s">
        <v>182</v>
      </c>
      <c r="D24" s="243"/>
      <c r="E24" s="243"/>
      <c r="F24" s="243"/>
      <c r="G24" s="243"/>
      <c r="H24" s="243"/>
      <c r="I24" s="243"/>
      <c r="J24" s="243"/>
      <c r="K24" s="244"/>
    </row>
    <row r="25" spans="2:44" ht="14.25" customHeight="1" x14ac:dyDescent="0.35">
      <c r="C25" s="303" t="s">
        <v>183</v>
      </c>
      <c r="D25" s="256"/>
      <c r="E25" s="256"/>
      <c r="F25" s="256"/>
      <c r="G25" s="256"/>
      <c r="H25" s="256"/>
      <c r="I25" s="256"/>
      <c r="J25" s="256"/>
      <c r="K25" s="257"/>
    </row>
    <row r="26" spans="2:44" ht="14.25" customHeight="1" x14ac:dyDescent="0.35">
      <c r="C26" s="162" t="s">
        <v>184</v>
      </c>
      <c r="D26" s="185"/>
      <c r="E26" s="185"/>
      <c r="F26" s="185"/>
      <c r="G26" s="185"/>
      <c r="H26" s="185"/>
      <c r="I26" s="185"/>
      <c r="J26" s="185"/>
      <c r="K26" s="185"/>
    </row>
    <row r="27" spans="2:44" ht="14.25" customHeight="1" x14ac:dyDescent="0.35">
      <c r="C27" s="64"/>
      <c r="D27" s="186"/>
      <c r="E27" s="186"/>
      <c r="F27" s="186"/>
      <c r="G27" s="186"/>
      <c r="H27" s="186"/>
      <c r="I27" s="186"/>
      <c r="J27" s="186"/>
      <c r="K27" s="186"/>
    </row>
    <row r="28" spans="2:44" ht="14.25" customHeight="1" x14ac:dyDescent="0.35">
      <c r="B28" s="81" t="s">
        <v>21</v>
      </c>
      <c r="C28" s="64"/>
      <c r="D28" s="64"/>
      <c r="E28" s="64"/>
      <c r="F28" s="64"/>
      <c r="G28" s="64"/>
      <c r="H28" s="64"/>
      <c r="I28" s="64"/>
      <c r="J28" s="64"/>
      <c r="K28" s="187" t="s">
        <v>185</v>
      </c>
      <c r="L28" s="64"/>
      <c r="M28" s="64"/>
      <c r="N28" s="64"/>
      <c r="O28" s="64"/>
      <c r="AG28" s="183"/>
    </row>
    <row r="29" spans="2:44" ht="14.25" customHeight="1" x14ac:dyDescent="0.35">
      <c r="B29" s="64"/>
      <c r="C29" s="64"/>
      <c r="D29" s="64"/>
      <c r="E29" s="64"/>
      <c r="F29" s="64"/>
      <c r="G29" s="64"/>
      <c r="H29" s="64"/>
      <c r="I29" s="64" t="s">
        <v>107</v>
      </c>
      <c r="J29" s="64"/>
      <c r="K29" s="98" t="s">
        <v>186</v>
      </c>
      <c r="L29" s="64"/>
      <c r="M29" s="64"/>
      <c r="N29" s="64"/>
      <c r="O29" s="64"/>
      <c r="AG29" s="183"/>
    </row>
    <row r="30" spans="2:44" ht="14.25" customHeight="1" x14ac:dyDescent="0.35">
      <c r="B30" s="64"/>
      <c r="D30" s="64"/>
      <c r="E30" s="64"/>
      <c r="F30" s="64"/>
      <c r="G30" s="64"/>
      <c r="H30" s="64"/>
      <c r="I30" s="64"/>
      <c r="J30" s="64"/>
      <c r="K30" s="302" t="s">
        <v>66</v>
      </c>
      <c r="L30" s="300" t="s">
        <v>187</v>
      </c>
      <c r="M30" s="293"/>
      <c r="N30" s="64"/>
      <c r="O30" s="64"/>
    </row>
    <row r="31" spans="2:44" ht="14.25" customHeight="1" x14ac:dyDescent="0.35">
      <c r="B31" s="64"/>
      <c r="C31" s="299" t="s">
        <v>188</v>
      </c>
      <c r="D31" s="248"/>
      <c r="E31" s="248"/>
      <c r="F31" s="249"/>
      <c r="G31" s="64"/>
      <c r="H31" s="64"/>
      <c r="I31" s="64"/>
      <c r="J31" s="64"/>
      <c r="K31" s="301"/>
      <c r="L31" s="301"/>
      <c r="M31" s="243"/>
      <c r="N31" s="64"/>
      <c r="O31" s="64"/>
    </row>
    <row r="32" spans="2:44" ht="14.25" customHeight="1" x14ac:dyDescent="0.35">
      <c r="B32" s="64"/>
      <c r="C32" s="64"/>
      <c r="D32" s="64"/>
      <c r="E32" s="64"/>
      <c r="F32" s="64"/>
      <c r="G32" s="64"/>
      <c r="H32" s="64"/>
      <c r="I32" s="64"/>
      <c r="J32" s="64"/>
      <c r="K32" s="97" t="s">
        <v>93</v>
      </c>
      <c r="L32" s="90">
        <v>40000</v>
      </c>
      <c r="M32" s="64"/>
      <c r="N32" s="64"/>
      <c r="O32" s="64"/>
    </row>
    <row r="33" spans="2:15" ht="14.25" customHeight="1" x14ac:dyDescent="0.35">
      <c r="B33" s="63" t="s">
        <v>60</v>
      </c>
      <c r="C33" s="63" t="s">
        <v>93</v>
      </c>
      <c r="D33" s="63" t="s">
        <v>94</v>
      </c>
      <c r="E33" s="63" t="s">
        <v>170</v>
      </c>
      <c r="F33" s="163" t="s">
        <v>68</v>
      </c>
      <c r="G33" s="64"/>
      <c r="H33" s="64"/>
      <c r="I33" s="64"/>
      <c r="J33" s="64"/>
      <c r="K33" s="97" t="s">
        <v>94</v>
      </c>
      <c r="L33" s="90">
        <v>45000</v>
      </c>
      <c r="M33" s="64"/>
      <c r="N33" s="64"/>
      <c r="O33" s="64"/>
    </row>
    <row r="34" spans="2:15" ht="14.25" customHeight="1" x14ac:dyDescent="0.35">
      <c r="B34" s="105" t="s">
        <v>189</v>
      </c>
      <c r="C34" s="90">
        <v>7500</v>
      </c>
      <c r="D34" s="90">
        <f t="shared" ref="D34:E34" si="0">C45</f>
        <v>33000</v>
      </c>
      <c r="E34" s="90">
        <f t="shared" si="0"/>
        <v>37000</v>
      </c>
      <c r="F34" s="90">
        <f>C34</f>
        <v>7500</v>
      </c>
      <c r="G34" s="64"/>
      <c r="H34" s="64"/>
      <c r="I34" s="64"/>
      <c r="J34" s="64"/>
      <c r="K34" s="97" t="s">
        <v>170</v>
      </c>
      <c r="L34" s="90">
        <v>55000</v>
      </c>
      <c r="M34" s="64"/>
      <c r="N34" s="64"/>
      <c r="O34" s="64"/>
    </row>
    <row r="35" spans="2:15" ht="14.25" customHeight="1" x14ac:dyDescent="0.35">
      <c r="B35" s="105" t="s">
        <v>190</v>
      </c>
      <c r="C35" s="96"/>
      <c r="D35" s="96"/>
      <c r="E35" s="96"/>
      <c r="F35" s="96"/>
      <c r="G35" s="64"/>
      <c r="H35" s="64"/>
      <c r="I35" s="64"/>
      <c r="J35" s="64"/>
      <c r="K35" s="97" t="s">
        <v>171</v>
      </c>
      <c r="L35" s="90">
        <v>60000</v>
      </c>
      <c r="M35" s="64"/>
      <c r="N35" s="64"/>
      <c r="O35" s="64"/>
    </row>
    <row r="36" spans="2:15" ht="14.25" customHeight="1" x14ac:dyDescent="0.35">
      <c r="B36" s="168" t="s">
        <v>191</v>
      </c>
      <c r="C36" s="96">
        <f>40%*L32</f>
        <v>16000</v>
      </c>
      <c r="D36" s="96">
        <f>40%*L33</f>
        <v>18000</v>
      </c>
      <c r="E36" s="96">
        <f>40%*L34</f>
        <v>22000</v>
      </c>
      <c r="F36" s="96">
        <f t="shared" ref="F36:F37" si="1">SUM(C36:E36)</f>
        <v>56000</v>
      </c>
      <c r="G36" s="64"/>
      <c r="H36" s="64"/>
      <c r="I36" s="64"/>
      <c r="J36" s="64"/>
      <c r="K36" s="97" t="s">
        <v>172</v>
      </c>
      <c r="L36" s="90">
        <v>50000</v>
      </c>
      <c r="M36" s="64"/>
      <c r="N36" s="64"/>
      <c r="O36" s="64"/>
    </row>
    <row r="37" spans="2:15" ht="14.25" customHeight="1" x14ac:dyDescent="0.35">
      <c r="B37" s="168" t="s">
        <v>192</v>
      </c>
      <c r="C37" s="96">
        <v>30000</v>
      </c>
      <c r="D37" s="96">
        <f>60%*L32</f>
        <v>24000</v>
      </c>
      <c r="E37" s="96">
        <f>60%*L33</f>
        <v>27000</v>
      </c>
      <c r="F37" s="96">
        <f t="shared" si="1"/>
        <v>81000</v>
      </c>
      <c r="G37" s="64"/>
      <c r="H37" s="64"/>
      <c r="I37" s="64"/>
      <c r="J37" s="64"/>
      <c r="K37" s="64"/>
      <c r="L37" s="64"/>
      <c r="M37" s="64"/>
      <c r="N37" s="64"/>
      <c r="O37" s="64"/>
    </row>
    <row r="38" spans="2:15" ht="16.5" customHeight="1" x14ac:dyDescent="0.35">
      <c r="B38" s="163" t="s">
        <v>193</v>
      </c>
      <c r="C38" s="188">
        <f t="shared" ref="C38:F38" si="2">SUM(C36:C37)</f>
        <v>46000</v>
      </c>
      <c r="D38" s="188">
        <f t="shared" si="2"/>
        <v>42000</v>
      </c>
      <c r="E38" s="188">
        <f t="shared" si="2"/>
        <v>49000</v>
      </c>
      <c r="F38" s="188">
        <f t="shared" si="2"/>
        <v>137000</v>
      </c>
      <c r="G38" s="64"/>
      <c r="H38" s="64"/>
      <c r="I38" s="64" t="s">
        <v>112</v>
      </c>
      <c r="J38" s="64"/>
      <c r="K38" s="294" t="s">
        <v>194</v>
      </c>
      <c r="L38" s="248"/>
      <c r="M38" s="248"/>
      <c r="N38" s="249"/>
      <c r="O38" s="64"/>
    </row>
    <row r="39" spans="2:15" ht="14.25" customHeight="1" x14ac:dyDescent="0.35">
      <c r="B39" s="105" t="s">
        <v>195</v>
      </c>
      <c r="C39" s="94">
        <f t="shared" ref="C39:F39" si="3">C$34+C$38</f>
        <v>53500</v>
      </c>
      <c r="D39" s="94">
        <f t="shared" si="3"/>
        <v>75000</v>
      </c>
      <c r="E39" s="94">
        <f t="shared" si="3"/>
        <v>86000</v>
      </c>
      <c r="F39" s="94">
        <f t="shared" si="3"/>
        <v>144500</v>
      </c>
      <c r="G39" s="64"/>
      <c r="H39" s="64"/>
      <c r="I39" s="64"/>
      <c r="J39" s="64"/>
      <c r="K39" s="63" t="s">
        <v>60</v>
      </c>
      <c r="L39" s="63" t="s">
        <v>196</v>
      </c>
      <c r="M39" s="63" t="s">
        <v>94</v>
      </c>
      <c r="N39" s="63" t="s">
        <v>170</v>
      </c>
      <c r="O39" s="64"/>
    </row>
    <row r="40" spans="2:15" ht="45" customHeight="1" x14ac:dyDescent="0.35">
      <c r="B40" s="105" t="s">
        <v>197</v>
      </c>
      <c r="C40" s="96"/>
      <c r="D40" s="96"/>
      <c r="E40" s="96"/>
      <c r="F40" s="96"/>
      <c r="G40" s="64"/>
      <c r="H40" s="64"/>
      <c r="I40" s="64"/>
      <c r="J40" s="64"/>
      <c r="K40" s="72" t="s">
        <v>198</v>
      </c>
      <c r="L40" s="97">
        <f>60%*(L33+L34)</f>
        <v>60000</v>
      </c>
      <c r="M40" s="97">
        <f>60%*(L34+L35)</f>
        <v>69000</v>
      </c>
      <c r="N40" s="97">
        <f>60%*(L35+L36)</f>
        <v>66000</v>
      </c>
      <c r="O40" s="64"/>
    </row>
    <row r="41" spans="2:15" ht="30.75" customHeight="1" x14ac:dyDescent="0.35">
      <c r="B41" s="189" t="s">
        <v>199</v>
      </c>
      <c r="C41" s="96">
        <v>14000</v>
      </c>
      <c r="D41" s="94">
        <f t="shared" ref="D41:E41" si="4">M45</f>
        <v>33000</v>
      </c>
      <c r="E41" s="94">
        <f t="shared" si="4"/>
        <v>36000</v>
      </c>
      <c r="F41" s="96">
        <f t="shared" ref="F41:F43" si="5">SUM(C41:E41)</f>
        <v>83000</v>
      </c>
      <c r="G41" s="64"/>
      <c r="H41" s="64"/>
      <c r="I41" s="64"/>
      <c r="J41" s="64"/>
      <c r="K41" s="166" t="s">
        <v>200</v>
      </c>
      <c r="L41" s="97">
        <f>60%*L32</f>
        <v>24000</v>
      </c>
      <c r="M41" s="97">
        <f>60%*L33</f>
        <v>27000</v>
      </c>
      <c r="N41" s="97">
        <f>60%*L34</f>
        <v>33000</v>
      </c>
      <c r="O41" s="64"/>
    </row>
    <row r="42" spans="2:15" ht="36.75" customHeight="1" x14ac:dyDescent="0.35">
      <c r="B42" s="72" t="s">
        <v>201</v>
      </c>
      <c r="C42" s="188">
        <v>3500</v>
      </c>
      <c r="D42" s="188">
        <f>5%*L32</f>
        <v>2000</v>
      </c>
      <c r="E42" s="188">
        <f>5%*L33</f>
        <v>2250</v>
      </c>
      <c r="F42" s="188">
        <f t="shared" si="5"/>
        <v>7750</v>
      </c>
      <c r="G42" s="64"/>
      <c r="H42" s="64"/>
      <c r="I42" s="64"/>
      <c r="J42" s="64"/>
      <c r="K42" s="72" t="s">
        <v>202</v>
      </c>
      <c r="L42" s="90">
        <f t="shared" ref="L42:N42" si="6">L$40+L$41</f>
        <v>84000</v>
      </c>
      <c r="M42" s="90">
        <f t="shared" si="6"/>
        <v>96000</v>
      </c>
      <c r="N42" s="90">
        <f t="shared" si="6"/>
        <v>99000</v>
      </c>
      <c r="O42" s="64"/>
    </row>
    <row r="43" spans="2:15" ht="15.75" customHeight="1" x14ac:dyDescent="0.35">
      <c r="B43" s="189" t="s">
        <v>203</v>
      </c>
      <c r="C43" s="94">
        <v>3000</v>
      </c>
      <c r="D43" s="94">
        <v>3000</v>
      </c>
      <c r="E43" s="94">
        <v>3000</v>
      </c>
      <c r="F43" s="94">
        <f t="shared" si="5"/>
        <v>9000</v>
      </c>
      <c r="G43" s="64"/>
      <c r="H43" s="64"/>
      <c r="I43" s="64"/>
      <c r="J43" s="64"/>
      <c r="K43" s="190" t="s">
        <v>204</v>
      </c>
      <c r="L43" s="90">
        <v>51000</v>
      </c>
      <c r="M43" s="90">
        <f t="shared" ref="M43:N43" si="7">L40</f>
        <v>60000</v>
      </c>
      <c r="N43" s="90">
        <f t="shared" si="7"/>
        <v>69000</v>
      </c>
      <c r="O43" s="64"/>
    </row>
    <row r="44" spans="2:15" ht="14.25" customHeight="1" x14ac:dyDescent="0.35">
      <c r="B44" s="189" t="s">
        <v>205</v>
      </c>
      <c r="C44" s="94">
        <f t="shared" ref="C44:F44" si="8">SUM(C41:C43)</f>
        <v>20500</v>
      </c>
      <c r="D44" s="94">
        <f t="shared" si="8"/>
        <v>38000</v>
      </c>
      <c r="E44" s="94">
        <f t="shared" si="8"/>
        <v>41250</v>
      </c>
      <c r="F44" s="94">
        <f t="shared" si="8"/>
        <v>99750</v>
      </c>
      <c r="G44" s="64"/>
      <c r="H44" s="64"/>
      <c r="I44" s="64"/>
      <c r="J44" s="64"/>
      <c r="K44" s="72" t="s">
        <v>206</v>
      </c>
      <c r="L44" s="90">
        <f t="shared" ref="L44:N44" si="9">L$42-L$43</f>
        <v>33000</v>
      </c>
      <c r="M44" s="90">
        <f t="shared" si="9"/>
        <v>36000</v>
      </c>
      <c r="N44" s="90">
        <f t="shared" si="9"/>
        <v>30000</v>
      </c>
      <c r="O44" s="64"/>
    </row>
    <row r="45" spans="2:15" ht="14.25" customHeight="1" x14ac:dyDescent="0.35">
      <c r="B45" s="189" t="s">
        <v>207</v>
      </c>
      <c r="C45" s="94">
        <f t="shared" ref="C45:F45" si="10">C$39-C$44</f>
        <v>33000</v>
      </c>
      <c r="D45" s="94">
        <f t="shared" si="10"/>
        <v>37000</v>
      </c>
      <c r="E45" s="94">
        <f t="shared" si="10"/>
        <v>44750</v>
      </c>
      <c r="F45" s="94">
        <f t="shared" si="10"/>
        <v>44750</v>
      </c>
      <c r="G45" s="64"/>
      <c r="H45" s="64"/>
      <c r="I45" s="64"/>
      <c r="J45" s="64"/>
      <c r="K45" s="72" t="s">
        <v>208</v>
      </c>
      <c r="L45" s="90">
        <v>14000</v>
      </c>
      <c r="M45" s="90">
        <f t="shared" ref="M45:N45" si="11">L44</f>
        <v>33000</v>
      </c>
      <c r="N45" s="90">
        <f t="shared" si="11"/>
        <v>36000</v>
      </c>
      <c r="O45" s="64"/>
    </row>
    <row r="46" spans="2:15" ht="14.25" customHeight="1" x14ac:dyDescent="0.35">
      <c r="B46" s="64"/>
      <c r="C46" s="64"/>
      <c r="D46" s="64"/>
      <c r="E46" s="64"/>
      <c r="F46" s="64"/>
      <c r="G46" s="64"/>
      <c r="H46" s="64"/>
      <c r="I46" s="64"/>
      <c r="J46" s="64"/>
      <c r="K46" s="64"/>
      <c r="L46" s="64"/>
      <c r="M46" s="64"/>
      <c r="N46" s="64"/>
      <c r="O46" s="64"/>
    </row>
    <row r="47" spans="2:15" ht="14.25" customHeight="1" x14ac:dyDescent="0.35">
      <c r="B47" s="64"/>
      <c r="C47" s="64"/>
      <c r="D47" s="64"/>
      <c r="E47" s="64"/>
      <c r="F47" s="64"/>
      <c r="G47" s="64"/>
      <c r="H47" s="64"/>
      <c r="I47" s="64"/>
      <c r="J47" s="64"/>
      <c r="K47" s="64"/>
      <c r="L47" s="64"/>
      <c r="M47" s="64"/>
      <c r="N47" s="64"/>
      <c r="O47" s="64"/>
    </row>
    <row r="48" spans="2:15" ht="14.25" customHeight="1" x14ac:dyDescent="0.35">
      <c r="B48" s="64"/>
      <c r="C48" s="64"/>
      <c r="D48" s="64"/>
      <c r="E48" s="64"/>
      <c r="F48" s="64"/>
      <c r="G48" s="64"/>
      <c r="H48" s="64"/>
      <c r="I48" s="64"/>
      <c r="J48" s="64"/>
      <c r="K48" s="64"/>
      <c r="L48" s="64"/>
      <c r="M48" s="64"/>
      <c r="N48" s="64"/>
      <c r="O48" s="64"/>
    </row>
    <row r="49" spans="2:15" ht="14.25" customHeight="1" x14ac:dyDescent="0.35">
      <c r="B49" s="64"/>
      <c r="C49" s="64"/>
      <c r="D49" s="64"/>
      <c r="E49" s="64"/>
      <c r="F49" s="64"/>
      <c r="G49" s="64"/>
      <c r="H49" s="64"/>
      <c r="I49" s="64"/>
      <c r="J49" s="64"/>
      <c r="O49" s="64"/>
    </row>
    <row r="50" spans="2:15" ht="14.25" customHeight="1" x14ac:dyDescent="0.35"/>
    <row r="51" spans="2:15" ht="14.25" customHeight="1" x14ac:dyDescent="0.35"/>
    <row r="52" spans="2:15" ht="14.25" customHeight="1" x14ac:dyDescent="0.35"/>
    <row r="53" spans="2:15" ht="14.25" customHeight="1" x14ac:dyDescent="0.35"/>
    <row r="54" spans="2:15" ht="14.25" customHeight="1" x14ac:dyDescent="0.35"/>
    <row r="55" spans="2:15" ht="14.25" customHeight="1" x14ac:dyDescent="0.35"/>
    <row r="56" spans="2:15" ht="14.25" customHeight="1" x14ac:dyDescent="0.35"/>
    <row r="57" spans="2:15" ht="14.25" customHeight="1" x14ac:dyDescent="0.35"/>
    <row r="58" spans="2:15" ht="14.25" customHeight="1" x14ac:dyDescent="0.35"/>
    <row r="59" spans="2:15" ht="14.25" customHeight="1" x14ac:dyDescent="0.35"/>
    <row r="60" spans="2:15" ht="14.25" customHeight="1" x14ac:dyDescent="0.35"/>
    <row r="61" spans="2:15" ht="14.25" customHeight="1" x14ac:dyDescent="0.35"/>
    <row r="62" spans="2:15" ht="14.25" customHeight="1" x14ac:dyDescent="0.35"/>
    <row r="63" spans="2:15" ht="14.25" customHeight="1" x14ac:dyDescent="0.35"/>
    <row r="64" spans="2:15"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sheetData>
  <mergeCells count="16">
    <mergeCell ref="C15:K16"/>
    <mergeCell ref="C20:K20"/>
    <mergeCell ref="B2:C2"/>
    <mergeCell ref="M30:M31"/>
    <mergeCell ref="K38:N38"/>
    <mergeCell ref="C3:K4"/>
    <mergeCell ref="F6:F7"/>
    <mergeCell ref="G6:G7"/>
    <mergeCell ref="C31:F31"/>
    <mergeCell ref="C21:K21"/>
    <mergeCell ref="L30:L31"/>
    <mergeCell ref="K30:K31"/>
    <mergeCell ref="C22:K22"/>
    <mergeCell ref="C23:K23"/>
    <mergeCell ref="C24:K24"/>
    <mergeCell ref="C25:K25"/>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00"/>
  <sheetViews>
    <sheetView workbookViewId="0">
      <selection activeCell="C3" sqref="C3:J5"/>
    </sheetView>
  </sheetViews>
  <sheetFormatPr defaultColWidth="14.453125" defaultRowHeight="15" customHeight="1" x14ac:dyDescent="0.35"/>
  <cols>
    <col min="1" max="1" width="9" customWidth="1"/>
    <col min="2" max="2" width="11.453125" customWidth="1"/>
    <col min="3" max="3" width="14.54296875" customWidth="1"/>
    <col min="4" max="4" width="11.81640625" customWidth="1"/>
    <col min="5" max="5" width="18.453125" customWidth="1"/>
    <col min="6" max="6" width="12.08984375" customWidth="1"/>
    <col min="7" max="7" width="12" customWidth="1"/>
    <col min="8" max="8" width="15.54296875" customWidth="1"/>
    <col min="9" max="11" width="9" customWidth="1"/>
  </cols>
  <sheetData>
    <row r="1" spans="1:11" ht="16" x14ac:dyDescent="0.4">
      <c r="A1" s="114"/>
      <c r="B1" s="114"/>
      <c r="C1" s="114"/>
      <c r="D1" s="114"/>
      <c r="E1" s="114"/>
      <c r="F1" s="114"/>
      <c r="G1" s="114"/>
      <c r="H1" s="114"/>
      <c r="I1" s="114"/>
      <c r="J1" s="114"/>
      <c r="K1" s="114"/>
    </row>
    <row r="2" spans="1:11" ht="18.5" x14ac:dyDescent="0.45">
      <c r="A2" s="115" t="s">
        <v>209</v>
      </c>
      <c r="B2" s="304" t="s">
        <v>210</v>
      </c>
      <c r="C2" s="243"/>
      <c r="D2" s="243"/>
      <c r="E2" s="114"/>
      <c r="F2" s="114"/>
      <c r="G2" s="114"/>
      <c r="H2" s="114"/>
      <c r="I2" s="114"/>
      <c r="J2" s="114"/>
      <c r="K2" s="114"/>
    </row>
    <row r="3" spans="1:11" ht="16" x14ac:dyDescent="0.4">
      <c r="A3" s="114"/>
      <c r="B3" s="114"/>
      <c r="C3" s="239" t="s">
        <v>301</v>
      </c>
      <c r="D3" s="240"/>
      <c r="E3" s="240"/>
      <c r="F3" s="240"/>
      <c r="G3" s="240"/>
      <c r="H3" s="240"/>
      <c r="I3" s="240"/>
      <c r="J3" s="241"/>
      <c r="K3" s="114"/>
    </row>
    <row r="4" spans="1:11" ht="16" x14ac:dyDescent="0.4">
      <c r="A4" s="114"/>
      <c r="B4" s="114"/>
      <c r="C4" s="242"/>
      <c r="D4" s="243"/>
      <c r="E4" s="243"/>
      <c r="F4" s="243"/>
      <c r="G4" s="243"/>
      <c r="H4" s="243"/>
      <c r="I4" s="243"/>
      <c r="J4" s="244"/>
      <c r="K4" s="114"/>
    </row>
    <row r="5" spans="1:11" ht="30" customHeight="1" x14ac:dyDescent="0.4">
      <c r="A5" s="114"/>
      <c r="B5" s="114"/>
      <c r="C5" s="242"/>
      <c r="D5" s="243"/>
      <c r="E5" s="243"/>
      <c r="F5" s="243"/>
      <c r="G5" s="243"/>
      <c r="H5" s="243"/>
      <c r="I5" s="243"/>
      <c r="J5" s="244"/>
      <c r="K5" s="114"/>
    </row>
    <row r="6" spans="1:11" ht="16" x14ac:dyDescent="0.4">
      <c r="A6" s="114"/>
      <c r="B6" s="114"/>
      <c r="C6" s="24"/>
      <c r="D6" s="1"/>
      <c r="E6" s="191"/>
      <c r="F6" s="192" t="s">
        <v>128</v>
      </c>
      <c r="G6" s="191"/>
      <c r="H6" s="1"/>
      <c r="I6" s="1"/>
      <c r="J6" s="38"/>
      <c r="K6" s="114"/>
    </row>
    <row r="7" spans="1:11" ht="16" x14ac:dyDescent="0.4">
      <c r="A7" s="114"/>
      <c r="B7" s="114"/>
      <c r="C7" s="245" t="s">
        <v>211</v>
      </c>
      <c r="D7" s="243"/>
      <c r="E7" s="243"/>
      <c r="F7" s="19">
        <v>100</v>
      </c>
      <c r="G7" s="191"/>
      <c r="H7" s="1"/>
      <c r="I7" s="1"/>
      <c r="J7" s="38"/>
      <c r="K7" s="114"/>
    </row>
    <row r="8" spans="1:11" ht="16" x14ac:dyDescent="0.4">
      <c r="A8" s="114"/>
      <c r="B8" s="114"/>
      <c r="C8" s="245" t="s">
        <v>212</v>
      </c>
      <c r="D8" s="243"/>
      <c r="E8" s="243"/>
      <c r="F8" s="19">
        <v>30</v>
      </c>
      <c r="G8" s="191"/>
      <c r="H8" s="1"/>
      <c r="I8" s="1"/>
      <c r="J8" s="38"/>
      <c r="K8" s="114"/>
    </row>
    <row r="9" spans="1:11" ht="15.75" customHeight="1" x14ac:dyDescent="0.4">
      <c r="A9" s="114"/>
      <c r="B9" s="114"/>
      <c r="C9" s="245" t="s">
        <v>213</v>
      </c>
      <c r="D9" s="243"/>
      <c r="E9" s="243"/>
      <c r="F9" s="19">
        <v>30</v>
      </c>
      <c r="G9" s="191"/>
      <c r="H9" s="1"/>
      <c r="I9" s="1"/>
      <c r="J9" s="38"/>
      <c r="K9" s="114"/>
    </row>
    <row r="10" spans="1:11" ht="16" x14ac:dyDescent="0.4">
      <c r="A10" s="114"/>
      <c r="B10" s="114"/>
      <c r="C10" s="245" t="s">
        <v>214</v>
      </c>
      <c r="D10" s="243"/>
      <c r="E10" s="243"/>
      <c r="F10" s="19">
        <v>20</v>
      </c>
      <c r="G10" s="191"/>
      <c r="H10" s="1"/>
      <c r="I10" s="1"/>
      <c r="J10" s="38"/>
      <c r="K10" s="114"/>
    </row>
    <row r="11" spans="1:11" ht="16" x14ac:dyDescent="0.4">
      <c r="A11" s="114"/>
      <c r="B11" s="114"/>
      <c r="C11" s="245" t="s">
        <v>215</v>
      </c>
      <c r="D11" s="243"/>
      <c r="E11" s="243"/>
      <c r="F11" s="243"/>
      <c r="G11" s="243"/>
      <c r="H11" s="243"/>
      <c r="I11" s="243"/>
      <c r="J11" s="244"/>
      <c r="K11" s="114"/>
    </row>
    <row r="12" spans="1:11" ht="16" x14ac:dyDescent="0.4">
      <c r="A12" s="114"/>
      <c r="B12" s="114"/>
      <c r="C12" s="255"/>
      <c r="D12" s="256"/>
      <c r="E12" s="256"/>
      <c r="F12" s="256"/>
      <c r="G12" s="256"/>
      <c r="H12" s="256"/>
      <c r="I12" s="256"/>
      <c r="J12" s="257"/>
      <c r="K12" s="114"/>
    </row>
    <row r="13" spans="1:11" ht="16" x14ac:dyDescent="0.4">
      <c r="A13" s="114"/>
      <c r="B13" s="193" t="s">
        <v>21</v>
      </c>
      <c r="C13" s="114"/>
      <c r="D13" s="114"/>
      <c r="E13" s="114"/>
      <c r="F13" s="114"/>
      <c r="G13" s="114"/>
      <c r="H13" s="114"/>
      <c r="I13" s="114"/>
      <c r="J13" s="114"/>
      <c r="K13" s="114"/>
    </row>
    <row r="14" spans="1:11" ht="16" x14ac:dyDescent="0.4">
      <c r="A14" s="114"/>
      <c r="B14" s="114"/>
      <c r="C14" s="1"/>
      <c r="D14" s="306" t="s">
        <v>216</v>
      </c>
      <c r="E14" s="248"/>
      <c r="F14" s="249"/>
      <c r="G14" s="1"/>
      <c r="H14" s="1"/>
      <c r="I14" s="1"/>
      <c r="J14" s="1"/>
      <c r="K14" s="114"/>
    </row>
    <row r="15" spans="1:11" ht="16" x14ac:dyDescent="0.4">
      <c r="A15" s="114"/>
      <c r="B15" s="114"/>
      <c r="C15" s="1"/>
      <c r="D15" s="114"/>
      <c r="E15" s="114"/>
      <c r="F15" s="114"/>
      <c r="G15" s="1"/>
      <c r="H15" s="1"/>
      <c r="I15" s="1"/>
      <c r="J15" s="1"/>
      <c r="K15" s="114"/>
    </row>
    <row r="16" spans="1:11" ht="16" x14ac:dyDescent="0.4">
      <c r="A16" s="114"/>
      <c r="B16" s="114"/>
      <c r="C16" s="194" t="s">
        <v>217</v>
      </c>
      <c r="D16" s="307">
        <v>0.5</v>
      </c>
      <c r="E16" s="249"/>
      <c r="F16" s="307">
        <v>0.6</v>
      </c>
      <c r="G16" s="249"/>
      <c r="H16" s="307">
        <v>0.8</v>
      </c>
      <c r="I16" s="249"/>
      <c r="J16" s="1"/>
      <c r="K16" s="114"/>
    </row>
    <row r="17" spans="1:11" ht="30" x14ac:dyDescent="0.4">
      <c r="A17" s="114"/>
      <c r="B17" s="114"/>
      <c r="C17" s="194" t="s">
        <v>218</v>
      </c>
      <c r="D17" s="308">
        <v>10000</v>
      </c>
      <c r="E17" s="249"/>
      <c r="F17" s="308">
        <f>10000*100/50*60/100</f>
        <v>12000</v>
      </c>
      <c r="G17" s="249"/>
      <c r="H17" s="308">
        <f>10000*100/50*80/100</f>
        <v>16000</v>
      </c>
      <c r="I17" s="249"/>
      <c r="J17" s="1"/>
      <c r="K17" s="114"/>
    </row>
    <row r="18" spans="1:11" ht="16" x14ac:dyDescent="0.4">
      <c r="A18" s="114"/>
      <c r="B18" s="114"/>
      <c r="C18" s="55"/>
      <c r="D18" s="195" t="s">
        <v>219</v>
      </c>
      <c r="E18" s="129" t="s">
        <v>86</v>
      </c>
      <c r="F18" s="195" t="s">
        <v>219</v>
      </c>
      <c r="G18" s="195" t="s">
        <v>86</v>
      </c>
      <c r="H18" s="195" t="s">
        <v>219</v>
      </c>
      <c r="I18" s="195" t="s">
        <v>86</v>
      </c>
      <c r="J18" s="1"/>
      <c r="K18" s="114"/>
    </row>
    <row r="19" spans="1:11" ht="16" x14ac:dyDescent="0.4">
      <c r="A19" s="114"/>
      <c r="B19" s="114"/>
      <c r="C19" s="132" t="s">
        <v>220</v>
      </c>
      <c r="D19" s="57">
        <v>200</v>
      </c>
      <c r="E19" s="55">
        <f t="shared" ref="E19:E22" si="0">D19*$D$17</f>
        <v>2000000</v>
      </c>
      <c r="F19" s="196">
        <f>98%*D19</f>
        <v>196</v>
      </c>
      <c r="G19" s="55">
        <f t="shared" ref="G19:G22" si="1">F19*$F$17</f>
        <v>2352000</v>
      </c>
      <c r="H19" s="47">
        <f>95%*D19</f>
        <v>190</v>
      </c>
      <c r="I19" s="55">
        <f t="shared" ref="I19:I21" si="2">H19*$H$17</f>
        <v>3040000</v>
      </c>
      <c r="J19" s="1"/>
      <c r="K19" s="114"/>
    </row>
    <row r="20" spans="1:11" ht="16" x14ac:dyDescent="0.4">
      <c r="A20" s="114"/>
      <c r="B20" s="114"/>
      <c r="C20" s="132" t="s">
        <v>221</v>
      </c>
      <c r="D20" s="57">
        <v>100</v>
      </c>
      <c r="E20" s="55">
        <f t="shared" si="0"/>
        <v>1000000</v>
      </c>
      <c r="F20" s="47">
        <f>102%*D20</f>
        <v>102</v>
      </c>
      <c r="G20" s="55">
        <f t="shared" si="1"/>
        <v>1224000</v>
      </c>
      <c r="H20" s="47">
        <f>105%*D20</f>
        <v>105</v>
      </c>
      <c r="I20" s="55">
        <f t="shared" si="2"/>
        <v>1680000</v>
      </c>
      <c r="J20" s="1"/>
      <c r="K20" s="114"/>
    </row>
    <row r="21" spans="1:11" ht="15.75" customHeight="1" x14ac:dyDescent="0.4">
      <c r="A21" s="114"/>
      <c r="B21" s="114"/>
      <c r="C21" s="132" t="s">
        <v>222</v>
      </c>
      <c r="D21" s="57">
        <v>30</v>
      </c>
      <c r="E21" s="55">
        <f t="shared" si="0"/>
        <v>300000</v>
      </c>
      <c r="F21" s="57">
        <f>D21</f>
        <v>30</v>
      </c>
      <c r="G21" s="55">
        <f t="shared" si="1"/>
        <v>360000</v>
      </c>
      <c r="H21" s="57">
        <f>D21</f>
        <v>30</v>
      </c>
      <c r="I21" s="55">
        <f t="shared" si="2"/>
        <v>480000</v>
      </c>
      <c r="J21" s="1"/>
      <c r="K21" s="114"/>
    </row>
    <row r="22" spans="1:11" ht="15.75" customHeight="1" x14ac:dyDescent="0.4">
      <c r="A22" s="114"/>
      <c r="B22" s="114"/>
      <c r="C22" s="197" t="s">
        <v>223</v>
      </c>
      <c r="D22" s="57">
        <f>SUM(D20:D21)</f>
        <v>130</v>
      </c>
      <c r="E22" s="55">
        <f t="shared" si="0"/>
        <v>1300000</v>
      </c>
      <c r="F22" s="57">
        <f>SUM(F20:F21)</f>
        <v>132</v>
      </c>
      <c r="G22" s="55">
        <f t="shared" si="1"/>
        <v>1584000</v>
      </c>
      <c r="H22" s="57">
        <f t="shared" ref="H22:I22" si="3">SUM(H20:H21)</f>
        <v>135</v>
      </c>
      <c r="I22" s="55">
        <f t="shared" si="3"/>
        <v>2160000</v>
      </c>
      <c r="J22" s="1"/>
      <c r="K22" s="114"/>
    </row>
    <row r="23" spans="1:11" ht="15.75" customHeight="1" x14ac:dyDescent="0.4">
      <c r="A23" s="114"/>
      <c r="B23" s="114"/>
      <c r="C23" s="305" t="s">
        <v>224</v>
      </c>
      <c r="D23" s="248"/>
      <c r="E23" s="248"/>
      <c r="F23" s="248"/>
      <c r="G23" s="248"/>
      <c r="H23" s="248"/>
      <c r="I23" s="249"/>
      <c r="J23" s="1"/>
      <c r="K23" s="114"/>
    </row>
    <row r="24" spans="1:11" ht="15.75" customHeight="1" x14ac:dyDescent="0.4">
      <c r="A24" s="114"/>
      <c r="B24" s="114"/>
      <c r="C24" s="132" t="s">
        <v>225</v>
      </c>
      <c r="D24" s="57">
        <f>60%*30</f>
        <v>18</v>
      </c>
      <c r="E24" s="55">
        <f t="shared" ref="E24:E25" si="4">D24*$D$17</f>
        <v>180000</v>
      </c>
      <c r="F24" s="57">
        <f>D24</f>
        <v>18</v>
      </c>
      <c r="G24" s="55">
        <f>F24*$F$17</f>
        <v>216000</v>
      </c>
      <c r="H24" s="57">
        <f>D24</f>
        <v>18</v>
      </c>
      <c r="I24" s="55">
        <f>H24*$H$17</f>
        <v>288000</v>
      </c>
      <c r="J24" s="1"/>
      <c r="K24" s="114"/>
    </row>
    <row r="25" spans="1:11" ht="25.5" customHeight="1" x14ac:dyDescent="0.4">
      <c r="A25" s="114"/>
      <c r="B25" s="114"/>
      <c r="C25" s="132" t="s">
        <v>226</v>
      </c>
      <c r="D25" s="57">
        <f>40%*30</f>
        <v>12</v>
      </c>
      <c r="E25" s="55">
        <f t="shared" si="4"/>
        <v>120000</v>
      </c>
      <c r="F25" s="47">
        <f>E25/F17</f>
        <v>10</v>
      </c>
      <c r="G25" s="55">
        <f>E25</f>
        <v>120000</v>
      </c>
      <c r="H25" s="47">
        <f>E25/H17</f>
        <v>7.5</v>
      </c>
      <c r="I25" s="55">
        <f>E25</f>
        <v>120000</v>
      </c>
      <c r="J25" s="1"/>
      <c r="K25" s="114"/>
    </row>
    <row r="26" spans="1:11" ht="29.25" customHeight="1" x14ac:dyDescent="0.4">
      <c r="A26" s="114"/>
      <c r="B26" s="114"/>
      <c r="C26" s="197" t="s">
        <v>227</v>
      </c>
      <c r="D26" s="57">
        <f t="shared" ref="D26:I26" si="5">SUM(D24:D25)</f>
        <v>30</v>
      </c>
      <c r="E26" s="55">
        <f t="shared" si="5"/>
        <v>300000</v>
      </c>
      <c r="F26" s="47">
        <f t="shared" si="5"/>
        <v>28</v>
      </c>
      <c r="G26" s="55">
        <f t="shared" si="5"/>
        <v>336000</v>
      </c>
      <c r="H26" s="47">
        <f t="shared" si="5"/>
        <v>25.5</v>
      </c>
      <c r="I26" s="55">
        <f t="shared" si="5"/>
        <v>408000</v>
      </c>
      <c r="J26" s="1"/>
      <c r="K26" s="114"/>
    </row>
    <row r="27" spans="1:11" ht="15.75" customHeight="1" x14ac:dyDescent="0.4">
      <c r="A27" s="114"/>
      <c r="B27" s="114"/>
      <c r="C27" s="305" t="s">
        <v>228</v>
      </c>
      <c r="D27" s="248"/>
      <c r="E27" s="248"/>
      <c r="F27" s="248"/>
      <c r="G27" s="248"/>
      <c r="H27" s="248"/>
      <c r="I27" s="249"/>
      <c r="J27" s="1"/>
      <c r="K27" s="114"/>
    </row>
    <row r="28" spans="1:11" ht="15.75" customHeight="1" x14ac:dyDescent="0.4">
      <c r="A28" s="114"/>
      <c r="B28" s="114"/>
      <c r="C28" s="132" t="s">
        <v>225</v>
      </c>
      <c r="D28" s="57">
        <f t="shared" ref="D28:D29" si="6">50%*20</f>
        <v>10</v>
      </c>
      <c r="E28" s="55">
        <f t="shared" ref="E28:E29" si="7">D28*$D$17</f>
        <v>100000</v>
      </c>
      <c r="F28" s="57">
        <f>D28</f>
        <v>10</v>
      </c>
      <c r="G28" s="55">
        <f>F28*$F$17</f>
        <v>120000</v>
      </c>
      <c r="H28" s="57">
        <f>D28</f>
        <v>10</v>
      </c>
      <c r="I28" s="55">
        <f>H28*$H$17</f>
        <v>160000</v>
      </c>
      <c r="J28" s="1"/>
      <c r="K28" s="114"/>
    </row>
    <row r="29" spans="1:11" ht="15.75" customHeight="1" x14ac:dyDescent="0.4">
      <c r="A29" s="114"/>
      <c r="B29" s="114"/>
      <c r="C29" s="132" t="s">
        <v>226</v>
      </c>
      <c r="D29" s="57">
        <f t="shared" si="6"/>
        <v>10</v>
      </c>
      <c r="E29" s="55">
        <f t="shared" si="7"/>
        <v>100000</v>
      </c>
      <c r="F29" s="47">
        <f>E29/F17</f>
        <v>8.3333333333333339</v>
      </c>
      <c r="G29" s="55">
        <f>E29</f>
        <v>100000</v>
      </c>
      <c r="H29" s="47">
        <f>E29/H17</f>
        <v>6.25</v>
      </c>
      <c r="I29" s="55">
        <f>E29</f>
        <v>100000</v>
      </c>
      <c r="J29" s="1"/>
      <c r="K29" s="114"/>
    </row>
    <row r="30" spans="1:11" ht="23.25" customHeight="1" x14ac:dyDescent="0.4">
      <c r="A30" s="114"/>
      <c r="B30" s="114"/>
      <c r="C30" s="132" t="s">
        <v>229</v>
      </c>
      <c r="D30" s="57">
        <f t="shared" ref="D30:I30" si="8">SUM(D28:D29)</f>
        <v>20</v>
      </c>
      <c r="E30" s="55">
        <f t="shared" si="8"/>
        <v>200000</v>
      </c>
      <c r="F30" s="47">
        <f t="shared" si="8"/>
        <v>18.333333333333336</v>
      </c>
      <c r="G30" s="55">
        <f t="shared" si="8"/>
        <v>220000</v>
      </c>
      <c r="H30" s="47">
        <f t="shared" si="8"/>
        <v>16.25</v>
      </c>
      <c r="I30" s="55">
        <f t="shared" si="8"/>
        <v>260000</v>
      </c>
      <c r="J30" s="1"/>
      <c r="K30" s="114"/>
    </row>
    <row r="31" spans="1:11" ht="15.75" customHeight="1" x14ac:dyDescent="0.4">
      <c r="A31" s="114"/>
      <c r="B31" s="114"/>
      <c r="C31" s="197" t="s">
        <v>230</v>
      </c>
      <c r="D31" s="57">
        <f>D22+D26+D30</f>
        <v>180</v>
      </c>
      <c r="E31" s="55">
        <f>D31*$D$17</f>
        <v>1800000</v>
      </c>
      <c r="F31" s="47">
        <f>F22+F26+F30</f>
        <v>178.33333333333334</v>
      </c>
      <c r="G31" s="55">
        <f>F31*$F$17</f>
        <v>2140000</v>
      </c>
      <c r="H31" s="47">
        <f>H22+H26+H30</f>
        <v>176.75</v>
      </c>
      <c r="I31" s="55">
        <f>H31*$H$17</f>
        <v>2828000</v>
      </c>
      <c r="J31" s="1"/>
      <c r="K31" s="114"/>
    </row>
    <row r="32" spans="1:11" ht="15.75" customHeight="1" x14ac:dyDescent="0.4">
      <c r="A32" s="114"/>
      <c r="B32" s="114"/>
      <c r="C32" s="197" t="s">
        <v>231</v>
      </c>
      <c r="D32" s="198">
        <f t="shared" ref="D32:I32" si="9">D19-D31</f>
        <v>20</v>
      </c>
      <c r="E32" s="195">
        <f t="shared" si="9"/>
        <v>200000</v>
      </c>
      <c r="F32" s="199">
        <f t="shared" si="9"/>
        <v>17.666666666666657</v>
      </c>
      <c r="G32" s="195">
        <f t="shared" si="9"/>
        <v>212000</v>
      </c>
      <c r="H32" s="56">
        <f t="shared" si="9"/>
        <v>13.25</v>
      </c>
      <c r="I32" s="195">
        <f t="shared" si="9"/>
        <v>212000</v>
      </c>
      <c r="J32" s="1"/>
      <c r="K32" s="114"/>
    </row>
    <row r="33" spans="1:11" ht="15.75" customHeight="1" x14ac:dyDescent="0.4">
      <c r="A33" s="114"/>
      <c r="B33" s="114"/>
      <c r="C33" s="1"/>
      <c r="D33" s="1"/>
      <c r="E33" s="1"/>
      <c r="F33" s="1"/>
      <c r="G33" s="1"/>
      <c r="H33" s="1"/>
      <c r="I33" s="1"/>
      <c r="J33" s="114"/>
      <c r="K33" s="114"/>
    </row>
    <row r="34" spans="1:11" ht="15.75" customHeight="1" x14ac:dyDescent="0.4">
      <c r="A34" s="114"/>
      <c r="B34" s="114"/>
      <c r="C34" s="114"/>
      <c r="D34" s="114"/>
      <c r="E34" s="114"/>
      <c r="F34" s="114"/>
      <c r="G34" s="114"/>
      <c r="H34" s="114"/>
      <c r="I34" s="114"/>
      <c r="J34" s="114"/>
      <c r="K34" s="114"/>
    </row>
    <row r="35" spans="1:11" ht="15.75" customHeight="1" x14ac:dyDescent="0.4">
      <c r="A35" s="114"/>
      <c r="B35" s="114"/>
      <c r="C35" s="114"/>
      <c r="D35" s="114"/>
      <c r="E35" s="114"/>
      <c r="F35" s="114"/>
      <c r="G35" s="114"/>
      <c r="H35" s="114"/>
      <c r="I35" s="114"/>
      <c r="J35" s="114"/>
      <c r="K35" s="114"/>
    </row>
    <row r="36" spans="1:11" ht="15.75" customHeight="1" x14ac:dyDescent="0.4">
      <c r="A36" s="114"/>
      <c r="B36" s="114"/>
      <c r="C36" s="114"/>
      <c r="D36" s="114"/>
      <c r="E36" s="114"/>
      <c r="F36" s="114"/>
      <c r="G36" s="114"/>
      <c r="H36" s="114"/>
      <c r="I36" s="114"/>
      <c r="J36" s="114"/>
      <c r="K36" s="114"/>
    </row>
    <row r="37" spans="1:11" ht="15.75" customHeight="1" x14ac:dyDescent="0.4">
      <c r="A37" s="114"/>
      <c r="B37" s="114"/>
      <c r="C37" s="114"/>
      <c r="D37" s="114"/>
      <c r="E37" s="114"/>
      <c r="F37" s="114"/>
      <c r="G37" s="114"/>
      <c r="H37" s="114"/>
      <c r="I37" s="114"/>
      <c r="J37" s="114"/>
      <c r="K37" s="114"/>
    </row>
    <row r="38" spans="1:11" ht="15.75" customHeight="1" x14ac:dyDescent="0.4">
      <c r="A38" s="114"/>
      <c r="B38" s="114"/>
      <c r="C38" s="114"/>
      <c r="D38" s="114"/>
      <c r="E38" s="114"/>
      <c r="F38" s="114"/>
      <c r="G38" s="114"/>
      <c r="H38" s="114"/>
      <c r="I38" s="114"/>
      <c r="J38" s="114"/>
      <c r="K38" s="114"/>
    </row>
    <row r="39" spans="1:11" ht="15.75" customHeight="1" x14ac:dyDescent="0.4">
      <c r="A39" s="114"/>
      <c r="B39" s="114"/>
      <c r="C39" s="114"/>
      <c r="D39" s="114"/>
      <c r="E39" s="114"/>
      <c r="F39" s="114"/>
      <c r="G39" s="114"/>
      <c r="H39" s="114"/>
      <c r="I39" s="114"/>
      <c r="J39" s="114"/>
      <c r="K39" s="114"/>
    </row>
    <row r="40" spans="1:11" ht="15.75" customHeight="1" x14ac:dyDescent="0.4">
      <c r="A40" s="114"/>
      <c r="B40" s="114"/>
      <c r="C40" s="114"/>
      <c r="D40" s="114"/>
      <c r="E40" s="114"/>
      <c r="F40" s="114"/>
      <c r="G40" s="114"/>
      <c r="H40" s="114"/>
      <c r="I40" s="114"/>
      <c r="J40" s="114"/>
      <c r="K40" s="114"/>
    </row>
    <row r="41" spans="1:11" ht="15.75" customHeight="1" x14ac:dyDescent="0.4">
      <c r="A41" s="114"/>
      <c r="B41" s="114"/>
      <c r="C41" s="114"/>
      <c r="D41" s="114"/>
      <c r="E41" s="114"/>
      <c r="F41" s="114"/>
      <c r="G41" s="114"/>
      <c r="H41" s="114"/>
      <c r="I41" s="114"/>
      <c r="J41" s="114"/>
      <c r="K41" s="114"/>
    </row>
    <row r="42" spans="1:11" ht="15.75" customHeight="1" x14ac:dyDescent="0.4">
      <c r="A42" s="114"/>
      <c r="B42" s="114"/>
      <c r="C42" s="114"/>
      <c r="D42" s="114"/>
      <c r="E42" s="114"/>
      <c r="F42" s="114"/>
      <c r="G42" s="114"/>
      <c r="H42" s="114"/>
      <c r="I42" s="114"/>
      <c r="J42" s="114"/>
      <c r="K42" s="114"/>
    </row>
    <row r="43" spans="1:11" ht="15.75" customHeight="1" x14ac:dyDescent="0.4">
      <c r="A43" s="114"/>
      <c r="B43" s="114"/>
      <c r="C43" s="114"/>
      <c r="D43" s="114"/>
      <c r="E43" s="114"/>
      <c r="F43" s="114"/>
      <c r="G43" s="114"/>
      <c r="H43" s="114"/>
      <c r="I43" s="114"/>
      <c r="J43" s="114"/>
      <c r="K43" s="114"/>
    </row>
    <row r="44" spans="1:11" ht="15.75" customHeight="1" x14ac:dyDescent="0.4">
      <c r="A44" s="114"/>
      <c r="B44" s="114"/>
      <c r="C44" s="114"/>
      <c r="D44" s="114"/>
      <c r="E44" s="114"/>
      <c r="F44" s="114"/>
      <c r="G44" s="114"/>
      <c r="H44" s="114"/>
      <c r="I44" s="114"/>
      <c r="J44" s="114"/>
      <c r="K44" s="114"/>
    </row>
    <row r="45" spans="1:11" ht="15.75" customHeight="1" x14ac:dyDescent="0.4">
      <c r="A45" s="114"/>
      <c r="B45" s="114"/>
      <c r="C45" s="114"/>
      <c r="D45" s="114"/>
      <c r="E45" s="114"/>
      <c r="F45" s="114"/>
      <c r="G45" s="114"/>
      <c r="H45" s="114"/>
      <c r="I45" s="114"/>
      <c r="J45" s="114"/>
      <c r="K45" s="114"/>
    </row>
    <row r="46" spans="1:11" ht="15.75" customHeight="1" x14ac:dyDescent="0.4">
      <c r="A46" s="114"/>
      <c r="B46" s="114"/>
      <c r="C46" s="114"/>
      <c r="D46" s="114"/>
      <c r="E46" s="114"/>
      <c r="F46" s="114"/>
      <c r="G46" s="114"/>
      <c r="H46" s="114"/>
      <c r="I46" s="114"/>
      <c r="J46" s="114"/>
      <c r="K46" s="114"/>
    </row>
    <row r="47" spans="1:11" ht="15.75" customHeight="1" x14ac:dyDescent="0.4">
      <c r="A47" s="114"/>
      <c r="B47" s="114"/>
      <c r="C47" s="114"/>
      <c r="D47" s="114"/>
      <c r="E47" s="114"/>
      <c r="F47" s="114"/>
      <c r="G47" s="114"/>
      <c r="H47" s="114"/>
      <c r="I47" s="114"/>
      <c r="J47" s="114"/>
      <c r="K47" s="114"/>
    </row>
    <row r="48" spans="1:11" ht="15.75" customHeight="1" x14ac:dyDescent="0.4">
      <c r="A48" s="114"/>
      <c r="B48" s="114"/>
      <c r="C48" s="114"/>
      <c r="D48" s="114"/>
      <c r="E48" s="114"/>
      <c r="F48" s="114"/>
      <c r="G48" s="114"/>
      <c r="H48" s="114"/>
      <c r="I48" s="114"/>
      <c r="J48" s="114"/>
      <c r="K48" s="114"/>
    </row>
    <row r="49" spans="1:11" ht="15.75" customHeight="1" x14ac:dyDescent="0.4">
      <c r="A49" s="114"/>
      <c r="B49" s="114"/>
      <c r="C49" s="114"/>
      <c r="D49" s="114"/>
      <c r="E49" s="114"/>
      <c r="F49" s="114"/>
      <c r="G49" s="114"/>
      <c r="H49" s="114"/>
      <c r="I49" s="114"/>
      <c r="J49" s="114"/>
      <c r="K49" s="114"/>
    </row>
    <row r="50" spans="1:11" ht="15.75" customHeight="1" x14ac:dyDescent="0.4">
      <c r="A50" s="114"/>
      <c r="B50" s="114"/>
      <c r="C50" s="114"/>
      <c r="D50" s="114"/>
      <c r="E50" s="114"/>
      <c r="F50" s="114"/>
      <c r="G50" s="114"/>
      <c r="H50" s="114"/>
      <c r="I50" s="114"/>
      <c r="J50" s="114"/>
      <c r="K50" s="114"/>
    </row>
    <row r="51" spans="1:11" ht="15.75" customHeight="1" x14ac:dyDescent="0.4">
      <c r="A51" s="114"/>
      <c r="B51" s="114"/>
      <c r="C51" s="114"/>
      <c r="D51" s="114"/>
      <c r="E51" s="114"/>
      <c r="F51" s="114"/>
      <c r="G51" s="114"/>
      <c r="H51" s="114"/>
      <c r="I51" s="114"/>
      <c r="J51" s="114"/>
      <c r="K51" s="114"/>
    </row>
    <row r="52" spans="1:11" ht="15.75" customHeight="1" x14ac:dyDescent="0.4">
      <c r="A52" s="114"/>
      <c r="B52" s="114"/>
      <c r="C52" s="114"/>
      <c r="D52" s="114"/>
      <c r="E52" s="114"/>
      <c r="F52" s="114"/>
      <c r="G52" s="114"/>
      <c r="H52" s="114"/>
      <c r="I52" s="114"/>
      <c r="J52" s="114"/>
      <c r="K52" s="114"/>
    </row>
    <row r="53" spans="1:11" ht="15.75" customHeight="1" x14ac:dyDescent="0.4">
      <c r="A53" s="114"/>
      <c r="B53" s="114"/>
      <c r="C53" s="114"/>
      <c r="D53" s="114"/>
      <c r="E53" s="114"/>
      <c r="F53" s="114"/>
      <c r="G53" s="114"/>
      <c r="H53" s="114"/>
      <c r="I53" s="114"/>
      <c r="J53" s="114"/>
      <c r="K53" s="114"/>
    </row>
    <row r="54" spans="1:11" ht="15.75" customHeight="1" x14ac:dyDescent="0.4">
      <c r="A54" s="114"/>
      <c r="B54" s="114"/>
      <c r="C54" s="114"/>
      <c r="D54" s="114"/>
      <c r="E54" s="114"/>
      <c r="F54" s="114"/>
      <c r="G54" s="114"/>
      <c r="H54" s="114"/>
      <c r="I54" s="114"/>
      <c r="J54" s="114"/>
      <c r="K54" s="114"/>
    </row>
    <row r="55" spans="1:11" ht="15.75" customHeight="1" x14ac:dyDescent="0.4">
      <c r="A55" s="114"/>
      <c r="B55" s="114"/>
      <c r="C55" s="114"/>
      <c r="D55" s="114"/>
      <c r="E55" s="114"/>
      <c r="F55" s="114"/>
      <c r="G55" s="114"/>
      <c r="H55" s="114"/>
      <c r="I55" s="114"/>
      <c r="J55" s="114"/>
      <c r="K55" s="114"/>
    </row>
    <row r="56" spans="1:11" ht="15.75" customHeight="1" x14ac:dyDescent="0.4">
      <c r="A56" s="114"/>
      <c r="B56" s="114"/>
      <c r="C56" s="114"/>
      <c r="D56" s="114"/>
      <c r="E56" s="114"/>
      <c r="F56" s="114"/>
      <c r="G56" s="114"/>
      <c r="H56" s="114"/>
      <c r="I56" s="114"/>
      <c r="J56" s="114"/>
      <c r="K56" s="114"/>
    </row>
    <row r="57" spans="1:11" ht="15.75" customHeight="1" x14ac:dyDescent="0.4">
      <c r="A57" s="114"/>
      <c r="B57" s="114"/>
      <c r="C57" s="114"/>
      <c r="D57" s="114"/>
      <c r="E57" s="114"/>
      <c r="F57" s="114"/>
      <c r="G57" s="114"/>
      <c r="H57" s="114"/>
      <c r="I57" s="114"/>
      <c r="J57" s="114"/>
      <c r="K57" s="114"/>
    </row>
    <row r="58" spans="1:11" ht="15.75" customHeight="1" x14ac:dyDescent="0.4">
      <c r="A58" s="114"/>
      <c r="B58" s="114"/>
      <c r="C58" s="114"/>
      <c r="D58" s="114"/>
      <c r="E58" s="114"/>
      <c r="F58" s="114"/>
      <c r="G58" s="114"/>
      <c r="H58" s="114"/>
      <c r="I58" s="114"/>
      <c r="J58" s="114"/>
      <c r="K58" s="114"/>
    </row>
    <row r="59" spans="1:11" ht="15.75" customHeight="1" x14ac:dyDescent="0.4">
      <c r="A59" s="114"/>
      <c r="B59" s="114"/>
      <c r="C59" s="114"/>
      <c r="D59" s="114"/>
      <c r="E59" s="114"/>
      <c r="F59" s="114"/>
      <c r="G59" s="114"/>
      <c r="H59" s="114"/>
      <c r="I59" s="114"/>
      <c r="J59" s="114"/>
      <c r="K59" s="114"/>
    </row>
    <row r="60" spans="1:11" ht="15.75" customHeight="1" x14ac:dyDescent="0.4">
      <c r="A60" s="114"/>
      <c r="B60" s="114"/>
      <c r="C60" s="114"/>
      <c r="D60" s="114"/>
      <c r="E60" s="114"/>
      <c r="F60" s="114"/>
      <c r="G60" s="114"/>
      <c r="H60" s="114"/>
      <c r="I60" s="114"/>
      <c r="J60" s="114"/>
      <c r="K60" s="114"/>
    </row>
    <row r="61" spans="1:11" ht="15.75" customHeight="1" x14ac:dyDescent="0.4">
      <c r="A61" s="114"/>
      <c r="B61" s="114"/>
      <c r="C61" s="114"/>
      <c r="D61" s="114"/>
      <c r="E61" s="114"/>
      <c r="F61" s="114"/>
      <c r="G61" s="114"/>
      <c r="H61" s="114"/>
      <c r="I61" s="114"/>
      <c r="J61" s="114"/>
      <c r="K61" s="114"/>
    </row>
    <row r="62" spans="1:11" ht="15.75" customHeight="1" x14ac:dyDescent="0.4">
      <c r="A62" s="114"/>
      <c r="B62" s="114"/>
      <c r="C62" s="114"/>
      <c r="D62" s="114"/>
      <c r="E62" s="114"/>
      <c r="F62" s="114"/>
      <c r="G62" s="114"/>
      <c r="H62" s="114"/>
      <c r="I62" s="114"/>
      <c r="J62" s="114"/>
      <c r="K62" s="114"/>
    </row>
    <row r="63" spans="1:11" ht="15.75" customHeight="1" x14ac:dyDescent="0.4">
      <c r="A63" s="114"/>
      <c r="B63" s="114"/>
      <c r="C63" s="114"/>
      <c r="D63" s="114"/>
      <c r="E63" s="114"/>
      <c r="F63" s="114"/>
      <c r="G63" s="114"/>
      <c r="H63" s="114"/>
      <c r="I63" s="114"/>
      <c r="J63" s="114"/>
      <c r="K63" s="114"/>
    </row>
    <row r="64" spans="1:11" ht="15.75" customHeight="1" x14ac:dyDescent="0.4">
      <c r="A64" s="114"/>
      <c r="B64" s="114"/>
      <c r="C64" s="114"/>
      <c r="D64" s="114"/>
      <c r="E64" s="114"/>
      <c r="F64" s="114"/>
      <c r="G64" s="114"/>
      <c r="H64" s="114"/>
      <c r="I64" s="114"/>
      <c r="J64" s="114"/>
      <c r="K64" s="114"/>
    </row>
    <row r="65" spans="1:11" ht="15.75" customHeight="1" x14ac:dyDescent="0.4">
      <c r="A65" s="114"/>
      <c r="B65" s="114"/>
      <c r="C65" s="114"/>
      <c r="D65" s="114"/>
      <c r="E65" s="114"/>
      <c r="F65" s="114"/>
      <c r="G65" s="114"/>
      <c r="H65" s="114"/>
      <c r="I65" s="114"/>
      <c r="J65" s="114"/>
      <c r="K65" s="114"/>
    </row>
    <row r="66" spans="1:11" ht="15.75" customHeight="1" x14ac:dyDescent="0.4">
      <c r="A66" s="114"/>
      <c r="B66" s="114"/>
      <c r="C66" s="114"/>
      <c r="D66" s="114"/>
      <c r="E66" s="114"/>
      <c r="F66" s="114"/>
      <c r="G66" s="114"/>
      <c r="H66" s="114"/>
      <c r="I66" s="114"/>
      <c r="J66" s="114"/>
      <c r="K66" s="114"/>
    </row>
    <row r="67" spans="1:11" ht="15.75" customHeight="1" x14ac:dyDescent="0.4">
      <c r="A67" s="114"/>
      <c r="B67" s="114"/>
      <c r="C67" s="114"/>
      <c r="D67" s="114"/>
      <c r="E67" s="114"/>
      <c r="F67" s="114"/>
      <c r="G67" s="114"/>
      <c r="H67" s="114"/>
      <c r="I67" s="114"/>
      <c r="J67" s="114"/>
      <c r="K67" s="114"/>
    </row>
    <row r="68" spans="1:11" ht="15.75" customHeight="1" x14ac:dyDescent="0.4">
      <c r="A68" s="114"/>
      <c r="B68" s="114"/>
      <c r="C68" s="114"/>
      <c r="D68" s="114"/>
      <c r="E68" s="114"/>
      <c r="F68" s="114"/>
      <c r="G68" s="114"/>
      <c r="H68" s="114"/>
      <c r="I68" s="114"/>
      <c r="J68" s="114"/>
      <c r="K68" s="114"/>
    </row>
    <row r="69" spans="1:11" ht="15.75" customHeight="1" x14ac:dyDescent="0.4">
      <c r="A69" s="114"/>
      <c r="B69" s="114"/>
      <c r="C69" s="114"/>
      <c r="D69" s="114"/>
      <c r="E69" s="114"/>
      <c r="F69" s="114"/>
      <c r="G69" s="114"/>
      <c r="H69" s="114"/>
      <c r="I69" s="114"/>
      <c r="J69" s="114"/>
      <c r="K69" s="114"/>
    </row>
    <row r="70" spans="1:11" ht="15.75" customHeight="1" x14ac:dyDescent="0.4">
      <c r="A70" s="114"/>
      <c r="B70" s="114"/>
      <c r="C70" s="114"/>
      <c r="D70" s="114"/>
      <c r="E70" s="114"/>
      <c r="F70" s="114"/>
      <c r="G70" s="114"/>
      <c r="H70" s="114"/>
      <c r="I70" s="114"/>
      <c r="J70" s="114"/>
      <c r="K70" s="114"/>
    </row>
    <row r="71" spans="1:11" ht="15.75" customHeight="1" x14ac:dyDescent="0.4">
      <c r="A71" s="114"/>
      <c r="B71" s="114"/>
      <c r="C71" s="114"/>
      <c r="D71" s="114"/>
      <c r="E71" s="114"/>
      <c r="F71" s="114"/>
      <c r="G71" s="114"/>
      <c r="H71" s="114"/>
      <c r="I71" s="114"/>
      <c r="J71" s="114"/>
      <c r="K71" s="114"/>
    </row>
    <row r="72" spans="1:11" ht="15.75" customHeight="1" x14ac:dyDescent="0.4">
      <c r="A72" s="114"/>
      <c r="B72" s="114"/>
      <c r="C72" s="114"/>
      <c r="D72" s="114"/>
      <c r="E72" s="114"/>
      <c r="F72" s="114"/>
      <c r="G72" s="114"/>
      <c r="H72" s="114"/>
      <c r="I72" s="114"/>
      <c r="J72" s="114"/>
      <c r="K72" s="114"/>
    </row>
    <row r="73" spans="1:11" ht="15.75" customHeight="1" x14ac:dyDescent="0.4">
      <c r="A73" s="114"/>
      <c r="B73" s="114"/>
      <c r="C73" s="114"/>
      <c r="D73" s="114"/>
      <c r="E73" s="114"/>
      <c r="F73" s="114"/>
      <c r="G73" s="114"/>
      <c r="H73" s="114"/>
      <c r="I73" s="114"/>
      <c r="J73" s="114"/>
      <c r="K73" s="114"/>
    </row>
    <row r="74" spans="1:11" ht="15.75" customHeight="1" x14ac:dyDescent="0.4">
      <c r="A74" s="114"/>
      <c r="B74" s="114"/>
      <c r="C74" s="114"/>
      <c r="D74" s="114"/>
      <c r="E74" s="114"/>
      <c r="F74" s="114"/>
      <c r="G74" s="114"/>
      <c r="H74" s="114"/>
      <c r="I74" s="114"/>
      <c r="J74" s="114"/>
      <c r="K74" s="114"/>
    </row>
    <row r="75" spans="1:11" ht="15.75" customHeight="1" x14ac:dyDescent="0.4">
      <c r="A75" s="114"/>
      <c r="B75" s="114"/>
      <c r="C75" s="114"/>
      <c r="D75" s="114"/>
      <c r="E75" s="114"/>
      <c r="F75" s="114"/>
      <c r="G75" s="114"/>
      <c r="H75" s="114"/>
      <c r="I75" s="114"/>
      <c r="J75" s="114"/>
      <c r="K75" s="114"/>
    </row>
    <row r="76" spans="1:11" ht="15.75" customHeight="1" x14ac:dyDescent="0.4">
      <c r="A76" s="114"/>
      <c r="B76" s="114"/>
      <c r="C76" s="114"/>
      <c r="D76" s="114"/>
      <c r="E76" s="114"/>
      <c r="F76" s="114"/>
      <c r="G76" s="114"/>
      <c r="H76" s="114"/>
      <c r="I76" s="114"/>
      <c r="J76" s="114"/>
      <c r="K76" s="114"/>
    </row>
    <row r="77" spans="1:11" ht="15.75" customHeight="1" x14ac:dyDescent="0.4">
      <c r="A77" s="114"/>
      <c r="B77" s="114"/>
      <c r="C77" s="114"/>
      <c r="D77" s="114"/>
      <c r="E77" s="114"/>
      <c r="F77" s="114"/>
      <c r="G77" s="114"/>
      <c r="H77" s="114"/>
      <c r="I77" s="114"/>
      <c r="J77" s="114"/>
      <c r="K77" s="114"/>
    </row>
    <row r="78" spans="1:11" ht="15.75" customHeight="1" x14ac:dyDescent="0.4">
      <c r="A78" s="114"/>
      <c r="B78" s="114"/>
      <c r="C78" s="114"/>
      <c r="D78" s="114"/>
      <c r="E78" s="114"/>
      <c r="F78" s="114"/>
      <c r="G78" s="114"/>
      <c r="H78" s="114"/>
      <c r="I78" s="114"/>
      <c r="J78" s="114"/>
      <c r="K78" s="114"/>
    </row>
    <row r="79" spans="1:11" ht="15.75" customHeight="1" x14ac:dyDescent="0.4">
      <c r="A79" s="114"/>
      <c r="B79" s="114"/>
      <c r="C79" s="114"/>
      <c r="D79" s="114"/>
      <c r="E79" s="114"/>
      <c r="F79" s="114"/>
      <c r="G79" s="114"/>
      <c r="H79" s="114"/>
      <c r="I79" s="114"/>
      <c r="J79" s="114"/>
      <c r="K79" s="114"/>
    </row>
    <row r="80" spans="1:11" ht="15.75" customHeight="1" x14ac:dyDescent="0.4">
      <c r="A80" s="114"/>
      <c r="B80" s="114"/>
      <c r="C80" s="114"/>
      <c r="D80" s="114"/>
      <c r="E80" s="114"/>
      <c r="F80" s="114"/>
      <c r="G80" s="114"/>
      <c r="H80" s="114"/>
      <c r="I80" s="114"/>
      <c r="J80" s="114"/>
      <c r="K80" s="114"/>
    </row>
    <row r="81" spans="1:11" ht="15.75" customHeight="1" x14ac:dyDescent="0.4">
      <c r="A81" s="114"/>
      <c r="B81" s="114"/>
      <c r="C81" s="114"/>
      <c r="D81" s="114"/>
      <c r="E81" s="114"/>
      <c r="F81" s="114"/>
      <c r="G81" s="114"/>
      <c r="H81" s="114"/>
      <c r="I81" s="114"/>
      <c r="J81" s="114"/>
      <c r="K81" s="114"/>
    </row>
    <row r="82" spans="1:11" ht="15.75" customHeight="1" x14ac:dyDescent="0.4">
      <c r="A82" s="114"/>
      <c r="B82" s="114"/>
      <c r="C82" s="114"/>
      <c r="D82" s="114"/>
      <c r="E82" s="114"/>
      <c r="F82" s="114"/>
      <c r="G82" s="114"/>
      <c r="H82" s="114"/>
      <c r="I82" s="114"/>
      <c r="J82" s="114"/>
      <c r="K82" s="114"/>
    </row>
    <row r="83" spans="1:11" ht="15.75" customHeight="1" x14ac:dyDescent="0.4">
      <c r="A83" s="114"/>
      <c r="B83" s="114"/>
      <c r="C83" s="114"/>
      <c r="D83" s="114"/>
      <c r="E83" s="114"/>
      <c r="F83" s="114"/>
      <c r="G83" s="114"/>
      <c r="H83" s="114"/>
      <c r="I83" s="114"/>
      <c r="J83" s="114"/>
      <c r="K83" s="114"/>
    </row>
    <row r="84" spans="1:11" ht="15.75" customHeight="1" x14ac:dyDescent="0.4">
      <c r="A84" s="114"/>
      <c r="B84" s="114"/>
      <c r="C84" s="114"/>
      <c r="D84" s="114"/>
      <c r="E84" s="114"/>
      <c r="F84" s="114"/>
      <c r="G84" s="114"/>
      <c r="H84" s="114"/>
      <c r="I84" s="114"/>
      <c r="J84" s="114"/>
      <c r="K84" s="114"/>
    </row>
    <row r="85" spans="1:11" ht="15.75" customHeight="1" x14ac:dyDescent="0.4">
      <c r="A85" s="114"/>
      <c r="B85" s="114"/>
      <c r="C85" s="114"/>
      <c r="D85" s="114"/>
      <c r="E85" s="114"/>
      <c r="F85" s="114"/>
      <c r="G85" s="114"/>
      <c r="H85" s="114"/>
      <c r="I85" s="114"/>
      <c r="J85" s="114"/>
      <c r="K85" s="114"/>
    </row>
    <row r="86" spans="1:11" ht="15.75" customHeight="1" x14ac:dyDescent="0.4">
      <c r="A86" s="114"/>
      <c r="B86" s="114"/>
      <c r="C86" s="114"/>
      <c r="D86" s="114"/>
      <c r="E86" s="114"/>
      <c r="F86" s="114"/>
      <c r="G86" s="114"/>
      <c r="H86" s="114"/>
      <c r="I86" s="114"/>
      <c r="J86" s="114"/>
      <c r="K86" s="114"/>
    </row>
    <row r="87" spans="1:11" ht="15.75" customHeight="1" x14ac:dyDescent="0.4">
      <c r="A87" s="114"/>
      <c r="B87" s="114"/>
      <c r="C87" s="114"/>
      <c r="D87" s="114"/>
      <c r="E87" s="114"/>
      <c r="F87" s="114"/>
      <c r="G87" s="114"/>
      <c r="H87" s="114"/>
      <c r="I87" s="114"/>
      <c r="J87" s="114"/>
      <c r="K87" s="114"/>
    </row>
    <row r="88" spans="1:11" ht="15.75" customHeight="1" x14ac:dyDescent="0.4">
      <c r="A88" s="114"/>
      <c r="B88" s="114"/>
      <c r="C88" s="114"/>
      <c r="D88" s="114"/>
      <c r="E88" s="114"/>
      <c r="F88" s="114"/>
      <c r="G88" s="114"/>
      <c r="H88" s="114"/>
      <c r="I88" s="114"/>
      <c r="J88" s="114"/>
      <c r="K88" s="114"/>
    </row>
    <row r="89" spans="1:11" ht="15.75" customHeight="1" x14ac:dyDescent="0.4">
      <c r="A89" s="114"/>
      <c r="B89" s="114"/>
      <c r="C89" s="114"/>
      <c r="D89" s="114"/>
      <c r="E89" s="114"/>
      <c r="F89" s="114"/>
      <c r="G89" s="114"/>
      <c r="H89" s="114"/>
      <c r="I89" s="114"/>
      <c r="J89" s="114"/>
      <c r="K89" s="114"/>
    </row>
    <row r="90" spans="1:11" ht="15.75" customHeight="1" x14ac:dyDescent="0.4">
      <c r="A90" s="114"/>
      <c r="B90" s="114"/>
      <c r="C90" s="114"/>
      <c r="D90" s="114"/>
      <c r="E90" s="114"/>
      <c r="F90" s="114"/>
      <c r="G90" s="114"/>
      <c r="H90" s="114"/>
      <c r="I90" s="114"/>
      <c r="J90" s="114"/>
      <c r="K90" s="114"/>
    </row>
    <row r="91" spans="1:11" ht="15.75" customHeight="1" x14ac:dyDescent="0.4">
      <c r="A91" s="114"/>
      <c r="B91" s="114"/>
      <c r="C91" s="114"/>
      <c r="D91" s="114"/>
      <c r="E91" s="114"/>
      <c r="F91" s="114"/>
      <c r="G91" s="114"/>
      <c r="H91" s="114"/>
      <c r="I91" s="114"/>
      <c r="J91" s="114"/>
      <c r="K91" s="114"/>
    </row>
    <row r="92" spans="1:11" ht="15.75" customHeight="1" x14ac:dyDescent="0.4">
      <c r="A92" s="114"/>
      <c r="B92" s="114"/>
      <c r="C92" s="114"/>
      <c r="D92" s="114"/>
      <c r="E92" s="114"/>
      <c r="F92" s="114"/>
      <c r="G92" s="114"/>
      <c r="H92" s="114"/>
      <c r="I92" s="114"/>
      <c r="J92" s="114"/>
      <c r="K92" s="114"/>
    </row>
    <row r="93" spans="1:11" ht="15.75" customHeight="1" x14ac:dyDescent="0.4">
      <c r="A93" s="114"/>
      <c r="B93" s="114"/>
      <c r="C93" s="114"/>
      <c r="D93" s="114"/>
      <c r="E93" s="114"/>
      <c r="F93" s="114"/>
      <c r="G93" s="114"/>
      <c r="H93" s="114"/>
      <c r="I93" s="114"/>
      <c r="J93" s="114"/>
      <c r="K93" s="114"/>
    </row>
    <row r="94" spans="1:11" ht="15.75" customHeight="1" x14ac:dyDescent="0.4">
      <c r="A94" s="114"/>
      <c r="B94" s="114"/>
      <c r="C94" s="114"/>
      <c r="D94" s="114"/>
      <c r="E94" s="114"/>
      <c r="F94" s="114"/>
      <c r="G94" s="114"/>
      <c r="H94" s="114"/>
      <c r="I94" s="114"/>
      <c r="J94" s="114"/>
      <c r="K94" s="114"/>
    </row>
    <row r="95" spans="1:11" ht="15.75" customHeight="1" x14ac:dyDescent="0.4">
      <c r="A95" s="114"/>
      <c r="B95" s="114"/>
      <c r="C95" s="114"/>
      <c r="D95" s="114"/>
      <c r="E95" s="114"/>
      <c r="F95" s="114"/>
      <c r="G95" s="114"/>
      <c r="H95" s="114"/>
      <c r="I95" s="114"/>
      <c r="J95" s="114"/>
      <c r="K95" s="114"/>
    </row>
    <row r="96" spans="1:11" ht="15.75" customHeight="1" x14ac:dyDescent="0.4">
      <c r="A96" s="114"/>
      <c r="B96" s="114"/>
      <c r="C96" s="114"/>
      <c r="D96" s="114"/>
      <c r="E96" s="114"/>
      <c r="F96" s="114"/>
      <c r="G96" s="114"/>
      <c r="H96" s="114"/>
      <c r="I96" s="114"/>
      <c r="J96" s="114"/>
      <c r="K96" s="114"/>
    </row>
    <row r="97" spans="1:11" ht="15.75" customHeight="1" x14ac:dyDescent="0.4">
      <c r="A97" s="114"/>
      <c r="B97" s="114"/>
      <c r="C97" s="114"/>
      <c r="D97" s="114"/>
      <c r="E97" s="114"/>
      <c r="F97" s="114"/>
      <c r="G97" s="114"/>
      <c r="H97" s="114"/>
      <c r="I97" s="114"/>
      <c r="J97" s="114"/>
      <c r="K97" s="114"/>
    </row>
    <row r="98" spans="1:11" ht="15.75" customHeight="1" x14ac:dyDescent="0.4">
      <c r="A98" s="114"/>
      <c r="B98" s="114"/>
      <c r="C98" s="114"/>
      <c r="D98" s="114"/>
      <c r="E98" s="114"/>
      <c r="F98" s="114"/>
      <c r="G98" s="114"/>
      <c r="H98" s="114"/>
      <c r="I98" s="114"/>
      <c r="J98" s="114"/>
      <c r="K98" s="114"/>
    </row>
    <row r="99" spans="1:11" ht="15.75" customHeight="1" x14ac:dyDescent="0.4">
      <c r="A99" s="114"/>
      <c r="B99" s="114"/>
      <c r="C99" s="114"/>
      <c r="D99" s="114"/>
      <c r="E99" s="114"/>
      <c r="F99" s="114"/>
      <c r="G99" s="114"/>
      <c r="H99" s="114"/>
      <c r="I99" s="114"/>
      <c r="J99" s="114"/>
      <c r="K99" s="114"/>
    </row>
    <row r="100" spans="1:11" ht="15.75" customHeight="1" x14ac:dyDescent="0.4">
      <c r="A100" s="114"/>
      <c r="B100" s="114"/>
      <c r="C100" s="114"/>
      <c r="D100" s="114"/>
      <c r="E100" s="114"/>
      <c r="F100" s="114"/>
      <c r="G100" s="114"/>
      <c r="H100" s="114"/>
      <c r="I100" s="114"/>
      <c r="J100" s="114"/>
      <c r="K100" s="114"/>
    </row>
  </sheetData>
  <mergeCells count="16">
    <mergeCell ref="C23:I23"/>
    <mergeCell ref="C27:I27"/>
    <mergeCell ref="D14:F14"/>
    <mergeCell ref="D16:E16"/>
    <mergeCell ref="F16:G16"/>
    <mergeCell ref="H16:I16"/>
    <mergeCell ref="D17:E17"/>
    <mergeCell ref="F17:G17"/>
    <mergeCell ref="H17:I17"/>
    <mergeCell ref="C11:J12"/>
    <mergeCell ref="B2:D2"/>
    <mergeCell ref="C10:E10"/>
    <mergeCell ref="C7:E7"/>
    <mergeCell ref="C8:E8"/>
    <mergeCell ref="C9:E9"/>
    <mergeCell ref="C3:J5"/>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00"/>
  <sheetViews>
    <sheetView workbookViewId="0">
      <selection activeCell="C3" sqref="C3:I20"/>
    </sheetView>
  </sheetViews>
  <sheetFormatPr defaultColWidth="14.453125" defaultRowHeight="15" customHeight="1" x14ac:dyDescent="0.35"/>
  <cols>
    <col min="1" max="2" width="9" customWidth="1"/>
    <col min="3" max="3" width="21.81640625" customWidth="1"/>
    <col min="4" max="5" width="13.54296875" customWidth="1"/>
    <col min="6" max="6" width="12.54296875" customWidth="1"/>
    <col min="7" max="7" width="9" customWidth="1"/>
    <col min="8" max="8" width="14.08984375" customWidth="1"/>
    <col min="9" max="11" width="9" customWidth="1"/>
    <col min="12" max="12" width="10.08984375" customWidth="1"/>
    <col min="13" max="14" width="9" customWidth="1"/>
  </cols>
  <sheetData>
    <row r="1" spans="1:14" ht="15.75" customHeight="1" x14ac:dyDescent="0.35">
      <c r="A1" s="1"/>
      <c r="B1" s="1"/>
      <c r="C1" s="1"/>
      <c r="D1" s="1"/>
      <c r="E1" s="1"/>
      <c r="F1" s="1"/>
      <c r="G1" s="1"/>
      <c r="H1" s="1"/>
      <c r="I1" s="1"/>
      <c r="J1" s="1"/>
      <c r="K1" s="1"/>
      <c r="L1" s="1"/>
      <c r="M1" s="1"/>
      <c r="N1" s="1"/>
    </row>
    <row r="2" spans="1:14" ht="15.75" customHeight="1" x14ac:dyDescent="0.35">
      <c r="A2" s="1"/>
      <c r="B2" s="312" t="s">
        <v>210</v>
      </c>
      <c r="C2" s="277"/>
      <c r="D2" s="1"/>
      <c r="E2" s="1"/>
      <c r="F2" s="1"/>
      <c r="G2" s="1"/>
      <c r="H2" s="1"/>
      <c r="I2" s="1"/>
      <c r="J2" s="1"/>
      <c r="K2" s="1"/>
      <c r="L2" s="1"/>
      <c r="M2" s="1"/>
      <c r="N2" s="1"/>
    </row>
    <row r="3" spans="1:14" ht="15.75" customHeight="1" x14ac:dyDescent="0.35">
      <c r="A3" s="1"/>
      <c r="B3" s="200"/>
      <c r="C3" s="314" t="s">
        <v>302</v>
      </c>
      <c r="D3" s="240"/>
      <c r="E3" s="240"/>
      <c r="F3" s="240"/>
      <c r="G3" s="240"/>
      <c r="H3" s="240"/>
      <c r="I3" s="241"/>
      <c r="J3" s="1"/>
      <c r="K3" s="1"/>
      <c r="L3" s="1"/>
      <c r="M3" s="1"/>
      <c r="N3" s="1"/>
    </row>
    <row r="4" spans="1:14" ht="15.75" customHeight="1" x14ac:dyDescent="0.35">
      <c r="A4" s="1"/>
      <c r="B4" s="200"/>
      <c r="C4" s="242"/>
      <c r="D4" s="243"/>
      <c r="E4" s="243"/>
      <c r="F4" s="243"/>
      <c r="G4" s="243"/>
      <c r="H4" s="243"/>
      <c r="I4" s="244"/>
      <c r="J4" s="1"/>
      <c r="K4" s="1"/>
      <c r="L4" s="1"/>
      <c r="M4" s="1"/>
      <c r="N4" s="1"/>
    </row>
    <row r="5" spans="1:14" ht="15.75" customHeight="1" x14ac:dyDescent="0.35">
      <c r="A5" s="1"/>
      <c r="B5" s="200"/>
      <c r="C5" s="242"/>
      <c r="D5" s="243"/>
      <c r="E5" s="243"/>
      <c r="F5" s="243"/>
      <c r="G5" s="243"/>
      <c r="H5" s="243"/>
      <c r="I5" s="244"/>
      <c r="J5" s="1"/>
      <c r="K5" s="1"/>
      <c r="L5" s="1"/>
      <c r="M5" s="1"/>
      <c r="N5" s="1"/>
    </row>
    <row r="6" spans="1:14" ht="15.75" customHeight="1" x14ac:dyDescent="0.35">
      <c r="A6" s="1"/>
      <c r="B6" s="200"/>
      <c r="C6" s="242"/>
      <c r="D6" s="243"/>
      <c r="E6" s="243"/>
      <c r="F6" s="243"/>
      <c r="G6" s="243"/>
      <c r="H6" s="243"/>
      <c r="I6" s="244"/>
      <c r="J6" s="1"/>
      <c r="K6" s="1"/>
      <c r="L6" s="1"/>
      <c r="M6" s="1"/>
      <c r="N6" s="1"/>
    </row>
    <row r="7" spans="1:14" ht="15.75" customHeight="1" x14ac:dyDescent="0.35">
      <c r="A7" s="1"/>
      <c r="B7" s="200"/>
      <c r="C7" s="242"/>
      <c r="D7" s="243"/>
      <c r="E7" s="243"/>
      <c r="F7" s="243"/>
      <c r="G7" s="243"/>
      <c r="H7" s="243"/>
      <c r="I7" s="244"/>
      <c r="J7" s="1"/>
      <c r="K7" s="1"/>
      <c r="L7" s="1"/>
      <c r="M7" s="1"/>
      <c r="N7" s="1"/>
    </row>
    <row r="8" spans="1:14" ht="15.75" customHeight="1" x14ac:dyDescent="0.35">
      <c r="A8" s="1"/>
      <c r="B8" s="200"/>
      <c r="C8" s="242"/>
      <c r="D8" s="243"/>
      <c r="E8" s="243"/>
      <c r="F8" s="243"/>
      <c r="G8" s="243"/>
      <c r="H8" s="243"/>
      <c r="I8" s="244"/>
      <c r="J8" s="1"/>
      <c r="K8" s="1"/>
      <c r="L8" s="1"/>
      <c r="M8" s="1"/>
      <c r="N8" s="1"/>
    </row>
    <row r="9" spans="1:14" ht="15.75" customHeight="1" x14ac:dyDescent="0.35">
      <c r="A9" s="1"/>
      <c r="B9" s="200"/>
      <c r="C9" s="242"/>
      <c r="D9" s="243"/>
      <c r="E9" s="243"/>
      <c r="F9" s="243"/>
      <c r="G9" s="243"/>
      <c r="H9" s="243"/>
      <c r="I9" s="244"/>
      <c r="J9" s="1"/>
      <c r="K9" s="1"/>
      <c r="L9" s="1"/>
      <c r="M9" s="1"/>
      <c r="N9" s="1"/>
    </row>
    <row r="10" spans="1:14" ht="15.75" customHeight="1" x14ac:dyDescent="0.35">
      <c r="A10" s="1"/>
      <c r="B10" s="200"/>
      <c r="C10" s="242"/>
      <c r="D10" s="243"/>
      <c r="E10" s="243"/>
      <c r="F10" s="243"/>
      <c r="G10" s="243"/>
      <c r="H10" s="243"/>
      <c r="I10" s="244"/>
      <c r="J10" s="1"/>
      <c r="K10" s="201"/>
      <c r="L10" s="1"/>
      <c r="M10" s="1"/>
      <c r="N10" s="1"/>
    </row>
    <row r="11" spans="1:14" ht="15.75" customHeight="1" x14ac:dyDescent="0.4">
      <c r="A11" s="1"/>
      <c r="B11" s="200"/>
      <c r="C11" s="242"/>
      <c r="D11" s="243"/>
      <c r="E11" s="243"/>
      <c r="F11" s="243"/>
      <c r="G11" s="243"/>
      <c r="H11" s="243"/>
      <c r="I11" s="244"/>
      <c r="J11" s="1"/>
      <c r="K11" s="1"/>
      <c r="L11" s="202"/>
      <c r="M11" s="1"/>
      <c r="N11" s="1"/>
    </row>
    <row r="12" spans="1:14" ht="15.75" customHeight="1" x14ac:dyDescent="0.35">
      <c r="A12" s="1"/>
      <c r="B12" s="200"/>
      <c r="C12" s="242"/>
      <c r="D12" s="243"/>
      <c r="E12" s="243"/>
      <c r="F12" s="243"/>
      <c r="G12" s="243"/>
      <c r="H12" s="243"/>
      <c r="I12" s="244"/>
      <c r="J12" s="1"/>
      <c r="K12" s="1"/>
      <c r="L12" s="1"/>
      <c r="M12" s="1"/>
      <c r="N12" s="1"/>
    </row>
    <row r="13" spans="1:14" ht="15.75" customHeight="1" x14ac:dyDescent="0.35">
      <c r="A13" s="1"/>
      <c r="B13" s="200"/>
      <c r="C13" s="242"/>
      <c r="D13" s="243"/>
      <c r="E13" s="243"/>
      <c r="F13" s="243"/>
      <c r="G13" s="243"/>
      <c r="H13" s="243"/>
      <c r="I13" s="244"/>
      <c r="J13" s="1"/>
      <c r="K13" s="1"/>
      <c r="L13" s="1"/>
      <c r="M13" s="1"/>
      <c r="N13" s="1"/>
    </row>
    <row r="14" spans="1:14" ht="15.75" customHeight="1" x14ac:dyDescent="0.35">
      <c r="A14" s="1"/>
      <c r="B14" s="200"/>
      <c r="C14" s="242"/>
      <c r="D14" s="243"/>
      <c r="E14" s="243"/>
      <c r="F14" s="243"/>
      <c r="G14" s="243"/>
      <c r="H14" s="243"/>
      <c r="I14" s="244"/>
      <c r="J14" s="1"/>
      <c r="K14" s="1"/>
      <c r="L14" s="1"/>
      <c r="M14" s="1"/>
      <c r="N14" s="1"/>
    </row>
    <row r="15" spans="1:14" ht="15.75" customHeight="1" x14ac:dyDescent="0.35">
      <c r="A15" s="1"/>
      <c r="B15" s="200"/>
      <c r="C15" s="242"/>
      <c r="D15" s="243"/>
      <c r="E15" s="243"/>
      <c r="F15" s="243"/>
      <c r="G15" s="243"/>
      <c r="H15" s="243"/>
      <c r="I15" s="244"/>
      <c r="J15" s="1"/>
      <c r="K15" s="1"/>
      <c r="L15" s="1"/>
      <c r="M15" s="1"/>
      <c r="N15" s="1"/>
    </row>
    <row r="16" spans="1:14" ht="15.75" customHeight="1" x14ac:dyDescent="0.35">
      <c r="A16" s="1"/>
      <c r="B16" s="200"/>
      <c r="C16" s="242"/>
      <c r="D16" s="243"/>
      <c r="E16" s="243"/>
      <c r="F16" s="243"/>
      <c r="G16" s="243"/>
      <c r="H16" s="243"/>
      <c r="I16" s="244"/>
      <c r="J16" s="1"/>
      <c r="K16" s="1"/>
      <c r="L16" s="1"/>
      <c r="M16" s="1"/>
      <c r="N16" s="1"/>
    </row>
    <row r="17" spans="1:14" ht="15.75" customHeight="1" x14ac:dyDescent="0.35">
      <c r="A17" s="1"/>
      <c r="B17" s="200"/>
      <c r="C17" s="242"/>
      <c r="D17" s="243"/>
      <c r="E17" s="243"/>
      <c r="F17" s="243"/>
      <c r="G17" s="243"/>
      <c r="H17" s="243"/>
      <c r="I17" s="244"/>
      <c r="J17" s="1"/>
      <c r="K17" s="1"/>
      <c r="L17" s="1"/>
      <c r="M17" s="1"/>
      <c r="N17" s="1"/>
    </row>
    <row r="18" spans="1:14" ht="15.75" customHeight="1" x14ac:dyDescent="0.35">
      <c r="A18" s="1"/>
      <c r="B18" s="200"/>
      <c r="C18" s="242"/>
      <c r="D18" s="243"/>
      <c r="E18" s="243"/>
      <c r="F18" s="243"/>
      <c r="G18" s="243"/>
      <c r="H18" s="243"/>
      <c r="I18" s="244"/>
      <c r="J18" s="1"/>
      <c r="K18" s="1"/>
      <c r="L18" s="1"/>
      <c r="M18" s="1"/>
      <c r="N18" s="1"/>
    </row>
    <row r="19" spans="1:14" ht="15.75" customHeight="1" x14ac:dyDescent="0.35">
      <c r="A19" s="1"/>
      <c r="B19" s="200"/>
      <c r="C19" s="242"/>
      <c r="D19" s="243"/>
      <c r="E19" s="243"/>
      <c r="F19" s="243"/>
      <c r="G19" s="243"/>
      <c r="H19" s="243"/>
      <c r="I19" s="244"/>
      <c r="J19" s="1"/>
      <c r="K19" s="1"/>
      <c r="L19" s="1"/>
      <c r="M19" s="1"/>
      <c r="N19" s="1"/>
    </row>
    <row r="20" spans="1:14" ht="15.75" customHeight="1" x14ac:dyDescent="0.35">
      <c r="A20" s="1"/>
      <c r="B20" s="1"/>
      <c r="C20" s="255"/>
      <c r="D20" s="256"/>
      <c r="E20" s="256"/>
      <c r="F20" s="256"/>
      <c r="G20" s="256"/>
      <c r="H20" s="256"/>
      <c r="I20" s="257"/>
      <c r="J20" s="1"/>
      <c r="K20" s="1"/>
      <c r="L20" s="1"/>
      <c r="M20" s="1"/>
      <c r="N20" s="1"/>
    </row>
    <row r="21" spans="1:14" ht="15.75" customHeight="1" x14ac:dyDescent="0.35">
      <c r="A21" s="1"/>
      <c r="B21" s="5" t="s">
        <v>21</v>
      </c>
      <c r="C21" s="1"/>
      <c r="D21" s="1"/>
      <c r="E21" s="1"/>
      <c r="F21" s="1"/>
      <c r="G21" s="1"/>
      <c r="H21" s="1"/>
      <c r="I21" s="1"/>
      <c r="J21" s="1"/>
      <c r="K21" s="1"/>
      <c r="L21" s="1"/>
      <c r="M21" s="1"/>
      <c r="N21" s="1"/>
    </row>
    <row r="22" spans="1:14" ht="15.75" customHeight="1" x14ac:dyDescent="0.35">
      <c r="A22" s="1"/>
      <c r="B22" s="1"/>
      <c r="C22" s="1"/>
      <c r="D22" s="1"/>
      <c r="E22" s="1"/>
      <c r="F22" s="1"/>
      <c r="G22" s="1"/>
      <c r="H22" s="1"/>
      <c r="I22" s="1"/>
      <c r="J22" s="1"/>
      <c r="K22" s="1"/>
      <c r="L22" s="1"/>
      <c r="M22" s="1"/>
      <c r="N22" s="1"/>
    </row>
    <row r="23" spans="1:14" ht="15.75" customHeight="1" x14ac:dyDescent="0.35">
      <c r="A23" s="1"/>
      <c r="B23" s="1"/>
      <c r="C23" s="313" t="s">
        <v>232</v>
      </c>
      <c r="D23" s="248"/>
      <c r="E23" s="248"/>
      <c r="F23" s="248"/>
      <c r="G23" s="249"/>
      <c r="H23" s="1"/>
      <c r="I23" s="1"/>
      <c r="J23" s="1"/>
      <c r="K23" s="203" t="s">
        <v>76</v>
      </c>
      <c r="L23" s="204"/>
      <c r="M23" s="1"/>
      <c r="N23" s="1"/>
    </row>
    <row r="24" spans="1:14" ht="15.75" customHeight="1" x14ac:dyDescent="0.35">
      <c r="A24" s="1"/>
      <c r="B24" s="1"/>
      <c r="C24" s="1"/>
      <c r="D24" s="1"/>
      <c r="E24" s="1"/>
      <c r="F24" s="1"/>
      <c r="G24" s="1"/>
      <c r="H24" s="1"/>
      <c r="I24" s="1"/>
      <c r="J24" s="1"/>
      <c r="K24" s="1"/>
      <c r="L24" s="1"/>
      <c r="M24" s="1"/>
      <c r="N24" s="1"/>
    </row>
    <row r="25" spans="1:14" ht="15.75" customHeight="1" x14ac:dyDescent="0.35">
      <c r="A25" s="1"/>
      <c r="B25" s="1"/>
      <c r="C25" s="195" t="s">
        <v>233</v>
      </c>
      <c r="D25" s="55"/>
      <c r="E25" s="195"/>
      <c r="F25" s="55"/>
      <c r="G25" s="195">
        <v>140000</v>
      </c>
      <c r="H25" s="1"/>
      <c r="I25" s="1"/>
      <c r="J25" s="1" t="s">
        <v>234</v>
      </c>
      <c r="K25" s="1"/>
      <c r="L25" s="1"/>
      <c r="M25" s="1"/>
      <c r="N25" s="1"/>
    </row>
    <row r="26" spans="1:14" ht="15.75" customHeight="1" x14ac:dyDescent="0.35">
      <c r="A26" s="1"/>
      <c r="B26" s="1"/>
      <c r="C26" s="205" t="s">
        <v>235</v>
      </c>
      <c r="D26" s="55"/>
      <c r="E26" s="55"/>
      <c r="F26" s="55"/>
      <c r="G26" s="55"/>
      <c r="H26" s="1"/>
      <c r="I26" s="1"/>
      <c r="J26" s="206" t="s">
        <v>236</v>
      </c>
      <c r="K26" s="1"/>
      <c r="L26" s="1"/>
      <c r="M26" s="1"/>
      <c r="N26" s="1"/>
    </row>
    <row r="27" spans="1:14" ht="15.75" customHeight="1" x14ac:dyDescent="0.35">
      <c r="A27" s="1"/>
      <c r="B27" s="1"/>
      <c r="C27" s="55" t="s">
        <v>237</v>
      </c>
      <c r="D27" s="55"/>
      <c r="E27" s="55"/>
      <c r="F27" s="55"/>
      <c r="G27" s="55">
        <f>G25*14</f>
        <v>1960000</v>
      </c>
      <c r="H27" s="1"/>
      <c r="I27" s="1"/>
      <c r="J27" s="206" t="s">
        <v>238</v>
      </c>
      <c r="K27" s="1"/>
      <c r="L27" s="1"/>
      <c r="M27" s="1"/>
      <c r="N27" s="1"/>
    </row>
    <row r="28" spans="1:14" ht="15.75" customHeight="1" x14ac:dyDescent="0.35">
      <c r="A28" s="1"/>
      <c r="B28" s="1"/>
      <c r="C28" s="55" t="s">
        <v>239</v>
      </c>
      <c r="D28" s="55"/>
      <c r="E28" s="55"/>
      <c r="F28" s="55"/>
      <c r="G28" s="55">
        <f>G25*1.6*5</f>
        <v>1120000</v>
      </c>
      <c r="H28" s="1"/>
      <c r="I28" s="1"/>
      <c r="J28" s="1"/>
      <c r="K28" s="1"/>
      <c r="L28" s="1"/>
      <c r="M28" s="1"/>
      <c r="N28" s="207" t="s">
        <v>128</v>
      </c>
    </row>
    <row r="29" spans="1:14" ht="15.75" customHeight="1" x14ac:dyDescent="0.35">
      <c r="A29" s="1"/>
      <c r="B29" s="1"/>
      <c r="C29" s="55" t="s">
        <v>240</v>
      </c>
      <c r="D29" s="55"/>
      <c r="E29" s="55"/>
      <c r="F29" s="55"/>
      <c r="G29" s="55">
        <f>G25*N30</f>
        <v>616000</v>
      </c>
      <c r="H29" s="1"/>
      <c r="I29" s="1"/>
      <c r="J29" s="5" t="s">
        <v>241</v>
      </c>
      <c r="K29" s="1"/>
      <c r="L29" s="1"/>
      <c r="M29" s="1"/>
      <c r="N29" s="1"/>
    </row>
    <row r="30" spans="1:14" ht="15.75" customHeight="1" x14ac:dyDescent="0.35">
      <c r="A30" s="1"/>
      <c r="B30" s="1"/>
      <c r="C30" s="55" t="s">
        <v>242</v>
      </c>
      <c r="D30" s="55"/>
      <c r="E30" s="55"/>
      <c r="F30" s="55"/>
      <c r="G30" s="55">
        <f>G25*N34</f>
        <v>350000</v>
      </c>
      <c r="H30" s="1"/>
      <c r="I30" s="1"/>
      <c r="J30" s="1"/>
      <c r="K30" s="309" t="s">
        <v>243</v>
      </c>
      <c r="L30" s="243"/>
      <c r="M30" s="243"/>
      <c r="N30" s="1">
        <f>132000/30000</f>
        <v>4.4000000000000004</v>
      </c>
    </row>
    <row r="31" spans="1:14" ht="15.75" customHeight="1" x14ac:dyDescent="0.35">
      <c r="A31" s="1"/>
      <c r="B31" s="1"/>
      <c r="C31" s="55" t="s">
        <v>244</v>
      </c>
      <c r="D31" s="55"/>
      <c r="E31" s="55"/>
      <c r="F31" s="55"/>
      <c r="G31" s="55">
        <f>G25*N38</f>
        <v>210000</v>
      </c>
      <c r="H31" s="1"/>
      <c r="I31" s="1"/>
      <c r="J31" s="1"/>
      <c r="K31" s="1" t="s">
        <v>245</v>
      </c>
      <c r="L31" s="1"/>
      <c r="M31" s="1"/>
      <c r="N31" s="1">
        <f>528000-(4.4*120000)</f>
        <v>0</v>
      </c>
    </row>
    <row r="32" spans="1:14" ht="15.75" customHeight="1" x14ac:dyDescent="0.35">
      <c r="A32" s="1"/>
      <c r="B32" s="1"/>
      <c r="C32" s="55" t="s">
        <v>246</v>
      </c>
      <c r="D32" s="55"/>
      <c r="E32" s="55"/>
      <c r="F32" s="55"/>
      <c r="G32" s="55">
        <f>G25*2</f>
        <v>280000</v>
      </c>
      <c r="H32" s="1"/>
      <c r="I32" s="1"/>
      <c r="J32" s="1"/>
      <c r="K32" s="1"/>
      <c r="L32" s="1"/>
      <c r="M32" s="1"/>
      <c r="N32" s="1"/>
    </row>
    <row r="33" spans="1:14" ht="15.75" customHeight="1" x14ac:dyDescent="0.35">
      <c r="A33" s="1"/>
      <c r="B33" s="1"/>
      <c r="C33" s="195" t="s">
        <v>247</v>
      </c>
      <c r="D33" s="55"/>
      <c r="E33" s="55"/>
      <c r="F33" s="55"/>
      <c r="G33" s="195">
        <f>SUM(G27:G32)</f>
        <v>4536000</v>
      </c>
      <c r="H33" s="1"/>
      <c r="I33" s="1"/>
      <c r="J33" s="5" t="s">
        <v>248</v>
      </c>
      <c r="K33" s="1"/>
      <c r="L33" s="1"/>
      <c r="M33" s="1"/>
      <c r="N33" s="1"/>
    </row>
    <row r="34" spans="1:14" ht="15.75" customHeight="1" x14ac:dyDescent="0.35">
      <c r="A34" s="1"/>
      <c r="B34" s="1"/>
      <c r="C34" s="205" t="s">
        <v>249</v>
      </c>
      <c r="D34" s="55"/>
      <c r="E34" s="55"/>
      <c r="F34" s="55"/>
      <c r="G34" s="55"/>
      <c r="H34" s="1"/>
      <c r="I34" s="1"/>
      <c r="J34" s="1"/>
      <c r="K34" s="309" t="s">
        <v>243</v>
      </c>
      <c r="L34" s="243"/>
      <c r="M34" s="243"/>
      <c r="N34" s="1">
        <f>75000/30000</f>
        <v>2.5</v>
      </c>
    </row>
    <row r="35" spans="1:14" ht="15.75" customHeight="1" x14ac:dyDescent="0.35">
      <c r="A35" s="1"/>
      <c r="B35" s="1"/>
      <c r="C35" s="195" t="s">
        <v>250</v>
      </c>
      <c r="D35" s="55"/>
      <c r="E35" s="55"/>
      <c r="F35" s="55"/>
      <c r="G35" s="55"/>
      <c r="H35" s="1"/>
      <c r="I35" s="1"/>
      <c r="J35" s="1"/>
      <c r="K35" s="1" t="s">
        <v>245</v>
      </c>
      <c r="L35" s="1"/>
      <c r="M35" s="1"/>
      <c r="N35" s="1">
        <f>300000-(N34*120000)</f>
        <v>0</v>
      </c>
    </row>
    <row r="36" spans="1:14" ht="15.75" customHeight="1" x14ac:dyDescent="0.35">
      <c r="A36" s="1"/>
      <c r="B36" s="1"/>
      <c r="C36" s="47" t="s">
        <v>251</v>
      </c>
      <c r="D36" s="55"/>
      <c r="E36" s="55"/>
      <c r="F36" s="55">
        <f>G25*N42</f>
        <v>168000</v>
      </c>
      <c r="G36" s="55"/>
      <c r="H36" s="1"/>
      <c r="I36" s="1"/>
      <c r="J36" s="1"/>
      <c r="K36" s="1"/>
      <c r="L36" s="1"/>
      <c r="M36" s="1"/>
      <c r="N36" s="1"/>
    </row>
    <row r="37" spans="1:14" ht="15.75" customHeight="1" x14ac:dyDescent="0.35">
      <c r="A37" s="1"/>
      <c r="B37" s="1"/>
      <c r="C37" s="47" t="s">
        <v>226</v>
      </c>
      <c r="D37" s="55"/>
      <c r="E37" s="55"/>
      <c r="F37" s="55">
        <f>N43</f>
        <v>24000</v>
      </c>
      <c r="G37" s="55">
        <f>F36+F37</f>
        <v>192000</v>
      </c>
      <c r="H37" s="1"/>
      <c r="I37" s="1"/>
      <c r="J37" s="5" t="s">
        <v>244</v>
      </c>
      <c r="K37" s="1"/>
      <c r="L37" s="1"/>
      <c r="M37" s="1"/>
      <c r="N37" s="1"/>
    </row>
    <row r="38" spans="1:14" ht="15.75" customHeight="1" x14ac:dyDescent="0.35">
      <c r="A38" s="1"/>
      <c r="B38" s="1"/>
      <c r="C38" s="195" t="s">
        <v>252</v>
      </c>
      <c r="D38" s="55"/>
      <c r="E38" s="55"/>
      <c r="F38" s="55"/>
      <c r="G38" s="55"/>
      <c r="H38" s="1"/>
      <c r="I38" s="1"/>
      <c r="J38" s="1"/>
      <c r="K38" s="309" t="s">
        <v>243</v>
      </c>
      <c r="L38" s="243"/>
      <c r="M38" s="243"/>
      <c r="N38" s="1">
        <f>45000/30000</f>
        <v>1.5</v>
      </c>
    </row>
    <row r="39" spans="1:14" ht="15.75" customHeight="1" x14ac:dyDescent="0.35">
      <c r="A39" s="1"/>
      <c r="B39" s="1"/>
      <c r="C39" s="47" t="s">
        <v>251</v>
      </c>
      <c r="D39" s="55"/>
      <c r="E39" s="55"/>
      <c r="F39" s="55">
        <f>G25*N46</f>
        <v>336000</v>
      </c>
      <c r="G39" s="55"/>
      <c r="H39" s="1"/>
      <c r="I39" s="1"/>
      <c r="J39" s="1"/>
      <c r="K39" s="1" t="s">
        <v>245</v>
      </c>
      <c r="L39" s="1"/>
      <c r="M39" s="1"/>
      <c r="N39" s="1">
        <f>180000-(N38*120000)</f>
        <v>0</v>
      </c>
    </row>
    <row r="40" spans="1:14" ht="15.75" customHeight="1" x14ac:dyDescent="0.35">
      <c r="A40" s="1"/>
      <c r="B40" s="1"/>
      <c r="C40" s="47" t="s">
        <v>226</v>
      </c>
      <c r="D40" s="55"/>
      <c r="E40" s="55"/>
      <c r="F40" s="55">
        <v>108000</v>
      </c>
      <c r="G40" s="55">
        <f>F40+F39</f>
        <v>444000</v>
      </c>
      <c r="H40" s="1"/>
      <c r="I40" s="1"/>
      <c r="J40" s="1"/>
      <c r="K40" s="1"/>
      <c r="L40" s="1"/>
      <c r="M40" s="1"/>
      <c r="N40" s="1"/>
    </row>
    <row r="41" spans="1:14" ht="15.75" customHeight="1" x14ac:dyDescent="0.35">
      <c r="A41" s="1"/>
      <c r="B41" s="1"/>
      <c r="C41" s="195" t="s">
        <v>253</v>
      </c>
      <c r="D41" s="55"/>
      <c r="E41" s="55"/>
      <c r="F41" s="55"/>
      <c r="G41" s="195">
        <f>G37+G40</f>
        <v>636000</v>
      </c>
      <c r="H41" s="1"/>
      <c r="I41" s="1"/>
      <c r="J41" s="5" t="s">
        <v>254</v>
      </c>
      <c r="K41" s="1"/>
      <c r="L41" s="1"/>
      <c r="M41" s="1"/>
      <c r="N41" s="1"/>
    </row>
    <row r="42" spans="1:14" ht="15.75" customHeight="1" x14ac:dyDescent="0.35">
      <c r="A42" s="1"/>
      <c r="B42" s="1"/>
      <c r="C42" s="195" t="s">
        <v>255</v>
      </c>
      <c r="D42" s="55"/>
      <c r="E42" s="55"/>
      <c r="F42" s="55"/>
      <c r="G42" s="55"/>
      <c r="H42" s="1"/>
      <c r="I42" s="1"/>
      <c r="J42" s="1"/>
      <c r="K42" s="309" t="s">
        <v>243</v>
      </c>
      <c r="L42" s="243"/>
      <c r="M42" s="243"/>
      <c r="N42" s="1">
        <f>36000/30000</f>
        <v>1.2</v>
      </c>
    </row>
    <row r="43" spans="1:14" ht="15.75" customHeight="1" x14ac:dyDescent="0.35">
      <c r="A43" s="1"/>
      <c r="B43" s="1"/>
      <c r="C43" s="55" t="s">
        <v>256</v>
      </c>
      <c r="D43" s="55"/>
      <c r="E43" s="55"/>
      <c r="F43" s="55">
        <v>180000</v>
      </c>
      <c r="G43" s="55"/>
      <c r="H43" s="1"/>
      <c r="I43" s="1"/>
      <c r="J43" s="1"/>
      <c r="K43" s="1" t="s">
        <v>245</v>
      </c>
      <c r="L43" s="1"/>
      <c r="M43" s="1"/>
      <c r="N43" s="1">
        <f>168000-(N42*120000)</f>
        <v>24000</v>
      </c>
    </row>
    <row r="44" spans="1:14" ht="15.75" customHeight="1" x14ac:dyDescent="0.35">
      <c r="A44" s="1"/>
      <c r="B44" s="1"/>
      <c r="C44" s="55" t="s">
        <v>257</v>
      </c>
      <c r="D44" s="55"/>
      <c r="E44" s="55"/>
      <c r="F44" s="55">
        <v>188000</v>
      </c>
      <c r="G44" s="55"/>
      <c r="H44" s="1"/>
      <c r="I44" s="1"/>
      <c r="J44" s="1"/>
      <c r="K44" s="1"/>
      <c r="L44" s="1"/>
      <c r="M44" s="1"/>
      <c r="N44" s="1"/>
    </row>
    <row r="45" spans="1:14" ht="15.75" customHeight="1" x14ac:dyDescent="0.35">
      <c r="A45" s="1"/>
      <c r="B45" s="1"/>
      <c r="C45" s="208" t="s">
        <v>258</v>
      </c>
      <c r="D45" s="55"/>
      <c r="E45" s="55"/>
      <c r="F45" s="55">
        <v>170000</v>
      </c>
      <c r="G45" s="195">
        <f>F45+F44+F43</f>
        <v>538000</v>
      </c>
      <c r="H45" s="1"/>
      <c r="I45" s="1"/>
      <c r="J45" s="5" t="s">
        <v>252</v>
      </c>
      <c r="K45" s="1"/>
      <c r="L45" s="1"/>
      <c r="M45" s="1"/>
      <c r="N45" s="1"/>
    </row>
    <row r="46" spans="1:14" ht="15.75" customHeight="1" x14ac:dyDescent="0.35">
      <c r="A46" s="1"/>
      <c r="B46" s="1"/>
      <c r="C46" s="55" t="s">
        <v>259</v>
      </c>
      <c r="D46" s="55"/>
      <c r="E46" s="55"/>
      <c r="F46" s="55"/>
      <c r="G46" s="195">
        <f>G33+G41+G45</f>
        <v>5710000</v>
      </c>
      <c r="H46" s="1"/>
      <c r="I46" s="1"/>
      <c r="J46" s="1"/>
      <c r="K46" s="309" t="s">
        <v>243</v>
      </c>
      <c r="L46" s="243"/>
      <c r="M46" s="243"/>
      <c r="N46" s="1">
        <f>72000/30000</f>
        <v>2.4</v>
      </c>
    </row>
    <row r="47" spans="1:14" ht="15.75" customHeight="1" x14ac:dyDescent="0.35">
      <c r="A47" s="1"/>
      <c r="B47" s="1"/>
      <c r="C47" s="1"/>
      <c r="D47" s="1"/>
      <c r="E47" s="1"/>
      <c r="F47" s="1"/>
      <c r="G47" s="1"/>
      <c r="H47" s="1"/>
      <c r="I47" s="1"/>
      <c r="J47" s="1"/>
      <c r="K47" s="1" t="s">
        <v>245</v>
      </c>
      <c r="L47" s="1"/>
      <c r="M47" s="1"/>
      <c r="N47" s="1">
        <f>396000-(N46*120000)</f>
        <v>108000</v>
      </c>
    </row>
    <row r="48" spans="1:14" ht="15.75" customHeight="1" x14ac:dyDescent="0.35">
      <c r="A48" s="1"/>
      <c r="B48" s="1"/>
      <c r="C48" s="1"/>
      <c r="D48" s="1"/>
      <c r="E48" s="1"/>
      <c r="F48" s="1"/>
      <c r="G48" s="1"/>
      <c r="H48" s="310" t="s">
        <v>260</v>
      </c>
      <c r="I48" s="276"/>
      <c r="J48" s="277"/>
      <c r="K48" s="1"/>
      <c r="L48" s="1"/>
      <c r="M48" s="1"/>
      <c r="N48" s="1"/>
    </row>
    <row r="49" spans="1:14" ht="15.75" customHeight="1" x14ac:dyDescent="0.35">
      <c r="A49" s="1"/>
      <c r="B49" s="1"/>
      <c r="C49" s="1"/>
      <c r="D49" s="1"/>
      <c r="E49" s="1"/>
      <c r="F49" s="1"/>
      <c r="G49" s="1"/>
      <c r="H49" s="1"/>
      <c r="I49" s="1"/>
      <c r="J49" s="1"/>
      <c r="K49" s="1"/>
      <c r="L49" s="1"/>
      <c r="M49" s="311" t="s">
        <v>261</v>
      </c>
      <c r="N49" s="256"/>
    </row>
    <row r="50" spans="1:14" ht="15.75" customHeight="1" x14ac:dyDescent="0.35">
      <c r="A50" s="1"/>
      <c r="B50" s="1"/>
      <c r="C50" s="1"/>
      <c r="D50" s="1"/>
      <c r="E50" s="1"/>
      <c r="F50" s="1"/>
      <c r="G50" s="1"/>
      <c r="H50" s="55"/>
      <c r="I50" s="55"/>
      <c r="J50" s="55"/>
      <c r="K50" s="195" t="s">
        <v>262</v>
      </c>
      <c r="L50" s="195"/>
      <c r="M50" s="195" t="s">
        <v>30</v>
      </c>
      <c r="N50" s="195" t="s">
        <v>30</v>
      </c>
    </row>
    <row r="51" spans="1:14" ht="15.75" customHeight="1" x14ac:dyDescent="0.35">
      <c r="A51" s="1"/>
      <c r="B51" s="1"/>
      <c r="C51" s="1"/>
      <c r="D51" s="1"/>
      <c r="E51" s="1"/>
      <c r="F51" s="1"/>
      <c r="G51" s="1"/>
      <c r="H51" s="209" t="s">
        <v>263</v>
      </c>
      <c r="I51" s="209">
        <v>120000</v>
      </c>
      <c r="J51" s="209">
        <v>150000</v>
      </c>
      <c r="K51" s="209">
        <f t="shared" ref="K51:K56" si="0">J51-I51</f>
        <v>30000</v>
      </c>
      <c r="L51" s="210" t="s">
        <v>264</v>
      </c>
      <c r="M51" s="209" t="s">
        <v>225</v>
      </c>
      <c r="N51" s="209" t="s">
        <v>226</v>
      </c>
    </row>
    <row r="52" spans="1:14" ht="15.75" customHeight="1" x14ac:dyDescent="0.35">
      <c r="A52" s="1"/>
      <c r="B52" s="1"/>
      <c r="C52" s="1"/>
      <c r="D52" s="1"/>
      <c r="E52" s="1"/>
      <c r="F52" s="1"/>
      <c r="G52" s="1"/>
      <c r="H52" s="211" t="s">
        <v>265</v>
      </c>
      <c r="I52" s="211">
        <v>528000</v>
      </c>
      <c r="J52" s="211">
        <v>660000</v>
      </c>
      <c r="K52" s="211">
        <f t="shared" si="0"/>
        <v>132000</v>
      </c>
      <c r="L52" s="211">
        <f t="shared" ref="L52:L56" si="1">K52/K$51</f>
        <v>4.4000000000000004</v>
      </c>
      <c r="M52" s="211">
        <f t="shared" ref="M52:M56" si="2">L52*120000</f>
        <v>528000</v>
      </c>
      <c r="N52" s="211">
        <f t="shared" ref="N52:N56" si="3">I52-M52</f>
        <v>0</v>
      </c>
    </row>
    <row r="53" spans="1:14" ht="15.75" customHeight="1" x14ac:dyDescent="0.35">
      <c r="A53" s="1"/>
      <c r="B53" s="1"/>
      <c r="C53" s="1"/>
      <c r="D53" s="1"/>
      <c r="E53" s="1"/>
      <c r="F53" s="1"/>
      <c r="G53" s="1"/>
      <c r="H53" s="211" t="s">
        <v>266</v>
      </c>
      <c r="I53" s="211">
        <v>300000</v>
      </c>
      <c r="J53" s="211">
        <v>375000</v>
      </c>
      <c r="K53" s="211">
        <f t="shared" si="0"/>
        <v>75000</v>
      </c>
      <c r="L53" s="211">
        <f t="shared" si="1"/>
        <v>2.5</v>
      </c>
      <c r="M53" s="211">
        <f t="shared" si="2"/>
        <v>300000</v>
      </c>
      <c r="N53" s="211">
        <f t="shared" si="3"/>
        <v>0</v>
      </c>
    </row>
    <row r="54" spans="1:14" ht="15.75" customHeight="1" x14ac:dyDescent="0.35">
      <c r="A54" s="1"/>
      <c r="B54" s="1"/>
      <c r="C54" s="1"/>
      <c r="D54" s="1"/>
      <c r="E54" s="1"/>
      <c r="F54" s="1"/>
      <c r="G54" s="1"/>
      <c r="H54" s="211" t="s">
        <v>244</v>
      </c>
      <c r="I54" s="211">
        <v>180000</v>
      </c>
      <c r="J54" s="211">
        <v>225000</v>
      </c>
      <c r="K54" s="211">
        <f t="shared" si="0"/>
        <v>45000</v>
      </c>
      <c r="L54" s="211">
        <f t="shared" si="1"/>
        <v>1.5</v>
      </c>
      <c r="M54" s="211">
        <f t="shared" si="2"/>
        <v>180000</v>
      </c>
      <c r="N54" s="211">
        <f t="shared" si="3"/>
        <v>0</v>
      </c>
    </row>
    <row r="55" spans="1:14" ht="15.75" customHeight="1" x14ac:dyDescent="0.35">
      <c r="A55" s="1"/>
      <c r="B55" s="1"/>
      <c r="C55" s="1"/>
      <c r="D55" s="1"/>
      <c r="E55" s="1"/>
      <c r="F55" s="1"/>
      <c r="G55" s="1"/>
      <c r="H55" s="211" t="s">
        <v>254</v>
      </c>
      <c r="I55" s="211">
        <v>168000</v>
      </c>
      <c r="J55" s="211">
        <v>204000</v>
      </c>
      <c r="K55" s="211">
        <f t="shared" si="0"/>
        <v>36000</v>
      </c>
      <c r="L55" s="211">
        <f t="shared" si="1"/>
        <v>1.2</v>
      </c>
      <c r="M55" s="211">
        <f t="shared" si="2"/>
        <v>144000</v>
      </c>
      <c r="N55" s="211">
        <f t="shared" si="3"/>
        <v>24000</v>
      </c>
    </row>
    <row r="56" spans="1:14" ht="15.75" customHeight="1" x14ac:dyDescent="0.35">
      <c r="A56" s="1"/>
      <c r="B56" s="1"/>
      <c r="C56" s="1"/>
      <c r="D56" s="1"/>
      <c r="E56" s="1"/>
      <c r="F56" s="1"/>
      <c r="G56" s="1"/>
      <c r="H56" s="211" t="s">
        <v>252</v>
      </c>
      <c r="I56" s="211">
        <v>396000</v>
      </c>
      <c r="J56" s="211">
        <v>468000</v>
      </c>
      <c r="K56" s="211">
        <f t="shared" si="0"/>
        <v>72000</v>
      </c>
      <c r="L56" s="211">
        <f t="shared" si="1"/>
        <v>2.4</v>
      </c>
      <c r="M56" s="211">
        <f t="shared" si="2"/>
        <v>288000</v>
      </c>
      <c r="N56" s="211">
        <f t="shared" si="3"/>
        <v>108000</v>
      </c>
    </row>
    <row r="57" spans="1:14" ht="15.75" customHeight="1" x14ac:dyDescent="0.35">
      <c r="A57" s="1"/>
      <c r="B57" s="1"/>
      <c r="C57" s="1"/>
      <c r="D57" s="1"/>
      <c r="E57" s="1"/>
      <c r="F57" s="1"/>
      <c r="G57" s="1"/>
      <c r="H57" s="1"/>
      <c r="I57" s="1"/>
      <c r="J57" s="1"/>
      <c r="K57" s="1"/>
      <c r="L57" s="1"/>
      <c r="M57" s="1"/>
      <c r="N57" s="1"/>
    </row>
    <row r="58" spans="1:14" ht="15.75" customHeight="1" x14ac:dyDescent="0.35">
      <c r="A58" s="1"/>
      <c r="B58" s="1"/>
      <c r="C58" s="1"/>
      <c r="D58" s="1"/>
      <c r="E58" s="1"/>
      <c r="F58" s="1"/>
      <c r="G58" s="1"/>
      <c r="H58" s="1"/>
      <c r="I58" s="1"/>
      <c r="J58" s="1"/>
      <c r="K58" s="1"/>
      <c r="L58" s="1"/>
      <c r="M58" s="1"/>
      <c r="N58" s="1"/>
    </row>
    <row r="59" spans="1:14" ht="15.75" customHeight="1" x14ac:dyDescent="0.35">
      <c r="A59" s="1"/>
      <c r="B59" s="1"/>
      <c r="C59" s="1"/>
      <c r="D59" s="1"/>
      <c r="E59" s="1"/>
      <c r="F59" s="1"/>
      <c r="G59" s="1"/>
      <c r="H59" s="1"/>
      <c r="I59" s="1"/>
      <c r="J59" s="1"/>
      <c r="K59" s="1"/>
      <c r="L59" s="1"/>
      <c r="M59" s="1"/>
      <c r="N59" s="1"/>
    </row>
    <row r="60" spans="1:14" ht="15.75" customHeight="1" x14ac:dyDescent="0.35">
      <c r="A60" s="1"/>
      <c r="B60" s="1"/>
      <c r="C60" s="1"/>
      <c r="D60" s="1"/>
      <c r="E60" s="1"/>
      <c r="F60" s="1"/>
      <c r="G60" s="1"/>
      <c r="H60" s="1"/>
      <c r="I60" s="1"/>
      <c r="J60" s="1"/>
      <c r="K60" s="1"/>
      <c r="L60" s="1"/>
      <c r="M60" s="1"/>
      <c r="N60" s="1"/>
    </row>
    <row r="61" spans="1:14" ht="15.75" customHeight="1" x14ac:dyDescent="0.35">
      <c r="A61" s="1"/>
      <c r="B61" s="1"/>
      <c r="C61" s="1"/>
      <c r="D61" s="1"/>
      <c r="E61" s="1"/>
      <c r="F61" s="1"/>
      <c r="G61" s="1"/>
      <c r="H61" s="1"/>
      <c r="I61" s="1"/>
      <c r="J61" s="1"/>
      <c r="K61" s="1"/>
      <c r="L61" s="1"/>
      <c r="M61" s="1"/>
      <c r="N61" s="1"/>
    </row>
    <row r="62" spans="1:14" ht="15.75" customHeight="1" x14ac:dyDescent="0.35">
      <c r="A62" s="1"/>
      <c r="B62" s="1"/>
      <c r="C62" s="1"/>
      <c r="D62" s="1"/>
      <c r="E62" s="1"/>
      <c r="F62" s="1"/>
      <c r="G62" s="1"/>
      <c r="H62" s="1"/>
      <c r="I62" s="1"/>
      <c r="J62" s="1"/>
      <c r="K62" s="1"/>
      <c r="L62" s="1"/>
      <c r="M62" s="1"/>
      <c r="N62" s="1"/>
    </row>
    <row r="63" spans="1:14" ht="15.75" customHeight="1" x14ac:dyDescent="0.35">
      <c r="A63" s="1"/>
      <c r="B63" s="1"/>
      <c r="C63" s="1"/>
      <c r="D63" s="1"/>
      <c r="E63" s="1"/>
      <c r="F63" s="1"/>
      <c r="G63" s="1"/>
      <c r="H63" s="1"/>
      <c r="I63" s="1"/>
      <c r="J63" s="1"/>
      <c r="K63" s="1"/>
      <c r="L63" s="1"/>
      <c r="M63" s="1"/>
      <c r="N63" s="1"/>
    </row>
    <row r="64" spans="1:14" ht="15.75" customHeight="1" x14ac:dyDescent="0.35">
      <c r="A64" s="1"/>
      <c r="B64" s="1"/>
      <c r="C64" s="1"/>
      <c r="D64" s="1"/>
      <c r="E64" s="1"/>
      <c r="F64" s="1"/>
      <c r="G64" s="1"/>
      <c r="H64" s="1"/>
      <c r="I64" s="1"/>
      <c r="J64" s="1"/>
      <c r="K64" s="1"/>
      <c r="L64" s="1"/>
      <c r="M64" s="1"/>
      <c r="N64" s="1"/>
    </row>
    <row r="65" spans="1:14" ht="15.75" customHeight="1" x14ac:dyDescent="0.35">
      <c r="A65" s="1"/>
      <c r="B65" s="1"/>
      <c r="C65" s="1"/>
      <c r="D65" s="1"/>
      <c r="E65" s="1"/>
      <c r="F65" s="1"/>
      <c r="G65" s="1"/>
      <c r="H65" s="1"/>
      <c r="I65" s="1"/>
      <c r="J65" s="1"/>
      <c r="K65" s="1"/>
      <c r="L65" s="1"/>
      <c r="M65" s="1"/>
      <c r="N65" s="1"/>
    </row>
    <row r="66" spans="1:14" ht="15.75" customHeight="1" x14ac:dyDescent="0.35">
      <c r="A66" s="1"/>
      <c r="B66" s="1"/>
      <c r="C66" s="1"/>
      <c r="D66" s="1"/>
      <c r="E66" s="1"/>
      <c r="F66" s="1"/>
      <c r="G66" s="1"/>
      <c r="H66" s="1"/>
      <c r="I66" s="1"/>
      <c r="J66" s="1"/>
      <c r="K66" s="1"/>
      <c r="L66" s="1"/>
      <c r="M66" s="1"/>
      <c r="N66" s="1"/>
    </row>
    <row r="67" spans="1:14" ht="15.75" customHeight="1" x14ac:dyDescent="0.35">
      <c r="A67" s="1"/>
      <c r="B67" s="1"/>
      <c r="C67" s="1"/>
      <c r="D67" s="1"/>
      <c r="E67" s="1"/>
      <c r="F67" s="1"/>
      <c r="G67" s="1"/>
      <c r="H67" s="1"/>
      <c r="I67" s="1"/>
      <c r="J67" s="1"/>
      <c r="K67" s="1"/>
      <c r="L67" s="1"/>
      <c r="M67" s="1"/>
      <c r="N67" s="1"/>
    </row>
    <row r="68" spans="1:14" ht="15.75" customHeight="1" x14ac:dyDescent="0.35">
      <c r="A68" s="1"/>
      <c r="B68" s="1"/>
      <c r="C68" s="1"/>
      <c r="D68" s="1"/>
      <c r="E68" s="1"/>
      <c r="F68" s="1"/>
      <c r="G68" s="1"/>
      <c r="H68" s="1"/>
      <c r="I68" s="1"/>
      <c r="J68" s="1"/>
      <c r="K68" s="1"/>
      <c r="L68" s="1"/>
      <c r="M68" s="1"/>
      <c r="N68" s="1"/>
    </row>
    <row r="69" spans="1:14" ht="15.75" customHeight="1" x14ac:dyDescent="0.35">
      <c r="A69" s="1"/>
      <c r="B69" s="1"/>
      <c r="C69" s="1"/>
      <c r="D69" s="1"/>
      <c r="E69" s="1"/>
      <c r="F69" s="1"/>
      <c r="G69" s="1"/>
      <c r="H69" s="1"/>
      <c r="I69" s="1"/>
      <c r="J69" s="1"/>
      <c r="K69" s="1"/>
      <c r="L69" s="1"/>
      <c r="M69" s="1"/>
      <c r="N69" s="1"/>
    </row>
    <row r="70" spans="1:14" ht="15.75" customHeight="1" x14ac:dyDescent="0.35">
      <c r="A70" s="1"/>
      <c r="B70" s="1"/>
      <c r="C70" s="1"/>
      <c r="D70" s="1"/>
      <c r="E70" s="1"/>
      <c r="F70" s="1"/>
      <c r="G70" s="1"/>
      <c r="H70" s="1"/>
      <c r="I70" s="1"/>
      <c r="J70" s="1"/>
      <c r="K70" s="1"/>
      <c r="L70" s="1"/>
      <c r="M70" s="1"/>
      <c r="N70" s="1"/>
    </row>
    <row r="71" spans="1:14" ht="15.75" customHeight="1" x14ac:dyDescent="0.35">
      <c r="A71" s="1"/>
      <c r="B71" s="1"/>
      <c r="C71" s="1"/>
      <c r="D71" s="1"/>
      <c r="E71" s="1"/>
      <c r="F71" s="1"/>
      <c r="G71" s="1"/>
      <c r="H71" s="1"/>
      <c r="I71" s="1"/>
      <c r="J71" s="1"/>
      <c r="K71" s="1"/>
      <c r="L71" s="1"/>
      <c r="M71" s="1"/>
      <c r="N71" s="1"/>
    </row>
    <row r="72" spans="1:14" ht="15.75" customHeight="1" x14ac:dyDescent="0.35">
      <c r="A72" s="1"/>
      <c r="B72" s="1"/>
      <c r="C72" s="1"/>
      <c r="D72" s="1"/>
      <c r="E72" s="1"/>
      <c r="F72" s="1"/>
      <c r="G72" s="1"/>
      <c r="H72" s="1"/>
      <c r="I72" s="1"/>
      <c r="J72" s="1"/>
      <c r="K72" s="1"/>
      <c r="L72" s="1"/>
      <c r="M72" s="1"/>
      <c r="N72" s="1"/>
    </row>
    <row r="73" spans="1:14" ht="15.75" customHeight="1" x14ac:dyDescent="0.35">
      <c r="A73" s="1"/>
      <c r="B73" s="1"/>
      <c r="C73" s="1"/>
      <c r="D73" s="1"/>
      <c r="E73" s="1"/>
      <c r="F73" s="1"/>
      <c r="G73" s="1"/>
      <c r="H73" s="1"/>
      <c r="I73" s="1"/>
      <c r="J73" s="1"/>
      <c r="K73" s="1"/>
      <c r="L73" s="1"/>
      <c r="M73" s="1"/>
      <c r="N73" s="1"/>
    </row>
    <row r="74" spans="1:14" ht="15.75" customHeight="1" x14ac:dyDescent="0.35">
      <c r="A74" s="1"/>
      <c r="B74" s="1"/>
      <c r="C74" s="1"/>
      <c r="D74" s="1"/>
      <c r="E74" s="1"/>
      <c r="F74" s="1"/>
      <c r="G74" s="1"/>
      <c r="H74" s="1"/>
      <c r="I74" s="1"/>
      <c r="J74" s="1"/>
      <c r="K74" s="1"/>
      <c r="L74" s="1"/>
      <c r="M74" s="1"/>
      <c r="N74" s="1"/>
    </row>
    <row r="75" spans="1:14" ht="15.75" customHeight="1" x14ac:dyDescent="0.35">
      <c r="A75" s="1"/>
      <c r="B75" s="1"/>
      <c r="C75" s="1"/>
      <c r="D75" s="1"/>
      <c r="E75" s="1"/>
      <c r="F75" s="1"/>
      <c r="G75" s="1"/>
      <c r="H75" s="1"/>
      <c r="I75" s="1"/>
      <c r="J75" s="1"/>
      <c r="K75" s="1"/>
      <c r="L75" s="1"/>
      <c r="M75" s="1"/>
      <c r="N75" s="1"/>
    </row>
    <row r="76" spans="1:14" ht="15.75" customHeight="1" x14ac:dyDescent="0.35">
      <c r="A76" s="1"/>
      <c r="B76" s="1"/>
      <c r="C76" s="1"/>
      <c r="D76" s="1"/>
      <c r="E76" s="1"/>
      <c r="F76" s="1"/>
      <c r="G76" s="1"/>
      <c r="H76" s="1"/>
      <c r="I76" s="1"/>
      <c r="J76" s="1"/>
      <c r="K76" s="1"/>
      <c r="L76" s="1"/>
      <c r="M76" s="1"/>
      <c r="N76" s="1"/>
    </row>
    <row r="77" spans="1:14" ht="15.75" customHeight="1" x14ac:dyDescent="0.35">
      <c r="A77" s="1"/>
      <c r="B77" s="1"/>
      <c r="C77" s="1"/>
      <c r="D77" s="1"/>
      <c r="E77" s="1"/>
      <c r="F77" s="1"/>
      <c r="G77" s="1"/>
      <c r="H77" s="1"/>
      <c r="I77" s="1"/>
      <c r="J77" s="1"/>
      <c r="K77" s="1"/>
      <c r="L77" s="1"/>
      <c r="M77" s="1"/>
      <c r="N77" s="1"/>
    </row>
    <row r="78" spans="1:14" ht="15.75" customHeight="1" x14ac:dyDescent="0.35">
      <c r="A78" s="1"/>
      <c r="B78" s="1"/>
      <c r="C78" s="1"/>
      <c r="D78" s="1"/>
      <c r="E78" s="1"/>
      <c r="F78" s="1"/>
      <c r="G78" s="1"/>
      <c r="H78" s="1"/>
      <c r="I78" s="1"/>
      <c r="J78" s="1"/>
      <c r="K78" s="1"/>
      <c r="L78" s="1"/>
      <c r="M78" s="1"/>
      <c r="N78" s="1"/>
    </row>
    <row r="79" spans="1:14" ht="15.75" customHeight="1" x14ac:dyDescent="0.35">
      <c r="A79" s="1"/>
      <c r="B79" s="1"/>
      <c r="C79" s="1"/>
      <c r="D79" s="1"/>
      <c r="E79" s="1"/>
      <c r="F79" s="1"/>
      <c r="G79" s="1"/>
      <c r="H79" s="1"/>
      <c r="I79" s="1"/>
      <c r="J79" s="1"/>
      <c r="K79" s="1"/>
      <c r="L79" s="1"/>
      <c r="M79" s="1"/>
      <c r="N79" s="1"/>
    </row>
    <row r="80" spans="1:14" ht="15.75" customHeight="1" x14ac:dyDescent="0.35">
      <c r="A80" s="1"/>
      <c r="B80" s="1"/>
      <c r="C80" s="1"/>
      <c r="D80" s="1"/>
      <c r="E80" s="1"/>
      <c r="F80" s="1"/>
      <c r="G80" s="1"/>
      <c r="H80" s="1"/>
      <c r="I80" s="1"/>
      <c r="J80" s="1"/>
      <c r="K80" s="1"/>
      <c r="L80" s="1"/>
      <c r="M80" s="1"/>
      <c r="N80" s="1"/>
    </row>
    <row r="81" spans="1:14" ht="15.75" customHeight="1" x14ac:dyDescent="0.35">
      <c r="A81" s="1"/>
      <c r="B81" s="1"/>
      <c r="C81" s="1"/>
      <c r="D81" s="1"/>
      <c r="E81" s="1"/>
      <c r="F81" s="1"/>
      <c r="G81" s="1"/>
      <c r="H81" s="1"/>
      <c r="I81" s="1"/>
      <c r="J81" s="1"/>
      <c r="K81" s="1"/>
      <c r="L81" s="1"/>
      <c r="M81" s="1"/>
      <c r="N81" s="1"/>
    </row>
    <row r="82" spans="1:14" ht="15.75" customHeight="1" x14ac:dyDescent="0.35">
      <c r="A82" s="1"/>
      <c r="B82" s="1"/>
      <c r="C82" s="1"/>
      <c r="D82" s="1"/>
      <c r="E82" s="1"/>
      <c r="F82" s="1"/>
      <c r="G82" s="1"/>
      <c r="H82" s="1"/>
      <c r="I82" s="1"/>
      <c r="J82" s="1"/>
      <c r="K82" s="1"/>
      <c r="L82" s="1"/>
      <c r="M82" s="1"/>
      <c r="N82" s="1"/>
    </row>
    <row r="83" spans="1:14" ht="15.75" customHeight="1" x14ac:dyDescent="0.35">
      <c r="A83" s="1"/>
      <c r="B83" s="1"/>
      <c r="C83" s="1"/>
      <c r="D83" s="1"/>
      <c r="E83" s="1"/>
      <c r="F83" s="1"/>
      <c r="G83" s="1"/>
      <c r="H83" s="1"/>
      <c r="I83" s="1"/>
      <c r="J83" s="1"/>
      <c r="K83" s="1"/>
      <c r="L83" s="1"/>
      <c r="M83" s="1"/>
      <c r="N83" s="1"/>
    </row>
    <row r="84" spans="1:14" ht="15.75" customHeight="1" x14ac:dyDescent="0.35">
      <c r="A84" s="1"/>
      <c r="B84" s="1"/>
      <c r="C84" s="1"/>
      <c r="D84" s="1"/>
      <c r="E84" s="1"/>
      <c r="F84" s="1"/>
      <c r="G84" s="1"/>
      <c r="H84" s="1"/>
      <c r="I84" s="1"/>
      <c r="J84" s="1"/>
      <c r="K84" s="1"/>
      <c r="L84" s="1"/>
      <c r="M84" s="1"/>
      <c r="N84" s="1"/>
    </row>
    <row r="85" spans="1:14" ht="15.75" customHeight="1" x14ac:dyDescent="0.35">
      <c r="A85" s="1"/>
      <c r="B85" s="1"/>
      <c r="C85" s="1"/>
      <c r="D85" s="1"/>
      <c r="E85" s="1"/>
      <c r="F85" s="1"/>
      <c r="G85" s="1"/>
      <c r="H85" s="1"/>
      <c r="I85" s="1"/>
      <c r="J85" s="1"/>
      <c r="K85" s="1"/>
      <c r="L85" s="1"/>
      <c r="M85" s="1"/>
      <c r="N85" s="1"/>
    </row>
    <row r="86" spans="1:14" ht="15.75" customHeight="1" x14ac:dyDescent="0.35">
      <c r="A86" s="1"/>
      <c r="B86" s="1"/>
      <c r="C86" s="1"/>
      <c r="D86" s="1"/>
      <c r="E86" s="1"/>
      <c r="F86" s="1"/>
      <c r="G86" s="1"/>
      <c r="H86" s="1"/>
      <c r="I86" s="1"/>
      <c r="J86" s="1"/>
      <c r="K86" s="1"/>
      <c r="L86" s="1"/>
      <c r="M86" s="1"/>
      <c r="N86" s="1"/>
    </row>
    <row r="87" spans="1:14" ht="15.75" customHeight="1" x14ac:dyDescent="0.35">
      <c r="A87" s="1"/>
      <c r="B87" s="1"/>
      <c r="C87" s="1"/>
      <c r="D87" s="1"/>
      <c r="E87" s="1"/>
      <c r="F87" s="1"/>
      <c r="G87" s="1"/>
      <c r="H87" s="1"/>
      <c r="I87" s="1"/>
      <c r="J87" s="1"/>
      <c r="K87" s="1"/>
      <c r="L87" s="1"/>
      <c r="M87" s="1"/>
      <c r="N87" s="1"/>
    </row>
    <row r="88" spans="1:14" ht="15.75" customHeight="1" x14ac:dyDescent="0.35">
      <c r="A88" s="1"/>
      <c r="B88" s="1"/>
      <c r="C88" s="1"/>
      <c r="D88" s="1"/>
      <c r="E88" s="1"/>
      <c r="F88" s="1"/>
      <c r="G88" s="1"/>
      <c r="H88" s="1"/>
      <c r="I88" s="1"/>
      <c r="J88" s="1"/>
      <c r="K88" s="1"/>
      <c r="L88" s="1"/>
      <c r="M88" s="1"/>
      <c r="N88" s="1"/>
    </row>
    <row r="89" spans="1:14" ht="15.75" customHeight="1" x14ac:dyDescent="0.35">
      <c r="A89" s="1"/>
      <c r="B89" s="1"/>
      <c r="C89" s="1"/>
      <c r="D89" s="1"/>
      <c r="E89" s="1"/>
      <c r="F89" s="1"/>
      <c r="G89" s="1"/>
      <c r="H89" s="1"/>
      <c r="I89" s="1"/>
      <c r="J89" s="1"/>
      <c r="K89" s="1"/>
      <c r="L89" s="1"/>
      <c r="M89" s="1"/>
      <c r="N89" s="1"/>
    </row>
    <row r="90" spans="1:14" ht="15.75" customHeight="1" x14ac:dyDescent="0.35">
      <c r="A90" s="1"/>
      <c r="B90" s="1"/>
      <c r="C90" s="1"/>
      <c r="D90" s="1"/>
      <c r="E90" s="1"/>
      <c r="F90" s="1"/>
      <c r="G90" s="1"/>
      <c r="H90" s="1"/>
      <c r="I90" s="1"/>
      <c r="J90" s="1"/>
      <c r="K90" s="1"/>
      <c r="L90" s="1"/>
      <c r="M90" s="1"/>
      <c r="N90" s="1"/>
    </row>
    <row r="91" spans="1:14" ht="15.75" customHeight="1" x14ac:dyDescent="0.35">
      <c r="A91" s="1"/>
      <c r="B91" s="1"/>
      <c r="C91" s="1"/>
      <c r="D91" s="1"/>
      <c r="E91" s="1"/>
      <c r="F91" s="1"/>
      <c r="G91" s="1"/>
      <c r="H91" s="1"/>
      <c r="I91" s="1"/>
      <c r="J91" s="1"/>
      <c r="K91" s="1"/>
      <c r="L91" s="1"/>
      <c r="M91" s="1"/>
      <c r="N91" s="1"/>
    </row>
    <row r="92" spans="1:14" ht="15.75" customHeight="1" x14ac:dyDescent="0.35">
      <c r="A92" s="1"/>
      <c r="B92" s="1"/>
      <c r="C92" s="1"/>
      <c r="D92" s="1"/>
      <c r="E92" s="1"/>
      <c r="F92" s="1"/>
      <c r="G92" s="1"/>
      <c r="H92" s="1"/>
      <c r="I92" s="1"/>
      <c r="J92" s="1"/>
      <c r="K92" s="1"/>
      <c r="L92" s="1"/>
      <c r="M92" s="1"/>
      <c r="N92" s="1"/>
    </row>
    <row r="93" spans="1:14" ht="15.75" customHeight="1" x14ac:dyDescent="0.35">
      <c r="A93" s="1"/>
      <c r="B93" s="1"/>
      <c r="C93" s="1"/>
      <c r="D93" s="1"/>
      <c r="E93" s="1"/>
      <c r="F93" s="1"/>
      <c r="G93" s="1"/>
      <c r="H93" s="1"/>
      <c r="I93" s="1"/>
      <c r="J93" s="1"/>
      <c r="K93" s="1"/>
      <c r="L93" s="1"/>
      <c r="M93" s="1"/>
      <c r="N93" s="1"/>
    </row>
    <row r="94" spans="1:14" ht="15.75" customHeight="1" x14ac:dyDescent="0.35">
      <c r="A94" s="1"/>
      <c r="B94" s="1"/>
      <c r="C94" s="1"/>
      <c r="D94" s="1"/>
      <c r="E94" s="1"/>
      <c r="F94" s="1"/>
      <c r="G94" s="1"/>
      <c r="H94" s="1"/>
      <c r="I94" s="1"/>
      <c r="J94" s="1"/>
      <c r="K94" s="1"/>
      <c r="L94" s="1"/>
      <c r="M94" s="1"/>
      <c r="N94" s="1"/>
    </row>
    <row r="95" spans="1:14" ht="15.75" customHeight="1" x14ac:dyDescent="0.35">
      <c r="A95" s="1"/>
      <c r="B95" s="1"/>
      <c r="C95" s="1"/>
      <c r="D95" s="1"/>
      <c r="E95" s="1"/>
      <c r="F95" s="1"/>
      <c r="G95" s="1"/>
      <c r="H95" s="1"/>
      <c r="I95" s="1"/>
      <c r="J95" s="1"/>
      <c r="K95" s="1"/>
      <c r="L95" s="1"/>
      <c r="M95" s="1"/>
      <c r="N95" s="1"/>
    </row>
    <row r="96" spans="1:14" ht="15.75" customHeight="1" x14ac:dyDescent="0.35">
      <c r="A96" s="1"/>
      <c r="B96" s="1"/>
      <c r="C96" s="1"/>
      <c r="D96" s="1"/>
      <c r="E96" s="1"/>
      <c r="F96" s="1"/>
      <c r="G96" s="1"/>
      <c r="H96" s="1"/>
      <c r="I96" s="1"/>
      <c r="J96" s="1"/>
      <c r="K96" s="1"/>
      <c r="L96" s="1"/>
      <c r="M96" s="1"/>
      <c r="N96" s="1"/>
    </row>
    <row r="97" spans="1:14" ht="15.75" customHeight="1" x14ac:dyDescent="0.35">
      <c r="A97" s="1"/>
      <c r="B97" s="1"/>
      <c r="C97" s="1"/>
      <c r="D97" s="1"/>
      <c r="E97" s="1"/>
      <c r="F97" s="1"/>
      <c r="G97" s="1"/>
      <c r="H97" s="1"/>
      <c r="I97" s="1"/>
      <c r="J97" s="1"/>
      <c r="K97" s="1"/>
      <c r="L97" s="1"/>
      <c r="M97" s="1"/>
      <c r="N97" s="1"/>
    </row>
    <row r="98" spans="1:14" ht="15.75" customHeight="1" x14ac:dyDescent="0.35">
      <c r="A98" s="1"/>
      <c r="B98" s="1"/>
      <c r="C98" s="1"/>
      <c r="D98" s="1"/>
      <c r="E98" s="1"/>
      <c r="F98" s="1"/>
      <c r="G98" s="1"/>
      <c r="H98" s="1"/>
      <c r="I98" s="1"/>
      <c r="J98" s="1"/>
      <c r="K98" s="1"/>
      <c r="L98" s="1"/>
      <c r="M98" s="1"/>
      <c r="N98" s="1"/>
    </row>
    <row r="99" spans="1:14" ht="15.75" customHeight="1" x14ac:dyDescent="0.35">
      <c r="A99" s="1"/>
      <c r="B99" s="1"/>
      <c r="C99" s="1"/>
      <c r="D99" s="1"/>
      <c r="E99" s="1"/>
      <c r="F99" s="1"/>
      <c r="G99" s="1"/>
      <c r="H99" s="1"/>
      <c r="I99" s="1"/>
      <c r="J99" s="1"/>
      <c r="K99" s="1"/>
      <c r="L99" s="1"/>
      <c r="M99" s="1"/>
      <c r="N99" s="1"/>
    </row>
    <row r="100" spans="1:14" ht="15.75" customHeight="1" x14ac:dyDescent="0.35">
      <c r="A100" s="1"/>
      <c r="B100" s="1"/>
      <c r="C100" s="1"/>
      <c r="D100" s="1"/>
      <c r="E100" s="1"/>
      <c r="F100" s="1"/>
      <c r="G100" s="1"/>
      <c r="H100" s="1"/>
      <c r="I100" s="1"/>
      <c r="J100" s="1"/>
      <c r="K100" s="1"/>
      <c r="L100" s="1"/>
      <c r="M100" s="1"/>
      <c r="N100" s="1"/>
    </row>
  </sheetData>
  <mergeCells count="10">
    <mergeCell ref="K38:M38"/>
    <mergeCell ref="K42:M42"/>
    <mergeCell ref="H48:J48"/>
    <mergeCell ref="M49:N49"/>
    <mergeCell ref="B2:C2"/>
    <mergeCell ref="K46:M46"/>
    <mergeCell ref="C23:G23"/>
    <mergeCell ref="K30:M30"/>
    <mergeCell ref="K34:M34"/>
    <mergeCell ref="C3:I20"/>
  </mergeCells>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00"/>
  <sheetViews>
    <sheetView workbookViewId="0">
      <selection activeCell="G13" sqref="G13"/>
    </sheetView>
  </sheetViews>
  <sheetFormatPr defaultColWidth="14.453125" defaultRowHeight="15" customHeight="1" x14ac:dyDescent="0.35"/>
  <cols>
    <col min="1" max="1" width="9" customWidth="1"/>
    <col min="2" max="2" width="19.81640625" customWidth="1"/>
    <col min="3" max="3" width="18.54296875" customWidth="1"/>
    <col min="4" max="4" width="16.453125" customWidth="1"/>
    <col min="5" max="5" width="13.54296875" customWidth="1"/>
    <col min="6" max="6" width="11.54296875" customWidth="1"/>
    <col min="7" max="11" width="9" customWidth="1"/>
  </cols>
  <sheetData>
    <row r="1" spans="1:11" ht="15.75" customHeight="1" x14ac:dyDescent="0.35">
      <c r="A1" s="1"/>
      <c r="B1" s="1"/>
      <c r="C1" s="1"/>
      <c r="D1" s="1"/>
      <c r="E1" s="1"/>
      <c r="F1" s="1"/>
      <c r="G1" s="1"/>
      <c r="H1" s="1"/>
      <c r="I1" s="1"/>
      <c r="J1" s="1"/>
      <c r="K1" s="1"/>
    </row>
    <row r="2" spans="1:11" ht="15.75" customHeight="1" x14ac:dyDescent="0.4">
      <c r="A2" s="1"/>
      <c r="B2" s="315" t="s">
        <v>267</v>
      </c>
      <c r="C2" s="276"/>
      <c r="D2" s="276"/>
      <c r="E2" s="276"/>
      <c r="F2" s="276"/>
      <c r="G2" s="277"/>
      <c r="H2" s="1"/>
      <c r="I2" s="1"/>
      <c r="J2" s="1"/>
      <c r="K2" s="1"/>
    </row>
    <row r="3" spans="1:11" ht="15" customHeight="1" x14ac:dyDescent="0.35">
      <c r="A3" s="1"/>
      <c r="B3" s="212" t="s">
        <v>268</v>
      </c>
      <c r="C3" s="212"/>
      <c r="D3" s="212"/>
      <c r="E3" s="212"/>
      <c r="F3" s="212"/>
      <c r="G3" s="212"/>
      <c r="H3" s="1"/>
      <c r="I3" s="1"/>
      <c r="J3" s="1"/>
      <c r="K3" s="1"/>
    </row>
    <row r="4" spans="1:11" ht="15.75" customHeight="1" x14ac:dyDescent="0.35">
      <c r="A4" s="1"/>
      <c r="B4" s="132"/>
      <c r="C4" s="132" t="s">
        <v>269</v>
      </c>
      <c r="D4" s="57" t="s">
        <v>6</v>
      </c>
      <c r="E4" s="213" t="s">
        <v>270</v>
      </c>
      <c r="F4" s="1"/>
      <c r="G4" s="1"/>
      <c r="H4" s="1"/>
      <c r="I4" s="1"/>
      <c r="J4" s="1"/>
      <c r="K4" s="1"/>
    </row>
    <row r="5" spans="1:11" ht="15.75" customHeight="1" x14ac:dyDescent="0.35">
      <c r="A5" s="1"/>
      <c r="B5" s="57" t="s">
        <v>271</v>
      </c>
      <c r="C5" s="58">
        <v>10000</v>
      </c>
      <c r="D5" s="58">
        <v>9000</v>
      </c>
      <c r="E5" s="46">
        <v>-1000</v>
      </c>
      <c r="F5" s="1"/>
      <c r="G5" s="1"/>
      <c r="H5" s="1"/>
      <c r="I5" s="1"/>
      <c r="J5" s="1"/>
      <c r="K5" s="1"/>
    </row>
    <row r="6" spans="1:11" ht="15.75" customHeight="1" x14ac:dyDescent="0.35">
      <c r="A6" s="1"/>
      <c r="B6" s="135" t="s">
        <v>187</v>
      </c>
      <c r="C6" s="58">
        <v>80000</v>
      </c>
      <c r="D6" s="58">
        <v>70000</v>
      </c>
      <c r="E6" s="46">
        <v>-10000</v>
      </c>
      <c r="F6" s="1"/>
      <c r="G6" s="1"/>
      <c r="H6" s="1"/>
      <c r="I6" s="1"/>
      <c r="J6" s="1"/>
      <c r="K6" s="1"/>
    </row>
    <row r="7" spans="1:11" ht="15.75" customHeight="1" x14ac:dyDescent="0.35">
      <c r="A7" s="1"/>
      <c r="B7" s="214" t="s">
        <v>272</v>
      </c>
      <c r="C7" s="215">
        <v>20000</v>
      </c>
      <c r="D7" s="215">
        <v>18400</v>
      </c>
      <c r="E7" s="216">
        <v>1600</v>
      </c>
      <c r="F7" s="1"/>
      <c r="G7" s="1"/>
      <c r="H7" s="1"/>
      <c r="I7" s="1"/>
      <c r="J7" s="1"/>
      <c r="K7" s="1"/>
    </row>
    <row r="8" spans="1:11" ht="15.75" customHeight="1" x14ac:dyDescent="0.35">
      <c r="A8" s="1"/>
      <c r="B8" s="214" t="s">
        <v>88</v>
      </c>
      <c r="C8" s="215">
        <v>30000</v>
      </c>
      <c r="D8" s="215">
        <v>26224</v>
      </c>
      <c r="E8" s="216">
        <v>3776</v>
      </c>
      <c r="F8" s="1"/>
      <c r="G8" s="1"/>
      <c r="H8" s="1"/>
      <c r="I8" s="1"/>
      <c r="J8" s="1"/>
      <c r="K8" s="1"/>
    </row>
    <row r="9" spans="1:11" ht="15.75" customHeight="1" x14ac:dyDescent="0.35">
      <c r="A9" s="1"/>
      <c r="B9" s="214" t="s">
        <v>157</v>
      </c>
      <c r="C9" s="215">
        <v>10000</v>
      </c>
      <c r="D9" s="215">
        <v>9328</v>
      </c>
      <c r="E9" s="217">
        <v>672</v>
      </c>
      <c r="F9" s="1"/>
      <c r="G9" s="1"/>
      <c r="H9" s="1"/>
      <c r="I9" s="1"/>
      <c r="J9" s="1"/>
      <c r="K9" s="1"/>
    </row>
    <row r="10" spans="1:11" ht="15.75" customHeight="1" x14ac:dyDescent="0.35">
      <c r="A10" s="1"/>
      <c r="B10" s="214" t="s">
        <v>273</v>
      </c>
      <c r="C10" s="215">
        <v>10000</v>
      </c>
      <c r="D10" s="215">
        <v>9900</v>
      </c>
      <c r="E10" s="217">
        <v>100</v>
      </c>
      <c r="F10" s="1"/>
      <c r="G10" s="1"/>
      <c r="H10" s="1"/>
      <c r="I10" s="1"/>
      <c r="J10" s="1"/>
      <c r="K10" s="1"/>
    </row>
    <row r="11" spans="1:11" ht="15.75" customHeight="1" x14ac:dyDescent="0.35">
      <c r="A11" s="1"/>
      <c r="B11" s="214" t="s">
        <v>230</v>
      </c>
      <c r="C11" s="215">
        <v>70000</v>
      </c>
      <c r="D11" s="215">
        <v>63852</v>
      </c>
      <c r="E11" s="216">
        <v>6148</v>
      </c>
      <c r="F11" s="1"/>
      <c r="G11" s="1"/>
      <c r="H11" s="1"/>
      <c r="I11" s="1"/>
      <c r="J11" s="1"/>
      <c r="K11" s="1"/>
    </row>
    <row r="12" spans="1:11" ht="15.75" customHeight="1" x14ac:dyDescent="0.35">
      <c r="A12" s="1"/>
      <c r="B12" s="135" t="s">
        <v>231</v>
      </c>
      <c r="C12" s="58">
        <v>10000</v>
      </c>
      <c r="D12" s="58">
        <v>6148</v>
      </c>
      <c r="E12" s="46">
        <v>3852</v>
      </c>
      <c r="F12" s="1"/>
      <c r="G12" s="1"/>
      <c r="H12" s="1"/>
      <c r="I12" s="1"/>
      <c r="J12" s="1"/>
      <c r="K12" s="1"/>
    </row>
    <row r="13" spans="1:11" ht="15.75" customHeight="1" x14ac:dyDescent="0.35">
      <c r="A13" s="1"/>
      <c r="B13" s="206" t="s">
        <v>274</v>
      </c>
      <c r="C13" s="1"/>
      <c r="D13" s="1"/>
      <c r="E13" s="1"/>
      <c r="F13" s="1"/>
      <c r="G13" s="1"/>
      <c r="H13" s="1"/>
      <c r="I13" s="1"/>
      <c r="J13" s="1"/>
      <c r="K13" s="1"/>
    </row>
    <row r="14" spans="1:11" ht="15.75" customHeight="1" x14ac:dyDescent="0.35">
      <c r="A14" s="1"/>
      <c r="B14" s="206" t="s">
        <v>275</v>
      </c>
      <c r="C14" s="1"/>
      <c r="D14" s="1"/>
      <c r="E14" s="1"/>
      <c r="F14" s="1"/>
      <c r="G14" s="1"/>
      <c r="H14" s="1"/>
      <c r="I14" s="1"/>
      <c r="J14" s="1"/>
      <c r="K14" s="1"/>
    </row>
    <row r="15" spans="1:11" ht="15.75" customHeight="1" x14ac:dyDescent="0.35">
      <c r="A15" s="1"/>
      <c r="B15" s="1"/>
      <c r="C15" s="1"/>
      <c r="D15" s="1"/>
      <c r="E15" s="1"/>
      <c r="F15" s="1"/>
      <c r="G15" s="1"/>
      <c r="H15" s="1"/>
      <c r="I15" s="1"/>
      <c r="J15" s="1"/>
      <c r="K15" s="1"/>
    </row>
    <row r="16" spans="1:11" ht="15.75" customHeight="1" x14ac:dyDescent="0.35">
      <c r="A16" s="1"/>
      <c r="B16" s="218" t="s">
        <v>21</v>
      </c>
      <c r="C16" s="219" t="s">
        <v>276</v>
      </c>
      <c r="D16" s="219"/>
      <c r="E16" s="219"/>
      <c r="F16" s="219"/>
      <c r="G16" s="219"/>
      <c r="H16" s="200"/>
      <c r="I16" s="200"/>
      <c r="J16" s="1"/>
      <c r="K16" s="1"/>
    </row>
    <row r="17" spans="1:11" ht="15.75" customHeight="1" x14ac:dyDescent="0.35">
      <c r="A17" s="1"/>
      <c r="B17" s="1"/>
      <c r="C17" s="1"/>
      <c r="D17" s="1"/>
      <c r="E17" s="1"/>
      <c r="F17" s="1"/>
      <c r="G17" s="1"/>
      <c r="H17" s="1"/>
      <c r="I17" s="1"/>
      <c r="J17" s="1"/>
      <c r="K17" s="1"/>
    </row>
    <row r="18" spans="1:11" ht="15.75" customHeight="1" x14ac:dyDescent="0.35">
      <c r="A18" s="1"/>
      <c r="B18" s="220"/>
      <c r="C18" s="221" t="s">
        <v>277</v>
      </c>
      <c r="D18" s="221" t="s">
        <v>6</v>
      </c>
      <c r="E18" s="222" t="s">
        <v>270</v>
      </c>
      <c r="F18" s="1"/>
      <c r="G18" s="1"/>
      <c r="H18" s="1"/>
      <c r="I18" s="1"/>
      <c r="J18" s="1"/>
      <c r="K18" s="1"/>
    </row>
    <row r="19" spans="1:11" ht="15.75" customHeight="1" x14ac:dyDescent="0.35">
      <c r="A19" s="1"/>
      <c r="B19" s="221" t="s">
        <v>271</v>
      </c>
      <c r="C19" s="223">
        <v>9000</v>
      </c>
      <c r="D19" s="223">
        <v>9000</v>
      </c>
      <c r="E19" s="224" t="s">
        <v>278</v>
      </c>
      <c r="F19" s="1"/>
      <c r="G19" s="1"/>
      <c r="H19" s="1"/>
      <c r="I19" s="1"/>
      <c r="J19" s="1"/>
      <c r="K19" s="1"/>
    </row>
    <row r="20" spans="1:11" ht="15.75" customHeight="1" x14ac:dyDescent="0.35">
      <c r="A20" s="1"/>
      <c r="B20" s="55"/>
      <c r="C20" s="49" t="s">
        <v>128</v>
      </c>
      <c r="D20" s="49" t="s">
        <v>128</v>
      </c>
      <c r="E20" s="49" t="s">
        <v>128</v>
      </c>
      <c r="F20" s="1"/>
      <c r="G20" s="1"/>
      <c r="H20" s="1"/>
      <c r="I20" s="1"/>
      <c r="J20" s="1"/>
      <c r="K20" s="1"/>
    </row>
    <row r="21" spans="1:11" ht="15.75" customHeight="1" x14ac:dyDescent="0.35">
      <c r="A21" s="1"/>
      <c r="B21" s="225" t="s">
        <v>187</v>
      </c>
      <c r="C21" s="226">
        <f t="shared" ref="C21:C24" si="0">C6*(9000/10000)</f>
        <v>72000</v>
      </c>
      <c r="D21" s="46">
        <f t="shared" ref="D21:D22" si="1">D6</f>
        <v>70000</v>
      </c>
      <c r="E21" s="227">
        <f t="shared" ref="E21:E27" si="2">D21-C21</f>
        <v>-2000</v>
      </c>
      <c r="F21" s="1"/>
      <c r="G21" s="228"/>
      <c r="H21" s="1"/>
      <c r="I21" s="1"/>
      <c r="J21" s="1"/>
      <c r="K21" s="1"/>
    </row>
    <row r="22" spans="1:11" ht="15.75" customHeight="1" x14ac:dyDescent="0.35">
      <c r="A22" s="1"/>
      <c r="B22" s="225" t="s">
        <v>279</v>
      </c>
      <c r="C22" s="226">
        <f t="shared" si="0"/>
        <v>18000</v>
      </c>
      <c r="D22" s="216">
        <f t="shared" si="1"/>
        <v>18400</v>
      </c>
      <c r="E22" s="227">
        <f t="shared" si="2"/>
        <v>400</v>
      </c>
      <c r="F22" s="1"/>
      <c r="G22" s="228"/>
      <c r="H22" s="1"/>
      <c r="I22" s="1"/>
      <c r="J22" s="1"/>
      <c r="K22" s="1"/>
    </row>
    <row r="23" spans="1:11" ht="15.75" customHeight="1" x14ac:dyDescent="0.35">
      <c r="A23" s="1"/>
      <c r="B23" s="225" t="s">
        <v>280</v>
      </c>
      <c r="C23" s="226">
        <f t="shared" si="0"/>
        <v>27000</v>
      </c>
      <c r="D23" s="216">
        <f>+D8</f>
        <v>26224</v>
      </c>
      <c r="E23" s="227">
        <f t="shared" si="2"/>
        <v>-776</v>
      </c>
      <c r="F23" s="1"/>
      <c r="G23" s="228"/>
      <c r="H23" s="1"/>
      <c r="I23" s="1"/>
      <c r="J23" s="1"/>
      <c r="K23" s="1"/>
    </row>
    <row r="24" spans="1:11" ht="15.75" customHeight="1" x14ac:dyDescent="0.35">
      <c r="A24" s="1"/>
      <c r="B24" s="225" t="s">
        <v>281</v>
      </c>
      <c r="C24" s="226">
        <f t="shared" si="0"/>
        <v>9000</v>
      </c>
      <c r="D24" s="216">
        <f>D9</f>
        <v>9328</v>
      </c>
      <c r="E24" s="227">
        <f t="shared" si="2"/>
        <v>328</v>
      </c>
      <c r="F24" s="1"/>
      <c r="G24" s="228"/>
      <c r="H24" s="1"/>
      <c r="I24" s="1"/>
      <c r="J24" s="1"/>
      <c r="K24" s="1"/>
    </row>
    <row r="25" spans="1:11" ht="15.75" customHeight="1" x14ac:dyDescent="0.35">
      <c r="A25" s="1"/>
      <c r="B25" s="225" t="s">
        <v>282</v>
      </c>
      <c r="C25" s="229">
        <f t="shared" ref="C25:D25" si="3">C10</f>
        <v>10000</v>
      </c>
      <c r="D25" s="216">
        <f t="shared" si="3"/>
        <v>9900</v>
      </c>
      <c r="E25" s="227">
        <f t="shared" si="2"/>
        <v>-100</v>
      </c>
      <c r="F25" s="1"/>
      <c r="G25" s="1"/>
      <c r="H25" s="1"/>
      <c r="I25" s="1"/>
      <c r="J25" s="1"/>
      <c r="K25" s="1"/>
    </row>
    <row r="26" spans="1:11" ht="15.75" customHeight="1" x14ac:dyDescent="0.35">
      <c r="A26" s="1"/>
      <c r="B26" s="225" t="s">
        <v>230</v>
      </c>
      <c r="C26" s="226">
        <f>SUM(C22:C25)</f>
        <v>64000</v>
      </c>
      <c r="D26" s="216">
        <f t="shared" ref="D26:D27" si="4">D11</f>
        <v>63852</v>
      </c>
      <c r="E26" s="227">
        <f t="shared" si="2"/>
        <v>-148</v>
      </c>
      <c r="F26" s="1"/>
      <c r="G26" s="1"/>
      <c r="H26" s="1"/>
      <c r="I26" s="1"/>
      <c r="J26" s="1"/>
      <c r="K26" s="1"/>
    </row>
    <row r="27" spans="1:11" ht="15.75" customHeight="1" x14ac:dyDescent="0.35">
      <c r="A27" s="1"/>
      <c r="B27" s="225" t="s">
        <v>231</v>
      </c>
      <c r="C27" s="226">
        <f>C21-C26</f>
        <v>8000</v>
      </c>
      <c r="D27" s="46">
        <f t="shared" si="4"/>
        <v>6148</v>
      </c>
      <c r="E27" s="227">
        <f t="shared" si="2"/>
        <v>-1852</v>
      </c>
      <c r="F27" s="1"/>
      <c r="G27" s="1"/>
      <c r="H27" s="1"/>
      <c r="I27" s="1"/>
      <c r="J27" s="1"/>
      <c r="K27" s="1"/>
    </row>
    <row r="28" spans="1:11" ht="15.75" customHeight="1" x14ac:dyDescent="0.35">
      <c r="A28" s="1"/>
      <c r="B28" s="1"/>
      <c r="C28" s="1"/>
      <c r="D28" s="1"/>
      <c r="E28" s="1"/>
      <c r="F28" s="1"/>
      <c r="G28" s="1"/>
      <c r="H28" s="1"/>
      <c r="I28" s="1"/>
      <c r="J28" s="1"/>
      <c r="K28" s="1"/>
    </row>
    <row r="29" spans="1:11" ht="15.75" customHeight="1" x14ac:dyDescent="0.35">
      <c r="A29" s="1"/>
      <c r="B29" s="1"/>
      <c r="C29" s="1"/>
      <c r="D29" s="1"/>
      <c r="E29" s="1"/>
      <c r="F29" s="1"/>
      <c r="G29" s="1"/>
      <c r="H29" s="1"/>
      <c r="I29" s="1"/>
      <c r="J29" s="1"/>
      <c r="K29" s="1"/>
    </row>
    <row r="30" spans="1:11" ht="15.75" customHeight="1" x14ac:dyDescent="0.35">
      <c r="A30" s="1"/>
      <c r="B30" s="1"/>
      <c r="C30" s="1"/>
      <c r="D30" s="1"/>
      <c r="E30" s="1"/>
      <c r="F30" s="1"/>
      <c r="G30" s="1"/>
      <c r="H30" s="1"/>
      <c r="I30" s="1"/>
      <c r="J30" s="1"/>
      <c r="K30" s="1"/>
    </row>
    <row r="31" spans="1:11" ht="15.75" customHeight="1" x14ac:dyDescent="0.35">
      <c r="A31" s="1"/>
      <c r="B31" s="1"/>
      <c r="C31" s="1"/>
      <c r="D31" s="1"/>
      <c r="E31" s="1"/>
      <c r="F31" s="1"/>
      <c r="G31" s="1"/>
      <c r="H31" s="1"/>
      <c r="I31" s="1"/>
      <c r="J31" s="1"/>
      <c r="K31" s="1"/>
    </row>
    <row r="32" spans="1:11" ht="15.75" customHeight="1" x14ac:dyDescent="0.35">
      <c r="A32" s="1"/>
      <c r="B32" s="1"/>
      <c r="C32" s="1"/>
      <c r="D32" s="1"/>
      <c r="E32" s="1"/>
      <c r="F32" s="1"/>
      <c r="G32" s="1"/>
      <c r="H32" s="1"/>
      <c r="I32" s="1"/>
      <c r="J32" s="1"/>
      <c r="K32" s="1"/>
    </row>
    <row r="33" spans="1:11" ht="15.75" customHeight="1" x14ac:dyDescent="0.35">
      <c r="A33" s="1"/>
      <c r="B33" s="1"/>
      <c r="C33" s="1"/>
      <c r="D33" s="1"/>
      <c r="E33" s="1"/>
      <c r="F33" s="1"/>
      <c r="G33" s="1"/>
      <c r="H33" s="1"/>
      <c r="I33" s="1"/>
      <c r="J33" s="1"/>
      <c r="K33" s="1"/>
    </row>
    <row r="34" spans="1:11" ht="15.75" customHeight="1" x14ac:dyDescent="0.35">
      <c r="A34" s="1"/>
      <c r="B34" s="1"/>
      <c r="C34" s="1"/>
      <c r="D34" s="1"/>
      <c r="E34" s="1"/>
      <c r="F34" s="1"/>
      <c r="G34" s="1"/>
      <c r="H34" s="1"/>
      <c r="I34" s="1"/>
      <c r="J34" s="1"/>
      <c r="K34" s="1"/>
    </row>
    <row r="35" spans="1:11" ht="15.75" customHeight="1" x14ac:dyDescent="0.35">
      <c r="A35" s="1"/>
      <c r="B35" s="1"/>
      <c r="C35" s="1"/>
      <c r="D35" s="1"/>
      <c r="E35" s="1"/>
      <c r="F35" s="1"/>
      <c r="G35" s="1"/>
      <c r="H35" s="1"/>
      <c r="I35" s="1"/>
      <c r="J35" s="1"/>
      <c r="K35" s="1"/>
    </row>
    <row r="36" spans="1:11" ht="15.75" customHeight="1" x14ac:dyDescent="0.35">
      <c r="A36" s="1"/>
      <c r="B36" s="1"/>
      <c r="C36" s="1"/>
      <c r="D36" s="1"/>
      <c r="E36" s="1"/>
      <c r="F36" s="1"/>
      <c r="G36" s="1"/>
      <c r="H36" s="1"/>
      <c r="I36" s="1"/>
      <c r="J36" s="1"/>
      <c r="K36" s="1"/>
    </row>
    <row r="37" spans="1:11" ht="15.75" customHeight="1" x14ac:dyDescent="0.35">
      <c r="A37" s="1"/>
      <c r="B37" s="1"/>
      <c r="C37" s="1"/>
      <c r="D37" s="1"/>
      <c r="E37" s="1"/>
      <c r="F37" s="1"/>
      <c r="G37" s="1"/>
      <c r="H37" s="1"/>
      <c r="I37" s="1"/>
      <c r="J37" s="1"/>
      <c r="K37" s="1"/>
    </row>
    <row r="38" spans="1:11" ht="15.75" customHeight="1" x14ac:dyDescent="0.35">
      <c r="A38" s="1"/>
      <c r="B38" s="1"/>
      <c r="C38" s="1"/>
      <c r="D38" s="1"/>
      <c r="E38" s="1"/>
      <c r="F38" s="1"/>
      <c r="G38" s="1"/>
      <c r="H38" s="1"/>
      <c r="I38" s="1"/>
      <c r="J38" s="1"/>
      <c r="K38" s="1"/>
    </row>
    <row r="39" spans="1:11" ht="15.75" customHeight="1" x14ac:dyDescent="0.35">
      <c r="A39" s="1"/>
      <c r="B39" s="1"/>
      <c r="C39" s="1"/>
      <c r="D39" s="1"/>
      <c r="E39" s="1"/>
      <c r="F39" s="1"/>
      <c r="G39" s="1"/>
      <c r="H39" s="1"/>
      <c r="I39" s="1"/>
      <c r="J39" s="1"/>
      <c r="K39" s="1"/>
    </row>
    <row r="40" spans="1:11" ht="15.75" customHeight="1" x14ac:dyDescent="0.35">
      <c r="A40" s="1"/>
      <c r="B40" s="1"/>
      <c r="C40" s="1"/>
      <c r="D40" s="1"/>
      <c r="E40" s="1"/>
      <c r="F40" s="1"/>
      <c r="G40" s="1"/>
      <c r="H40" s="1"/>
      <c r="I40" s="1"/>
      <c r="J40" s="1"/>
      <c r="K40" s="1"/>
    </row>
    <row r="41" spans="1:11" ht="15.75" customHeight="1" x14ac:dyDescent="0.35">
      <c r="A41" s="1"/>
      <c r="B41" s="1"/>
      <c r="C41" s="1"/>
      <c r="D41" s="1"/>
      <c r="E41" s="1"/>
      <c r="F41" s="1"/>
      <c r="G41" s="1"/>
      <c r="H41" s="1"/>
      <c r="I41" s="1"/>
      <c r="J41" s="1"/>
      <c r="K41" s="1"/>
    </row>
    <row r="42" spans="1:11" ht="15.75" customHeight="1" x14ac:dyDescent="0.35">
      <c r="A42" s="1"/>
      <c r="B42" s="1"/>
      <c r="C42" s="1"/>
      <c r="D42" s="1"/>
      <c r="E42" s="1"/>
      <c r="F42" s="1"/>
      <c r="G42" s="1"/>
      <c r="H42" s="1"/>
      <c r="I42" s="1"/>
      <c r="J42" s="1"/>
      <c r="K42" s="1"/>
    </row>
    <row r="43" spans="1:11" ht="15.75" customHeight="1" x14ac:dyDescent="0.35">
      <c r="A43" s="1"/>
      <c r="B43" s="1"/>
      <c r="C43" s="1"/>
      <c r="D43" s="1"/>
      <c r="E43" s="1"/>
      <c r="F43" s="1"/>
      <c r="G43" s="1"/>
      <c r="H43" s="1"/>
      <c r="I43" s="1"/>
      <c r="J43" s="1"/>
      <c r="K43" s="1"/>
    </row>
    <row r="44" spans="1:11" ht="15.75" customHeight="1" x14ac:dyDescent="0.35">
      <c r="A44" s="1"/>
      <c r="B44" s="1"/>
      <c r="C44" s="1"/>
      <c r="D44" s="1"/>
      <c r="E44" s="1"/>
      <c r="F44" s="1"/>
      <c r="G44" s="1"/>
      <c r="H44" s="1"/>
      <c r="I44" s="1"/>
      <c r="J44" s="1"/>
      <c r="K44" s="1"/>
    </row>
    <row r="45" spans="1:11" ht="15.75" customHeight="1" x14ac:dyDescent="0.35">
      <c r="A45" s="1"/>
      <c r="B45" s="1"/>
      <c r="C45" s="1"/>
      <c r="D45" s="1"/>
      <c r="E45" s="1"/>
      <c r="F45" s="1"/>
      <c r="G45" s="1"/>
      <c r="H45" s="1"/>
      <c r="I45" s="1"/>
      <c r="J45" s="1"/>
      <c r="K45" s="1"/>
    </row>
    <row r="46" spans="1:11" ht="15.75" customHeight="1" x14ac:dyDescent="0.35">
      <c r="A46" s="1"/>
      <c r="B46" s="1"/>
      <c r="C46" s="1"/>
      <c r="D46" s="1"/>
      <c r="E46" s="1"/>
      <c r="F46" s="1"/>
      <c r="G46" s="1"/>
      <c r="H46" s="1"/>
      <c r="I46" s="1"/>
      <c r="J46" s="1"/>
      <c r="K46" s="1"/>
    </row>
    <row r="47" spans="1:11" ht="15.75" customHeight="1" x14ac:dyDescent="0.35">
      <c r="A47" s="1"/>
      <c r="B47" s="1"/>
      <c r="C47" s="1"/>
      <c r="D47" s="1"/>
      <c r="E47" s="1"/>
      <c r="F47" s="1"/>
      <c r="G47" s="1"/>
      <c r="H47" s="1"/>
      <c r="I47" s="1"/>
      <c r="J47" s="1"/>
      <c r="K47" s="1"/>
    </row>
    <row r="48" spans="1:11" ht="15.75" customHeight="1" x14ac:dyDescent="0.35">
      <c r="A48" s="1"/>
      <c r="B48" s="1"/>
      <c r="C48" s="1"/>
      <c r="D48" s="1"/>
      <c r="E48" s="1"/>
      <c r="F48" s="1"/>
      <c r="G48" s="1"/>
      <c r="H48" s="1"/>
      <c r="I48" s="1"/>
      <c r="J48" s="1"/>
      <c r="K48" s="1"/>
    </row>
    <row r="49" spans="1:11" ht="15.75" customHeight="1" x14ac:dyDescent="0.35">
      <c r="A49" s="1"/>
      <c r="B49" s="1"/>
      <c r="C49" s="1"/>
      <c r="D49" s="1"/>
      <c r="E49" s="1"/>
      <c r="F49" s="1"/>
      <c r="G49" s="1"/>
      <c r="H49" s="1"/>
      <c r="I49" s="1"/>
      <c r="J49" s="1"/>
      <c r="K49" s="1"/>
    </row>
    <row r="50" spans="1:11" ht="15.75" customHeight="1" x14ac:dyDescent="0.35">
      <c r="A50" s="1"/>
      <c r="B50" s="1"/>
      <c r="C50" s="1"/>
      <c r="D50" s="1"/>
      <c r="E50" s="1"/>
      <c r="F50" s="1"/>
      <c r="G50" s="1"/>
      <c r="H50" s="1"/>
      <c r="I50" s="1"/>
      <c r="J50" s="1"/>
      <c r="K50" s="1"/>
    </row>
    <row r="51" spans="1:11" ht="15.75" customHeight="1" x14ac:dyDescent="0.35">
      <c r="A51" s="1"/>
      <c r="B51" s="1"/>
      <c r="C51" s="1"/>
      <c r="D51" s="1"/>
      <c r="E51" s="1"/>
      <c r="F51" s="1"/>
      <c r="G51" s="1"/>
      <c r="H51" s="1"/>
      <c r="I51" s="1"/>
      <c r="J51" s="1"/>
      <c r="K51" s="1"/>
    </row>
    <row r="52" spans="1:11" ht="15.75" customHeight="1" x14ac:dyDescent="0.35">
      <c r="A52" s="1"/>
      <c r="B52" s="1"/>
      <c r="C52" s="1"/>
      <c r="D52" s="1"/>
      <c r="E52" s="1"/>
      <c r="F52" s="1"/>
      <c r="G52" s="1"/>
      <c r="H52" s="1"/>
      <c r="I52" s="1"/>
      <c r="J52" s="1"/>
      <c r="K52" s="1"/>
    </row>
    <row r="53" spans="1:11" ht="15.75" customHeight="1" x14ac:dyDescent="0.35">
      <c r="A53" s="1"/>
      <c r="B53" s="1"/>
      <c r="C53" s="1"/>
      <c r="D53" s="1"/>
      <c r="E53" s="1"/>
      <c r="F53" s="1"/>
      <c r="G53" s="1"/>
      <c r="H53" s="1"/>
      <c r="I53" s="1"/>
      <c r="J53" s="1"/>
      <c r="K53" s="1"/>
    </row>
    <row r="54" spans="1:11" ht="15.75" customHeight="1" x14ac:dyDescent="0.35">
      <c r="A54" s="1"/>
      <c r="B54" s="1"/>
      <c r="C54" s="1"/>
      <c r="D54" s="1"/>
      <c r="E54" s="1"/>
      <c r="F54" s="1"/>
      <c r="G54" s="1"/>
      <c r="H54" s="1"/>
      <c r="I54" s="1"/>
      <c r="J54" s="1"/>
      <c r="K54" s="1"/>
    </row>
    <row r="55" spans="1:11" ht="15.75" customHeight="1" x14ac:dyDescent="0.35">
      <c r="A55" s="1"/>
      <c r="B55" s="1"/>
      <c r="C55" s="1"/>
      <c r="D55" s="1"/>
      <c r="E55" s="1"/>
      <c r="F55" s="1"/>
      <c r="G55" s="1"/>
      <c r="H55" s="1"/>
      <c r="I55" s="1"/>
      <c r="J55" s="1"/>
      <c r="K55" s="1"/>
    </row>
    <row r="56" spans="1:11" ht="15.75" customHeight="1" x14ac:dyDescent="0.35">
      <c r="A56" s="1"/>
      <c r="B56" s="1"/>
      <c r="C56" s="1"/>
      <c r="D56" s="1"/>
      <c r="E56" s="1"/>
      <c r="F56" s="1"/>
      <c r="G56" s="1"/>
      <c r="H56" s="1"/>
      <c r="I56" s="1"/>
      <c r="J56" s="1"/>
      <c r="K56" s="1"/>
    </row>
    <row r="57" spans="1:11" ht="15.75" customHeight="1" x14ac:dyDescent="0.35">
      <c r="A57" s="1"/>
      <c r="B57" s="1"/>
      <c r="C57" s="1"/>
      <c r="D57" s="1"/>
      <c r="E57" s="1"/>
      <c r="F57" s="1"/>
      <c r="G57" s="1"/>
      <c r="H57" s="1"/>
      <c r="I57" s="1"/>
      <c r="J57" s="1"/>
      <c r="K57" s="1"/>
    </row>
    <row r="58" spans="1:11" ht="15.75" customHeight="1" x14ac:dyDescent="0.35">
      <c r="A58" s="1"/>
      <c r="B58" s="1"/>
      <c r="C58" s="1"/>
      <c r="D58" s="1"/>
      <c r="E58" s="1"/>
      <c r="F58" s="1"/>
      <c r="G58" s="1"/>
      <c r="H58" s="1"/>
      <c r="I58" s="1"/>
      <c r="J58" s="1"/>
      <c r="K58" s="1"/>
    </row>
    <row r="59" spans="1:11" ht="15.75" customHeight="1" x14ac:dyDescent="0.35">
      <c r="A59" s="1"/>
      <c r="B59" s="1"/>
      <c r="C59" s="1"/>
      <c r="D59" s="1"/>
      <c r="E59" s="1"/>
      <c r="F59" s="1"/>
      <c r="G59" s="1"/>
      <c r="H59" s="1"/>
      <c r="I59" s="1"/>
      <c r="J59" s="1"/>
      <c r="K59" s="1"/>
    </row>
    <row r="60" spans="1:11" ht="15.75" customHeight="1" x14ac:dyDescent="0.35">
      <c r="A60" s="1"/>
      <c r="B60" s="1"/>
      <c r="C60" s="1"/>
      <c r="D60" s="1"/>
      <c r="E60" s="1"/>
      <c r="F60" s="1"/>
      <c r="G60" s="1"/>
      <c r="H60" s="1"/>
      <c r="I60" s="1"/>
      <c r="J60" s="1"/>
      <c r="K60" s="1"/>
    </row>
    <row r="61" spans="1:11" ht="15.75" customHeight="1" x14ac:dyDescent="0.35">
      <c r="A61" s="1"/>
      <c r="B61" s="1"/>
      <c r="C61" s="1"/>
      <c r="D61" s="1"/>
      <c r="E61" s="1"/>
      <c r="F61" s="1"/>
      <c r="G61" s="1"/>
      <c r="H61" s="1"/>
      <c r="I61" s="1"/>
      <c r="J61" s="1"/>
      <c r="K61" s="1"/>
    </row>
    <row r="62" spans="1:11" ht="15.75" customHeight="1" x14ac:dyDescent="0.35">
      <c r="A62" s="1"/>
      <c r="B62" s="1"/>
      <c r="C62" s="1"/>
      <c r="D62" s="1"/>
      <c r="E62" s="1"/>
      <c r="F62" s="1"/>
      <c r="G62" s="1"/>
      <c r="H62" s="1"/>
      <c r="I62" s="1"/>
      <c r="J62" s="1"/>
      <c r="K62" s="1"/>
    </row>
    <row r="63" spans="1:11" ht="15.75" customHeight="1" x14ac:dyDescent="0.35">
      <c r="A63" s="1"/>
      <c r="B63" s="1"/>
      <c r="C63" s="1"/>
      <c r="D63" s="1"/>
      <c r="E63" s="1"/>
      <c r="F63" s="1"/>
      <c r="G63" s="1"/>
      <c r="H63" s="1"/>
      <c r="I63" s="1"/>
      <c r="J63" s="1"/>
      <c r="K63" s="1"/>
    </row>
    <row r="64" spans="1:11" ht="15.75" customHeight="1" x14ac:dyDescent="0.35">
      <c r="A64" s="1"/>
      <c r="B64" s="1"/>
      <c r="C64" s="1"/>
      <c r="D64" s="1"/>
      <c r="E64" s="1"/>
      <c r="F64" s="1"/>
      <c r="G64" s="1"/>
      <c r="H64" s="1"/>
      <c r="I64" s="1"/>
      <c r="J64" s="1"/>
      <c r="K64" s="1"/>
    </row>
    <row r="65" spans="1:11" ht="15.75" customHeight="1" x14ac:dyDescent="0.35">
      <c r="A65" s="1"/>
      <c r="B65" s="1"/>
      <c r="C65" s="1"/>
      <c r="D65" s="1"/>
      <c r="E65" s="1"/>
      <c r="F65" s="1"/>
      <c r="G65" s="1"/>
      <c r="H65" s="1"/>
      <c r="I65" s="1"/>
      <c r="J65" s="1"/>
      <c r="K65" s="1"/>
    </row>
    <row r="66" spans="1:11" ht="15.75" customHeight="1" x14ac:dyDescent="0.35">
      <c r="A66" s="1"/>
      <c r="B66" s="1"/>
      <c r="C66" s="1"/>
      <c r="D66" s="1"/>
      <c r="E66" s="1"/>
      <c r="F66" s="1"/>
      <c r="G66" s="1"/>
      <c r="H66" s="1"/>
      <c r="I66" s="1"/>
      <c r="J66" s="1"/>
      <c r="K66" s="1"/>
    </row>
    <row r="67" spans="1:11" ht="15.75" customHeight="1" x14ac:dyDescent="0.35">
      <c r="A67" s="1"/>
      <c r="B67" s="1"/>
      <c r="C67" s="1"/>
      <c r="D67" s="1"/>
      <c r="E67" s="1"/>
      <c r="F67" s="1"/>
      <c r="G67" s="1"/>
      <c r="H67" s="1"/>
      <c r="I67" s="1"/>
      <c r="J67" s="1"/>
      <c r="K67" s="1"/>
    </row>
    <row r="68" spans="1:11" ht="15.75" customHeight="1" x14ac:dyDescent="0.35">
      <c r="A68" s="1"/>
      <c r="B68" s="1"/>
      <c r="C68" s="1"/>
      <c r="D68" s="1"/>
      <c r="E68" s="1"/>
      <c r="F68" s="1"/>
      <c r="G68" s="1"/>
      <c r="H68" s="1"/>
      <c r="I68" s="1"/>
      <c r="J68" s="1"/>
      <c r="K68" s="1"/>
    </row>
    <row r="69" spans="1:11" ht="15.75" customHeight="1" x14ac:dyDescent="0.35">
      <c r="A69" s="1"/>
      <c r="B69" s="1"/>
      <c r="C69" s="1"/>
      <c r="D69" s="1"/>
      <c r="E69" s="1"/>
      <c r="F69" s="1"/>
      <c r="G69" s="1"/>
      <c r="H69" s="1"/>
      <c r="I69" s="1"/>
      <c r="J69" s="1"/>
      <c r="K69" s="1"/>
    </row>
    <row r="70" spans="1:11" ht="15.75" customHeight="1" x14ac:dyDescent="0.35">
      <c r="A70" s="1"/>
      <c r="B70" s="1"/>
      <c r="C70" s="1"/>
      <c r="D70" s="1"/>
      <c r="E70" s="1"/>
      <c r="F70" s="1"/>
      <c r="G70" s="1"/>
      <c r="H70" s="1"/>
      <c r="I70" s="1"/>
      <c r="J70" s="1"/>
      <c r="K70" s="1"/>
    </row>
    <row r="71" spans="1:11" ht="15.75" customHeight="1" x14ac:dyDescent="0.35">
      <c r="A71" s="1"/>
      <c r="B71" s="1"/>
      <c r="C71" s="1"/>
      <c r="D71" s="1"/>
      <c r="E71" s="1"/>
      <c r="F71" s="1"/>
      <c r="G71" s="1"/>
      <c r="H71" s="1"/>
      <c r="I71" s="1"/>
      <c r="J71" s="1"/>
      <c r="K71" s="1"/>
    </row>
    <row r="72" spans="1:11" ht="15.75" customHeight="1" x14ac:dyDescent="0.35">
      <c r="A72" s="1"/>
      <c r="B72" s="1"/>
      <c r="C72" s="1"/>
      <c r="D72" s="1"/>
      <c r="E72" s="1"/>
      <c r="F72" s="1"/>
      <c r="G72" s="1"/>
      <c r="H72" s="1"/>
      <c r="I72" s="1"/>
      <c r="J72" s="1"/>
      <c r="K72" s="1"/>
    </row>
    <row r="73" spans="1:11" ht="15.75" customHeight="1" x14ac:dyDescent="0.35">
      <c r="A73" s="1"/>
      <c r="B73" s="1"/>
      <c r="C73" s="1"/>
      <c r="D73" s="1"/>
      <c r="E73" s="1"/>
      <c r="F73" s="1"/>
      <c r="G73" s="1"/>
      <c r="H73" s="1"/>
      <c r="I73" s="1"/>
      <c r="J73" s="1"/>
      <c r="K73" s="1"/>
    </row>
    <row r="74" spans="1:11" ht="15.75" customHeight="1" x14ac:dyDescent="0.35">
      <c r="A74" s="1"/>
      <c r="B74" s="1"/>
      <c r="C74" s="1"/>
      <c r="D74" s="1"/>
      <c r="E74" s="1"/>
      <c r="F74" s="1"/>
      <c r="G74" s="1"/>
      <c r="H74" s="1"/>
      <c r="I74" s="1"/>
      <c r="J74" s="1"/>
      <c r="K74" s="1"/>
    </row>
    <row r="75" spans="1:11" ht="15.75" customHeight="1" x14ac:dyDescent="0.35">
      <c r="A75" s="1"/>
      <c r="B75" s="1"/>
      <c r="C75" s="1"/>
      <c r="D75" s="1"/>
      <c r="E75" s="1"/>
      <c r="F75" s="1"/>
      <c r="G75" s="1"/>
      <c r="H75" s="1"/>
      <c r="I75" s="1"/>
      <c r="J75" s="1"/>
      <c r="K75" s="1"/>
    </row>
    <row r="76" spans="1:11" ht="15.75" customHeight="1" x14ac:dyDescent="0.35">
      <c r="A76" s="1"/>
      <c r="B76" s="1"/>
      <c r="C76" s="1"/>
      <c r="D76" s="1"/>
      <c r="E76" s="1"/>
      <c r="F76" s="1"/>
      <c r="G76" s="1"/>
      <c r="H76" s="1"/>
      <c r="I76" s="1"/>
      <c r="J76" s="1"/>
      <c r="K76" s="1"/>
    </row>
    <row r="77" spans="1:11" ht="15.75" customHeight="1" x14ac:dyDescent="0.35">
      <c r="A77" s="1"/>
      <c r="B77" s="1"/>
      <c r="C77" s="1"/>
      <c r="D77" s="1"/>
      <c r="E77" s="1"/>
      <c r="F77" s="1"/>
      <c r="G77" s="1"/>
      <c r="H77" s="1"/>
      <c r="I77" s="1"/>
      <c r="J77" s="1"/>
      <c r="K77" s="1"/>
    </row>
    <row r="78" spans="1:11" ht="15.75" customHeight="1" x14ac:dyDescent="0.35">
      <c r="A78" s="1"/>
      <c r="B78" s="1"/>
      <c r="C78" s="1"/>
      <c r="D78" s="1"/>
      <c r="E78" s="1"/>
      <c r="F78" s="1"/>
      <c r="G78" s="1"/>
      <c r="H78" s="1"/>
      <c r="I78" s="1"/>
      <c r="J78" s="1"/>
      <c r="K78" s="1"/>
    </row>
    <row r="79" spans="1:11" ht="15.75" customHeight="1" x14ac:dyDescent="0.35">
      <c r="A79" s="1"/>
      <c r="B79" s="1"/>
      <c r="C79" s="1"/>
      <c r="D79" s="1"/>
      <c r="E79" s="1"/>
      <c r="F79" s="1"/>
      <c r="G79" s="1"/>
      <c r="H79" s="1"/>
      <c r="I79" s="1"/>
      <c r="J79" s="1"/>
      <c r="K79" s="1"/>
    </row>
    <row r="80" spans="1:11" ht="15.75" customHeight="1" x14ac:dyDescent="0.35">
      <c r="A80" s="1"/>
      <c r="B80" s="1"/>
      <c r="C80" s="1"/>
      <c r="D80" s="1"/>
      <c r="E80" s="1"/>
      <c r="F80" s="1"/>
      <c r="G80" s="1"/>
      <c r="H80" s="1"/>
      <c r="I80" s="1"/>
      <c r="J80" s="1"/>
      <c r="K80" s="1"/>
    </row>
    <row r="81" spans="1:11" ht="15.75" customHeight="1" x14ac:dyDescent="0.35">
      <c r="A81" s="1"/>
      <c r="B81" s="1"/>
      <c r="C81" s="1"/>
      <c r="D81" s="1"/>
      <c r="E81" s="1"/>
      <c r="F81" s="1"/>
      <c r="G81" s="1"/>
      <c r="H81" s="1"/>
      <c r="I81" s="1"/>
      <c r="J81" s="1"/>
      <c r="K81" s="1"/>
    </row>
    <row r="82" spans="1:11" ht="15.75" customHeight="1" x14ac:dyDescent="0.35">
      <c r="A82" s="1"/>
      <c r="B82" s="1"/>
      <c r="C82" s="1"/>
      <c r="D82" s="1"/>
      <c r="E82" s="1"/>
      <c r="F82" s="1"/>
      <c r="G82" s="1"/>
      <c r="H82" s="1"/>
      <c r="I82" s="1"/>
      <c r="J82" s="1"/>
      <c r="K82" s="1"/>
    </row>
    <row r="83" spans="1:11" ht="15.75" customHeight="1" x14ac:dyDescent="0.35">
      <c r="A83" s="1"/>
      <c r="B83" s="1"/>
      <c r="C83" s="1"/>
      <c r="D83" s="1"/>
      <c r="E83" s="1"/>
      <c r="F83" s="1"/>
      <c r="G83" s="1"/>
      <c r="H83" s="1"/>
      <c r="I83" s="1"/>
      <c r="J83" s="1"/>
      <c r="K83" s="1"/>
    </row>
    <row r="84" spans="1:11" ht="15.75" customHeight="1" x14ac:dyDescent="0.35">
      <c r="A84" s="1"/>
      <c r="B84" s="1"/>
      <c r="C84" s="1"/>
      <c r="D84" s="1"/>
      <c r="E84" s="1"/>
      <c r="F84" s="1"/>
      <c r="G84" s="1"/>
      <c r="H84" s="1"/>
      <c r="I84" s="1"/>
      <c r="J84" s="1"/>
      <c r="K84" s="1"/>
    </row>
    <row r="85" spans="1:11" ht="15.75" customHeight="1" x14ac:dyDescent="0.35">
      <c r="A85" s="1"/>
      <c r="B85" s="1"/>
      <c r="C85" s="1"/>
      <c r="D85" s="1"/>
      <c r="E85" s="1"/>
      <c r="F85" s="1"/>
      <c r="G85" s="1"/>
      <c r="H85" s="1"/>
      <c r="I85" s="1"/>
      <c r="J85" s="1"/>
      <c r="K85" s="1"/>
    </row>
    <row r="86" spans="1:11" ht="15.75" customHeight="1" x14ac:dyDescent="0.35">
      <c r="A86" s="1"/>
      <c r="B86" s="1"/>
      <c r="C86" s="1"/>
      <c r="D86" s="1"/>
      <c r="E86" s="1"/>
      <c r="F86" s="1"/>
      <c r="G86" s="1"/>
      <c r="H86" s="1"/>
      <c r="I86" s="1"/>
      <c r="J86" s="1"/>
      <c r="K86" s="1"/>
    </row>
    <row r="87" spans="1:11" ht="15.75" customHeight="1" x14ac:dyDescent="0.35">
      <c r="A87" s="1"/>
      <c r="B87" s="1"/>
      <c r="C87" s="1"/>
      <c r="D87" s="1"/>
      <c r="E87" s="1"/>
      <c r="F87" s="1"/>
      <c r="G87" s="1"/>
      <c r="H87" s="1"/>
      <c r="I87" s="1"/>
      <c r="J87" s="1"/>
      <c r="K87" s="1"/>
    </row>
    <row r="88" spans="1:11" ht="15.75" customHeight="1" x14ac:dyDescent="0.35">
      <c r="A88" s="1"/>
      <c r="B88" s="1"/>
      <c r="C88" s="1"/>
      <c r="D88" s="1"/>
      <c r="E88" s="1"/>
      <c r="F88" s="1"/>
      <c r="G88" s="1"/>
      <c r="H88" s="1"/>
      <c r="I88" s="1"/>
      <c r="J88" s="1"/>
      <c r="K88" s="1"/>
    </row>
    <row r="89" spans="1:11" ht="15.75" customHeight="1" x14ac:dyDescent="0.35">
      <c r="A89" s="1"/>
      <c r="B89" s="1"/>
      <c r="C89" s="1"/>
      <c r="D89" s="1"/>
      <c r="E89" s="1"/>
      <c r="F89" s="1"/>
      <c r="G89" s="1"/>
      <c r="H89" s="1"/>
      <c r="I89" s="1"/>
      <c r="J89" s="1"/>
      <c r="K89" s="1"/>
    </row>
    <row r="90" spans="1:11" ht="15.75" customHeight="1" x14ac:dyDescent="0.35">
      <c r="A90" s="1"/>
      <c r="B90" s="1"/>
      <c r="C90" s="1"/>
      <c r="D90" s="1"/>
      <c r="E90" s="1"/>
      <c r="F90" s="1"/>
      <c r="G90" s="1"/>
      <c r="H90" s="1"/>
      <c r="I90" s="1"/>
      <c r="J90" s="1"/>
      <c r="K90" s="1"/>
    </row>
    <row r="91" spans="1:11" ht="15.75" customHeight="1" x14ac:dyDescent="0.35">
      <c r="A91" s="1"/>
      <c r="B91" s="1"/>
      <c r="C91" s="1"/>
      <c r="D91" s="1"/>
      <c r="E91" s="1"/>
      <c r="F91" s="1"/>
      <c r="G91" s="1"/>
      <c r="H91" s="1"/>
      <c r="I91" s="1"/>
      <c r="J91" s="1"/>
      <c r="K91" s="1"/>
    </row>
    <row r="92" spans="1:11" ht="15.75" customHeight="1" x14ac:dyDescent="0.35">
      <c r="A92" s="1"/>
      <c r="B92" s="1"/>
      <c r="C92" s="1"/>
      <c r="D92" s="1"/>
      <c r="E92" s="1"/>
      <c r="F92" s="1"/>
      <c r="G92" s="1"/>
      <c r="H92" s="1"/>
      <c r="I92" s="1"/>
      <c r="J92" s="1"/>
      <c r="K92" s="1"/>
    </row>
    <row r="93" spans="1:11" ht="15.75" customHeight="1" x14ac:dyDescent="0.35">
      <c r="A93" s="1"/>
      <c r="B93" s="1"/>
      <c r="C93" s="1"/>
      <c r="D93" s="1"/>
      <c r="E93" s="1"/>
      <c r="F93" s="1"/>
      <c r="G93" s="1"/>
      <c r="H93" s="1"/>
      <c r="I93" s="1"/>
      <c r="J93" s="1"/>
      <c r="K93" s="1"/>
    </row>
    <row r="94" spans="1:11" ht="15.75" customHeight="1" x14ac:dyDescent="0.35">
      <c r="A94" s="1"/>
      <c r="B94" s="1"/>
      <c r="C94" s="1"/>
      <c r="D94" s="1"/>
      <c r="E94" s="1"/>
      <c r="F94" s="1"/>
      <c r="G94" s="1"/>
      <c r="H94" s="1"/>
      <c r="I94" s="1"/>
      <c r="J94" s="1"/>
      <c r="K94" s="1"/>
    </row>
    <row r="95" spans="1:11" ht="15.75" customHeight="1" x14ac:dyDescent="0.35">
      <c r="A95" s="1"/>
      <c r="B95" s="1"/>
      <c r="C95" s="1"/>
      <c r="D95" s="1"/>
      <c r="E95" s="1"/>
      <c r="F95" s="1"/>
      <c r="G95" s="1"/>
      <c r="H95" s="1"/>
      <c r="I95" s="1"/>
      <c r="J95" s="1"/>
      <c r="K95" s="1"/>
    </row>
    <row r="96" spans="1:11" ht="15.75" customHeight="1" x14ac:dyDescent="0.35">
      <c r="A96" s="1"/>
      <c r="B96" s="1"/>
      <c r="C96" s="1"/>
      <c r="D96" s="1"/>
      <c r="E96" s="1"/>
      <c r="F96" s="1"/>
      <c r="G96" s="1"/>
      <c r="H96" s="1"/>
      <c r="I96" s="1"/>
      <c r="J96" s="1"/>
      <c r="K96" s="1"/>
    </row>
    <row r="97" spans="1:11" ht="15.75" customHeight="1" x14ac:dyDescent="0.35">
      <c r="A97" s="1"/>
      <c r="B97" s="1"/>
      <c r="C97" s="1"/>
      <c r="D97" s="1"/>
      <c r="E97" s="1"/>
      <c r="F97" s="1"/>
      <c r="G97" s="1"/>
      <c r="H97" s="1"/>
      <c r="I97" s="1"/>
      <c r="J97" s="1"/>
      <c r="K97" s="1"/>
    </row>
    <row r="98" spans="1:11" ht="15.75" customHeight="1" x14ac:dyDescent="0.35">
      <c r="A98" s="1"/>
      <c r="B98" s="1"/>
      <c r="C98" s="1"/>
      <c r="D98" s="1"/>
      <c r="E98" s="1"/>
      <c r="F98" s="1"/>
      <c r="G98" s="1"/>
      <c r="H98" s="1"/>
      <c r="I98" s="1"/>
      <c r="J98" s="1"/>
      <c r="K98" s="1"/>
    </row>
    <row r="99" spans="1:11" ht="15.75" customHeight="1" x14ac:dyDescent="0.35">
      <c r="A99" s="1"/>
      <c r="B99" s="1"/>
      <c r="C99" s="1"/>
      <c r="D99" s="1"/>
      <c r="E99" s="1"/>
      <c r="F99" s="1"/>
      <c r="G99" s="1"/>
      <c r="H99" s="1"/>
      <c r="I99" s="1"/>
      <c r="J99" s="1"/>
      <c r="K99" s="1"/>
    </row>
    <row r="100" spans="1:11" ht="15.75" customHeight="1" x14ac:dyDescent="0.35">
      <c r="A100" s="1"/>
      <c r="B100" s="1"/>
      <c r="C100" s="1"/>
      <c r="D100" s="1"/>
      <c r="E100" s="1"/>
      <c r="F100" s="1"/>
      <c r="G100" s="1"/>
      <c r="H100" s="1"/>
      <c r="I100" s="1"/>
      <c r="J100" s="1"/>
      <c r="K100" s="1"/>
    </row>
  </sheetData>
  <mergeCells count="1">
    <mergeCell ref="B2:G2"/>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P1</vt:lpstr>
      <vt:lpstr>P2</vt:lpstr>
      <vt:lpstr>P3</vt:lpstr>
      <vt:lpstr>P4</vt:lpstr>
      <vt:lpstr>P5</vt:lpstr>
      <vt:lpstr>P6</vt:lpstr>
      <vt:lpstr>P7</vt:lpstr>
      <vt:lpstr>P8</vt:lpstr>
      <vt:lpstr>P9</vt:lpstr>
      <vt:lpstr>P10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kewal Krishan</dc:creator>
  <cp:lastModifiedBy>Sushil Rajput</cp:lastModifiedBy>
  <dcterms:created xsi:type="dcterms:W3CDTF">2024-08-18T08:14:18Z</dcterms:created>
  <dcterms:modified xsi:type="dcterms:W3CDTF">2024-11-23T05:05:22Z</dcterms:modified>
</cp:coreProperties>
</file>