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 state="visible" name="P2" sheetId="2" r:id="rId5"/>
    <sheet state="visible" name="P3" sheetId="3" r:id="rId6"/>
    <sheet state="visible" name="P4" sheetId="4" r:id="rId7"/>
    <sheet state="visible" name="P5" sheetId="5" r:id="rId8"/>
    <sheet state="visible" name="P6" sheetId="6" r:id="rId9"/>
    <sheet state="visible" name="P7" sheetId="7" r:id="rId10"/>
    <sheet state="visible" name="P8" sheetId="8" r:id="rId11"/>
    <sheet state="visible" name="P9" sheetId="9" r:id="rId12"/>
    <sheet state="visible" name="P10" sheetId="10" r:id="rId13"/>
  </sheets>
  <definedNames/>
  <calcPr/>
</workbook>
</file>

<file path=xl/sharedStrings.xml><?xml version="1.0" encoding="utf-8"?>
<sst xmlns="http://schemas.openxmlformats.org/spreadsheetml/2006/main" count="505" uniqueCount="307">
  <si>
    <t xml:space="preserve">Excel Applications in Budgeting </t>
  </si>
  <si>
    <t>I</t>
  </si>
  <si>
    <t>Sales Budget:</t>
  </si>
  <si>
    <r>
      <rPr>
        <rFont val="Times New Roman"/>
        <b/>
        <color rgb="FFFF0000"/>
        <sz val="12.0"/>
      </rPr>
      <t>Problem 1.</t>
    </r>
    <r>
      <rPr>
        <rFont val="Times New Roman"/>
        <b val="0"/>
        <sz val="12.0"/>
      </rPr>
      <t xml:space="preserve"> AB Ltd. manufactures two types of product A and B and sells them in X and Y markets. The following information is available for the year 2023-24</t>
    </r>
  </si>
  <si>
    <t>Market</t>
  </si>
  <si>
    <t>Product</t>
  </si>
  <si>
    <t>Budgeted</t>
  </si>
  <si>
    <t>Price</t>
  </si>
  <si>
    <t>Actual</t>
  </si>
  <si>
    <t>Quantity</t>
  </si>
  <si>
    <t>(Rs.)</t>
  </si>
  <si>
    <t>X</t>
  </si>
  <si>
    <t>A</t>
  </si>
  <si>
    <t>B</t>
  </si>
  <si>
    <t>Y</t>
  </si>
  <si>
    <t>Sales forecast for the next year reveals that product A is very popular but at the same time underpriced. It is estimated that it will also continue to find a ready market even if its price is increased by Rs.1. On the other hand, product B is over-priced and it can bring more sales if price is reduced to Rs.40. The management has approved the plan to give effect to the above price changes. The sales manager has made the following estimates:</t>
  </si>
  <si>
    <t>% increase in sales over current year's actuals</t>
  </si>
  <si>
    <t>Market X</t>
  </si>
  <si>
    <t>Market Y</t>
  </si>
  <si>
    <t>He also estimates that the following additional sales are possible with the help of an intensive advertisement campaign.</t>
  </si>
  <si>
    <t>Market X  (Units)</t>
  </si>
  <si>
    <t>Market Y (Units)</t>
  </si>
  <si>
    <t>You are required to prepare the sales budget for the next year, i.e., 2024-25 based on the sales managers estimates both in quantitative and monetary terms.</t>
  </si>
  <si>
    <t>Solution</t>
  </si>
  <si>
    <t>Workings:</t>
  </si>
  <si>
    <t>Calculation of budgeted estimates of sales for 2024-25</t>
  </si>
  <si>
    <t>X (units)</t>
  </si>
  <si>
    <t xml:space="preserve">          Y (units)</t>
  </si>
  <si>
    <t>Product A:</t>
  </si>
  <si>
    <t>Actual for the year 2023-24</t>
  </si>
  <si>
    <r>
      <rPr>
        <rFont val="Times New Roman"/>
        <b/>
        <sz val="12.0"/>
      </rPr>
      <t>Add:</t>
    </r>
    <r>
      <rPr>
        <rFont val="Times New Roman"/>
        <sz val="12.0"/>
      </rPr>
      <t xml:space="preserve"> Increase of 10 % and 5% for X &amp; Y</t>
    </r>
  </si>
  <si>
    <r>
      <rPr>
        <rFont val="Times New Roman"/>
        <b/>
        <sz val="12.0"/>
      </rPr>
      <t>Add:</t>
    </r>
    <r>
      <rPr>
        <rFont val="Times New Roman"/>
        <sz val="12.0"/>
      </rPr>
      <t xml:space="preserve"> Increase due to advt. campaign (as given)</t>
    </r>
  </si>
  <si>
    <t>Total</t>
  </si>
  <si>
    <t>Product B:</t>
  </si>
  <si>
    <t>Actuals for current year 2023-24</t>
  </si>
  <si>
    <t>Add: Increase of 20% and 10% for X &amp; Y</t>
  </si>
  <si>
    <t>Add: Increase due to advt. campaign</t>
  </si>
  <si>
    <t>Sales Budgets for the Year 2024-25</t>
  </si>
  <si>
    <t>Unit</t>
  </si>
  <si>
    <t>Price (Rs.)</t>
  </si>
  <si>
    <t>Value  (Rs.)</t>
  </si>
  <si>
    <t>Price  (Rs.)</t>
  </si>
  <si>
    <t>II</t>
  </si>
  <si>
    <t>Production &amp; Production Cost Budget:</t>
  </si>
  <si>
    <r>
      <rPr>
        <rFont val="Times New Roman"/>
        <b/>
        <color rgb="FFFF0000"/>
        <sz val="11.0"/>
      </rPr>
      <t>Problem 2. (Example 2. Page 2.13)</t>
    </r>
    <r>
      <rPr>
        <rFont val="Times New Roman"/>
        <color rgb="FFFF0000"/>
        <sz val="11.0"/>
      </rPr>
      <t xml:space="preserve"> </t>
    </r>
    <r>
      <rPr>
        <rFont val="Times New Roman"/>
        <sz val="11.0"/>
      </rPr>
      <t xml:space="preserve"> SR manufacturing company submits the following figures for your considerations.
.</t>
    </r>
  </si>
  <si>
    <t>Product  A</t>
  </si>
  <si>
    <t>Product B</t>
  </si>
  <si>
    <t xml:space="preserve"> Actuals for 4th Quarter of 2023-24:</t>
  </si>
  <si>
    <t>Sales (units):  January</t>
  </si>
  <si>
    <t>February</t>
  </si>
  <si>
    <t>March</t>
  </si>
  <si>
    <t>Selling price per units (Rs.)</t>
  </si>
  <si>
    <t xml:space="preserve"> Estimates for 4th Quarter of 2024-25:</t>
  </si>
  <si>
    <t>Increase in sales Quantity</t>
  </si>
  <si>
    <t>Increase in selling price</t>
  </si>
  <si>
    <t>Opening stock as on Jan. 1, 2025 (% of  month's sales)</t>
  </si>
  <si>
    <t>Closing stock for January and February,2025 (% of subsequent month's sale)</t>
  </si>
  <si>
    <t xml:space="preserve"> Stock position on 31st March 2025(units)</t>
  </si>
  <si>
    <t>You are required to prepare the sales and the production budgets for the 4th quarter of 2024-25</t>
  </si>
  <si>
    <t>Solution:</t>
  </si>
  <si>
    <t>Working : Calculation of Budgeted Estimate of Sales (Quantitative) for 4th Quarter of 2024-25</t>
  </si>
  <si>
    <t>Product A</t>
  </si>
  <si>
    <t>Particulars</t>
  </si>
  <si>
    <t>January</t>
  </si>
  <si>
    <t>Actual sales for the last year</t>
  </si>
  <si>
    <t>Add: 10% increase in sales</t>
  </si>
  <si>
    <t>Add: 20% increase in sales</t>
  </si>
  <si>
    <t>Sales Budget for the 4th Quarter ending 31st March 2025</t>
  </si>
  <si>
    <t>Month</t>
  </si>
  <si>
    <t>Production Budget for 4th Quarter  ending on 31st March 2025 (Units)</t>
  </si>
  <si>
    <t>For Whole Quarter</t>
  </si>
  <si>
    <t>Budgeted Sales</t>
  </si>
  <si>
    <t>Add :Desired closing stock (50% of Subsequent month's sale and 6,000 units as on 31st March, 2025)</t>
  </si>
  <si>
    <t>Less: Opening stock (50% of month's sales as on January 1, 2025)</t>
  </si>
  <si>
    <t>Production</t>
  </si>
  <si>
    <t>Less: Opening stock (50% of month's      sales as on January 1, 2025)</t>
  </si>
  <si>
    <t>III</t>
  </si>
  <si>
    <r>
      <rPr>
        <rFont val="Times New Roman"/>
        <b/>
        <color rgb="FFFF0000"/>
        <sz val="11.0"/>
      </rPr>
      <t>Problem 3. (Example 3 Page 2.15)</t>
    </r>
    <r>
      <rPr>
        <rFont val="Times New Roman"/>
        <b val="0"/>
        <sz val="11.0"/>
      </rPr>
      <t xml:space="preserve"> XYZ Co. Ltd. has prepared the following estimates of sales in units for the 3rd and 4th Quarter of accounting period 2024-25
                                         Month                                               Units
                                        October, 2024                                     4,000
                                        November, 2024                                  4,000
                                        December, 2024                                  5,000
                                        January, 2025                                      5,600
                                        February, 2025                                     6,000
                                        March, 2025                                        6,800
                                        April, 2025                                           7,600
There will be no work in progress at the end of the month. The company has a policy of maintaining closing finished goods stock equal to 25% of the next month's sale at the end of every month. This policy is also expected to be followed for closing stock as on 30th September, 2024. The budgeted production and cost for the year ending 31st March, 2025 are given as follows:
                                     Annual Production (Units)                                   60,000
                                     Direct Material cost Per unit                                Rs.15
                                     Direct Labour cost per unit                                  Rs.10
 Annual Factory Overhead to be apportioned to production Rs.3,00,000
You are required to prepare production budget and production cost budget for the six months ending 31st March, 2025.
</t>
    </r>
  </si>
  <si>
    <t>Production budget (units) for the half year ending 31st March, 2025</t>
  </si>
  <si>
    <t>Working Notes:</t>
  </si>
  <si>
    <t>October</t>
  </si>
  <si>
    <t>November</t>
  </si>
  <si>
    <t>December</t>
  </si>
  <si>
    <t>For the whole half year</t>
  </si>
  <si>
    <t>April Sales</t>
  </si>
  <si>
    <r>
      <rPr>
        <rFont val="Times New Roman"/>
        <b/>
        <sz val="10.0"/>
      </rPr>
      <t xml:space="preserve">Add: </t>
    </r>
    <r>
      <rPr>
        <rFont val="Times New Roman"/>
        <sz val="10.0"/>
      </rPr>
      <t>Closing stock (25% of next month's sale)</t>
    </r>
  </si>
  <si>
    <r>
      <rPr>
        <rFont val="Times New Roman"/>
        <b/>
        <sz val="10.0"/>
      </rPr>
      <t>Less:</t>
    </r>
    <r>
      <rPr>
        <rFont val="Times New Roman"/>
        <sz val="10.0"/>
      </rPr>
      <t xml:space="preserve"> Opening stock</t>
    </r>
  </si>
  <si>
    <t>Production Cost Budget (Rs.) at Production Level of 32,300 units</t>
  </si>
  <si>
    <t>Per Unit (Rs.)</t>
  </si>
  <si>
    <t>Total (Rs.)</t>
  </si>
  <si>
    <t>Direct Material</t>
  </si>
  <si>
    <t>Direct Wages</t>
  </si>
  <si>
    <t>Factory overheads (3,00,000/60,000)</t>
  </si>
  <si>
    <t>Cost of Production</t>
  </si>
  <si>
    <t>IV</t>
  </si>
  <si>
    <t>Material Purchase Budget:</t>
  </si>
  <si>
    <r>
      <rPr>
        <rFont val="Times New Roman"/>
        <b/>
        <color rgb="FFFF0000"/>
        <sz val="12.0"/>
      </rPr>
      <t>Problem 4.</t>
    </r>
    <r>
      <rPr>
        <rFont val="Times New Roman"/>
        <b val="0"/>
        <sz val="12.0"/>
      </rPr>
      <t>Mehra Food Products Ltd. has prepared the following sales budget for the first five months of 2025</t>
    </r>
  </si>
  <si>
    <t>April</t>
  </si>
  <si>
    <t>May</t>
  </si>
  <si>
    <t>Sales Budget (in Units)</t>
  </si>
  <si>
    <t>The inventory of finished products at the end of every month is to be equal to 25% of the sales estimate for the next month. In January 2025, it is estimated that there will be 3,700 units of product on hand. There will be no work in progress at the end of any month</t>
  </si>
  <si>
    <t>Every unit of product requires two types of materials in the following quantities:</t>
  </si>
  <si>
    <t xml:space="preserve">Material A:    </t>
  </si>
  <si>
    <t>4 kg.</t>
  </si>
  <si>
    <t>Material B:</t>
  </si>
  <si>
    <t>5 kg.</t>
  </si>
  <si>
    <t>Materials equal to one half of the next month’s production are to be in hand at the end of the every month. This requirement is expected to be met on 1st January, 2025. Budgeted prices for the purchase of materials are:</t>
  </si>
  <si>
    <t>Rs.5 per kg.</t>
  </si>
  <si>
    <t>Rs.4 per kg.</t>
  </si>
  <si>
    <t>Prepare: (i) Production Budget from January to April, 2025.</t>
  </si>
  <si>
    <t xml:space="preserve">             (ii) Material purchase budget (in units and cost) from January to March, 2025.</t>
  </si>
  <si>
    <t>(i)</t>
  </si>
  <si>
    <r>
      <rPr>
        <rFont val="Times New Roman"/>
        <b/>
        <color rgb="FF000000"/>
        <sz val="12.0"/>
      </rPr>
      <t xml:space="preserve"> </t>
    </r>
    <r>
      <rPr>
        <rFont val="Times New Roman"/>
        <b/>
        <color rgb="FF000000"/>
        <sz val="12.0"/>
      </rPr>
      <t>Production Budget (units) from January to April, 2025</t>
    </r>
  </si>
  <si>
    <t>Sales (in units)</t>
  </si>
  <si>
    <r>
      <rPr>
        <rFont val="Times New Roman"/>
        <b/>
        <sz val="12.0"/>
      </rPr>
      <t>Add:</t>
    </r>
    <r>
      <rPr>
        <rFont val="Times New Roman"/>
        <sz val="12.0"/>
      </rPr>
      <t xml:space="preserve"> Desired closing stock (25% of next’s month estimated sales)</t>
    </r>
  </si>
  <si>
    <r>
      <rPr>
        <rFont val="Times New Roman"/>
        <b/>
        <sz val="12.0"/>
      </rPr>
      <t>Less:</t>
    </r>
    <r>
      <rPr>
        <rFont val="Times New Roman"/>
        <sz val="12.0"/>
      </rPr>
      <t xml:space="preserve"> Opening Stock</t>
    </r>
  </si>
  <si>
    <t>(ii)</t>
  </si>
  <si>
    <t>Raw Material Purchase Budget for the Ist Quarter of 2025 (Product A)</t>
  </si>
  <si>
    <t>Production (units)</t>
  </si>
  <si>
    <t>Consumption of  material @ 4 kg. p.u</t>
  </si>
  <si>
    <r>
      <rPr>
        <rFont val="Times New Roman"/>
        <b/>
        <sz val="12.0"/>
      </rPr>
      <t xml:space="preserve">Add: </t>
    </r>
    <r>
      <rPr>
        <rFont val="Times New Roman"/>
        <sz val="12.0"/>
      </rPr>
      <t>Desired closing stock (Kg.) (50% of estimated consumption of next month)</t>
    </r>
  </si>
  <si>
    <r>
      <rPr>
        <rFont val="Times New Roman"/>
        <b/>
        <sz val="12.0"/>
      </rPr>
      <t>less:</t>
    </r>
    <r>
      <rPr>
        <rFont val="Times New Roman"/>
        <sz val="12.0"/>
      </rPr>
      <t xml:space="preserve"> Opening Stock</t>
    </r>
  </si>
  <si>
    <t>Purchase of raw material (Kg.)</t>
  </si>
  <si>
    <t>Total Cost @ Rs 5</t>
  </si>
  <si>
    <t>(iii)</t>
  </si>
  <si>
    <t>Raw Material Purchase Budget for the Ist Quarter of 2025 (Product B)</t>
  </si>
  <si>
    <t>Consumption of  material @ Rs.5 kg. p.u</t>
  </si>
  <si>
    <r>
      <rPr>
        <rFont val="Times New Roman"/>
        <b/>
        <sz val="12.0"/>
      </rPr>
      <t>Add:</t>
    </r>
    <r>
      <rPr>
        <rFont val="Times New Roman"/>
        <sz val="12.0"/>
      </rPr>
      <t xml:space="preserve"> Desired closing stock (Kg.) (50% of estimated consumption of next month)</t>
    </r>
  </si>
  <si>
    <r>
      <rPr>
        <rFont val="Times New Roman"/>
        <b/>
        <sz val="12.0"/>
      </rPr>
      <t>less:</t>
    </r>
    <r>
      <rPr>
        <rFont val="Times New Roman"/>
        <sz val="12.0"/>
      </rPr>
      <t xml:space="preserve"> Opening Stock</t>
    </r>
  </si>
  <si>
    <t>Total Purchase Cost @ Rs 4</t>
  </si>
  <si>
    <t>V</t>
  </si>
  <si>
    <t>Sales Overhead Budget:</t>
  </si>
  <si>
    <r>
      <rPr>
        <rFont val="Times New Roman"/>
        <b/>
        <color rgb="FFFF0000"/>
        <sz val="11.0"/>
      </rPr>
      <t>Problem 5. (Example 7. Page 2.21)</t>
    </r>
    <r>
      <rPr>
        <rFont val="Times New Roman"/>
        <b val="0"/>
        <sz val="11.0"/>
      </rPr>
      <t xml:space="preserve"> From the information given below, prepare the sales overhead budget for the quarter ending 31st December, 2024</t>
    </r>
  </si>
  <si>
    <t>Rs.</t>
  </si>
  <si>
    <t>Advertisement</t>
  </si>
  <si>
    <t>Salaries of Sales Department</t>
  </si>
  <si>
    <t>Expenses of Sales Department</t>
  </si>
  <si>
    <t>Salaries of Counter Salesmen</t>
  </si>
  <si>
    <t>Salaries of Travelling Salesmen</t>
  </si>
  <si>
    <t>Counter salesmen are entitled to a commission at 2% of sales executed by them. Travelling salesmen are to be paid a commission of 5% on the sales effected through them and a further 5% towards expenses.</t>
  </si>
  <si>
    <t>Details of the Sales (Rs.)</t>
  </si>
  <si>
    <t>Sales Zones</t>
  </si>
  <si>
    <t xml:space="preserve">Sales at counter </t>
  </si>
  <si>
    <t>Sales by Travelling Salesman</t>
  </si>
  <si>
    <t>Total Estimated</t>
  </si>
  <si>
    <t>1,20,00,000</t>
  </si>
  <si>
    <t>30,00,000</t>
  </si>
  <si>
    <t>1,50,00,000</t>
  </si>
  <si>
    <t>90,00,000</t>
  </si>
  <si>
    <t>60,00,000</t>
  </si>
  <si>
    <t>C</t>
  </si>
  <si>
    <t>80,00,000</t>
  </si>
  <si>
    <t>1,60,00,000</t>
  </si>
  <si>
    <t>D</t>
  </si>
  <si>
    <t>1,00,00,000</t>
  </si>
  <si>
    <t>3,50,00,000</t>
  </si>
  <si>
    <t>2,70,00,000</t>
  </si>
  <si>
    <t>6,20,00,000</t>
  </si>
  <si>
    <t>Sales Overhead Budget for the period ending 31st December 2024</t>
  </si>
  <si>
    <t>Counter's sales</t>
  </si>
  <si>
    <t>Sales by Travelling salesman</t>
  </si>
  <si>
    <t>Total Sales</t>
  </si>
  <si>
    <t>Variable Overheads</t>
  </si>
  <si>
    <t>Counter Salesmen Commission at 2%</t>
  </si>
  <si>
    <t>Travelling Salesmen Commission @ 5%</t>
  </si>
  <si>
    <t>Travelling Salesmen Expenses @ 5%</t>
  </si>
  <si>
    <t>Total Variable Overhead (A)</t>
  </si>
  <si>
    <t>Fixed Overheads:</t>
  </si>
  <si>
    <t>Salaries of Sales Dept.</t>
  </si>
  <si>
    <t>Expenses of Sales Dept.</t>
  </si>
  <si>
    <t>Total Fixed Overheads (B)</t>
  </si>
  <si>
    <t>Total Sales Overhead (A+B)</t>
  </si>
  <si>
    <t>VI</t>
  </si>
  <si>
    <t>Cash Budget:</t>
  </si>
  <si>
    <r>
      <rPr>
        <rFont val="Times New Roman"/>
        <b/>
        <color rgb="FFFF0000"/>
        <sz val="11.0"/>
      </rPr>
      <t xml:space="preserve">Problem 6. </t>
    </r>
    <r>
      <rPr>
        <rFont val="Times New Roman"/>
        <b val="0"/>
        <sz val="11.0"/>
      </rPr>
      <t xml:space="preserve"> The following data relate to Cosmos Ltd. The financial manager has made the following sales forecasts for the first five months of the coming year, commencing from 1st April, 2025.</t>
    </r>
  </si>
  <si>
    <t>Sales (Rs)</t>
  </si>
  <si>
    <t>June</t>
  </si>
  <si>
    <t>July</t>
  </si>
  <si>
    <t>August</t>
  </si>
  <si>
    <t>Other data:</t>
  </si>
  <si>
    <r>
      <rPr>
        <rFont val="Times New Roman"/>
        <color rgb="FF000000"/>
        <sz val="10.0"/>
      </rPr>
      <t>(i)</t>
    </r>
    <r>
      <rPr>
        <rFont val="Times New Roman"/>
        <color rgb="FF000000"/>
        <sz val="7.0"/>
      </rPr>
      <t xml:space="preserve">          </t>
    </r>
    <r>
      <rPr>
        <rFont val="Times New Roman"/>
        <color rgb="FF000000"/>
        <sz val="11.0"/>
      </rPr>
      <t>Debtors’ and creditors’ balances at the beginning of the year are</t>
    </r>
    <r>
      <rPr>
        <rFont val="Times New Roman"/>
        <color rgb="FF000000"/>
        <sz val="10.0"/>
      </rPr>
      <t xml:space="preserve">   30,000 and 14,000 respectively. The balances of other relevant assets and liabilities are :.</t>
    </r>
  </si>
  <si>
    <t>Cash Balance</t>
  </si>
  <si>
    <t>Stock</t>
  </si>
  <si>
    <t>Accrued sales commission</t>
  </si>
  <si>
    <r>
      <rPr>
        <rFont val="Times New Roman"/>
        <color rgb="FF000000"/>
        <sz val="10.0"/>
      </rPr>
      <t>(i)</t>
    </r>
    <r>
      <rPr>
        <rFont val="Times New Roman"/>
        <color rgb="FF000000"/>
        <sz val="7.0"/>
      </rPr>
      <t xml:space="preserve">          </t>
    </r>
    <r>
      <rPr>
        <rFont val="Times New Roman"/>
        <color rgb="FF000000"/>
        <sz val="11.0"/>
      </rPr>
      <t>40 percent sales are on cash basis. Credit sales are collected in the month following the sale.</t>
    </r>
  </si>
  <si>
    <r>
      <rPr>
        <rFont val="Times New Roman"/>
        <color rgb="FF000000"/>
        <sz val="10.0"/>
      </rPr>
      <t>(ii)</t>
    </r>
    <r>
      <rPr>
        <rFont val="Times New Roman"/>
        <color rgb="FF000000"/>
        <sz val="7.0"/>
      </rPr>
      <t xml:space="preserve">        </t>
    </r>
    <r>
      <rPr>
        <rFont val="Times New Roman"/>
        <color rgb="FF000000"/>
        <sz val="11.0"/>
      </rPr>
      <t>Cost of sales is 60 percent on sales.</t>
    </r>
  </si>
  <si>
    <r>
      <rPr>
        <rFont val="Times New Roman"/>
        <color rgb="FF000000"/>
        <sz val="10.0"/>
      </rPr>
      <t>(iii)</t>
    </r>
    <r>
      <rPr>
        <rFont val="Times New Roman"/>
        <color rgb="FF000000"/>
        <sz val="7.0"/>
      </rPr>
      <t xml:space="preserve">      </t>
    </r>
    <r>
      <rPr>
        <rFont val="Times New Roman"/>
        <color rgb="FF000000"/>
        <sz val="11.0"/>
      </rPr>
      <t>The only other variable cost is a 5 percent commission to sale agents. The sales commission is paid in a month after it is earned.</t>
    </r>
  </si>
  <si>
    <r>
      <rPr>
        <rFont val="Times New Roman"/>
        <color rgb="FF000000"/>
        <sz val="10.0"/>
      </rPr>
      <t>(iv)</t>
    </r>
    <r>
      <rPr>
        <rFont val="Times New Roman"/>
        <color rgb="FF000000"/>
        <sz val="7.0"/>
      </rPr>
      <t xml:space="preserve">       </t>
    </r>
    <r>
      <rPr>
        <rFont val="Times New Roman"/>
        <color rgb="FF000000"/>
        <sz val="11.0"/>
      </rPr>
      <t>Inventory (Stock) is kept equal to sales requirements for the next two months budgeted sales.</t>
    </r>
  </si>
  <si>
    <r>
      <rPr>
        <rFont val="Times New Roman"/>
        <color rgb="FF000000"/>
        <sz val="10.0"/>
      </rPr>
      <t>(v)</t>
    </r>
    <r>
      <rPr>
        <rFont val="Times New Roman"/>
        <color rgb="FF000000"/>
        <sz val="7.0"/>
      </rPr>
      <t xml:space="preserve">         </t>
    </r>
    <r>
      <rPr>
        <rFont val="Times New Roman"/>
        <color rgb="FF000000"/>
        <sz val="11.0"/>
      </rPr>
      <t>Trade creditors are paid in the following month after purchases.</t>
    </r>
  </si>
  <si>
    <r>
      <rPr>
        <rFont val="Times New Roman"/>
        <color rgb="FF000000"/>
        <sz val="10.0"/>
      </rPr>
      <t>(vi)</t>
    </r>
    <r>
      <rPr>
        <rFont val="Times New Roman"/>
        <color rgb="FF000000"/>
        <sz val="7.0"/>
      </rPr>
      <t xml:space="preserve">       </t>
    </r>
    <r>
      <rPr>
        <rFont val="Times New Roman"/>
        <color rgb="FF000000"/>
        <sz val="11.0"/>
      </rPr>
      <t>Fixed costs are   5,000 per month including   2,000 depreciation</t>
    </r>
  </si>
  <si>
    <t>You are required to prepare a cash budget for the months of April, May and June 2025 respectively</t>
  </si>
  <si>
    <t>Working Notes</t>
  </si>
  <si>
    <t>Given:</t>
  </si>
  <si>
    <t>Sales</t>
  </si>
  <si>
    <t>Cash sales</t>
  </si>
  <si>
    <t>Cash Budget for the Period from April-June, 2025</t>
  </si>
  <si>
    <t>credit</t>
  </si>
  <si>
    <t xml:space="preserve">Opening Balance (A) </t>
  </si>
  <si>
    <t>Receipts:</t>
  </si>
  <si>
    <t>Cash Sales</t>
  </si>
  <si>
    <t xml:space="preserve">Collection from debtors </t>
  </si>
  <si>
    <t>Total Receipts (B)</t>
  </si>
  <si>
    <t>Payment of creditors</t>
  </si>
  <si>
    <t xml:space="preserve">Total Cash Available (A+B) </t>
  </si>
  <si>
    <t xml:space="preserve">    April</t>
  </si>
  <si>
    <t>2 months</t>
  </si>
  <si>
    <t>Payments (C):</t>
  </si>
  <si>
    <t>Desired ending inventory, 60% of sales of next two months (Cost of sales )</t>
  </si>
  <si>
    <t xml:space="preserve">Payments to Creditors </t>
  </si>
  <si>
    <r>
      <rPr>
        <rFont val="Times New Roman"/>
        <sz val="11.0"/>
      </rPr>
      <t xml:space="preserve"> </t>
    </r>
    <r>
      <rPr>
        <rFont val="Times New Roman"/>
        <b/>
        <sz val="11.0"/>
      </rPr>
      <t xml:space="preserve">Add: </t>
    </r>
    <r>
      <rPr>
        <rFont val="Times New Roman"/>
        <sz val="11.0"/>
      </rPr>
      <t>Cost of sales of current month's sale (60%)</t>
    </r>
  </si>
  <si>
    <t>Sales Commission (5% of previous month's sales)</t>
  </si>
  <si>
    <t>Total finished goods requirement</t>
  </si>
  <si>
    <t>Fixed Costs (5,000-2,000)</t>
  </si>
  <si>
    <r>
      <rPr>
        <rFont val="Times New Roman"/>
        <b/>
        <sz val="11.0"/>
      </rPr>
      <t>Less:</t>
    </r>
    <r>
      <rPr>
        <rFont val="Times New Roman"/>
        <sz val="11.0"/>
      </rPr>
      <t xml:space="preserve"> Opening stock</t>
    </r>
  </si>
  <si>
    <t>Total Payments (C)</t>
  </si>
  <si>
    <t>Purchases</t>
  </si>
  <si>
    <t>Total Cash Balance (A+B-C)</t>
  </si>
  <si>
    <t>Payment to creditors (Lag period –1 month)</t>
  </si>
  <si>
    <t>VII</t>
  </si>
  <si>
    <t>Fixed &amp; Flexible Budget:</t>
  </si>
  <si>
    <r>
      <rPr>
        <rFont val="Times New Roman"/>
        <b/>
        <color rgb="FFFF0000"/>
        <sz val="12.0"/>
      </rPr>
      <t>Problem 7 :</t>
    </r>
    <r>
      <rPr>
        <rFont val="Times New Roman"/>
        <b val="0"/>
        <sz val="12.0"/>
      </rPr>
      <t xml:space="preserve"> ABC Company Ltd. is currently working at 50% capacity and produces 10,000 units. At 60% working, raw material cost increases by 2% and selling price falls by 2%. At 80% working, raw material cost increases by 5% and selling price falls by 5%. At 50% capacity working, the product costs Rs.180  per unit and is sold at Rs.200 per unit. The unit cost of Rs.180  is made up as follows:</t>
    </r>
  </si>
  <si>
    <t>Materials</t>
  </si>
  <si>
    <t>Wages</t>
  </si>
  <si>
    <t>Factory overheads (40% fixed)</t>
  </si>
  <si>
    <t>Administration, selling and distribution  (50% Variable)</t>
  </si>
  <si>
    <t>You are required to prepare a flexible budget showing the estimate of profit when business operates at 60% and 80% capacity.</t>
  </si>
  <si>
    <t>Statement of Flexible budget</t>
  </si>
  <si>
    <t>Capacity</t>
  </si>
  <si>
    <t>Production  (units)</t>
  </si>
  <si>
    <t>Price p.u.(Rs.)</t>
  </si>
  <si>
    <t>Selling Price</t>
  </si>
  <si>
    <t>Material</t>
  </si>
  <si>
    <t>Labour</t>
  </si>
  <si>
    <t>Prime Cost</t>
  </si>
  <si>
    <t>Factory Overheads:</t>
  </si>
  <si>
    <t>Variable</t>
  </si>
  <si>
    <t>Fixed</t>
  </si>
  <si>
    <t>Total Factory Overheads:</t>
  </si>
  <si>
    <t>Admn. Selling and Dist.O/H:</t>
  </si>
  <si>
    <r>
      <rPr>
        <rFont val="Times New Roman"/>
        <b/>
        <sz val="12.0"/>
      </rPr>
      <t>Total Admn. Selling and Dist.O/</t>
    </r>
    <r>
      <rPr>
        <rFont val="Times New Roman"/>
        <sz val="12.0"/>
      </rPr>
      <t>H:</t>
    </r>
  </si>
  <si>
    <t>Total Cost</t>
  </si>
  <si>
    <t>Profit</t>
  </si>
  <si>
    <r>
      <rPr>
        <rFont val="Times New Roman"/>
        <b/>
        <sz val="12.0"/>
      </rPr>
      <t xml:space="preserve">Problem 8 .  </t>
    </r>
    <r>
      <rPr>
        <rFont val="Times New Roman"/>
        <b val="0"/>
        <sz val="12.0"/>
      </rPr>
      <t xml:space="preserve">The budget manager of Sunflower Ltd. is preparing flexible budget for the accounting year starting from April 1, 2022. The company produces one product namely SFII. Direct material costs Rs.14 per unit.
Direct labour averagesRs.5 per hour and requires 1.6 hours to produce one unit of SFII. Salesmen are paid a commission of Rs.2 per unit sold. Fixed selling and administrative expenses amount to Rs. 1,70,000 per year. Manufacturing overhead is estimated in the following amounts under specified volumes :
</t>
    </r>
    <r>
      <rPr>
        <rFont val="Times New Roman"/>
        <b/>
        <sz val="12.0"/>
      </rPr>
      <t>Volume of production in units                                                    1,20,000                            1,50,000</t>
    </r>
    <r>
      <rPr>
        <rFont val="Times New Roman"/>
        <b val="0"/>
        <sz val="12.0"/>
      </rPr>
      <t xml:space="preserve">
Expenses                                                                                          (Rs.)                                   (Rs)
            Indirect material                                                                 5,28,000                            6,60,000
            Indirect labour                                                                   3,00,000                            3,75,000
            Inspection                                                                          1,80,000                            2,25,000
            Maintenance                                                                      1,68,000                            2,04,000
            Supervision                                                                        3,96,000                            4,68,000
            Depreciation of plant and equipment                                   1,80,000                            1,80,000
            Engineering services                                                           1,88,000                             1,88,000
</t>
    </r>
    <r>
      <rPr>
        <rFont val="Times New Roman"/>
        <b/>
        <sz val="12.0"/>
      </rPr>
      <t xml:space="preserve">Total manufacturing overhead                                                 19,40,000                            23,00,000
 </t>
    </r>
    <r>
      <rPr>
        <rFont val="Times New Roman"/>
        <b val="0"/>
        <sz val="12.0"/>
      </rPr>
      <t xml:space="preserve">
Prepare a total cost budget for 1,40,000 units of production.</t>
    </r>
    <r>
      <rPr>
        <rFont val="Times New Roman"/>
        <b/>
        <sz val="12.0"/>
      </rPr>
      <t xml:space="preserve">
</t>
    </r>
  </si>
  <si>
    <t>Flexible Budget at an activity level of 1,40,000 units (Rs.)</t>
  </si>
  <si>
    <t>Sales/Production (units)</t>
  </si>
  <si>
    <t>Segregation of semi-variable cost into fixed and variable portions</t>
  </si>
  <si>
    <t>A. Variable cost:</t>
  </si>
  <si>
    <t>Portion of variable cost (per unit)  =  Change in the amount of semi - variable costs/ Change in output</t>
  </si>
  <si>
    <t xml:space="preserve">Direct Materials               </t>
  </si>
  <si>
    <t>Fixed cost portion = Semi-variable costs – (Variable cost per unit × No. of units)</t>
  </si>
  <si>
    <t xml:space="preserve">Direct Wages                    </t>
  </si>
  <si>
    <t xml:space="preserve">Indirect Wages                 </t>
  </si>
  <si>
    <t>Indirect material</t>
  </si>
  <si>
    <t>Portion of variable cost (per unit)</t>
  </si>
  <si>
    <t>528000/120000</t>
  </si>
  <si>
    <t>Inspection</t>
  </si>
  <si>
    <t xml:space="preserve">Fixed cost portion </t>
  </si>
  <si>
    <t>Salesman Commission</t>
  </si>
  <si>
    <t>Total Variable Cost (A)</t>
  </si>
  <si>
    <t>Indirect wages</t>
  </si>
  <si>
    <t>B. Semi-variable cost:</t>
  </si>
  <si>
    <t>300000/120000</t>
  </si>
  <si>
    <t>Maintenance:</t>
  </si>
  <si>
    <t xml:space="preserve">Variable </t>
  </si>
  <si>
    <t>Supervision</t>
  </si>
  <si>
    <t>Total Semi-Variable Cost (B)</t>
  </si>
  <si>
    <t>Maintenance</t>
  </si>
  <si>
    <t>C.Fixed Costs</t>
  </si>
  <si>
    <t>Depreciation</t>
  </si>
  <si>
    <t>Insurance</t>
  </si>
  <si>
    <t>Administration &amp; Selling Expenses</t>
  </si>
  <si>
    <t>Total Cost (A + B + C)</t>
  </si>
  <si>
    <t>Alternate Working</t>
  </si>
  <si>
    <t>At 120000 units</t>
  </si>
  <si>
    <t>Change</t>
  </si>
  <si>
    <t>Level of Activity</t>
  </si>
  <si>
    <t>VCp.u.</t>
  </si>
  <si>
    <t>Indirect Material</t>
  </si>
  <si>
    <t>Indirect Labour</t>
  </si>
  <si>
    <t>Flexible Budget/Revision of Budget</t>
  </si>
  <si>
    <r>
      <rPr>
        <rFont val="Times New Roman"/>
        <b/>
        <sz val="12.0"/>
      </rPr>
      <t xml:space="preserve">Problem 9. (Example 14 Page2.33) </t>
    </r>
    <r>
      <rPr>
        <rFont val="Times New Roman"/>
        <b val="0"/>
        <sz val="12.0"/>
      </rPr>
      <t>The Managing Director of XYZ Co. Ltd. has been given the following statement showing the results for a particular month:</t>
    </r>
  </si>
  <si>
    <t xml:space="preserve"> Budgeted</t>
  </si>
  <si>
    <t>Variance</t>
  </si>
  <si>
    <t>Units Produced and Sold</t>
  </si>
  <si>
    <t>Direct Materials</t>
  </si>
  <si>
    <t>Fixed Overheads</t>
  </si>
  <si>
    <t>Note : Figures in the bracket indicates adverse variances</t>
  </si>
  <si>
    <t>Is the calculation of variances correct? If not, then prepare a flexible budget for the month and compare with the actual results.</t>
  </si>
  <si>
    <t>Statement of Flexible Budget and its Comparison with Actual results</t>
  </si>
  <si>
    <t>Flexible Budget</t>
  </si>
  <si>
    <t>Nil</t>
  </si>
  <si>
    <t>Direct materials</t>
  </si>
  <si>
    <t>Direct wages</t>
  </si>
  <si>
    <t>Variable overheads</t>
  </si>
  <si>
    <t>Fixed overheads</t>
  </si>
  <si>
    <t>Prepare flexible budget at</t>
  </si>
  <si>
    <t>Variable O/H</t>
  </si>
  <si>
    <t>Semi V O/H</t>
  </si>
  <si>
    <t>Electricity</t>
  </si>
  <si>
    <t>Electricity (40% F)</t>
  </si>
  <si>
    <t xml:space="preserve">Fixed </t>
  </si>
  <si>
    <t>Repairs (80% F)</t>
  </si>
  <si>
    <t>Fixed O/H</t>
  </si>
  <si>
    <t>Repairs</t>
  </si>
  <si>
    <t>Salaries</t>
  </si>
  <si>
    <t/>
  </si>
  <si>
    <t>Total O/H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</si>
</sst>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24">
    <font>
      <sz val="11.0"/>
      <color rgb="FF000000"/>
      <name val="Arial"/>
      <scheme val="minor"/>
    </font>
    <font>
      <sz val="12.0"/>
      <name val="Times New Roman"/>
    </font>
    <font>
      <b/>
      <sz val="16.0"/>
      <color rgb="FFC00000"/>
      <name val="Times New Roman"/>
    </font>
    <font>
      <b/>
      <sz val="12.0"/>
      <name val="Times New Roman"/>
    </font>
    <font>
      <b/>
      <sz val="14.0"/>
      <name val="Times New Roman"/>
    </font>
    <font/>
    <font>
      <sz val="14.0"/>
      <name val="Aptos Narrow"/>
    </font>
    <font>
      <b/>
      <sz val="14.0"/>
      <name val="Aptos Narrow"/>
    </font>
    <font>
      <sz val="11.0"/>
      <name val="Times New Roman"/>
    </font>
    <font>
      <b/>
      <sz val="11.0"/>
      <name val="Times New Roman"/>
    </font>
    <font>
      <sz val="11.0"/>
      <name val="Aptos Narrow"/>
    </font>
    <font>
      <sz val="10.0"/>
      <name val="Times New Roman"/>
    </font>
    <font>
      <sz val="12.0"/>
      <name val="Aptos Narrow"/>
    </font>
    <font>
      <b/>
      <sz val="12.0"/>
      <name val="Aptos Narrow"/>
    </font>
    <font>
      <b/>
      <sz val="12.0"/>
      <color rgb="FF000000"/>
      <name val="Times New Roman"/>
    </font>
    <font>
      <b/>
      <sz val="12.0"/>
      <name val="Calibri"/>
    </font>
    <font>
      <sz val="11.0"/>
      <name val="Calibri"/>
    </font>
    <font>
      <b/>
      <sz val="11.0"/>
      <name val="Aptos Narrow"/>
    </font>
    <font>
      <sz val="10.0"/>
      <color rgb="FF000000"/>
      <name val="Times New Roman"/>
    </font>
    <font>
      <b/>
      <sz val="14.0"/>
      <color rgb="FFC00000"/>
      <name val="Aptos Narrow"/>
    </font>
    <font>
      <b/>
      <sz val="12.0"/>
      <color rgb="FF0070C0"/>
      <name val="Times New Roman"/>
    </font>
    <font>
      <sz val="14.0"/>
      <name val="Times New Roman"/>
    </font>
    <font>
      <sz val="12.0"/>
      <name val="Calibri"/>
    </font>
    <font>
      <b/>
      <sz val="11.0"/>
      <name val="Calibri"/>
    </font>
  </fonts>
  <fills count="10">
    <fill>
      <patternFill patternType="none"/>
    </fill>
    <fill>
      <patternFill patternType="lightGray"/>
    </fill>
    <fill>
      <patternFill patternType="solid">
        <fgColor rgb="FF92D050"/>
        <bgColor rgb="FF92D050"/>
      </patternFill>
    </fill>
    <fill>
      <patternFill patternType="solid">
        <fgColor rgb="FF00B050"/>
        <bgColor rgb="FF00B050"/>
      </patternFill>
    </fill>
    <fill>
      <patternFill patternType="solid">
        <fgColor rgb="FFFF0000"/>
        <bgColor rgb="FFFF0000"/>
      </patternFill>
    </fill>
    <fill>
      <patternFill patternType="solid">
        <fgColor rgb="FFFFFF00"/>
        <bgColor rgb="FFFFFF00"/>
      </patternFill>
    </fill>
    <fill>
      <patternFill patternType="solid">
        <fgColor rgb="FFFFC000"/>
        <bgColor rgb="FFFFC000"/>
      </patternFill>
    </fill>
    <fill>
      <patternFill patternType="solid">
        <fgColor rgb="FFD76DCC"/>
        <bgColor rgb="FFD76DCC"/>
      </patternFill>
    </fill>
    <fill>
      <patternFill patternType="solid">
        <fgColor rgb="FF00B0F0"/>
        <bgColor rgb="FF00B0F0"/>
      </patternFill>
    </fill>
    <fill>
      <patternFill patternType="solid">
        <fgColor rgb="FF002060"/>
        <bgColor rgb="FF002060"/>
      </patternFill>
    </fill>
  </fills>
  <borders count="43">
    <border/>
    <border>
      <left style="thin">
        <color rgb="FF000000"/>
      </left>
    </border>
    <border>
      <left/>
      <right/>
      <top/>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right style="medium">
        <color rgb="FF000000"/>
      </right>
      <top style="medium">
        <color rgb="FF000000"/>
      </top>
    </border>
    <border>
      <right style="medium">
        <color rgb="FF000000"/>
      </right>
      <top style="medium">
        <color rgb="FF000000"/>
      </top>
    </border>
    <border>
      <top style="medium">
        <color rgb="FF000000"/>
      </top>
    </border>
    <border>
      <left style="thin">
        <color rgb="FF000000"/>
      </left>
      <right style="medium">
        <color rgb="FF000000"/>
      </right>
      <bottom style="medium">
        <color rgb="FF000000"/>
      </bottom>
    </border>
    <border>
      <right style="medium">
        <color rgb="FF000000"/>
      </right>
      <bottom style="medium">
        <color rgb="FF000000"/>
      </bottom>
    </border>
    <border>
      <bottom style="medium">
        <color rgb="FF000000"/>
      </bottom>
    </border>
    <border>
      <left style="thin">
        <color rgb="FF000000"/>
      </left>
      <right style="medium">
        <color rgb="FF000000"/>
      </right>
    </border>
    <border>
      <right style="medium">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top/>
      <bottom style="thin">
        <color rgb="FF000000"/>
      </bottom>
    </border>
    <border>
      <right/>
      <top/>
      <bottom style="thin">
        <color rgb="FF000000"/>
      </bottom>
    </border>
    <border>
      <left/>
      <top/>
      <bottom/>
    </border>
    <border>
      <top/>
      <bottom/>
    </border>
    <border>
      <right/>
      <top/>
      <bottom/>
    </border>
    <border>
      <left style="thin">
        <color rgb="FF000000"/>
      </left>
      <right style="medium">
        <color rgb="FF000000"/>
      </right>
      <top style="thin">
        <color rgb="FF000000"/>
      </top>
    </border>
    <border>
      <right style="medium">
        <color rgb="FF000000"/>
      </right>
      <top style="thin">
        <color rgb="FF000000"/>
      </top>
    </border>
    <border>
      <right style="thin">
        <color rgb="FF000000"/>
      </right>
      <bottom style="medium">
        <color rgb="FF000000"/>
      </bottom>
    </border>
    <border>
      <left style="thin">
        <color rgb="FF000000"/>
      </left>
      <right style="medium">
        <color rgb="FF000000"/>
      </right>
      <bottom style="thin">
        <color rgb="FF000000"/>
      </bottom>
    </border>
    <border>
      <right style="medium">
        <color rgb="FF000000"/>
      </right>
      <bottom style="thin">
        <color rgb="FF000000"/>
      </bottom>
    </border>
    <border>
      <left style="medium">
        <color rgb="FF000000"/>
      </left>
      <top style="medium">
        <color rgb="FF000000"/>
      </top>
    </border>
    <border>
      <left style="medium">
        <color rgb="FF000000"/>
      </left>
      <bottom style="medium">
        <color rgb="FF000000"/>
      </bottom>
    </border>
  </borders>
  <cellStyleXfs count="1">
    <xf borderId="0" fillId="0" fontId="0" numFmtId="0" applyAlignment="1" applyFont="1"/>
  </cellStyleXfs>
  <cellXfs count="31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left" shrinkToFit="0" vertical="top" wrapText="1"/>
    </xf>
    <xf borderId="0" fillId="0" fontId="3" numFmtId="0" xfId="0" applyAlignment="1" applyFont="1">
      <alignment horizontal="center"/>
    </xf>
    <xf borderId="2" fillId="2" fontId="4" numFmtId="0" xfId="0" applyAlignment="1" applyBorder="1" applyFill="1" applyFont="1">
      <alignment horizontal="left" shrinkToFit="0" vertical="top" wrapText="1"/>
    </xf>
    <xf borderId="0" fillId="0" fontId="3" numFmtId="0" xfId="0" applyAlignment="1" applyFont="1">
      <alignment horizontal="left" shrinkToFit="0" vertical="top" wrapText="1"/>
    </xf>
    <xf borderId="0" fillId="0" fontId="3" numFmtId="0" xfId="0" applyFont="1"/>
    <xf borderId="3" fillId="0" fontId="3" numFmtId="0" xfId="0" applyAlignment="1" applyBorder="1" applyFont="1">
      <alignment horizontal="left" shrinkToFit="0" vertical="center" wrapText="1"/>
    </xf>
    <xf borderId="4" fillId="0" fontId="5" numFmtId="0" xfId="0" applyBorder="1" applyFont="1"/>
    <xf borderId="5" fillId="0" fontId="5" numFmtId="0" xfId="0" applyBorder="1" applyFont="1"/>
    <xf borderId="1" fillId="0" fontId="5" numFmtId="0" xfId="0" applyBorder="1" applyFont="1"/>
    <xf borderId="6" fillId="0" fontId="5" numFmtId="0" xfId="0" applyBorder="1" applyFont="1"/>
    <xf borderId="1" fillId="0" fontId="3" numFmtId="0" xfId="0" applyBorder="1" applyFont="1"/>
    <xf borderId="6" fillId="0" fontId="3" numFmtId="0" xfId="0" applyBorder="1" applyFont="1"/>
    <xf borderId="7" fillId="0" fontId="3" numFmtId="0" xfId="0" applyAlignment="1" applyBorder="1" applyFont="1">
      <alignment horizontal="left" shrinkToFit="0" vertical="center" wrapText="1"/>
    </xf>
    <xf borderId="8" fillId="0" fontId="3" numFmtId="0" xfId="0" applyAlignment="1" applyBorder="1" applyFont="1">
      <alignment horizontal="left" shrinkToFit="0" vertical="center" wrapText="1"/>
    </xf>
    <xf borderId="8"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0" fillId="0" fontId="3" numFmtId="0" xfId="0" applyAlignment="1" applyBorder="1" applyFont="1">
      <alignment horizontal="left" shrinkToFit="0" vertical="center" wrapText="1"/>
    </xf>
    <xf borderId="11" fillId="0" fontId="3" numFmtId="0" xfId="0" applyAlignment="1" applyBorder="1" applyFont="1">
      <alignment horizontal="left" shrinkToFit="0" vertical="center" wrapText="1"/>
    </xf>
    <xf borderId="11" fillId="0" fontId="3" numFmtId="0" xfId="0" applyAlignment="1" applyBorder="1" applyFont="1">
      <alignment horizontal="center" shrinkToFit="0" vertical="center" wrapText="1"/>
    </xf>
    <xf borderId="12" fillId="0" fontId="3" numFmtId="0" xfId="0" applyAlignment="1" applyBorder="1" applyFont="1">
      <alignment horizontal="center" shrinkToFit="0" vertical="center" wrapText="1"/>
    </xf>
    <xf borderId="13" fillId="0" fontId="1" numFmtId="0" xfId="0" applyAlignment="1" applyBorder="1" applyFont="1">
      <alignment horizontal="left" shrinkToFit="0" vertical="center" wrapText="1"/>
    </xf>
    <xf borderId="14" fillId="0" fontId="1" numFmtId="0" xfId="0" applyAlignment="1" applyBorder="1" applyFont="1">
      <alignment horizontal="center" shrinkToFit="0" vertical="center" wrapText="1"/>
    </xf>
    <xf borderId="14" fillId="0" fontId="1" numFmtId="3"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10" fillId="0" fontId="1" numFmtId="0" xfId="0" applyAlignment="1" applyBorder="1" applyFont="1">
      <alignment horizontal="left" shrinkToFit="0" vertical="center" wrapText="1"/>
    </xf>
    <xf borderId="11" fillId="0" fontId="1" numFmtId="0" xfId="0" applyAlignment="1" applyBorder="1" applyFont="1">
      <alignment horizontal="center" shrinkToFit="0" vertical="center" wrapText="1"/>
    </xf>
    <xf borderId="11" fillId="0" fontId="1" numFmtId="3" xfId="0" applyAlignment="1" applyBorder="1" applyFont="1" applyNumberFormat="1">
      <alignment horizontal="center" shrinkToFit="0" vertical="center" wrapText="1"/>
    </xf>
    <xf borderId="12"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0" xfId="0" applyBorder="1" applyFont="1"/>
    <xf borderId="15" fillId="0" fontId="3" numFmtId="0" xfId="0" applyAlignment="1" applyBorder="1" applyFont="1">
      <alignment horizontal="center" shrinkToFit="0" vertical="top" wrapText="1"/>
    </xf>
    <xf borderId="16" fillId="0" fontId="5" numFmtId="0" xfId="0" applyBorder="1" applyFont="1"/>
    <xf borderId="11" fillId="0" fontId="3" numFmtId="0" xfId="0" applyAlignment="1" applyBorder="1" applyFont="1">
      <alignment horizontal="center" vertical="center"/>
    </xf>
    <xf borderId="12" fillId="0" fontId="3" numFmtId="0" xfId="0" applyAlignment="1" applyBorder="1" applyFont="1">
      <alignment horizontal="center" vertical="center"/>
    </xf>
    <xf borderId="14" fillId="0" fontId="1" numFmtId="0" xfId="0" applyAlignment="1" applyBorder="1" applyFont="1">
      <alignment horizontal="center" vertical="center"/>
    </xf>
    <xf borderId="0" fillId="0" fontId="1" numFmtId="0" xfId="0" applyAlignment="1" applyFont="1">
      <alignment horizontal="center" vertical="center"/>
    </xf>
    <xf borderId="11" fillId="0" fontId="1" numFmtId="0" xfId="0" applyAlignment="1" applyBorder="1" applyFont="1">
      <alignment horizontal="center" vertical="center"/>
    </xf>
    <xf borderId="12" fillId="0" fontId="1" numFmtId="0" xfId="0" applyAlignment="1" applyBorder="1" applyFont="1">
      <alignment horizontal="center" vertical="center"/>
    </xf>
    <xf borderId="1" fillId="0" fontId="1" numFmtId="0" xfId="0" applyAlignment="1" applyBorder="1" applyFont="1">
      <alignment vertical="center"/>
    </xf>
    <xf borderId="17"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11" fillId="0" fontId="1" numFmtId="0" xfId="0" applyAlignment="1" applyBorder="1" applyFont="1">
      <alignment horizontal="left" shrinkToFit="0" vertical="center" wrapText="1"/>
    </xf>
    <xf borderId="12" fillId="0" fontId="1" numFmtId="0" xfId="0" applyAlignment="1" applyBorder="1" applyFont="1">
      <alignment horizontal="left" shrinkToFit="0" vertical="center" wrapText="1"/>
    </xf>
    <xf borderId="6" fillId="0" fontId="1" numFmtId="0" xfId="0" applyBorder="1" applyFont="1"/>
    <xf borderId="1" fillId="0" fontId="1" numFmtId="0" xfId="0" applyAlignment="1" applyBorder="1" applyFont="1">
      <alignment horizontal="center" shrinkToFit="0" vertical="center" wrapText="1"/>
    </xf>
    <xf borderId="18" fillId="0" fontId="5" numFmtId="0" xfId="0" applyBorder="1" applyFont="1"/>
    <xf borderId="19" fillId="0" fontId="5" numFmtId="0" xfId="0" applyBorder="1" applyFont="1"/>
    <xf borderId="20" fillId="0" fontId="5" numFmtId="0" xfId="0" applyBorder="1" applyFont="1"/>
    <xf borderId="18" fillId="0" fontId="1" numFmtId="0" xfId="0" applyAlignment="1" applyBorder="1" applyFont="1">
      <alignment horizontal="center" shrinkToFit="0" vertical="center" wrapText="1"/>
    </xf>
    <xf borderId="19" fillId="0" fontId="1" numFmtId="0" xfId="0" applyAlignment="1" applyBorder="1" applyFont="1">
      <alignment horizontal="center" shrinkToFit="0" vertical="center" wrapText="1"/>
    </xf>
    <xf borderId="21" fillId="2" fontId="3" numFmtId="0" xfId="0" applyBorder="1" applyFont="1"/>
    <xf borderId="22" fillId="3" fontId="3" numFmtId="0" xfId="0" applyAlignment="1" applyBorder="1" applyFill="1" applyFont="1">
      <alignment horizontal="center"/>
    </xf>
    <xf borderId="23" fillId="0" fontId="5" numFmtId="0" xfId="0" applyBorder="1" applyFont="1"/>
    <xf borderId="24" fillId="0" fontId="5" numFmtId="0" xfId="0" applyBorder="1" applyFont="1"/>
    <xf borderId="25" fillId="0" fontId="3" numFmtId="0" xfId="0" applyAlignment="1" applyBorder="1" applyFont="1">
      <alignment shrinkToFit="0" vertical="center" wrapText="1"/>
    </xf>
    <xf borderId="21" fillId="0" fontId="3" numFmtId="0" xfId="0" applyAlignment="1" applyBorder="1" applyFont="1">
      <alignment horizontal="left" shrinkToFit="0" vertical="center" wrapText="1"/>
    </xf>
    <xf borderId="21" fillId="0" fontId="3" numFmtId="0" xfId="0" applyAlignment="1" applyBorder="1" applyFont="1">
      <alignment horizontal="right" shrinkToFit="0" vertical="center" wrapText="1"/>
    </xf>
    <xf borderId="25" fillId="0" fontId="1" numFmtId="0" xfId="0" applyAlignment="1" applyBorder="1" applyFont="1">
      <alignment horizontal="left" shrinkToFit="0" vertical="center" wrapText="1"/>
    </xf>
    <xf borderId="21" fillId="0" fontId="1" numFmtId="3" xfId="0" applyAlignment="1" applyBorder="1" applyFont="1" applyNumberFormat="1">
      <alignment horizontal="right" shrinkToFit="0" vertical="center" wrapText="1"/>
    </xf>
    <xf borderId="21" fillId="0" fontId="1" numFmtId="0" xfId="0" applyAlignment="1" applyBorder="1" applyFont="1">
      <alignment horizontal="center"/>
    </xf>
    <xf borderId="21" fillId="0" fontId="1" numFmtId="0" xfId="0" applyAlignment="1" applyBorder="1" applyFont="1">
      <alignment horizontal="left"/>
    </xf>
    <xf borderId="21" fillId="0" fontId="1" numFmtId="0" xfId="0" applyAlignment="1" applyBorder="1" applyFont="1">
      <alignment horizontal="right"/>
    </xf>
    <xf borderId="21" fillId="0" fontId="3" numFmtId="0" xfId="0" applyAlignment="1" applyBorder="1" applyFont="1">
      <alignment horizontal="left"/>
    </xf>
    <xf borderId="21" fillId="0" fontId="3" numFmtId="3" xfId="0" applyAlignment="1" applyBorder="1" applyFont="1" applyNumberFormat="1">
      <alignment horizontal="right"/>
    </xf>
    <xf borderId="21" fillId="0" fontId="3" numFmtId="0" xfId="0" applyAlignment="1" applyBorder="1" applyFont="1">
      <alignment horizontal="left" vertical="center"/>
    </xf>
    <xf borderId="21" fillId="0" fontId="1" numFmtId="0" xfId="0" applyAlignment="1" applyBorder="1" applyFont="1">
      <alignment horizontal="left" shrinkToFit="0" wrapText="1"/>
    </xf>
    <xf borderId="21" fillId="0" fontId="1" numFmtId="3" xfId="0" applyAlignment="1" applyBorder="1" applyFont="1" applyNumberFormat="1">
      <alignment horizontal="right"/>
    </xf>
    <xf borderId="21" fillId="0" fontId="1" numFmtId="0" xfId="0" applyBorder="1" applyFont="1"/>
    <xf borderId="26" fillId="3" fontId="3" numFmtId="0" xfId="0" applyAlignment="1" applyBorder="1" applyFont="1">
      <alignment horizontal="center" vertical="center"/>
    </xf>
    <xf borderId="27" fillId="0" fontId="5" numFmtId="0" xfId="0" applyBorder="1" applyFont="1"/>
    <xf borderId="28" fillId="0" fontId="5" numFmtId="0" xfId="0" applyBorder="1" applyFont="1"/>
    <xf borderId="21" fillId="0" fontId="3" numFmtId="0" xfId="0" applyAlignment="1" applyBorder="1" applyFont="1">
      <alignment horizontal="center"/>
    </xf>
    <xf borderId="26" fillId="0" fontId="3" numFmtId="0" xfId="0" applyAlignment="1" applyBorder="1" applyFont="1">
      <alignment horizontal="center"/>
    </xf>
    <xf borderId="21" fillId="0" fontId="1" numFmtId="0" xfId="0" applyAlignment="1" applyBorder="1" applyFont="1">
      <alignment horizontal="center" shrinkToFit="0" vertical="center" wrapText="1"/>
    </xf>
    <xf borderId="21" fillId="0" fontId="1" numFmtId="3" xfId="0" applyAlignment="1" applyBorder="1" applyFont="1" applyNumberFormat="1">
      <alignment horizontal="center" shrinkToFit="0" vertical="center" wrapText="1"/>
    </xf>
    <xf borderId="21" fillId="0" fontId="1" numFmtId="3" xfId="0" applyAlignment="1" applyBorder="1" applyFont="1" applyNumberFormat="1">
      <alignment horizontal="center"/>
    </xf>
    <xf borderId="0" fillId="0" fontId="6" numFmtId="0" xfId="0" applyAlignment="1" applyFont="1">
      <alignment horizontal="center"/>
    </xf>
    <xf borderId="26" fillId="4" fontId="7" numFmtId="0" xfId="0" applyAlignment="1" applyBorder="1" applyFill="1" applyFont="1">
      <alignment horizontal="left"/>
    </xf>
    <xf borderId="3" fillId="0" fontId="8" numFmtId="0" xfId="0" applyAlignment="1" applyBorder="1" applyFont="1">
      <alignment horizontal="left" shrinkToFit="0" wrapText="1"/>
    </xf>
    <xf borderId="25" fillId="0" fontId="8" numFmtId="0" xfId="0" applyBorder="1" applyFont="1"/>
    <xf borderId="25" fillId="0" fontId="9" numFmtId="0" xfId="0" applyAlignment="1" applyBorder="1" applyFont="1">
      <alignment horizontal="center" shrinkToFit="0" vertical="center" wrapText="1"/>
    </xf>
    <xf borderId="21" fillId="0" fontId="9" numFmtId="0" xfId="0" applyAlignment="1" applyBorder="1" applyFont="1">
      <alignment horizontal="center" shrinkToFit="0" vertical="center" wrapText="1"/>
    </xf>
    <xf borderId="0" fillId="0" fontId="8" numFmtId="0" xfId="0" applyFont="1"/>
    <xf borderId="5" fillId="0" fontId="8" numFmtId="0" xfId="0" applyBorder="1" applyFont="1"/>
    <xf borderId="26" fillId="0" fontId="9" numFmtId="0" xfId="0" applyAlignment="1" applyBorder="1" applyFont="1">
      <alignment horizontal="left" shrinkToFit="0" vertical="center" wrapText="1"/>
    </xf>
    <xf borderId="0" fillId="0" fontId="9" numFmtId="0" xfId="0" applyAlignment="1" applyFont="1">
      <alignment horizontal="left" shrinkToFit="0" vertical="center" wrapText="1"/>
    </xf>
    <xf borderId="20" fillId="0" fontId="8" numFmtId="0" xfId="0" applyBorder="1" applyFont="1"/>
    <xf borderId="29" fillId="0" fontId="8" numFmtId="0" xfId="0" applyBorder="1" applyFont="1"/>
    <xf borderId="29" fillId="0" fontId="8" numFmtId="0" xfId="0" applyAlignment="1" applyBorder="1" applyFont="1">
      <alignment horizontal="left" shrinkToFit="0" vertical="center" wrapText="1"/>
    </xf>
    <xf borderId="21" fillId="0" fontId="8" numFmtId="3" xfId="0" applyAlignment="1" applyBorder="1" applyFont="1" applyNumberFormat="1">
      <alignment horizontal="right" shrinkToFit="0" wrapText="1"/>
    </xf>
    <xf borderId="21" fillId="0" fontId="8" numFmtId="0" xfId="0" applyBorder="1" applyFont="1"/>
    <xf borderId="21" fillId="0" fontId="8" numFmtId="0" xfId="0" applyAlignment="1" applyBorder="1" applyFont="1">
      <alignment horizontal="left" shrinkToFit="0" vertical="center" wrapText="1"/>
    </xf>
    <xf borderId="21" fillId="0" fontId="8" numFmtId="3" xfId="0" applyAlignment="1" applyBorder="1" applyFont="1" applyNumberFormat="1">
      <alignment horizontal="right" shrinkToFit="0" vertical="center" wrapText="1"/>
    </xf>
    <xf borderId="28" fillId="0" fontId="8" numFmtId="0" xfId="0" applyBorder="1" applyFont="1"/>
    <xf borderId="21" fillId="0" fontId="8" numFmtId="0" xfId="0" applyAlignment="1" applyBorder="1" applyFont="1">
      <alignment horizontal="right" shrinkToFit="0" vertical="top" wrapText="1"/>
    </xf>
    <xf borderId="21" fillId="0" fontId="8" numFmtId="9" xfId="0" applyAlignment="1" applyBorder="1" applyFont="1" applyNumberFormat="1">
      <alignment horizontal="right" shrinkToFit="0" vertical="center" wrapText="1"/>
    </xf>
    <xf borderId="0" fillId="0" fontId="8" numFmtId="0" xfId="0" applyAlignment="1" applyFont="1">
      <alignment vertical="center"/>
    </xf>
    <xf borderId="21" fillId="0" fontId="8" numFmtId="0" xfId="0" applyAlignment="1" applyBorder="1" applyFont="1">
      <alignment horizontal="left" shrinkToFit="0" vertical="top" wrapText="1"/>
    </xf>
    <xf borderId="29" fillId="0" fontId="8" numFmtId="3" xfId="0" applyAlignment="1" applyBorder="1" applyFont="1" applyNumberFormat="1">
      <alignment horizontal="right" shrinkToFit="0" vertical="center" wrapText="1"/>
    </xf>
    <xf borderId="26" fillId="0" fontId="8" numFmtId="0" xfId="0" applyAlignment="1" applyBorder="1" applyFont="1">
      <alignment horizontal="left"/>
    </xf>
    <xf borderId="0" fillId="0" fontId="9" numFmtId="0" xfId="0" applyFont="1"/>
    <xf borderId="21" fillId="3" fontId="9" numFmtId="0" xfId="0" applyAlignment="1" applyBorder="1" applyFont="1">
      <alignment vertical="center"/>
    </xf>
    <xf borderId="21" fillId="2" fontId="9" numFmtId="0" xfId="0" applyAlignment="1" applyBorder="1" applyFont="1">
      <alignment vertical="center"/>
    </xf>
    <xf borderId="30" fillId="2" fontId="9" numFmtId="0" xfId="0" applyAlignment="1" applyBorder="1" applyFont="1">
      <alignment vertical="center"/>
    </xf>
    <xf borderId="27" fillId="0" fontId="9" numFmtId="0" xfId="0" applyAlignment="1" applyBorder="1" applyFont="1">
      <alignment vertical="center"/>
    </xf>
    <xf borderId="28" fillId="0" fontId="9" numFmtId="0" xfId="0" applyAlignment="1" applyBorder="1" applyFont="1">
      <alignment vertical="center"/>
    </xf>
    <xf borderId="21" fillId="0" fontId="9" numFmtId="0" xfId="0" applyBorder="1" applyFont="1"/>
    <xf borderId="26" fillId="0" fontId="9" numFmtId="0" xfId="0" applyAlignment="1" applyBorder="1" applyFont="1">
      <alignment horizontal="left"/>
    </xf>
    <xf borderId="21" fillId="0" fontId="9" numFmtId="0" xfId="0" applyAlignment="1" applyBorder="1" applyFont="1">
      <alignment horizontal="right"/>
    </xf>
    <xf borderId="21" fillId="0" fontId="9" numFmtId="0" xfId="0" applyAlignment="1" applyBorder="1" applyFont="1">
      <alignment horizontal="center"/>
    </xf>
    <xf borderId="21" fillId="0" fontId="8" numFmtId="3" xfId="0" applyAlignment="1" applyBorder="1" applyFont="1" applyNumberFormat="1">
      <alignment horizontal="center" shrinkToFit="0" vertical="center" wrapText="1"/>
    </xf>
    <xf borderId="28" fillId="0" fontId="8" numFmtId="0" xfId="0" applyAlignment="1" applyBorder="1" applyFont="1">
      <alignment horizontal="left"/>
    </xf>
    <xf borderId="21" fillId="0" fontId="8" numFmtId="0" xfId="0" applyAlignment="1" applyBorder="1" applyFont="1">
      <alignment horizontal="right"/>
    </xf>
    <xf borderId="21" fillId="0" fontId="8" numFmtId="3" xfId="0" applyAlignment="1" applyBorder="1" applyFont="1" applyNumberFormat="1">
      <alignment horizontal="right"/>
    </xf>
    <xf borderId="21" fillId="0" fontId="8" numFmtId="3" xfId="0" applyAlignment="1" applyBorder="1" applyFont="1" applyNumberFormat="1">
      <alignment horizontal="center"/>
    </xf>
    <xf borderId="21" fillId="0" fontId="9" numFmtId="0" xfId="0" applyAlignment="1" applyBorder="1" applyFont="1">
      <alignment vertical="center"/>
    </xf>
    <xf borderId="26" fillId="2" fontId="9" numFmtId="0" xfId="0" applyAlignment="1" applyBorder="1" applyFont="1">
      <alignment horizontal="center"/>
    </xf>
    <xf borderId="26" fillId="0" fontId="9" numFmtId="0" xfId="0" applyAlignment="1" applyBorder="1" applyFont="1">
      <alignment horizontal="center"/>
    </xf>
    <xf borderId="21" fillId="0" fontId="8" numFmtId="0" xfId="0" applyAlignment="1" applyBorder="1" applyFont="1">
      <alignment horizontal="center"/>
    </xf>
    <xf borderId="21" fillId="0" fontId="8" numFmtId="0" xfId="0" applyAlignment="1" applyBorder="1" applyFont="1">
      <alignment horizontal="center" shrinkToFit="0" vertical="center" wrapText="1"/>
    </xf>
    <xf borderId="21" fillId="5" fontId="9" numFmtId="0" xfId="0" applyBorder="1" applyFill="1" applyFont="1"/>
    <xf borderId="26" fillId="0" fontId="9" numFmtId="0" xfId="0" applyAlignment="1" applyBorder="1" applyFont="1">
      <alignment horizontal="center" shrinkToFit="0" vertical="center" wrapText="1"/>
    </xf>
    <xf borderId="29" fillId="0" fontId="9" numFmtId="0" xfId="0" applyAlignment="1" applyBorder="1" applyFont="1">
      <alignment horizontal="center" shrinkToFit="0" vertical="center" wrapText="1"/>
    </xf>
    <xf borderId="21" fillId="0" fontId="10" numFmtId="0" xfId="0" applyBorder="1" applyFont="1"/>
    <xf borderId="26" fillId="0" fontId="8" numFmtId="0" xfId="0" applyAlignment="1" applyBorder="1" applyFont="1">
      <alignment horizontal="left" vertical="center"/>
    </xf>
    <xf borderId="21" fillId="0" fontId="8" numFmtId="0" xfId="0" applyAlignment="1" applyBorder="1" applyFont="1">
      <alignment horizontal="left"/>
    </xf>
    <xf borderId="26" fillId="0" fontId="8" numFmtId="0" xfId="0" applyBorder="1" applyFont="1"/>
    <xf borderId="21" fillId="0" fontId="8" numFmtId="0" xfId="0" applyAlignment="1" applyBorder="1" applyFont="1">
      <alignment horizontal="left" vertical="center"/>
    </xf>
    <xf borderId="26" fillId="0" fontId="9" numFmtId="0" xfId="0" applyBorder="1" applyFont="1"/>
    <xf borderId="31" fillId="4" fontId="7" numFmtId="0" xfId="0" applyAlignment="1" applyBorder="1" applyFont="1">
      <alignment horizontal="center"/>
    </xf>
    <xf borderId="32" fillId="0" fontId="5" numFmtId="0" xfId="0" applyBorder="1" applyFont="1"/>
    <xf borderId="19" fillId="0" fontId="7" numFmtId="0" xfId="0" applyAlignment="1" applyBorder="1" applyFont="1">
      <alignment horizontal="left"/>
    </xf>
    <xf borderId="3" fillId="0" fontId="9" numFmtId="0" xfId="0" applyAlignment="1" applyBorder="1" applyFont="1">
      <alignment shrinkToFit="0" vertical="top" wrapText="1"/>
    </xf>
    <xf borderId="33" fillId="6" fontId="9" numFmtId="0" xfId="0" applyAlignment="1" applyBorder="1" applyFill="1" applyFont="1">
      <alignment horizontal="left" vertical="center"/>
    </xf>
    <xf borderId="34" fillId="0" fontId="5" numFmtId="0" xfId="0" applyBorder="1" applyFont="1"/>
    <xf borderId="35" fillId="0" fontId="5" numFmtId="0" xfId="0" applyBorder="1" applyFont="1"/>
    <xf borderId="21" fillId="0" fontId="9" numFmtId="0" xfId="0" applyAlignment="1" applyBorder="1" applyFont="1">
      <alignment shrinkToFit="0" wrapText="1"/>
    </xf>
    <xf borderId="26" fillId="0" fontId="9" numFmtId="0" xfId="0" applyAlignment="1" applyBorder="1" applyFont="1">
      <alignment horizontal="center" shrinkToFit="0" wrapText="1"/>
    </xf>
    <xf borderId="21" fillId="0" fontId="9" numFmtId="0" xfId="0" applyAlignment="1" applyBorder="1" applyFont="1">
      <alignment horizontal="center" shrinkToFit="0" wrapText="1"/>
    </xf>
    <xf borderId="21" fillId="0" fontId="11" numFmtId="0" xfId="0" applyAlignment="1" applyBorder="1" applyFont="1">
      <alignment horizontal="left" shrinkToFit="0" vertical="center" wrapText="1"/>
    </xf>
    <xf borderId="21" fillId="0" fontId="11" numFmtId="3" xfId="0" applyAlignment="1" applyBorder="1" applyFont="1" applyNumberFormat="1">
      <alignment horizontal="center" shrinkToFit="0" vertical="center" wrapText="1"/>
    </xf>
    <xf borderId="21" fillId="0" fontId="8" numFmtId="0" xfId="0" applyAlignment="1" applyBorder="1" applyFont="1">
      <alignment horizontal="center" shrinkToFit="0" vertical="top" wrapText="1"/>
    </xf>
    <xf borderId="21" fillId="0" fontId="8" numFmtId="0" xfId="0" applyAlignment="1" applyBorder="1" applyFont="1">
      <alignment horizontal="right" vertical="top"/>
    </xf>
    <xf borderId="26" fillId="6" fontId="3" numFmtId="0" xfId="0" applyAlignment="1" applyBorder="1" applyFont="1">
      <alignment horizontal="left" vertical="center"/>
    </xf>
    <xf borderId="29" fillId="0" fontId="9" numFmtId="0" xfId="0" applyBorder="1" applyFont="1"/>
    <xf borderId="29" fillId="0" fontId="9" numFmtId="0" xfId="0" applyAlignment="1" applyBorder="1" applyFont="1">
      <alignment horizontal="center" vertical="center"/>
    </xf>
    <xf borderId="21" fillId="0" fontId="8" numFmtId="0" xfId="0" applyAlignment="1" applyBorder="1" applyFont="1">
      <alignment horizontal="right" shrinkToFit="0" vertical="center" wrapText="1"/>
    </xf>
    <xf borderId="0" fillId="0" fontId="12" numFmtId="0" xfId="0" applyFont="1"/>
    <xf borderId="0" fillId="0" fontId="12" numFmtId="0" xfId="0" applyAlignment="1" applyFont="1">
      <alignment horizontal="center"/>
    </xf>
    <xf borderId="33" fillId="4" fontId="7" numFmtId="0" xfId="0" applyAlignment="1" applyBorder="1" applyFont="1">
      <alignment horizontal="left"/>
    </xf>
    <xf borderId="19" fillId="0" fontId="13" numFmtId="0" xfId="0" applyBorder="1" applyFont="1"/>
    <xf borderId="5" fillId="0" fontId="1" numFmtId="0" xfId="0" applyBorder="1" applyFont="1"/>
    <xf borderId="17" fillId="0" fontId="1" numFmtId="0" xfId="0" applyAlignment="1" applyBorder="1" applyFont="1">
      <alignment horizontal="left" shrinkToFit="0" vertical="center" wrapText="1"/>
    </xf>
    <xf borderId="17" fillId="0" fontId="1" numFmtId="0" xfId="0" applyAlignment="1" applyBorder="1" applyFont="1">
      <alignment horizontal="center" shrinkToFit="0" vertical="center" wrapText="1"/>
    </xf>
    <xf borderId="16" fillId="0" fontId="1" numFmtId="0" xfId="0" applyAlignment="1" applyBorder="1" applyFont="1">
      <alignment horizontal="center" shrinkToFit="0" vertical="center" wrapText="1"/>
    </xf>
    <xf borderId="12" fillId="0" fontId="1" numFmtId="3" xfId="0" applyAlignment="1" applyBorder="1" applyFont="1" applyNumberFormat="1">
      <alignment horizontal="center"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left"/>
    </xf>
    <xf borderId="1" fillId="0" fontId="1" numFmtId="0" xfId="0" applyAlignment="1" applyBorder="1" applyFont="1">
      <alignment horizontal="center"/>
    </xf>
    <xf borderId="1" fillId="0" fontId="1" numFmtId="0" xfId="0" applyAlignment="1" applyBorder="1" applyFont="1">
      <alignment horizontal="left" vertical="center"/>
    </xf>
    <xf borderId="18" fillId="0" fontId="1" numFmtId="0" xfId="0" applyBorder="1" applyFont="1"/>
    <xf borderId="19" fillId="0" fontId="1" numFmtId="0" xfId="0" applyBorder="1" applyFont="1"/>
    <xf borderId="20" fillId="0" fontId="1" numFmtId="0" xfId="0" applyBorder="1" applyFont="1"/>
    <xf borderId="26" fillId="6" fontId="14" numFmtId="0" xfId="0" applyAlignment="1" applyBorder="1" applyFont="1">
      <alignment horizontal="center" vertical="center"/>
    </xf>
    <xf borderId="26" fillId="0" fontId="1" numFmtId="0" xfId="0" applyBorder="1" applyFont="1"/>
    <xf borderId="21" fillId="0" fontId="15" numFmtId="0" xfId="0" applyAlignment="1" applyBorder="1" applyFont="1">
      <alignment horizontal="right" shrinkToFit="0" vertical="center" wrapText="1"/>
    </xf>
    <xf borderId="21" fillId="0" fontId="3" numFmtId="0" xfId="0" applyAlignment="1" applyBorder="1" applyFont="1">
      <alignment horizontal="right"/>
    </xf>
    <xf borderId="0" fillId="0" fontId="3" numFmtId="0" xfId="0" applyAlignment="1" applyFont="1">
      <alignment horizontal="right"/>
    </xf>
    <xf borderId="29" fillId="0" fontId="1" numFmtId="3" xfId="0" applyAlignment="1" applyBorder="1" applyFont="1" applyNumberFormat="1">
      <alignment horizontal="right" shrinkToFit="0" vertical="center" wrapText="1"/>
    </xf>
    <xf borderId="21" fillId="0" fontId="1" numFmtId="0" xfId="0" applyAlignment="1" applyBorder="1" applyFont="1">
      <alignment shrinkToFit="0" vertical="center" wrapText="1"/>
    </xf>
    <xf borderId="21" fillId="0" fontId="1" numFmtId="0" xfId="0" applyAlignment="1" applyBorder="1" applyFont="1">
      <alignment vertical="center"/>
    </xf>
    <xf borderId="26" fillId="2" fontId="3" numFmtId="0" xfId="0" applyAlignment="1" applyBorder="1" applyFont="1">
      <alignment horizontal="center" shrinkToFit="0" vertical="center" wrapText="1"/>
    </xf>
    <xf borderId="21" fillId="0" fontId="3" numFmtId="0" xfId="0" applyAlignment="1" applyBorder="1" applyFont="1">
      <alignment horizontal="center" shrinkToFit="0" wrapText="1"/>
    </xf>
    <xf borderId="21" fillId="0" fontId="1" numFmtId="0" xfId="0" applyAlignment="1" applyBorder="1" applyFont="1">
      <alignment horizontal="left" shrinkToFit="0" vertical="center" wrapText="1"/>
    </xf>
    <xf borderId="0" fillId="0" fontId="1" numFmtId="3" xfId="0" applyFont="1" applyNumberFormat="1"/>
    <xf borderId="21" fillId="0" fontId="1" numFmtId="0" xfId="0" applyAlignment="1" applyBorder="1" applyFont="1">
      <alignment horizontal="right" vertical="top"/>
    </xf>
    <xf borderId="26" fillId="3" fontId="3" numFmtId="0" xfId="0" applyAlignment="1" applyBorder="1" applyFont="1">
      <alignment horizontal="center" shrinkToFit="0" vertical="center" wrapText="1"/>
    </xf>
    <xf borderId="21" fillId="0" fontId="15" numFmtId="0" xfId="0" applyAlignment="1" applyBorder="1" applyFont="1">
      <alignment horizontal="center" shrinkToFit="0" vertical="center" wrapText="1"/>
    </xf>
    <xf borderId="21" fillId="0" fontId="1" numFmtId="0" xfId="0" applyAlignment="1" applyBorder="1" applyFont="1">
      <alignment horizontal="right" vertical="center"/>
    </xf>
    <xf borderId="3" fillId="0" fontId="9" numFmtId="0" xfId="0" applyAlignment="1" applyBorder="1" applyFont="1">
      <alignment horizontal="left" shrinkToFit="0" vertical="center" wrapText="1"/>
    </xf>
    <xf borderId="0" fillId="0" fontId="10" numFmtId="0" xfId="0" applyAlignment="1" applyFont="1">
      <alignment horizontal="left"/>
    </xf>
    <xf borderId="0" fillId="0" fontId="8" numFmtId="0" xfId="0" applyAlignment="1" applyFont="1">
      <alignment horizontal="left" shrinkToFit="0" vertical="top" wrapText="1"/>
    </xf>
    <xf borderId="0" fillId="0" fontId="8" numFmtId="0" xfId="0" applyAlignment="1" applyFont="1">
      <alignment horizontal="left"/>
    </xf>
    <xf borderId="6" fillId="0" fontId="8" numFmtId="0" xfId="0" applyAlignment="1" applyBorder="1" applyFont="1">
      <alignment horizontal="left"/>
    </xf>
    <xf borderId="26" fillId="0" fontId="8" numFmtId="0" xfId="0" applyAlignment="1" applyBorder="1" applyFont="1">
      <alignment horizontal="left" shrinkToFit="0" vertical="center" wrapText="1"/>
    </xf>
    <xf borderId="0" fillId="0" fontId="8" numFmtId="0" xfId="0" applyAlignment="1" applyFont="1">
      <alignment horizontal="left" shrinkToFit="0" vertical="center" wrapText="1"/>
    </xf>
    <xf borderId="0" fillId="0" fontId="8" numFmtId="0" xfId="0" applyAlignment="1" applyFont="1">
      <alignment horizontal="left" vertical="center"/>
    </xf>
    <xf borderId="1" fillId="0" fontId="8" numFmtId="0" xfId="0" applyAlignment="1" applyBorder="1" applyFont="1">
      <alignment horizontal="left" shrinkToFit="0" vertical="center" wrapText="1"/>
    </xf>
    <xf borderId="1" fillId="0" fontId="8" numFmtId="0" xfId="0" applyBorder="1" applyFont="1"/>
    <xf borderId="6" fillId="0" fontId="8" numFmtId="0" xfId="0" applyBorder="1" applyFont="1"/>
    <xf borderId="14" fillId="0" fontId="16" numFmtId="0" xfId="0" applyAlignment="1" applyBorder="1" applyFont="1">
      <alignment horizontal="left" shrinkToFit="0" vertical="center" wrapText="1"/>
    </xf>
    <xf borderId="36" fillId="0" fontId="8" numFmtId="0" xfId="0" applyAlignment="1" applyBorder="1" applyFont="1">
      <alignment horizontal="left" shrinkToFit="0" vertical="center" wrapText="1"/>
    </xf>
    <xf borderId="37" fillId="0" fontId="8" numFmtId="0" xfId="0" applyAlignment="1" applyBorder="1" applyFont="1">
      <alignment horizontal="center" shrinkToFit="0" vertical="center" wrapText="1"/>
    </xf>
    <xf borderId="5" fillId="0" fontId="8" numFmtId="0" xfId="0" applyAlignment="1" applyBorder="1" applyFont="1">
      <alignment horizontal="left" shrinkToFit="0" vertical="center" wrapText="1"/>
    </xf>
    <xf borderId="13" fillId="0" fontId="8" numFmtId="0" xfId="0" applyAlignment="1" applyBorder="1" applyFont="1">
      <alignment horizontal="left" shrinkToFit="0" vertical="center" wrapText="1"/>
    </xf>
    <xf borderId="14" fillId="0" fontId="8" numFmtId="0" xfId="0" applyAlignment="1" applyBorder="1" applyFont="1">
      <alignment horizontal="center" shrinkToFit="0" vertical="center" wrapText="1"/>
    </xf>
    <xf borderId="6" fillId="0" fontId="8" numFmtId="0" xfId="0" applyAlignment="1" applyBorder="1" applyFont="1">
      <alignment horizontal="left" shrinkToFit="0" vertical="center" wrapText="1"/>
    </xf>
    <xf borderId="10" fillId="0" fontId="8" numFmtId="0" xfId="0" applyAlignment="1" applyBorder="1" applyFont="1">
      <alignment horizontal="left" shrinkToFit="0" vertical="center" wrapText="1"/>
    </xf>
    <xf borderId="11" fillId="0" fontId="8" numFmtId="0" xfId="0" applyAlignment="1" applyBorder="1" applyFont="1">
      <alignment horizontal="center" shrinkToFit="0" vertical="center" wrapText="1"/>
    </xf>
    <xf borderId="38" fillId="0" fontId="8" numFmtId="0" xfId="0" applyAlignment="1" applyBorder="1" applyFont="1">
      <alignment horizontal="left" shrinkToFit="0" vertical="center" wrapText="1"/>
    </xf>
    <xf borderId="18" fillId="0" fontId="8" numFmtId="0" xfId="0" applyBorder="1" applyFont="1"/>
    <xf borderId="39" fillId="0" fontId="8" numFmtId="0" xfId="0" applyAlignment="1" applyBorder="1" applyFont="1">
      <alignment horizontal="left" shrinkToFit="0" vertical="center" wrapText="1"/>
    </xf>
    <xf borderId="40" fillId="0" fontId="8" numFmtId="0" xfId="0" applyAlignment="1" applyBorder="1" applyFont="1">
      <alignment horizontal="center" shrinkToFit="0" vertical="center" wrapText="1"/>
    </xf>
    <xf borderId="20" fillId="0" fontId="8" numFmtId="0" xfId="0" applyAlignment="1" applyBorder="1" applyFont="1">
      <alignment horizontal="left" shrinkToFit="0" vertical="center" wrapText="1"/>
    </xf>
    <xf borderId="19" fillId="0" fontId="8" numFmtId="0" xfId="0" applyBorder="1" applyFont="1"/>
    <xf borderId="26" fillId="2" fontId="9" numFmtId="0" xfId="0" applyAlignment="1" applyBorder="1" applyFont="1">
      <alignment horizontal="center" vertical="center"/>
    </xf>
    <xf borderId="21" fillId="0" fontId="9" numFmtId="0" xfId="0" applyAlignment="1" applyBorder="1" applyFont="1">
      <alignment shrinkToFit="0" vertical="center" wrapText="1"/>
    </xf>
    <xf borderId="21" fillId="0" fontId="9" numFmtId="0" xfId="0" applyAlignment="1" applyBorder="1" applyFont="1">
      <alignment horizontal="left" shrinkToFit="0" vertical="center" wrapText="1"/>
    </xf>
    <xf borderId="21" fillId="0" fontId="9" numFmtId="0" xfId="0" applyAlignment="1" applyBorder="1" applyFont="1">
      <alignment horizontal="right" shrinkToFit="0" vertical="center" wrapText="1"/>
    </xf>
    <xf borderId="21" fillId="0" fontId="8" numFmtId="0" xfId="0" applyAlignment="1" applyBorder="1" applyFont="1">
      <alignment shrinkToFit="0" vertical="center" wrapText="1"/>
    </xf>
    <xf borderId="21" fillId="0" fontId="8" numFmtId="164" xfId="0" applyBorder="1" applyFont="1" applyNumberFormat="1"/>
    <xf borderId="21" fillId="0" fontId="8" numFmtId="0" xfId="0" applyAlignment="1" applyBorder="1" applyFont="1">
      <alignment shrinkToFit="0" wrapText="1"/>
    </xf>
    <xf borderId="21" fillId="0" fontId="8" numFmtId="164" xfId="0" applyAlignment="1" applyBorder="1" applyFont="1" applyNumberFormat="1">
      <alignment vertical="top"/>
    </xf>
    <xf borderId="26" fillId="0" fontId="9" numFmtId="0" xfId="0" applyAlignment="1" applyBorder="1" applyFont="1">
      <alignment horizontal="left" shrinkToFit="0" wrapText="1"/>
    </xf>
    <xf borderId="21" fillId="0" fontId="9" numFmtId="0" xfId="0" applyAlignment="1" applyBorder="1" applyFont="1">
      <alignment shrinkToFit="0" vertical="top" wrapText="1"/>
    </xf>
    <xf borderId="21" fillId="0" fontId="8" numFmtId="164" xfId="0" applyAlignment="1" applyBorder="1" applyFont="1" applyNumberFormat="1">
      <alignment horizontal="right" shrinkToFit="0" vertical="center" wrapText="1"/>
    </xf>
    <xf borderId="21" fillId="0" fontId="8" numFmtId="0" xfId="0" applyAlignment="1" applyBorder="1" applyFont="1">
      <alignment shrinkToFit="0" vertical="top" wrapText="1"/>
    </xf>
    <xf borderId="21" fillId="0" fontId="8" numFmtId="0" xfId="0" applyAlignment="1" applyBorder="1" applyFont="1">
      <alignment vertical="top"/>
    </xf>
    <xf borderId="21" fillId="0" fontId="8" numFmtId="164" xfId="0" applyAlignment="1" applyBorder="1" applyFont="1" applyNumberFormat="1">
      <alignment horizontal="right" shrinkToFit="0" vertical="top" wrapText="1"/>
    </xf>
    <xf borderId="21" fillId="0" fontId="8" numFmtId="164" xfId="0" applyAlignment="1" applyBorder="1" applyFont="1" applyNumberFormat="1">
      <alignment vertical="center"/>
    </xf>
    <xf borderId="21" fillId="0" fontId="8" numFmtId="164" xfId="0" applyAlignment="1" applyBorder="1" applyFont="1" applyNumberFormat="1">
      <alignment horizontal="right" vertical="top"/>
    </xf>
    <xf borderId="33" fillId="4" fontId="17" numFmtId="0" xfId="0" applyAlignment="1" applyBorder="1" applyFont="1">
      <alignment horizontal="left"/>
    </xf>
    <xf borderId="8" fillId="0" fontId="8" numFmtId="0" xfId="0" applyAlignment="1" applyBorder="1" applyFont="1">
      <alignment horizontal="left" shrinkToFit="0" vertical="center" wrapText="1"/>
    </xf>
    <xf borderId="41" fillId="0" fontId="8" numFmtId="0" xfId="0" applyAlignment="1" applyBorder="1" applyFont="1">
      <alignment horizontal="center" shrinkToFit="0" vertical="center" wrapText="1"/>
    </xf>
    <xf borderId="11" fillId="0" fontId="5" numFmtId="0" xfId="0" applyBorder="1" applyFont="1"/>
    <xf borderId="42" fillId="0" fontId="5" numFmtId="0" xfId="0" applyBorder="1" applyFont="1"/>
    <xf borderId="14" fillId="0" fontId="8" numFmtId="0" xfId="0" applyAlignment="1" applyBorder="1" applyFont="1">
      <alignment horizontal="left" shrinkToFit="0" vertical="center" wrapText="1"/>
    </xf>
    <xf borderId="0" fillId="0" fontId="8" numFmtId="3" xfId="0" applyAlignment="1" applyFont="1" applyNumberFormat="1">
      <alignment horizontal="center" shrinkToFit="0" vertical="center" wrapText="1"/>
    </xf>
    <xf borderId="11" fillId="0" fontId="8" numFmtId="0" xfId="0" applyAlignment="1" applyBorder="1" applyFont="1">
      <alignment horizontal="left" shrinkToFit="0" vertical="center" wrapText="1"/>
    </xf>
    <xf borderId="12" fillId="0" fontId="8" numFmtId="3" xfId="0" applyAlignment="1" applyBorder="1" applyFont="1" applyNumberFormat="1">
      <alignment horizontal="center" shrinkToFit="0" vertical="center" wrapText="1"/>
    </xf>
    <xf borderId="1" fillId="0" fontId="8" numFmtId="0" xfId="0" applyAlignment="1" applyBorder="1" applyFont="1">
      <alignment vertical="center"/>
    </xf>
    <xf borderId="1" fillId="0" fontId="18" numFmtId="0" xfId="0" applyAlignment="1" applyBorder="1" applyFont="1">
      <alignment horizontal="left" shrinkToFit="0" vertical="center" wrapText="1"/>
    </xf>
    <xf borderId="0" fillId="0" fontId="16" numFmtId="0" xfId="0" applyAlignment="1" applyFont="1">
      <alignment horizontal="left" vertical="center"/>
    </xf>
    <xf borderId="9" fillId="0" fontId="8" numFmtId="3" xfId="0" applyAlignment="1" applyBorder="1" applyFont="1" applyNumberFormat="1">
      <alignment horizontal="center" shrinkToFit="0" vertical="center" wrapText="1"/>
    </xf>
    <xf borderId="18" fillId="0" fontId="18" numFmtId="0" xfId="0" applyAlignment="1" applyBorder="1" applyFont="1">
      <alignment horizontal="left" shrinkToFit="0" vertical="center" wrapText="1"/>
    </xf>
    <xf borderId="19" fillId="0" fontId="18" numFmtId="0" xfId="0" applyAlignment="1" applyBorder="1" applyFont="1">
      <alignment horizontal="center" vertical="center"/>
    </xf>
    <xf borderId="0" fillId="0" fontId="18" numFmtId="0" xfId="0" applyAlignment="1" applyFont="1">
      <alignment horizontal="center" vertical="center"/>
    </xf>
    <xf borderId="2" fillId="2" fontId="9" numFmtId="0" xfId="0" applyBorder="1" applyFont="1"/>
    <xf borderId="25" fillId="0" fontId="9" numFmtId="0" xfId="0" applyAlignment="1" applyBorder="1" applyFont="1">
      <alignment horizontal="center" shrinkToFit="0" vertical="top" wrapText="1"/>
    </xf>
    <xf borderId="25" fillId="0" fontId="9" numFmtId="0" xfId="0" applyAlignment="1" applyBorder="1" applyFont="1">
      <alignment horizontal="center" vertical="top"/>
    </xf>
    <xf borderId="0" fillId="0" fontId="9" numFmtId="0" xfId="0" applyAlignment="1" applyFont="1">
      <alignment horizontal="center" shrinkToFit="0" vertical="center" wrapText="1"/>
    </xf>
    <xf borderId="26" fillId="6" fontId="9" numFmtId="0" xfId="0" applyAlignment="1" applyBorder="1" applyFont="1">
      <alignment horizontal="center" vertical="center"/>
    </xf>
    <xf borderId="29" fillId="0" fontId="5" numFmtId="0" xfId="0" applyBorder="1" applyFont="1"/>
    <xf borderId="0" fillId="0" fontId="8" numFmtId="3" xfId="0" applyFont="1" applyNumberFormat="1"/>
    <xf borderId="21" fillId="0" fontId="8" numFmtId="0" xfId="0" applyAlignment="1" applyBorder="1" applyFont="1">
      <alignment horizontal="center" vertical="center"/>
    </xf>
    <xf borderId="26" fillId="2" fontId="9" numFmtId="0" xfId="0" applyAlignment="1" applyBorder="1" applyFont="1">
      <alignment horizontal="center" shrinkToFit="0" vertical="center" wrapText="1"/>
    </xf>
    <xf borderId="0" fillId="0" fontId="10" numFmtId="3" xfId="0" applyFont="1" applyNumberFormat="1"/>
    <xf borderId="21" fillId="0" fontId="8" numFmtId="0" xfId="0" applyAlignment="1" applyBorder="1" applyFont="1">
      <alignment horizontal="left" shrinkToFit="0" wrapText="1"/>
    </xf>
    <xf borderId="21" fillId="0" fontId="8" numFmtId="0" xfId="0" applyAlignment="1" applyBorder="1" applyFont="1">
      <alignment horizontal="right" shrinkToFit="0" wrapText="1"/>
    </xf>
    <xf borderId="25" fillId="0" fontId="8" numFmtId="0" xfId="0" applyAlignment="1" applyBorder="1" applyFont="1">
      <alignment horizontal="left" shrinkToFit="0" vertical="center" wrapText="1"/>
    </xf>
    <xf borderId="0" fillId="0" fontId="19" numFmtId="0" xfId="0" applyAlignment="1" applyFont="1">
      <alignment horizontal="left"/>
    </xf>
    <xf borderId="0" fillId="0" fontId="1" numFmtId="0" xfId="0" applyAlignment="1" applyFont="1">
      <alignment shrinkToFit="0" vertical="center" wrapText="1"/>
    </xf>
    <xf borderId="0" fillId="0" fontId="1" numFmtId="0" xfId="0" applyAlignment="1" applyFont="1">
      <alignment horizontal="center" shrinkToFit="0" vertical="top" wrapText="1"/>
    </xf>
    <xf borderId="0" fillId="0" fontId="13" numFmtId="0" xfId="0" applyFont="1"/>
    <xf borderId="26" fillId="2" fontId="3" numFmtId="0" xfId="0" applyAlignment="1" applyBorder="1" applyFont="1">
      <alignment horizontal="center"/>
    </xf>
    <xf borderId="21" fillId="5" fontId="20" numFmtId="0" xfId="0" applyAlignment="1" applyBorder="1" applyFont="1">
      <alignment shrinkToFit="0" vertical="center" wrapText="1"/>
    </xf>
    <xf borderId="26" fillId="5" fontId="20" numFmtId="9" xfId="0" applyAlignment="1" applyBorder="1" applyFont="1" applyNumberFormat="1">
      <alignment horizontal="center" shrinkToFit="0" vertical="center" wrapText="1"/>
    </xf>
    <xf borderId="26" fillId="5" fontId="20" numFmtId="3" xfId="0" applyAlignment="1" applyBorder="1" applyFont="1" applyNumberFormat="1">
      <alignment horizontal="center" shrinkToFit="0" vertical="center" wrapText="1"/>
    </xf>
    <xf borderId="21" fillId="0" fontId="3" numFmtId="0" xfId="0" applyBorder="1" applyFont="1"/>
    <xf borderId="21" fillId="0" fontId="1" numFmtId="2" xfId="0" applyAlignment="1" applyBorder="1" applyFont="1" applyNumberFormat="1">
      <alignment horizontal="center"/>
    </xf>
    <xf borderId="21" fillId="0" fontId="3" numFmtId="0" xfId="0" applyAlignment="1" applyBorder="1" applyFont="1">
      <alignment shrinkToFit="0" vertical="center" wrapText="1"/>
    </xf>
    <xf borderId="26" fillId="0" fontId="3" numFmtId="0" xfId="0" applyAlignment="1" applyBorder="1" applyFont="1">
      <alignment horizontal="left" shrinkToFit="0" vertical="center" wrapText="1"/>
    </xf>
    <xf borderId="21" fillId="0" fontId="3" numFmtId="0" xfId="0" applyAlignment="1" applyBorder="1" applyFont="1">
      <alignment horizontal="center" shrinkToFit="0" vertical="center" wrapText="1"/>
    </xf>
    <xf borderId="21" fillId="0" fontId="3" numFmtId="2" xfId="0" applyAlignment="1" applyBorder="1" applyFont="1" applyNumberFormat="1">
      <alignment horizontal="center"/>
    </xf>
    <xf borderId="33" fillId="5" fontId="4" numFmtId="0" xfId="0" applyAlignment="1" applyBorder="1" applyFont="1">
      <alignment horizontal="left"/>
    </xf>
    <xf borderId="0" fillId="0" fontId="3" numFmtId="0" xfId="0" applyAlignment="1" applyFont="1">
      <alignment horizontal="left"/>
    </xf>
    <xf borderId="3" fillId="0" fontId="3" numFmtId="0" xfId="0" applyAlignment="1" applyBorder="1" applyFont="1">
      <alignment horizontal="left" shrinkToFit="0" vertical="top" wrapText="1"/>
    </xf>
    <xf borderId="0" fillId="0" fontId="1" numFmtId="0" xfId="0" applyAlignment="1" applyFont="1">
      <alignment horizontal="left" shrinkToFit="0" wrapText="1"/>
    </xf>
    <xf borderId="0" fillId="0" fontId="21" numFmtId="0" xfId="0" applyFont="1"/>
    <xf borderId="26" fillId="6" fontId="3" numFmtId="0" xfId="0" applyAlignment="1" applyBorder="1" applyFont="1">
      <alignment horizontal="center"/>
    </xf>
    <xf borderId="2" fillId="2" fontId="3" numFmtId="0" xfId="0" applyBorder="1" applyFont="1"/>
    <xf borderId="2" fillId="2" fontId="1" numFmtId="0" xfId="0" applyBorder="1" applyFont="1"/>
    <xf borderId="21" fillId="0" fontId="3" numFmtId="0" xfId="0" applyAlignment="1" applyBorder="1" applyFont="1">
      <alignment vertical="center"/>
    </xf>
    <xf borderId="0" fillId="0" fontId="1" numFmtId="0" xfId="0" applyAlignment="1" applyFont="1">
      <alignment vertical="center"/>
    </xf>
    <xf borderId="0" fillId="0" fontId="1" numFmtId="0" xfId="0" applyAlignment="1" applyFont="1">
      <alignment horizontal="right"/>
    </xf>
    <xf borderId="0" fillId="0" fontId="1" numFmtId="0" xfId="0" applyAlignment="1" applyFont="1">
      <alignment horizontal="left"/>
    </xf>
    <xf borderId="21" fillId="0" fontId="1" numFmtId="0" xfId="0" applyAlignment="1" applyBorder="1" applyFont="1">
      <alignment horizontal="left" vertical="center"/>
    </xf>
    <xf borderId="33" fillId="2" fontId="1" numFmtId="0" xfId="0" applyAlignment="1" applyBorder="1" applyFont="1">
      <alignment horizontal="left"/>
    </xf>
    <xf borderId="19" fillId="0" fontId="3" numFmtId="0" xfId="0" applyAlignment="1" applyBorder="1" applyFont="1">
      <alignment horizontal="center"/>
    </xf>
    <xf borderId="21" fillId="0" fontId="15" numFmtId="0" xfId="0" applyBorder="1" applyFont="1"/>
    <xf borderId="21" fillId="0" fontId="15" numFmtId="0" xfId="0" applyAlignment="1" applyBorder="1" applyFont="1">
      <alignment horizontal="right"/>
    </xf>
    <xf borderId="21" fillId="0" fontId="22" numFmtId="0" xfId="0" applyBorder="1" applyFont="1"/>
    <xf borderId="33" fillId="7" fontId="21" numFmtId="0" xfId="0" applyAlignment="1" applyBorder="1" applyFill="1" applyFont="1">
      <alignment horizontal="left"/>
    </xf>
    <xf borderId="0" fillId="0" fontId="3" numFmtId="0" xfId="0" applyAlignment="1" applyFont="1">
      <alignment vertical="top"/>
    </xf>
    <xf borderId="21" fillId="0" fontId="1" numFmtId="0" xfId="0" applyAlignment="1" applyBorder="1" applyFont="1">
      <alignment horizontal="right" shrinkToFit="0" vertical="center" wrapText="1"/>
    </xf>
    <xf borderId="21" fillId="0" fontId="1" numFmtId="0" xfId="0" applyAlignment="1" applyBorder="1" applyFont="1">
      <alignment horizontal="left" shrinkToFit="0" vertical="top" wrapText="1"/>
    </xf>
    <xf borderId="21" fillId="0" fontId="1" numFmtId="3" xfId="0" applyAlignment="1" applyBorder="1" applyFont="1" applyNumberFormat="1">
      <alignment horizontal="center" shrinkToFit="0" vertical="top" wrapText="1"/>
    </xf>
    <xf borderId="21" fillId="0" fontId="1" numFmtId="3" xfId="0" applyAlignment="1" applyBorder="1" applyFont="1" applyNumberFormat="1">
      <alignment horizontal="right" shrinkToFit="0" vertical="top" wrapText="1"/>
    </xf>
    <xf borderId="21" fillId="0" fontId="1" numFmtId="0" xfId="0" applyAlignment="1" applyBorder="1" applyFont="1">
      <alignment horizontal="right" shrinkToFit="0" vertical="top" wrapText="1"/>
    </xf>
    <xf borderId="0" fillId="0" fontId="9" numFmtId="0" xfId="0" applyAlignment="1" applyFont="1">
      <alignment horizontal="left"/>
    </xf>
    <xf borderId="2" fillId="6" fontId="3" numFmtId="0" xfId="0" applyAlignment="1" applyBorder="1" applyFont="1">
      <alignment horizontal="left"/>
    </xf>
    <xf borderId="21" fillId="8" fontId="1" numFmtId="0" xfId="0" applyBorder="1" applyFill="1" applyFont="1"/>
    <xf borderId="21" fillId="8" fontId="23" numFmtId="0" xfId="0" applyAlignment="1" applyBorder="1" applyFont="1">
      <alignment shrinkToFit="0" vertical="center" wrapText="1"/>
    </xf>
    <xf borderId="21" fillId="8" fontId="23" numFmtId="0" xfId="0" applyAlignment="1" applyBorder="1" applyFont="1">
      <alignment horizontal="center" shrinkToFit="0" vertical="center" wrapText="1"/>
    </xf>
    <xf borderId="21" fillId="8" fontId="23" numFmtId="0" xfId="0" applyAlignment="1" applyBorder="1" applyFont="1">
      <alignment horizontal="left" shrinkToFit="0" vertical="center" wrapText="1"/>
    </xf>
    <xf borderId="21" fillId="8" fontId="23" numFmtId="3" xfId="0" applyAlignment="1" applyBorder="1" applyFont="1" applyNumberFormat="1">
      <alignment horizontal="right" shrinkToFit="0" vertical="center" wrapText="1"/>
    </xf>
    <xf borderId="21" fillId="8" fontId="23" numFmtId="0" xfId="0" applyAlignment="1" applyBorder="1" applyFont="1">
      <alignment horizontal="right" shrinkToFit="0" vertical="center" wrapText="1"/>
    </xf>
    <xf borderId="21" fillId="0" fontId="16" numFmtId="0" xfId="0" applyAlignment="1" applyBorder="1" applyFont="1">
      <alignment horizontal="left" shrinkToFit="0" vertical="center" wrapText="1"/>
    </xf>
    <xf borderId="21" fillId="0" fontId="16" numFmtId="0" xfId="0" applyAlignment="1" applyBorder="1" applyFont="1">
      <alignment shrinkToFit="0" vertical="center" wrapText="1"/>
    </xf>
    <xf borderId="21" fillId="0" fontId="1" numFmtId="3" xfId="0" applyBorder="1" applyFont="1" applyNumberFormat="1"/>
    <xf borderId="0" fillId="0" fontId="16" numFmtId="0" xfId="0" applyAlignment="1" applyFont="1">
      <alignment shrinkToFit="0" vertical="center" wrapText="1"/>
    </xf>
    <xf borderId="21" fillId="0" fontId="16" numFmtId="3" xfId="0" applyAlignment="1" applyBorder="1" applyFont="1" applyNumberFormat="1">
      <alignment shrinkToFit="0" vertical="center" wrapText="1"/>
    </xf>
    <xf borderId="21" fillId="9" fontId="15" numFmtId="9" xfId="0" applyBorder="1" applyFill="1" applyFont="1" applyNumberFormat="1"/>
    <xf borderId="0" fillId="0" fontId="22" numFmtId="0" xfId="0" applyFont="1"/>
    <xf borderId="21" fillId="9" fontId="15" numFmtId="9" xfId="0" applyAlignment="1" applyBorder="1" applyFont="1" applyNumberFormat="1">
      <alignment shrinkToFit="0" wrapText="1"/>
    </xf>
    <xf borderId="21" fillId="9" fontId="15" numFmtId="0" xfId="0" applyBorder="1" applyFont="1"/>
    <xf borderId="0" fillId="0" fontId="2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23</xdr:col>
      <xdr:colOff>0</xdr:colOff>
      <xdr:row>15</xdr:row>
      <xdr:rowOff>0</xdr:rowOff>
    </xdr:from>
    <xdr:ext cx="66675" cy="95250"/>
    <xdr:grpSp>
      <xdr:nvGrpSpPr>
        <xdr:cNvPr id="2" name="Group 1">
          <a:extLst>
            <a:ext uri="{FF2B5EF4-FFF2-40B4-BE49-F238E27FC236}"/>
          </a:extLst>
        </xdr:cNvPr>
        <xdr:cNvGrpSpPr/>
      </xdr:nvGrpSpPr>
      <xdr:grpSpPr>
        <a:xfrm>
          <a:off x="16870680" y="3017520"/>
          <a:ext cx="66675" cy="95250"/>
          <a:chOff x="0" y="0"/>
          <a:chExt cx="68669" cy="103722"/>
        </a:xfrm>
      </xdr:grpSpPr>
      <xdr:sp macro="" textlink="">
        <xdr:nvSpPr>
          <xdr:cNvPr id="3" name="Shape 1717">
            <a:extLst>
              <a:ext uri="{FF2B5EF4-FFF2-40B4-BE49-F238E27FC236}"/>
            </a:extLst>
          </xdr:cNvPr>
          <xdr:cNvSpPr/>
        </xdr:nvSpPr>
        <xdr:spPr>
          <a:xfrm>
            <a:off x="0" y="0"/>
            <a:ext cx="68669" cy="103722"/>
          </a:xfrm>
          <a:custGeom>
            <a:avLst/>
            <a:gdLst/>
            <a:ahLst/>
            <a:cxnLst/>
            <a:rect b="0" l="0" r="0" t="0"/>
            <a:pathLst>
              <a:path h="103722" w="68669">
                <a:moveTo>
                  <a:pt x="1917" y="0"/>
                </a:moveTo>
                <a:lnTo>
                  <a:pt x="66670" y="0"/>
                </a:lnTo>
                <a:cubicBezTo>
                  <a:pt x="68003" y="167"/>
                  <a:pt x="68669" y="806"/>
                  <a:pt x="68669" y="1917"/>
                </a:cubicBezTo>
                <a:lnTo>
                  <a:pt x="68669" y="8079"/>
                </a:lnTo>
                <a:cubicBezTo>
                  <a:pt x="68669" y="9357"/>
                  <a:pt x="68007" y="9996"/>
                  <a:pt x="66684" y="9996"/>
                </a:cubicBezTo>
                <a:lnTo>
                  <a:pt x="44824" y="9996"/>
                </a:lnTo>
                <a:lnTo>
                  <a:pt x="51793" y="20416"/>
                </a:lnTo>
                <a:lnTo>
                  <a:pt x="51914" y="21292"/>
                </a:lnTo>
                <a:lnTo>
                  <a:pt x="66670" y="21292"/>
                </a:lnTo>
                <a:cubicBezTo>
                  <a:pt x="68003" y="21459"/>
                  <a:pt x="68669" y="22098"/>
                  <a:pt x="68669" y="23209"/>
                </a:cubicBezTo>
                <a:lnTo>
                  <a:pt x="68669" y="29371"/>
                </a:lnTo>
                <a:cubicBezTo>
                  <a:pt x="68669" y="30649"/>
                  <a:pt x="68007" y="31288"/>
                  <a:pt x="66684" y="31288"/>
                </a:cubicBezTo>
                <a:lnTo>
                  <a:pt x="52717" y="31288"/>
                </a:lnTo>
                <a:cubicBezTo>
                  <a:pt x="52717" y="37705"/>
                  <a:pt x="48302" y="44327"/>
                  <a:pt x="39470" y="51153"/>
                </a:cubicBezTo>
                <a:cubicBezTo>
                  <a:pt x="31679" y="55619"/>
                  <a:pt x="26555" y="57852"/>
                  <a:pt x="24099" y="57852"/>
                </a:cubicBezTo>
                <a:cubicBezTo>
                  <a:pt x="24099" y="58034"/>
                  <a:pt x="23917" y="58126"/>
                  <a:pt x="23552" y="58126"/>
                </a:cubicBezTo>
                <a:lnTo>
                  <a:pt x="58331" y="101379"/>
                </a:lnTo>
                <a:lnTo>
                  <a:pt x="58331" y="103722"/>
                </a:lnTo>
                <a:lnTo>
                  <a:pt x="43680" y="103722"/>
                </a:lnTo>
                <a:cubicBezTo>
                  <a:pt x="43089" y="103722"/>
                  <a:pt x="29191" y="85988"/>
                  <a:pt x="1986" y="50519"/>
                </a:cubicBezTo>
                <a:lnTo>
                  <a:pt x="1986" y="48404"/>
                </a:lnTo>
                <a:lnTo>
                  <a:pt x="7531" y="48404"/>
                </a:lnTo>
                <a:cubicBezTo>
                  <a:pt x="21622" y="48404"/>
                  <a:pt x="30045" y="43466"/>
                  <a:pt x="32800" y="33589"/>
                </a:cubicBezTo>
                <a:lnTo>
                  <a:pt x="33017" y="31288"/>
                </a:lnTo>
                <a:lnTo>
                  <a:pt x="1917" y="31288"/>
                </a:lnTo>
                <a:cubicBezTo>
                  <a:pt x="639" y="31288"/>
                  <a:pt x="0" y="30649"/>
                  <a:pt x="0" y="29371"/>
                </a:cubicBezTo>
                <a:lnTo>
                  <a:pt x="0" y="23059"/>
                </a:lnTo>
                <a:cubicBezTo>
                  <a:pt x="148" y="21881"/>
                  <a:pt x="787" y="21292"/>
                  <a:pt x="1917" y="21292"/>
                </a:cubicBezTo>
                <a:lnTo>
                  <a:pt x="32794" y="21292"/>
                </a:lnTo>
                <a:cubicBezTo>
                  <a:pt x="31809" y="18603"/>
                  <a:pt x="29694" y="16073"/>
                  <a:pt x="26448" y="13701"/>
                </a:cubicBezTo>
                <a:cubicBezTo>
                  <a:pt x="21768" y="11231"/>
                  <a:pt x="17516" y="9996"/>
                  <a:pt x="13693" y="9996"/>
                </a:cubicBezTo>
                <a:lnTo>
                  <a:pt x="1917" y="9996"/>
                </a:lnTo>
                <a:cubicBezTo>
                  <a:pt x="639" y="9996"/>
                  <a:pt x="0" y="9357"/>
                  <a:pt x="0" y="8079"/>
                </a:cubicBezTo>
                <a:lnTo>
                  <a:pt x="0" y="1767"/>
                </a:lnTo>
                <a:cubicBezTo>
                  <a:pt x="148" y="589"/>
                  <a:pt x="787" y="0"/>
                  <a:pt x="1917" y="0"/>
                </a:cubicBezTo>
                <a:close/>
              </a:path>
            </a:pathLst>
          </a:custGeom>
          <a:ln cap="flat">
            <a:miter lim="127000"/>
          </a:ln>
        </xdr:spPr>
        <xdr:style>
          <a:lnRef idx="0">
            <a:srgbClr val="000000">
              <a:alpha val="0"/>
            </a:srgbClr>
          </a:lnRef>
          <a:fillRef idx="1">
            <a:srgbClr val="000000"/>
          </a:fillRef>
          <a:effectRef idx="0">
            <a:scrgbClr b="0" g="0" r="0"/>
          </a:effectRef>
          <a:fontRef idx="none"/>
        </xdr:style>
        <xdr:txBody>
          <a:bodyPr/>
          <a:lstStyle/>
          <a:p>
            <a:endParaRPr lang="en-US"/>
          </a:p>
        </xdr:txBody>
      </xdr: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43</xdr:col>
      <xdr:colOff>0</xdr:colOff>
      <xdr:row>15</xdr:row>
      <xdr:rowOff>0</xdr:rowOff>
    </xdr:from>
    <xdr:ext cx="57150" cy="95250"/>
    <xdr:grpSp>
      <xdr:nvGrpSpPr>
        <xdr:cNvPr id="2" name="Group 1">
          <a:extLst>
            <a:ext uri="{FF2B5EF4-FFF2-40B4-BE49-F238E27FC236}"/>
          </a:extLst>
        </xdr:cNvPr>
        <xdr:cNvGrpSpPr/>
      </xdr:nvGrpSpPr>
      <xdr:grpSpPr>
        <a:xfrm>
          <a:off x="28613100" y="2644140"/>
          <a:ext cx="57150" cy="95250"/>
          <a:chOff x="0" y="0"/>
          <a:chExt cx="65862" cy="100984"/>
        </a:xfrm>
      </xdr:grpSpPr>
      <xdr:sp macro="" textlink="">
        <xdr:nvSpPr>
          <xdr:cNvPr id="3" name="Shape 1860">
            <a:extLst>
              <a:ext uri="{FF2B5EF4-FFF2-40B4-BE49-F238E27FC236}"/>
            </a:extLst>
          </xdr:cNvPr>
          <xdr:cNvSpPr/>
        </xdr:nvSpPr>
        <xdr:spPr>
          <a:xfrm>
            <a:off x="0" y="0"/>
            <a:ext cx="65862" cy="100984"/>
          </a:xfrm>
          <a:custGeom>
            <a:avLst/>
            <a:gdLst/>
            <a:ahLst/>
            <a:cxnLst/>
            <a:rect b="0" l="0" r="0" t="0"/>
            <a:pathLst>
              <a:path h="100984" w="65862">
                <a:moveTo>
                  <a:pt x="548" y="0"/>
                </a:moveTo>
                <a:lnTo>
                  <a:pt x="65314" y="0"/>
                </a:lnTo>
                <a:cubicBezTo>
                  <a:pt x="65680" y="45"/>
                  <a:pt x="65862" y="228"/>
                  <a:pt x="65862" y="548"/>
                </a:cubicBezTo>
                <a:lnTo>
                  <a:pt x="65862" y="6709"/>
                </a:lnTo>
                <a:cubicBezTo>
                  <a:pt x="65862" y="7074"/>
                  <a:pt x="65680" y="7257"/>
                  <a:pt x="65314" y="7257"/>
                </a:cubicBezTo>
                <a:lnTo>
                  <a:pt x="40941" y="7257"/>
                </a:lnTo>
                <a:lnTo>
                  <a:pt x="40941" y="7805"/>
                </a:lnTo>
                <a:cubicBezTo>
                  <a:pt x="44410" y="9676"/>
                  <a:pt x="47103" y="13510"/>
                  <a:pt x="49020" y="19307"/>
                </a:cubicBezTo>
                <a:lnTo>
                  <a:pt x="49294" y="21292"/>
                </a:lnTo>
                <a:lnTo>
                  <a:pt x="65314" y="21292"/>
                </a:lnTo>
                <a:cubicBezTo>
                  <a:pt x="65680" y="21338"/>
                  <a:pt x="65862" y="21520"/>
                  <a:pt x="65862" y="21840"/>
                </a:cubicBezTo>
                <a:lnTo>
                  <a:pt x="65862" y="28001"/>
                </a:lnTo>
                <a:cubicBezTo>
                  <a:pt x="65862" y="28366"/>
                  <a:pt x="65680" y="28549"/>
                  <a:pt x="65314" y="28549"/>
                </a:cubicBezTo>
                <a:lnTo>
                  <a:pt x="49910" y="28549"/>
                </a:lnTo>
                <a:cubicBezTo>
                  <a:pt x="49910" y="35441"/>
                  <a:pt x="45688" y="42151"/>
                  <a:pt x="37244" y="48678"/>
                </a:cubicBezTo>
                <a:cubicBezTo>
                  <a:pt x="29759" y="52968"/>
                  <a:pt x="24442" y="55113"/>
                  <a:pt x="21292" y="55113"/>
                </a:cubicBezTo>
                <a:cubicBezTo>
                  <a:pt x="21292" y="55296"/>
                  <a:pt x="21110" y="55387"/>
                  <a:pt x="20744" y="55387"/>
                </a:cubicBezTo>
                <a:lnTo>
                  <a:pt x="55524" y="100436"/>
                </a:lnTo>
                <a:lnTo>
                  <a:pt x="55524" y="100984"/>
                </a:lnTo>
                <a:lnTo>
                  <a:pt x="42311" y="100984"/>
                </a:lnTo>
                <a:cubicBezTo>
                  <a:pt x="42174" y="100984"/>
                  <a:pt x="28732" y="83548"/>
                  <a:pt x="1986" y="48678"/>
                </a:cubicBezTo>
                <a:lnTo>
                  <a:pt x="1986" y="48404"/>
                </a:lnTo>
                <a:lnTo>
                  <a:pt x="6162" y="48404"/>
                </a:lnTo>
                <a:cubicBezTo>
                  <a:pt x="20950" y="48404"/>
                  <a:pt x="29827" y="43087"/>
                  <a:pt x="32794" y="32452"/>
                </a:cubicBezTo>
                <a:cubicBezTo>
                  <a:pt x="32977" y="31174"/>
                  <a:pt x="33068" y="30147"/>
                  <a:pt x="33068" y="29371"/>
                </a:cubicBezTo>
                <a:lnTo>
                  <a:pt x="33068" y="28549"/>
                </a:lnTo>
                <a:lnTo>
                  <a:pt x="548" y="28549"/>
                </a:lnTo>
                <a:cubicBezTo>
                  <a:pt x="183" y="28549"/>
                  <a:pt x="0" y="28366"/>
                  <a:pt x="0" y="28001"/>
                </a:cubicBezTo>
                <a:lnTo>
                  <a:pt x="0" y="21840"/>
                </a:lnTo>
                <a:cubicBezTo>
                  <a:pt x="46" y="21475"/>
                  <a:pt x="228" y="21292"/>
                  <a:pt x="548" y="21292"/>
                </a:cubicBezTo>
                <a:lnTo>
                  <a:pt x="32794" y="21292"/>
                </a:lnTo>
                <a:cubicBezTo>
                  <a:pt x="31699" y="17138"/>
                  <a:pt x="29371" y="13761"/>
                  <a:pt x="25811" y="11159"/>
                </a:cubicBezTo>
                <a:cubicBezTo>
                  <a:pt x="20881" y="8558"/>
                  <a:pt x="16386" y="7257"/>
                  <a:pt x="12324" y="7257"/>
                </a:cubicBezTo>
                <a:lnTo>
                  <a:pt x="548" y="7257"/>
                </a:lnTo>
                <a:cubicBezTo>
                  <a:pt x="183" y="7257"/>
                  <a:pt x="0" y="7074"/>
                  <a:pt x="0" y="6709"/>
                </a:cubicBezTo>
                <a:lnTo>
                  <a:pt x="0" y="548"/>
                </a:lnTo>
                <a:cubicBezTo>
                  <a:pt x="46" y="183"/>
                  <a:pt x="228" y="0"/>
                  <a:pt x="548" y="0"/>
                </a:cubicBezTo>
                <a:close/>
              </a:path>
            </a:pathLst>
          </a:custGeom>
          <a:ln cap="flat">
            <a:miter lim="127000"/>
          </a:ln>
        </xdr:spPr>
        <xdr:style>
          <a:lnRef idx="0">
            <a:srgbClr val="000000">
              <a:alpha val="0"/>
            </a:srgbClr>
          </a:lnRef>
          <a:fillRef idx="1">
            <a:srgbClr val="000000"/>
          </a:fillRef>
          <a:effectRef idx="0">
            <a:scrgbClr b="0" g="0" r="0"/>
          </a:effectRef>
          <a:fontRef idx="none"/>
        </xdr:style>
        <xdr:txBody>
          <a:bodyPr/>
          <a:lstStyle/>
          <a:p>
            <a:endParaRPr lang="en-US"/>
          </a:p>
        </xdr:txBody>
      </xdr:sp>
    </xdr:grpSp>
    <xdr:clientData fLocksWithSheet="0"/>
  </xdr:oneCellAnchor>
  <xdr:oneCellAnchor>
    <xdr:from>
      <xdr:col>43</xdr:col>
      <xdr:colOff>0</xdr:colOff>
      <xdr:row>16</xdr:row>
      <xdr:rowOff>0</xdr:rowOff>
    </xdr:from>
    <xdr:ext cx="57150" cy="95250"/>
    <xdr:grpSp>
      <xdr:nvGrpSpPr>
        <xdr:cNvPr id="4" name="Group 3">
          <a:extLst>
            <a:ext uri="{FF2B5EF4-FFF2-40B4-BE49-F238E27FC236}"/>
          </a:extLst>
        </xdr:cNvPr>
        <xdr:cNvGrpSpPr/>
      </xdr:nvGrpSpPr>
      <xdr:grpSpPr>
        <a:xfrm>
          <a:off x="28613100" y="2819400"/>
          <a:ext cx="57150" cy="95250"/>
          <a:chOff x="0" y="0"/>
          <a:chExt cx="65862" cy="100984"/>
        </a:xfrm>
      </xdr:grpSpPr>
      <xdr:sp macro="" textlink="">
        <xdr:nvSpPr>
          <xdr:cNvPr id="5" name="Shape 1862">
            <a:extLst>
              <a:ext uri="{FF2B5EF4-FFF2-40B4-BE49-F238E27FC236}"/>
            </a:extLst>
          </xdr:cNvPr>
          <xdr:cNvSpPr/>
        </xdr:nvSpPr>
        <xdr:spPr>
          <a:xfrm>
            <a:off x="0" y="0"/>
            <a:ext cx="65862" cy="100984"/>
          </a:xfrm>
          <a:custGeom>
            <a:avLst/>
            <a:gdLst/>
            <a:ahLst/>
            <a:cxnLst/>
            <a:rect b="0" l="0" r="0" t="0"/>
            <a:pathLst>
              <a:path h="100984" w="65862">
                <a:moveTo>
                  <a:pt x="548" y="0"/>
                </a:moveTo>
                <a:lnTo>
                  <a:pt x="65314" y="0"/>
                </a:lnTo>
                <a:cubicBezTo>
                  <a:pt x="65680" y="45"/>
                  <a:pt x="65862" y="228"/>
                  <a:pt x="65862" y="548"/>
                </a:cubicBezTo>
                <a:lnTo>
                  <a:pt x="65862" y="6709"/>
                </a:lnTo>
                <a:cubicBezTo>
                  <a:pt x="65862" y="7074"/>
                  <a:pt x="65680" y="7257"/>
                  <a:pt x="65314" y="7257"/>
                </a:cubicBezTo>
                <a:lnTo>
                  <a:pt x="40941" y="7257"/>
                </a:lnTo>
                <a:lnTo>
                  <a:pt x="40941" y="7805"/>
                </a:lnTo>
                <a:cubicBezTo>
                  <a:pt x="44410" y="9676"/>
                  <a:pt x="47103" y="13510"/>
                  <a:pt x="49020" y="19307"/>
                </a:cubicBezTo>
                <a:lnTo>
                  <a:pt x="49294" y="21292"/>
                </a:lnTo>
                <a:lnTo>
                  <a:pt x="65314" y="21292"/>
                </a:lnTo>
                <a:cubicBezTo>
                  <a:pt x="65680" y="21338"/>
                  <a:pt x="65862" y="21520"/>
                  <a:pt x="65862" y="21840"/>
                </a:cubicBezTo>
                <a:lnTo>
                  <a:pt x="65862" y="28001"/>
                </a:lnTo>
                <a:cubicBezTo>
                  <a:pt x="65862" y="28366"/>
                  <a:pt x="65680" y="28549"/>
                  <a:pt x="65314" y="28549"/>
                </a:cubicBezTo>
                <a:lnTo>
                  <a:pt x="49910" y="28549"/>
                </a:lnTo>
                <a:cubicBezTo>
                  <a:pt x="49910" y="35441"/>
                  <a:pt x="45688" y="42151"/>
                  <a:pt x="37244" y="48678"/>
                </a:cubicBezTo>
                <a:cubicBezTo>
                  <a:pt x="29759" y="52968"/>
                  <a:pt x="24442" y="55113"/>
                  <a:pt x="21292" y="55113"/>
                </a:cubicBezTo>
                <a:cubicBezTo>
                  <a:pt x="21292" y="55296"/>
                  <a:pt x="21110" y="55387"/>
                  <a:pt x="20744" y="55387"/>
                </a:cubicBezTo>
                <a:lnTo>
                  <a:pt x="55524" y="100436"/>
                </a:lnTo>
                <a:lnTo>
                  <a:pt x="55524" y="100984"/>
                </a:lnTo>
                <a:lnTo>
                  <a:pt x="42311" y="100984"/>
                </a:lnTo>
                <a:cubicBezTo>
                  <a:pt x="42174" y="100984"/>
                  <a:pt x="28732" y="83548"/>
                  <a:pt x="1986" y="48678"/>
                </a:cubicBezTo>
                <a:lnTo>
                  <a:pt x="1986" y="48404"/>
                </a:lnTo>
                <a:lnTo>
                  <a:pt x="6162" y="48404"/>
                </a:lnTo>
                <a:cubicBezTo>
                  <a:pt x="20950" y="48404"/>
                  <a:pt x="29827" y="43087"/>
                  <a:pt x="32794" y="32452"/>
                </a:cubicBezTo>
                <a:cubicBezTo>
                  <a:pt x="32977" y="31174"/>
                  <a:pt x="33068" y="30147"/>
                  <a:pt x="33068" y="29371"/>
                </a:cubicBezTo>
                <a:lnTo>
                  <a:pt x="33068" y="28549"/>
                </a:lnTo>
                <a:lnTo>
                  <a:pt x="548" y="28549"/>
                </a:lnTo>
                <a:cubicBezTo>
                  <a:pt x="183" y="28549"/>
                  <a:pt x="0" y="28366"/>
                  <a:pt x="0" y="28001"/>
                </a:cubicBezTo>
                <a:lnTo>
                  <a:pt x="0" y="21840"/>
                </a:lnTo>
                <a:cubicBezTo>
                  <a:pt x="46" y="21475"/>
                  <a:pt x="228" y="21292"/>
                  <a:pt x="548" y="21292"/>
                </a:cubicBezTo>
                <a:lnTo>
                  <a:pt x="32794" y="21292"/>
                </a:lnTo>
                <a:cubicBezTo>
                  <a:pt x="31699" y="17138"/>
                  <a:pt x="29371" y="13761"/>
                  <a:pt x="25811" y="11159"/>
                </a:cubicBezTo>
                <a:cubicBezTo>
                  <a:pt x="20881" y="8558"/>
                  <a:pt x="16386" y="7257"/>
                  <a:pt x="12324" y="7257"/>
                </a:cubicBezTo>
                <a:lnTo>
                  <a:pt x="548" y="7257"/>
                </a:lnTo>
                <a:cubicBezTo>
                  <a:pt x="183" y="7257"/>
                  <a:pt x="0" y="7074"/>
                  <a:pt x="0" y="6709"/>
                </a:cubicBezTo>
                <a:lnTo>
                  <a:pt x="0" y="548"/>
                </a:lnTo>
                <a:cubicBezTo>
                  <a:pt x="46" y="183"/>
                  <a:pt x="228" y="0"/>
                  <a:pt x="548" y="0"/>
                </a:cubicBezTo>
                <a:close/>
              </a:path>
            </a:pathLst>
          </a:custGeom>
          <a:ln cap="flat">
            <a:miter lim="127000"/>
          </a:ln>
        </xdr:spPr>
        <xdr:style>
          <a:lnRef idx="0">
            <a:srgbClr val="000000">
              <a:alpha val="0"/>
            </a:srgbClr>
          </a:lnRef>
          <a:fillRef idx="1">
            <a:srgbClr val="000000"/>
          </a:fillRef>
          <a:effectRef idx="0">
            <a:scrgbClr b="0" g="0" r="0"/>
          </a:effectRef>
          <a:fontRef idx="none"/>
        </xdr:style>
        <xdr:txBody>
          <a:bodyPr/>
          <a:lstStyle/>
          <a:p>
            <a:endParaRPr lang="en-US"/>
          </a:p>
        </xdr:txBody>
      </xdr:sp>
    </xdr:grpSp>
    <xdr:clientData fLocksWithSheet="0"/>
  </xdr:oneCellAnchor>
  <xdr:oneCellAnchor>
    <xdr:from>
      <xdr:col>32</xdr:col>
      <xdr:colOff>0</xdr:colOff>
      <xdr:row>27</xdr:row>
      <xdr:rowOff>0</xdr:rowOff>
    </xdr:from>
    <xdr:ext cx="57150" cy="95250"/>
    <xdr:grpSp>
      <xdr:nvGrpSpPr>
        <xdr:cNvPr id="16" name="Group 15">
          <a:extLst>
            <a:ext uri="{FF2B5EF4-FFF2-40B4-BE49-F238E27FC236}"/>
          </a:extLst>
        </xdr:cNvPr>
        <xdr:cNvGrpSpPr/>
      </xdr:nvGrpSpPr>
      <xdr:grpSpPr>
        <a:xfrm>
          <a:off x="21907500" y="4922520"/>
          <a:ext cx="57150" cy="95250"/>
          <a:chOff x="0" y="0"/>
          <a:chExt cx="65862" cy="100985"/>
        </a:xfrm>
      </xdr:grpSpPr>
      <xdr:sp macro="" textlink="">
        <xdr:nvSpPr>
          <xdr:cNvPr id="17" name="Shape 1895">
            <a:extLst>
              <a:ext uri="{FF2B5EF4-FFF2-40B4-BE49-F238E27FC236}"/>
            </a:extLst>
          </xdr:cNvPr>
          <xdr:cNvSpPr/>
        </xdr:nvSpPr>
        <xdr:spPr>
          <a:xfrm>
            <a:off x="0" y="0"/>
            <a:ext cx="65862" cy="100985"/>
          </a:xfrm>
          <a:custGeom>
            <a:avLst/>
            <a:gdLst/>
            <a:ahLst/>
            <a:cxnLst/>
            <a:rect b="0" l="0" r="0" t="0"/>
            <a:pathLst>
              <a:path h="100985" w="65862">
                <a:moveTo>
                  <a:pt x="548" y="0"/>
                </a:moveTo>
                <a:lnTo>
                  <a:pt x="65314" y="0"/>
                </a:lnTo>
                <a:cubicBezTo>
                  <a:pt x="65680" y="46"/>
                  <a:pt x="65862" y="229"/>
                  <a:pt x="65862" y="548"/>
                </a:cubicBezTo>
                <a:lnTo>
                  <a:pt x="65862" y="6710"/>
                </a:lnTo>
                <a:cubicBezTo>
                  <a:pt x="65862" y="7075"/>
                  <a:pt x="65680" y="7258"/>
                  <a:pt x="65314" y="7258"/>
                </a:cubicBezTo>
                <a:lnTo>
                  <a:pt x="40941" y="7258"/>
                </a:lnTo>
                <a:lnTo>
                  <a:pt x="40941" y="7805"/>
                </a:lnTo>
                <a:cubicBezTo>
                  <a:pt x="44410" y="9676"/>
                  <a:pt x="47103" y="13510"/>
                  <a:pt x="49020" y="19307"/>
                </a:cubicBezTo>
                <a:lnTo>
                  <a:pt x="49294" y="21292"/>
                </a:lnTo>
                <a:lnTo>
                  <a:pt x="65314" y="21292"/>
                </a:lnTo>
                <a:cubicBezTo>
                  <a:pt x="65680" y="21338"/>
                  <a:pt x="65862" y="21520"/>
                  <a:pt x="65862" y="21841"/>
                </a:cubicBezTo>
                <a:lnTo>
                  <a:pt x="65862" y="28002"/>
                </a:lnTo>
                <a:cubicBezTo>
                  <a:pt x="65862" y="28367"/>
                  <a:pt x="65680" y="28549"/>
                  <a:pt x="65314" y="28549"/>
                </a:cubicBezTo>
                <a:lnTo>
                  <a:pt x="49910" y="28549"/>
                </a:lnTo>
                <a:cubicBezTo>
                  <a:pt x="49910" y="35441"/>
                  <a:pt x="45688" y="42151"/>
                  <a:pt x="37244" y="48678"/>
                </a:cubicBezTo>
                <a:cubicBezTo>
                  <a:pt x="29759" y="52968"/>
                  <a:pt x="24442" y="55114"/>
                  <a:pt x="21292" y="55114"/>
                </a:cubicBezTo>
                <a:cubicBezTo>
                  <a:pt x="21292" y="55296"/>
                  <a:pt x="21110" y="55387"/>
                  <a:pt x="20744" y="55387"/>
                </a:cubicBezTo>
                <a:lnTo>
                  <a:pt x="55524" y="100437"/>
                </a:lnTo>
                <a:lnTo>
                  <a:pt x="55524" y="100985"/>
                </a:lnTo>
                <a:lnTo>
                  <a:pt x="42311" y="100985"/>
                </a:lnTo>
                <a:cubicBezTo>
                  <a:pt x="42174" y="100985"/>
                  <a:pt x="28732" y="83549"/>
                  <a:pt x="1986" y="48678"/>
                </a:cubicBezTo>
                <a:lnTo>
                  <a:pt x="1986" y="48404"/>
                </a:lnTo>
                <a:lnTo>
                  <a:pt x="6162" y="48404"/>
                </a:lnTo>
                <a:cubicBezTo>
                  <a:pt x="20950" y="48404"/>
                  <a:pt x="29827" y="43087"/>
                  <a:pt x="32794" y="32452"/>
                </a:cubicBezTo>
                <a:cubicBezTo>
                  <a:pt x="32977" y="31174"/>
                  <a:pt x="33068" y="30147"/>
                  <a:pt x="33068" y="29371"/>
                </a:cubicBezTo>
                <a:lnTo>
                  <a:pt x="33068" y="28549"/>
                </a:lnTo>
                <a:lnTo>
                  <a:pt x="548" y="28549"/>
                </a:lnTo>
                <a:cubicBezTo>
                  <a:pt x="183" y="28549"/>
                  <a:pt x="0" y="28367"/>
                  <a:pt x="0" y="28002"/>
                </a:cubicBezTo>
                <a:lnTo>
                  <a:pt x="0" y="21841"/>
                </a:lnTo>
                <a:cubicBezTo>
                  <a:pt x="46" y="21475"/>
                  <a:pt x="228" y="21292"/>
                  <a:pt x="548" y="21292"/>
                </a:cubicBezTo>
                <a:lnTo>
                  <a:pt x="32794" y="21292"/>
                </a:lnTo>
                <a:cubicBezTo>
                  <a:pt x="31699" y="17139"/>
                  <a:pt x="29371" y="13761"/>
                  <a:pt x="25811" y="11160"/>
                </a:cubicBezTo>
                <a:cubicBezTo>
                  <a:pt x="20881" y="8558"/>
                  <a:pt x="16386" y="7258"/>
                  <a:pt x="12323" y="7258"/>
                </a:cubicBezTo>
                <a:lnTo>
                  <a:pt x="548" y="7258"/>
                </a:lnTo>
                <a:cubicBezTo>
                  <a:pt x="183" y="7258"/>
                  <a:pt x="0" y="7075"/>
                  <a:pt x="0" y="6710"/>
                </a:cubicBezTo>
                <a:lnTo>
                  <a:pt x="0" y="548"/>
                </a:lnTo>
                <a:cubicBezTo>
                  <a:pt x="46" y="183"/>
                  <a:pt x="228" y="0"/>
                  <a:pt x="548" y="0"/>
                </a:cubicBezTo>
                <a:close/>
              </a:path>
            </a:pathLst>
          </a:custGeom>
          <a:ln cap="flat">
            <a:miter lim="127000"/>
          </a:ln>
        </xdr:spPr>
        <xdr:style>
          <a:lnRef idx="0">
            <a:srgbClr val="000000">
              <a:alpha val="0"/>
            </a:srgbClr>
          </a:lnRef>
          <a:fillRef idx="1">
            <a:srgbClr val="000000"/>
          </a:fillRef>
          <a:effectRef idx="0">
            <a:scrgbClr b="0" g="0" r="0"/>
          </a:effectRef>
          <a:fontRef idx="none"/>
        </xdr:style>
        <xdr:txBody>
          <a:bodyPr/>
          <a:lstStyle/>
          <a:p>
            <a:endParaRPr lang="en-US"/>
          </a:p>
        </xdr:txBody>
      </xdr:sp>
    </xdr:grpSp>
    <xdr:clientData fLocksWithSheet="0"/>
  </xdr:oneCellAnchor>
  <xdr:oneCellAnchor>
    <xdr:from>
      <xdr:col>32</xdr:col>
      <xdr:colOff>0</xdr:colOff>
      <xdr:row>28</xdr:row>
      <xdr:rowOff>0</xdr:rowOff>
    </xdr:from>
    <xdr:ext cx="57150" cy="95250"/>
    <xdr:grpSp>
      <xdr:nvGrpSpPr>
        <xdr:cNvPr id="18" name="Group 17">
          <a:extLst>
            <a:ext uri="{FF2B5EF4-FFF2-40B4-BE49-F238E27FC236}"/>
          </a:extLst>
        </xdr:cNvPr>
        <xdr:cNvGrpSpPr/>
      </xdr:nvGrpSpPr>
      <xdr:grpSpPr>
        <a:xfrm>
          <a:off x="21907500" y="5097780"/>
          <a:ext cx="57150" cy="95250"/>
          <a:chOff x="0" y="0"/>
          <a:chExt cx="65862" cy="100985"/>
        </a:xfrm>
      </xdr:grpSpPr>
      <xdr:sp macro="" textlink="">
        <xdr:nvSpPr>
          <xdr:cNvPr id="19" name="Shape 1897">
            <a:extLst>
              <a:ext uri="{FF2B5EF4-FFF2-40B4-BE49-F238E27FC236}"/>
            </a:extLst>
          </xdr:cNvPr>
          <xdr:cNvSpPr/>
        </xdr:nvSpPr>
        <xdr:spPr>
          <a:xfrm>
            <a:off x="0" y="0"/>
            <a:ext cx="65862" cy="100985"/>
          </a:xfrm>
          <a:custGeom>
            <a:avLst/>
            <a:gdLst/>
            <a:ahLst/>
            <a:cxnLst/>
            <a:rect b="0" l="0" r="0" t="0"/>
            <a:pathLst>
              <a:path h="100985" w="65862">
                <a:moveTo>
                  <a:pt x="548" y="0"/>
                </a:moveTo>
                <a:lnTo>
                  <a:pt x="65314" y="0"/>
                </a:lnTo>
                <a:cubicBezTo>
                  <a:pt x="65680" y="46"/>
                  <a:pt x="65862" y="229"/>
                  <a:pt x="65862" y="548"/>
                </a:cubicBezTo>
                <a:lnTo>
                  <a:pt x="65862" y="6710"/>
                </a:lnTo>
                <a:cubicBezTo>
                  <a:pt x="65862" y="7075"/>
                  <a:pt x="65680" y="7258"/>
                  <a:pt x="65314" y="7258"/>
                </a:cubicBezTo>
                <a:lnTo>
                  <a:pt x="40941" y="7258"/>
                </a:lnTo>
                <a:lnTo>
                  <a:pt x="40941" y="7805"/>
                </a:lnTo>
                <a:cubicBezTo>
                  <a:pt x="44410" y="9676"/>
                  <a:pt x="47103" y="13510"/>
                  <a:pt x="49020" y="19307"/>
                </a:cubicBezTo>
                <a:lnTo>
                  <a:pt x="49294" y="21292"/>
                </a:lnTo>
                <a:lnTo>
                  <a:pt x="65314" y="21292"/>
                </a:lnTo>
                <a:cubicBezTo>
                  <a:pt x="65680" y="21338"/>
                  <a:pt x="65862" y="21520"/>
                  <a:pt x="65862" y="21841"/>
                </a:cubicBezTo>
                <a:lnTo>
                  <a:pt x="65862" y="28002"/>
                </a:lnTo>
                <a:cubicBezTo>
                  <a:pt x="65862" y="28367"/>
                  <a:pt x="65680" y="28549"/>
                  <a:pt x="65314" y="28549"/>
                </a:cubicBezTo>
                <a:lnTo>
                  <a:pt x="49910" y="28549"/>
                </a:lnTo>
                <a:cubicBezTo>
                  <a:pt x="49910" y="35441"/>
                  <a:pt x="45688" y="42151"/>
                  <a:pt x="37244" y="48678"/>
                </a:cubicBezTo>
                <a:cubicBezTo>
                  <a:pt x="29759" y="52968"/>
                  <a:pt x="24442" y="55114"/>
                  <a:pt x="21292" y="55114"/>
                </a:cubicBezTo>
                <a:cubicBezTo>
                  <a:pt x="21292" y="55296"/>
                  <a:pt x="21110" y="55387"/>
                  <a:pt x="20744" y="55387"/>
                </a:cubicBezTo>
                <a:lnTo>
                  <a:pt x="55524" y="100437"/>
                </a:lnTo>
                <a:lnTo>
                  <a:pt x="55524" y="100985"/>
                </a:lnTo>
                <a:lnTo>
                  <a:pt x="42311" y="100985"/>
                </a:lnTo>
                <a:cubicBezTo>
                  <a:pt x="42174" y="100985"/>
                  <a:pt x="28732" y="83549"/>
                  <a:pt x="1986" y="48678"/>
                </a:cubicBezTo>
                <a:lnTo>
                  <a:pt x="1986" y="48404"/>
                </a:lnTo>
                <a:lnTo>
                  <a:pt x="6162" y="48404"/>
                </a:lnTo>
                <a:cubicBezTo>
                  <a:pt x="20950" y="48404"/>
                  <a:pt x="29827" y="43087"/>
                  <a:pt x="32794" y="32452"/>
                </a:cubicBezTo>
                <a:cubicBezTo>
                  <a:pt x="32977" y="31174"/>
                  <a:pt x="33068" y="30147"/>
                  <a:pt x="33068" y="29371"/>
                </a:cubicBezTo>
                <a:lnTo>
                  <a:pt x="33068" y="28549"/>
                </a:lnTo>
                <a:lnTo>
                  <a:pt x="548" y="28549"/>
                </a:lnTo>
                <a:cubicBezTo>
                  <a:pt x="183" y="28549"/>
                  <a:pt x="0" y="28367"/>
                  <a:pt x="0" y="28002"/>
                </a:cubicBezTo>
                <a:lnTo>
                  <a:pt x="0" y="21841"/>
                </a:lnTo>
                <a:cubicBezTo>
                  <a:pt x="46" y="21475"/>
                  <a:pt x="228" y="21292"/>
                  <a:pt x="548" y="21292"/>
                </a:cubicBezTo>
                <a:lnTo>
                  <a:pt x="32794" y="21292"/>
                </a:lnTo>
                <a:cubicBezTo>
                  <a:pt x="31699" y="17139"/>
                  <a:pt x="29371" y="13761"/>
                  <a:pt x="25811" y="11160"/>
                </a:cubicBezTo>
                <a:cubicBezTo>
                  <a:pt x="20881" y="8558"/>
                  <a:pt x="16386" y="7258"/>
                  <a:pt x="12324" y="7258"/>
                </a:cubicBezTo>
                <a:lnTo>
                  <a:pt x="548" y="7258"/>
                </a:lnTo>
                <a:cubicBezTo>
                  <a:pt x="183" y="7258"/>
                  <a:pt x="0" y="7075"/>
                  <a:pt x="0" y="6710"/>
                </a:cubicBezTo>
                <a:lnTo>
                  <a:pt x="0" y="548"/>
                </a:lnTo>
                <a:cubicBezTo>
                  <a:pt x="46" y="183"/>
                  <a:pt x="228" y="0"/>
                  <a:pt x="548" y="0"/>
                </a:cubicBezTo>
                <a:close/>
              </a:path>
            </a:pathLst>
          </a:custGeom>
          <a:ln cap="flat">
            <a:miter lim="127000"/>
          </a:ln>
        </xdr:spPr>
        <xdr:style>
          <a:lnRef idx="0">
            <a:srgbClr val="000000">
              <a:alpha val="0"/>
            </a:srgbClr>
          </a:lnRef>
          <a:fillRef idx="1">
            <a:srgbClr val="000000"/>
          </a:fillRef>
          <a:effectRef idx="0">
            <a:scrgbClr b="0" g="0" r="0"/>
          </a:effectRef>
          <a:fontRef idx="none"/>
        </xdr:style>
        <xdr:txBody>
          <a:bodyPr/>
          <a:lstStyle/>
          <a:p>
            <a:endParaRPr lang="en-US"/>
          </a:p>
        </xdr:txBody>
      </xdr:sp>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12700" algn="ctr">
          <a:solidFill>
            <a:schemeClr val="phClr"/>
          </a:solidFill>
          <a:prstDash val="solid"/>
          <a:miter lim="800000"/>
        </a:ln>
        <a:ln cap="flat" cmpd="sng" w="19050" algn="ctr">
          <a:solidFill>
            <a:schemeClr val="phClr"/>
          </a:solidFill>
          <a:prstDash val="solid"/>
          <a:miter lim="800000"/>
        </a:ln>
        <a:ln cap="flat" cmpd="sng" w="2540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1.57"/>
    <col customWidth="1" min="3" max="3" width="36.0"/>
    <col customWidth="1" min="4" max="4" width="14.0"/>
    <col customWidth="1" min="5" max="5" width="15.29"/>
    <col customWidth="1" min="6" max="6" width="11.43"/>
    <col customWidth="1" min="7" max="7" width="10.14"/>
    <col customWidth="1" min="8" max="8" width="11.86"/>
    <col customWidth="1" min="9" max="9" width="9.0"/>
    <col customWidth="1" min="10" max="10" width="15.43"/>
    <col customWidth="1" min="11" max="11" width="9.57"/>
  </cols>
  <sheetData>
    <row r="1" ht="15.75" customHeight="1">
      <c r="A1" s="1"/>
      <c r="B1" s="1"/>
      <c r="C1" s="1"/>
      <c r="D1" s="1"/>
      <c r="E1" s="1"/>
      <c r="F1" s="1"/>
      <c r="G1" s="1"/>
      <c r="H1" s="1"/>
      <c r="I1" s="1"/>
      <c r="J1" s="1"/>
      <c r="K1" s="1"/>
    </row>
    <row r="2" ht="21.75" customHeight="1">
      <c r="A2" s="1"/>
      <c r="B2" s="1"/>
      <c r="C2" s="2" t="s">
        <v>0</v>
      </c>
    </row>
    <row r="3" ht="21.0" customHeight="1">
      <c r="A3" s="1"/>
      <c r="B3" s="3" t="s">
        <v>1</v>
      </c>
      <c r="C3" s="4" t="s">
        <v>2</v>
      </c>
      <c r="D3" s="5"/>
      <c r="E3" s="5"/>
      <c r="F3" s="5"/>
      <c r="G3" s="5"/>
      <c r="H3" s="5"/>
      <c r="I3" s="5"/>
      <c r="J3" s="1"/>
      <c r="K3" s="1"/>
    </row>
    <row r="4" ht="15.75" customHeight="1">
      <c r="A4" s="1"/>
      <c r="B4" s="1"/>
      <c r="C4" s="1"/>
      <c r="D4" s="1"/>
      <c r="E4" s="1"/>
      <c r="F4" s="1"/>
      <c r="G4" s="1"/>
      <c r="H4" s="1"/>
      <c r="I4" s="1"/>
      <c r="J4" s="1"/>
      <c r="K4" s="1"/>
    </row>
    <row r="5" ht="15.0" customHeight="1">
      <c r="A5" s="1"/>
      <c r="B5" s="6"/>
      <c r="C5" s="7" t="s">
        <v>3</v>
      </c>
      <c r="D5" s="8"/>
      <c r="E5" s="8"/>
      <c r="F5" s="8"/>
      <c r="G5" s="8"/>
      <c r="H5" s="8"/>
      <c r="I5" s="8"/>
      <c r="J5" s="9"/>
      <c r="K5" s="6"/>
    </row>
    <row r="6" ht="15.0" customHeight="1">
      <c r="A6" s="1"/>
      <c r="B6" s="6"/>
      <c r="C6" s="10"/>
      <c r="J6" s="11"/>
      <c r="K6" s="6"/>
    </row>
    <row r="7" ht="15.0" customHeight="1">
      <c r="A7" s="1"/>
      <c r="B7" s="6"/>
      <c r="C7" s="12"/>
      <c r="D7" s="6"/>
      <c r="E7" s="6"/>
      <c r="F7" s="6"/>
      <c r="G7" s="6"/>
      <c r="H7" s="6"/>
      <c r="I7" s="6"/>
      <c r="J7" s="13"/>
      <c r="K7" s="6"/>
    </row>
    <row r="8" ht="15.0" customHeight="1">
      <c r="A8" s="1"/>
      <c r="B8" s="6"/>
      <c r="C8" s="14" t="s">
        <v>4</v>
      </c>
      <c r="D8" s="15" t="s">
        <v>5</v>
      </c>
      <c r="E8" s="16" t="s">
        <v>6</v>
      </c>
      <c r="F8" s="16" t="s">
        <v>7</v>
      </c>
      <c r="G8" s="16" t="s">
        <v>8</v>
      </c>
      <c r="H8" s="17" t="s">
        <v>7</v>
      </c>
      <c r="I8" s="6"/>
      <c r="J8" s="13"/>
      <c r="K8" s="6"/>
    </row>
    <row r="9" ht="15.0" customHeight="1">
      <c r="A9" s="1"/>
      <c r="B9" s="6"/>
      <c r="C9" s="18"/>
      <c r="D9" s="19"/>
      <c r="E9" s="20" t="s">
        <v>9</v>
      </c>
      <c r="F9" s="20" t="s">
        <v>10</v>
      </c>
      <c r="G9" s="20" t="s">
        <v>9</v>
      </c>
      <c r="H9" s="21" t="s">
        <v>10</v>
      </c>
      <c r="I9" s="6"/>
      <c r="J9" s="13"/>
      <c r="K9" s="6"/>
    </row>
    <row r="10" ht="15.0" customHeight="1">
      <c r="A10" s="1"/>
      <c r="B10" s="6"/>
      <c r="C10" s="22" t="s">
        <v>11</v>
      </c>
      <c r="D10" s="23" t="s">
        <v>12</v>
      </c>
      <c r="E10" s="24">
        <v>4000.0</v>
      </c>
      <c r="F10" s="23">
        <v>9.0</v>
      </c>
      <c r="G10" s="24">
        <v>5000.0</v>
      </c>
      <c r="H10" s="25">
        <v>9.0</v>
      </c>
      <c r="I10" s="6"/>
      <c r="J10" s="13"/>
      <c r="K10" s="6"/>
    </row>
    <row r="11" ht="15.0" customHeight="1">
      <c r="A11" s="1"/>
      <c r="B11" s="6"/>
      <c r="C11" s="26"/>
      <c r="D11" s="27" t="s">
        <v>13</v>
      </c>
      <c r="E11" s="28">
        <v>3000.0</v>
      </c>
      <c r="F11" s="27">
        <v>41.0</v>
      </c>
      <c r="G11" s="28">
        <v>2000.0</v>
      </c>
      <c r="H11" s="29">
        <v>41.0</v>
      </c>
      <c r="I11" s="6"/>
      <c r="J11" s="13"/>
      <c r="K11" s="6"/>
    </row>
    <row r="12" ht="15.0" customHeight="1">
      <c r="A12" s="1"/>
      <c r="B12" s="6"/>
      <c r="C12" s="22" t="s">
        <v>14</v>
      </c>
      <c r="D12" s="23" t="s">
        <v>12</v>
      </c>
      <c r="E12" s="24">
        <v>6000.0</v>
      </c>
      <c r="F12" s="23">
        <v>9.0</v>
      </c>
      <c r="G12" s="24">
        <v>7000.0</v>
      </c>
      <c r="H12" s="25">
        <v>9.0</v>
      </c>
      <c r="I12" s="6"/>
      <c r="J12" s="13"/>
      <c r="K12" s="6"/>
    </row>
    <row r="13" ht="15.0" customHeight="1">
      <c r="A13" s="1"/>
      <c r="B13" s="6"/>
      <c r="C13" s="26"/>
      <c r="D13" s="27" t="s">
        <v>13</v>
      </c>
      <c r="E13" s="28">
        <v>5000.0</v>
      </c>
      <c r="F13" s="27">
        <v>41.0</v>
      </c>
      <c r="G13" s="28">
        <v>4000.0</v>
      </c>
      <c r="H13" s="29">
        <v>41.0</v>
      </c>
      <c r="I13" s="6"/>
      <c r="J13" s="13"/>
      <c r="K13" s="6"/>
    </row>
    <row r="14" ht="15.0" customHeight="1">
      <c r="A14" s="1"/>
      <c r="B14" s="6"/>
      <c r="C14" s="12"/>
      <c r="D14" s="6"/>
      <c r="E14" s="6"/>
      <c r="F14" s="6"/>
      <c r="G14" s="6"/>
      <c r="H14" s="6"/>
      <c r="I14" s="6"/>
      <c r="J14" s="13"/>
      <c r="K14" s="6"/>
    </row>
    <row r="15" ht="15.0" customHeight="1">
      <c r="A15" s="1"/>
      <c r="B15" s="6"/>
      <c r="C15" s="30" t="s">
        <v>15</v>
      </c>
      <c r="J15" s="11"/>
      <c r="K15" s="6"/>
    </row>
    <row r="16" ht="15.0" customHeight="1">
      <c r="A16" s="1"/>
      <c r="B16" s="6"/>
      <c r="C16" s="10"/>
      <c r="J16" s="11"/>
      <c r="K16" s="6"/>
    </row>
    <row r="17" ht="15.0" customHeight="1">
      <c r="A17" s="1"/>
      <c r="B17" s="6"/>
      <c r="C17" s="10"/>
      <c r="J17" s="11"/>
      <c r="K17" s="6"/>
    </row>
    <row r="18" ht="15.0" customHeight="1">
      <c r="A18" s="1"/>
      <c r="B18" s="6"/>
      <c r="C18" s="12"/>
      <c r="D18" s="6"/>
      <c r="E18" s="6"/>
      <c r="F18" s="6"/>
      <c r="G18" s="6"/>
      <c r="H18" s="6"/>
      <c r="I18" s="6"/>
      <c r="J18" s="13"/>
      <c r="K18" s="6"/>
    </row>
    <row r="19" ht="33.0" customHeight="1">
      <c r="A19" s="1"/>
      <c r="B19" s="6"/>
      <c r="C19" s="31"/>
      <c r="D19" s="16" t="s">
        <v>5</v>
      </c>
      <c r="E19" s="32" t="s">
        <v>16</v>
      </c>
      <c r="F19" s="33"/>
      <c r="G19" s="6"/>
      <c r="H19" s="6"/>
      <c r="I19" s="6"/>
      <c r="J19" s="13"/>
      <c r="K19" s="6"/>
    </row>
    <row r="20" ht="15.0" customHeight="1">
      <c r="A20" s="1"/>
      <c r="B20" s="6"/>
      <c r="C20" s="31"/>
      <c r="D20" s="34"/>
      <c r="E20" s="34" t="s">
        <v>17</v>
      </c>
      <c r="F20" s="35" t="s">
        <v>18</v>
      </c>
      <c r="G20" s="6"/>
      <c r="H20" s="6"/>
      <c r="I20" s="6"/>
      <c r="J20" s="13"/>
      <c r="K20" s="6"/>
    </row>
    <row r="21" ht="15.0" customHeight="1">
      <c r="A21" s="1"/>
      <c r="B21" s="6"/>
      <c r="C21" s="31"/>
      <c r="D21" s="36" t="s">
        <v>12</v>
      </c>
      <c r="E21" s="36">
        <v>10.0</v>
      </c>
      <c r="F21" s="37">
        <v>5.0</v>
      </c>
      <c r="G21" s="6"/>
      <c r="H21" s="6"/>
      <c r="I21" s="6"/>
      <c r="J21" s="13"/>
      <c r="K21" s="6"/>
    </row>
    <row r="22" ht="15.75" customHeight="1">
      <c r="A22" s="1"/>
      <c r="B22" s="6"/>
      <c r="C22" s="31"/>
      <c r="D22" s="38" t="s">
        <v>13</v>
      </c>
      <c r="E22" s="38">
        <v>20.0</v>
      </c>
      <c r="F22" s="39">
        <v>10.0</v>
      </c>
      <c r="G22" s="6"/>
      <c r="H22" s="6"/>
      <c r="I22" s="6"/>
      <c r="J22" s="13"/>
      <c r="K22" s="6"/>
    </row>
    <row r="23" ht="15.0" customHeight="1">
      <c r="A23" s="1"/>
      <c r="B23" s="6"/>
      <c r="C23" s="12"/>
      <c r="D23" s="6"/>
      <c r="E23" s="6"/>
      <c r="F23" s="6"/>
      <c r="G23" s="6"/>
      <c r="H23" s="6"/>
      <c r="I23" s="6"/>
      <c r="J23" s="13"/>
      <c r="K23" s="6"/>
    </row>
    <row r="24" ht="15.0" customHeight="1">
      <c r="A24" s="1"/>
      <c r="B24" s="6"/>
      <c r="C24" s="40" t="s">
        <v>19</v>
      </c>
      <c r="D24" s="6"/>
      <c r="E24" s="6"/>
      <c r="F24" s="6"/>
      <c r="G24" s="6"/>
      <c r="H24" s="6"/>
      <c r="I24" s="6"/>
      <c r="J24" s="13"/>
      <c r="K24" s="6"/>
    </row>
    <row r="25" ht="40.5" customHeight="1">
      <c r="A25" s="1"/>
      <c r="B25" s="6"/>
      <c r="C25" s="31"/>
      <c r="D25" s="41" t="s">
        <v>5</v>
      </c>
      <c r="E25" s="41" t="s">
        <v>20</v>
      </c>
      <c r="F25" s="42" t="s">
        <v>21</v>
      </c>
      <c r="G25" s="6"/>
      <c r="H25" s="6"/>
      <c r="I25" s="6"/>
      <c r="J25" s="13"/>
      <c r="K25" s="6"/>
    </row>
    <row r="26" ht="15.0" customHeight="1">
      <c r="A26" s="1"/>
      <c r="B26" s="6"/>
      <c r="C26" s="31"/>
      <c r="D26" s="43" t="s">
        <v>12</v>
      </c>
      <c r="E26" s="43">
        <v>500.0</v>
      </c>
      <c r="F26" s="44">
        <v>650.0</v>
      </c>
      <c r="G26" s="6"/>
      <c r="H26" s="6"/>
      <c r="I26" s="6"/>
      <c r="J26" s="13"/>
      <c r="K26" s="6"/>
    </row>
    <row r="27" ht="15.0" customHeight="1">
      <c r="A27" s="1"/>
      <c r="B27" s="6"/>
      <c r="C27" s="31"/>
      <c r="D27" s="45" t="s">
        <v>13</v>
      </c>
      <c r="E27" s="45">
        <v>600.0</v>
      </c>
      <c r="F27" s="46">
        <v>600.0</v>
      </c>
      <c r="G27" s="6"/>
      <c r="H27" s="6"/>
      <c r="I27" s="6"/>
      <c r="J27" s="13"/>
      <c r="K27" s="6"/>
    </row>
    <row r="28" ht="15.75" customHeight="1">
      <c r="A28" s="1"/>
      <c r="B28" s="1"/>
      <c r="C28" s="31"/>
      <c r="D28" s="1"/>
      <c r="E28" s="1"/>
      <c r="F28" s="1"/>
      <c r="G28" s="1"/>
      <c r="H28" s="1"/>
      <c r="I28" s="1"/>
      <c r="J28" s="47"/>
      <c r="K28" s="1"/>
    </row>
    <row r="29" ht="15.75" customHeight="1">
      <c r="A29" s="1"/>
      <c r="B29" s="1"/>
      <c r="C29" s="48" t="s">
        <v>22</v>
      </c>
      <c r="J29" s="11"/>
      <c r="K29" s="1"/>
    </row>
    <row r="30" ht="15.75" customHeight="1">
      <c r="A30" s="1"/>
      <c r="B30" s="1"/>
      <c r="C30" s="49"/>
      <c r="D30" s="50"/>
      <c r="E30" s="50"/>
      <c r="F30" s="50"/>
      <c r="G30" s="50"/>
      <c r="H30" s="50"/>
      <c r="I30" s="50"/>
      <c r="J30" s="51"/>
      <c r="K30" s="1"/>
    </row>
    <row r="31" ht="15.75" customHeight="1">
      <c r="A31" s="1"/>
      <c r="B31" s="1"/>
      <c r="C31" s="25"/>
      <c r="D31" s="25"/>
      <c r="E31" s="25"/>
      <c r="F31" s="25"/>
      <c r="G31" s="25"/>
      <c r="H31" s="25"/>
      <c r="I31" s="25"/>
      <c r="J31" s="25"/>
      <c r="K31" s="1"/>
    </row>
    <row r="32" ht="15.75" customHeight="1">
      <c r="A32" s="1"/>
      <c r="B32" s="6" t="s">
        <v>23</v>
      </c>
      <c r="C32" s="25"/>
      <c r="D32" s="25"/>
      <c r="E32" s="25"/>
      <c r="F32" s="25"/>
      <c r="G32" s="25"/>
      <c r="H32" s="25"/>
      <c r="I32" s="25"/>
      <c r="J32" s="25"/>
      <c r="K32" s="1"/>
    </row>
    <row r="33" ht="15.75" customHeight="1">
      <c r="A33" s="1"/>
      <c r="B33" s="1"/>
      <c r="C33" s="52"/>
      <c r="D33" s="53"/>
      <c r="E33" s="53"/>
      <c r="F33" s="25"/>
      <c r="G33" s="25"/>
      <c r="H33" s="25"/>
      <c r="I33" s="25"/>
      <c r="J33" s="25"/>
      <c r="K33" s="1"/>
    </row>
    <row r="34" ht="15.75" customHeight="1">
      <c r="A34" s="1"/>
      <c r="B34" s="54" t="s">
        <v>24</v>
      </c>
      <c r="C34" s="55" t="s">
        <v>25</v>
      </c>
      <c r="D34" s="56"/>
      <c r="E34" s="57"/>
      <c r="F34" s="1"/>
      <c r="G34" s="1"/>
      <c r="H34" s="1"/>
      <c r="I34" s="1"/>
      <c r="J34" s="1"/>
      <c r="K34" s="1"/>
    </row>
    <row r="35" ht="15.75" customHeight="1">
      <c r="A35" s="1"/>
      <c r="B35" s="1"/>
      <c r="C35" s="1"/>
      <c r="D35" s="1"/>
      <c r="E35" s="1"/>
      <c r="F35" s="1"/>
      <c r="G35" s="1"/>
      <c r="H35" s="1"/>
      <c r="I35" s="1"/>
      <c r="J35" s="1"/>
      <c r="K35" s="1"/>
    </row>
    <row r="36" ht="15.75" customHeight="1">
      <c r="A36" s="1"/>
      <c r="B36" s="58"/>
      <c r="C36" s="59" t="s">
        <v>4</v>
      </c>
      <c r="D36" s="60" t="s">
        <v>26</v>
      </c>
      <c r="E36" s="60" t="s">
        <v>27</v>
      </c>
      <c r="F36" s="1"/>
      <c r="G36" s="1"/>
      <c r="H36" s="1"/>
      <c r="I36" s="1"/>
      <c r="J36" s="1"/>
      <c r="K36" s="1"/>
    </row>
    <row r="37" ht="15.75" customHeight="1">
      <c r="A37" s="1"/>
      <c r="B37" s="58" t="s">
        <v>28</v>
      </c>
      <c r="C37" s="61" t="s">
        <v>29</v>
      </c>
      <c r="D37" s="62" t="str">
        <f>G10</f>
        <v>5,000</v>
      </c>
      <c r="E37" s="62" t="str">
        <f>G12</f>
        <v>7,000</v>
      </c>
      <c r="F37" s="1"/>
      <c r="G37" s="1"/>
      <c r="H37" s="1"/>
      <c r="I37" s="1"/>
      <c r="J37" s="1"/>
      <c r="K37" s="1"/>
    </row>
    <row r="38" ht="15.75" customHeight="1">
      <c r="A38" s="1"/>
      <c r="B38" s="63"/>
      <c r="C38" s="64" t="s">
        <v>30</v>
      </c>
      <c r="D38" s="65" t="str">
        <f>D37*10%</f>
        <v>500</v>
      </c>
      <c r="E38" s="65" t="str">
        <f>E37*5%</f>
        <v>350</v>
      </c>
      <c r="F38" s="1"/>
      <c r="G38" s="1"/>
      <c r="H38" s="1"/>
      <c r="I38" s="1"/>
      <c r="J38" s="1"/>
      <c r="K38" s="1"/>
    </row>
    <row r="39" ht="15.75" customHeight="1">
      <c r="A39" s="1"/>
      <c r="B39" s="63"/>
      <c r="C39" s="64" t="s">
        <v>31</v>
      </c>
      <c r="D39" s="65">
        <v>500.0</v>
      </c>
      <c r="E39" s="65">
        <v>650.0</v>
      </c>
      <c r="F39" s="1"/>
      <c r="G39" s="1"/>
      <c r="H39" s="1"/>
      <c r="I39" s="1"/>
      <c r="J39" s="1"/>
      <c r="K39" s="1"/>
    </row>
    <row r="40" ht="15.75" customHeight="1">
      <c r="A40" s="1"/>
      <c r="B40" s="63"/>
      <c r="C40" s="66" t="s">
        <v>32</v>
      </c>
      <c r="D40" s="67" t="str">
        <f t="shared" ref="D40:E40" si="1">SUM(D37:D39)</f>
        <v>6,000</v>
      </c>
      <c r="E40" s="67" t="str">
        <f t="shared" si="1"/>
        <v>8,000</v>
      </c>
      <c r="F40" s="1"/>
      <c r="G40" s="1"/>
      <c r="H40" s="1"/>
      <c r="I40" s="1"/>
      <c r="J40" s="1"/>
      <c r="K40" s="1"/>
    </row>
    <row r="41" ht="15.75" customHeight="1">
      <c r="A41" s="1"/>
      <c r="B41" s="68" t="s">
        <v>33</v>
      </c>
      <c r="C41" s="69" t="s">
        <v>34</v>
      </c>
      <c r="D41" s="70">
        <v>2000.0</v>
      </c>
      <c r="E41" s="70">
        <v>4000.0</v>
      </c>
      <c r="F41" s="1"/>
      <c r="G41" s="1"/>
      <c r="H41" s="1"/>
      <c r="I41" s="1"/>
      <c r="J41" s="1"/>
      <c r="K41" s="1"/>
    </row>
    <row r="42" ht="15.75" customHeight="1">
      <c r="A42" s="1"/>
      <c r="B42" s="71"/>
      <c r="C42" s="64" t="s">
        <v>35</v>
      </c>
      <c r="D42" s="65" t="str">
        <f>D41*20%</f>
        <v>400</v>
      </c>
      <c r="E42" s="65" t="str">
        <f>E41*10%</f>
        <v>400</v>
      </c>
      <c r="F42" s="1"/>
      <c r="G42" s="1"/>
      <c r="H42" s="1"/>
      <c r="I42" s="1"/>
      <c r="J42" s="1"/>
      <c r="K42" s="1"/>
    </row>
    <row r="43" ht="15.75" customHeight="1">
      <c r="A43" s="1"/>
      <c r="B43" s="71"/>
      <c r="C43" s="64" t="s">
        <v>36</v>
      </c>
      <c r="D43" s="65">
        <v>600.0</v>
      </c>
      <c r="E43" s="65">
        <v>600.0</v>
      </c>
      <c r="F43" s="1"/>
      <c r="G43" s="1"/>
      <c r="H43" s="1"/>
      <c r="I43" s="1"/>
      <c r="J43" s="1"/>
      <c r="K43" s="1"/>
    </row>
    <row r="44" ht="15.75" customHeight="1">
      <c r="A44" s="1"/>
      <c r="B44" s="71"/>
      <c r="C44" s="66" t="s">
        <v>32</v>
      </c>
      <c r="D44" s="67" t="str">
        <f t="shared" ref="D44:E44" si="2">SUM(D41:D43)</f>
        <v>3,000</v>
      </c>
      <c r="E44" s="67" t="str">
        <f t="shared" si="2"/>
        <v>5,000</v>
      </c>
      <c r="F44" s="1"/>
      <c r="G44" s="1"/>
      <c r="H44" s="1"/>
      <c r="I44" s="1"/>
      <c r="J44" s="1"/>
      <c r="K44" s="1"/>
    </row>
    <row r="45" ht="15.75" customHeight="1">
      <c r="A45" s="1"/>
      <c r="B45" s="1"/>
      <c r="C45" s="1"/>
      <c r="D45" s="1"/>
      <c r="E45" s="1"/>
      <c r="F45" s="1"/>
      <c r="G45" s="1"/>
      <c r="H45" s="1"/>
      <c r="I45" s="1"/>
      <c r="J45" s="1"/>
      <c r="K45" s="1"/>
    </row>
    <row r="46" ht="15.75" customHeight="1">
      <c r="A46" s="1"/>
      <c r="B46" s="1"/>
      <c r="C46" s="1"/>
      <c r="D46" s="1"/>
      <c r="E46" s="1"/>
      <c r="F46" s="1"/>
      <c r="G46" s="1"/>
      <c r="H46" s="1"/>
      <c r="I46" s="1"/>
      <c r="J46" s="1"/>
      <c r="K46" s="1"/>
    </row>
    <row r="47" ht="15.0" customHeight="1">
      <c r="A47" s="1"/>
      <c r="B47" s="72" t="s">
        <v>37</v>
      </c>
      <c r="C47" s="73"/>
      <c r="D47" s="73"/>
      <c r="E47" s="73"/>
      <c r="F47" s="73"/>
      <c r="G47" s="73"/>
      <c r="H47" s="73"/>
      <c r="I47" s="73"/>
      <c r="J47" s="73"/>
      <c r="K47" s="74"/>
    </row>
    <row r="48" ht="15.75" customHeight="1">
      <c r="A48" s="1"/>
      <c r="B48" s="75" t="s">
        <v>5</v>
      </c>
      <c r="C48" s="76" t="s">
        <v>17</v>
      </c>
      <c r="D48" s="73"/>
      <c r="E48" s="74"/>
      <c r="F48" s="76" t="s">
        <v>18</v>
      </c>
      <c r="G48" s="73"/>
      <c r="H48" s="74"/>
      <c r="I48" s="76" t="s">
        <v>32</v>
      </c>
      <c r="J48" s="73"/>
      <c r="K48" s="74"/>
    </row>
    <row r="49" ht="15.75" customHeight="1">
      <c r="A49" s="1"/>
      <c r="B49" s="63"/>
      <c r="C49" s="75" t="s">
        <v>38</v>
      </c>
      <c r="D49" s="75" t="s">
        <v>39</v>
      </c>
      <c r="E49" s="75" t="s">
        <v>40</v>
      </c>
      <c r="F49" s="75" t="s">
        <v>38</v>
      </c>
      <c r="G49" s="75" t="s">
        <v>41</v>
      </c>
      <c r="H49" s="75" t="s">
        <v>40</v>
      </c>
      <c r="I49" s="75" t="s">
        <v>38</v>
      </c>
      <c r="J49" s="75" t="s">
        <v>41</v>
      </c>
      <c r="K49" s="75" t="s">
        <v>40</v>
      </c>
    </row>
    <row r="50" ht="15.75" customHeight="1">
      <c r="A50" s="1"/>
      <c r="B50" s="77" t="s">
        <v>12</v>
      </c>
      <c r="C50" s="78" t="str">
        <f>D40</f>
        <v>6,000</v>
      </c>
      <c r="D50" s="77">
        <v>10.0</v>
      </c>
      <c r="E50" s="63" t="str">
        <f t="shared" ref="E50:E51" si="3">C50*D50</f>
        <v>60000</v>
      </c>
      <c r="F50" s="78" t="str">
        <f>E40</f>
        <v>8,000</v>
      </c>
      <c r="G50" s="77">
        <v>10.0</v>
      </c>
      <c r="H50" s="63" t="str">
        <f t="shared" ref="H50:H51" si="4">F50*G50</f>
        <v>80000</v>
      </c>
      <c r="I50" s="79" t="str">
        <f t="shared" ref="I50:I51" si="5">SUM(C50,F50)</f>
        <v>14,000</v>
      </c>
      <c r="J50" s="63"/>
      <c r="K50" s="63" t="str">
        <f t="shared" ref="K50:K51" si="6">SUM(E50,H50)</f>
        <v>140000</v>
      </c>
    </row>
    <row r="51" ht="15.75" customHeight="1">
      <c r="A51" s="1"/>
      <c r="B51" s="77" t="s">
        <v>13</v>
      </c>
      <c r="C51" s="78" t="str">
        <f>D44</f>
        <v>3,000</v>
      </c>
      <c r="D51" s="77">
        <v>40.0</v>
      </c>
      <c r="E51" s="63" t="str">
        <f t="shared" si="3"/>
        <v>120000</v>
      </c>
      <c r="F51" s="78" t="str">
        <f>E44</f>
        <v>5,000</v>
      </c>
      <c r="G51" s="77">
        <v>40.0</v>
      </c>
      <c r="H51" s="63" t="str">
        <f t="shared" si="4"/>
        <v>200000</v>
      </c>
      <c r="I51" s="79" t="str">
        <f t="shared" si="5"/>
        <v>8,000</v>
      </c>
      <c r="J51" s="63"/>
      <c r="K51" s="63" t="str">
        <f t="shared" si="6"/>
        <v>320000</v>
      </c>
    </row>
    <row r="52" ht="15.75" customHeight="1">
      <c r="A52" s="1"/>
      <c r="B52" s="63"/>
      <c r="C52" s="79" t="str">
        <f>SUM(C50:C51)</f>
        <v>9,000</v>
      </c>
      <c r="D52" s="63"/>
      <c r="E52" s="63" t="str">
        <f t="shared" ref="E52:F52" si="7">SUM(E50:E51)</f>
        <v>180000</v>
      </c>
      <c r="F52" s="79" t="str">
        <f t="shared" si="7"/>
        <v>13,000</v>
      </c>
      <c r="G52" s="63"/>
      <c r="H52" s="63" t="str">
        <f t="shared" ref="H52:I52" si="8">SUM(H50:H51)</f>
        <v>280000</v>
      </c>
      <c r="I52" s="79" t="str">
        <f t="shared" si="8"/>
        <v>22,000</v>
      </c>
      <c r="J52" s="63"/>
      <c r="K52" s="63" t="str">
        <f>SUM(K50:K51)</f>
        <v>460000</v>
      </c>
    </row>
    <row r="53" ht="15.75" customHeight="1">
      <c r="A53" s="1"/>
      <c r="B53" s="1"/>
      <c r="C53" s="1"/>
      <c r="D53" s="1"/>
      <c r="E53" s="1"/>
      <c r="F53" s="1"/>
      <c r="G53" s="1"/>
      <c r="H53" s="1"/>
      <c r="I53" s="1"/>
      <c r="J53" s="1"/>
      <c r="K53" s="1"/>
    </row>
    <row r="54" ht="15.75" customHeight="1">
      <c r="A54" s="1"/>
      <c r="B54" s="1"/>
      <c r="C54" s="1"/>
      <c r="D54" s="1"/>
      <c r="E54" s="1"/>
      <c r="F54" s="1"/>
      <c r="G54" s="1"/>
      <c r="H54" s="1"/>
      <c r="I54" s="1"/>
      <c r="J54" s="1"/>
      <c r="K54" s="1"/>
    </row>
    <row r="55" ht="15.75" customHeight="1">
      <c r="A55" s="1"/>
      <c r="B55" s="1"/>
      <c r="C55" s="1"/>
      <c r="D55" s="1"/>
      <c r="E55" s="1"/>
      <c r="F55" s="1"/>
      <c r="G55" s="1"/>
      <c r="H55" s="1"/>
      <c r="I55" s="1"/>
      <c r="J55" s="1"/>
      <c r="K55" s="1"/>
    </row>
    <row r="56" ht="15.75" customHeight="1">
      <c r="A56" s="1"/>
      <c r="B56" s="1"/>
      <c r="C56" s="1"/>
      <c r="D56" s="1"/>
      <c r="E56" s="1"/>
      <c r="F56" s="1"/>
      <c r="G56" s="1"/>
      <c r="H56" s="1"/>
      <c r="I56" s="1"/>
      <c r="J56" s="1"/>
      <c r="K56" s="1"/>
    </row>
    <row r="57" ht="15.75" customHeight="1">
      <c r="A57" s="1"/>
      <c r="B57" s="1"/>
      <c r="C57" s="1"/>
      <c r="D57" s="1"/>
      <c r="E57" s="1"/>
      <c r="F57" s="1"/>
      <c r="G57" s="1"/>
      <c r="H57" s="1"/>
      <c r="I57" s="1"/>
      <c r="J57" s="1"/>
      <c r="K57" s="1"/>
    </row>
    <row r="58" ht="15.75" customHeight="1">
      <c r="A58" s="1"/>
      <c r="B58" s="1"/>
      <c r="C58" s="1"/>
      <c r="D58" s="1"/>
      <c r="E58" s="1"/>
      <c r="F58" s="1"/>
      <c r="G58" s="1"/>
      <c r="H58" s="1"/>
      <c r="I58" s="1"/>
      <c r="J58" s="1"/>
      <c r="K58" s="1"/>
    </row>
    <row r="59" ht="15.75" customHeight="1">
      <c r="A59" s="1"/>
      <c r="B59" s="1"/>
      <c r="C59" s="1"/>
      <c r="D59" s="1"/>
      <c r="E59" s="1"/>
      <c r="F59" s="1"/>
      <c r="G59" s="1"/>
      <c r="H59" s="1"/>
      <c r="I59" s="1"/>
      <c r="J59" s="1"/>
      <c r="K59" s="1"/>
    </row>
    <row r="60" ht="15.75" customHeight="1">
      <c r="A60" s="1"/>
      <c r="B60" s="1"/>
      <c r="C60" s="1"/>
      <c r="D60" s="1"/>
      <c r="E60" s="1"/>
      <c r="F60" s="1"/>
      <c r="G60" s="1"/>
      <c r="H60" s="1"/>
      <c r="I60" s="1"/>
      <c r="J60" s="1"/>
      <c r="K60" s="1"/>
    </row>
    <row r="61" ht="15.75" customHeight="1">
      <c r="A61" s="1"/>
      <c r="B61" s="1"/>
      <c r="C61" s="1"/>
      <c r="D61" s="1"/>
      <c r="E61" s="1"/>
      <c r="F61" s="1"/>
      <c r="G61" s="1"/>
      <c r="H61" s="1"/>
      <c r="I61" s="1"/>
      <c r="J61" s="1"/>
      <c r="K61" s="1"/>
    </row>
    <row r="62" ht="15.75" customHeight="1">
      <c r="A62" s="1"/>
      <c r="B62" s="1"/>
      <c r="C62" s="1"/>
      <c r="D62" s="1"/>
      <c r="E62" s="1"/>
      <c r="F62" s="1"/>
      <c r="G62" s="1"/>
      <c r="H62" s="1"/>
      <c r="I62" s="1"/>
      <c r="J62" s="1"/>
      <c r="K62" s="1"/>
    </row>
    <row r="63" ht="15.75" customHeight="1">
      <c r="A63" s="1"/>
      <c r="B63" s="1"/>
      <c r="C63" s="1"/>
      <c r="D63" s="1"/>
      <c r="E63" s="1"/>
      <c r="F63" s="1"/>
      <c r="G63" s="1"/>
      <c r="H63" s="1"/>
      <c r="I63" s="1"/>
      <c r="J63" s="1"/>
      <c r="K63" s="1"/>
    </row>
    <row r="64" ht="15.75" customHeight="1">
      <c r="A64" s="1"/>
      <c r="B64" s="1"/>
      <c r="C64" s="1"/>
      <c r="D64" s="1"/>
      <c r="E64" s="1"/>
      <c r="F64" s="1"/>
      <c r="G64" s="1"/>
      <c r="H64" s="1"/>
      <c r="I64" s="1"/>
      <c r="J64" s="1"/>
      <c r="K64" s="1"/>
    </row>
    <row r="65" ht="15.75" customHeight="1">
      <c r="A65" s="1"/>
      <c r="B65" s="1"/>
      <c r="C65" s="1"/>
      <c r="D65" s="1"/>
      <c r="E65" s="1"/>
      <c r="F65" s="1"/>
      <c r="G65" s="1"/>
      <c r="H65" s="1"/>
      <c r="I65" s="1"/>
      <c r="J65" s="1"/>
      <c r="K65" s="1"/>
    </row>
    <row r="66" ht="15.75" customHeight="1">
      <c r="A66" s="1"/>
      <c r="B66" s="1"/>
      <c r="C66" s="1"/>
      <c r="D66" s="1"/>
      <c r="E66" s="1"/>
      <c r="F66" s="1"/>
      <c r="G66" s="1"/>
      <c r="H66" s="1"/>
      <c r="I66" s="1"/>
      <c r="J66" s="1"/>
      <c r="K66" s="1"/>
    </row>
    <row r="67" ht="15.75" customHeight="1">
      <c r="A67" s="1"/>
      <c r="B67" s="1"/>
      <c r="C67" s="1"/>
      <c r="D67" s="1"/>
      <c r="E67" s="1"/>
      <c r="F67" s="1"/>
      <c r="G67" s="1"/>
      <c r="H67" s="1"/>
      <c r="I67" s="1"/>
      <c r="J67" s="1"/>
      <c r="K67" s="1"/>
    </row>
    <row r="68" ht="15.75" customHeight="1">
      <c r="A68" s="1"/>
      <c r="B68" s="1"/>
      <c r="C68" s="1"/>
      <c r="D68" s="1"/>
      <c r="E68" s="1"/>
      <c r="F68" s="1"/>
      <c r="G68" s="1"/>
      <c r="H68" s="1"/>
      <c r="I68" s="1"/>
      <c r="J68" s="1"/>
      <c r="K68" s="1"/>
    </row>
    <row r="69" ht="15.75" customHeight="1">
      <c r="A69" s="1"/>
      <c r="B69" s="1"/>
      <c r="C69" s="1"/>
      <c r="D69" s="1"/>
      <c r="E69" s="1"/>
      <c r="F69" s="1"/>
      <c r="G69" s="1"/>
      <c r="H69" s="1"/>
      <c r="I69" s="1"/>
      <c r="J69" s="1"/>
      <c r="K69" s="1"/>
    </row>
    <row r="70" ht="15.75" customHeight="1">
      <c r="A70" s="1"/>
      <c r="B70" s="1"/>
      <c r="C70" s="1"/>
      <c r="D70" s="1"/>
      <c r="E70" s="1"/>
      <c r="F70" s="1"/>
      <c r="G70" s="1"/>
      <c r="H70" s="1"/>
      <c r="I70" s="1"/>
      <c r="J70" s="1"/>
      <c r="K70" s="1"/>
    </row>
    <row r="71" ht="15.75" customHeight="1">
      <c r="A71" s="1"/>
      <c r="B71" s="1"/>
      <c r="C71" s="1"/>
      <c r="D71" s="1"/>
      <c r="E71" s="1"/>
      <c r="F71" s="1"/>
      <c r="G71" s="1"/>
      <c r="H71" s="1"/>
      <c r="I71" s="1"/>
      <c r="J71" s="1"/>
      <c r="K71" s="1"/>
    </row>
    <row r="72" ht="15.75" customHeight="1">
      <c r="A72" s="1"/>
      <c r="B72" s="1"/>
      <c r="C72" s="1"/>
      <c r="D72" s="1"/>
      <c r="E72" s="1"/>
      <c r="F72" s="1"/>
      <c r="G72" s="1"/>
      <c r="H72" s="1"/>
      <c r="I72" s="1"/>
      <c r="J72" s="1"/>
      <c r="K72" s="1"/>
    </row>
    <row r="73" ht="15.75" customHeight="1">
      <c r="A73" s="1"/>
      <c r="B73" s="1"/>
      <c r="C73" s="1"/>
      <c r="D73" s="1"/>
      <c r="E73" s="1"/>
      <c r="F73" s="1"/>
      <c r="G73" s="1"/>
      <c r="H73" s="1"/>
      <c r="I73" s="1"/>
      <c r="J73" s="1"/>
      <c r="K73" s="1"/>
    </row>
    <row r="74" ht="15.75" customHeight="1">
      <c r="A74" s="1"/>
      <c r="B74" s="1"/>
      <c r="C74" s="1"/>
      <c r="D74" s="1"/>
      <c r="E74" s="1"/>
      <c r="F74" s="1"/>
      <c r="G74" s="1"/>
      <c r="H74" s="1"/>
      <c r="I74" s="1"/>
      <c r="J74" s="1"/>
      <c r="K74" s="1"/>
    </row>
    <row r="75" ht="15.75" customHeight="1">
      <c r="A75" s="1"/>
      <c r="B75" s="1"/>
      <c r="C75" s="1"/>
      <c r="D75" s="1"/>
      <c r="E75" s="1"/>
      <c r="F75" s="1"/>
      <c r="G75" s="1"/>
      <c r="H75" s="1"/>
      <c r="I75" s="1"/>
      <c r="J75" s="1"/>
      <c r="K75" s="1"/>
    </row>
    <row r="76" ht="15.75" customHeight="1">
      <c r="A76" s="1"/>
      <c r="B76" s="1"/>
      <c r="C76" s="1"/>
      <c r="D76" s="1"/>
      <c r="E76" s="1"/>
      <c r="F76" s="1"/>
      <c r="G76" s="1"/>
      <c r="H76" s="1"/>
      <c r="I76" s="1"/>
      <c r="J76" s="1"/>
      <c r="K76" s="1"/>
    </row>
    <row r="77" ht="15.75" customHeight="1">
      <c r="A77" s="1"/>
      <c r="B77" s="1"/>
      <c r="C77" s="1"/>
      <c r="D77" s="1"/>
      <c r="E77" s="1"/>
      <c r="F77" s="1"/>
      <c r="G77" s="1"/>
      <c r="H77" s="1"/>
      <c r="I77" s="1"/>
      <c r="J77" s="1"/>
      <c r="K77" s="1"/>
    </row>
    <row r="78" ht="15.75" customHeight="1">
      <c r="A78" s="1"/>
      <c r="B78" s="1"/>
      <c r="C78" s="1"/>
      <c r="D78" s="1"/>
      <c r="E78" s="1"/>
      <c r="F78" s="1"/>
      <c r="G78" s="1"/>
      <c r="H78" s="1"/>
      <c r="I78" s="1"/>
      <c r="J78" s="1"/>
      <c r="K78" s="1"/>
    </row>
    <row r="79" ht="15.75" customHeight="1">
      <c r="A79" s="1"/>
      <c r="B79" s="1"/>
      <c r="C79" s="1"/>
      <c r="D79" s="1"/>
      <c r="E79" s="1"/>
      <c r="F79" s="1"/>
      <c r="G79" s="1"/>
      <c r="H79" s="1"/>
      <c r="I79" s="1"/>
      <c r="J79" s="1"/>
      <c r="K79" s="1"/>
    </row>
    <row r="80" ht="15.75" customHeight="1">
      <c r="A80" s="1"/>
      <c r="B80" s="1"/>
      <c r="C80" s="1"/>
      <c r="D80" s="1"/>
      <c r="E80" s="1"/>
      <c r="F80" s="1"/>
      <c r="G80" s="1"/>
      <c r="H80" s="1"/>
      <c r="I80" s="1"/>
      <c r="J80" s="1"/>
      <c r="K80" s="1"/>
    </row>
    <row r="81" ht="15.75" customHeight="1">
      <c r="A81" s="1"/>
      <c r="B81" s="1"/>
      <c r="C81" s="1"/>
      <c r="D81" s="1"/>
      <c r="E81" s="1"/>
      <c r="F81" s="1"/>
      <c r="G81" s="1"/>
      <c r="H81" s="1"/>
      <c r="I81" s="1"/>
      <c r="J81" s="1"/>
      <c r="K81" s="1"/>
    </row>
    <row r="82" ht="15.75" customHeight="1">
      <c r="A82" s="1"/>
      <c r="B82" s="1"/>
      <c r="C82" s="1"/>
      <c r="D82" s="1"/>
      <c r="E82" s="1"/>
      <c r="F82" s="1"/>
      <c r="G82" s="1"/>
      <c r="H82" s="1"/>
      <c r="I82" s="1"/>
      <c r="J82" s="1"/>
      <c r="K82" s="1"/>
    </row>
    <row r="83" ht="15.75" customHeight="1">
      <c r="A83" s="1"/>
      <c r="B83" s="1"/>
      <c r="C83" s="1"/>
      <c r="D83" s="1"/>
      <c r="E83" s="1"/>
      <c r="F83" s="1"/>
      <c r="G83" s="1"/>
      <c r="H83" s="1"/>
      <c r="I83" s="1"/>
      <c r="J83" s="1"/>
      <c r="K83" s="1"/>
    </row>
    <row r="84" ht="15.75" customHeight="1">
      <c r="A84" s="1"/>
      <c r="B84" s="1"/>
      <c r="C84" s="1"/>
      <c r="D84" s="1"/>
      <c r="E84" s="1"/>
      <c r="F84" s="1"/>
      <c r="G84" s="1"/>
      <c r="H84" s="1"/>
      <c r="I84" s="1"/>
      <c r="J84" s="1"/>
      <c r="K84" s="1"/>
    </row>
    <row r="85" ht="15.75" customHeight="1">
      <c r="A85" s="1"/>
      <c r="B85" s="1"/>
      <c r="C85" s="1"/>
      <c r="D85" s="1"/>
      <c r="E85" s="1"/>
      <c r="F85" s="1"/>
      <c r="G85" s="1"/>
      <c r="H85" s="1"/>
      <c r="I85" s="1"/>
      <c r="J85" s="1"/>
      <c r="K85" s="1"/>
    </row>
    <row r="86" ht="15.75" customHeight="1">
      <c r="A86" s="1"/>
      <c r="B86" s="1"/>
      <c r="C86" s="1"/>
      <c r="D86" s="1"/>
      <c r="E86" s="1"/>
      <c r="F86" s="1"/>
      <c r="G86" s="1"/>
      <c r="H86" s="1"/>
      <c r="I86" s="1"/>
      <c r="J86" s="1"/>
      <c r="K86" s="1"/>
    </row>
    <row r="87" ht="15.75" customHeight="1">
      <c r="A87" s="1"/>
      <c r="B87" s="1"/>
      <c r="C87" s="1"/>
      <c r="D87" s="1"/>
      <c r="E87" s="1"/>
      <c r="F87" s="1"/>
      <c r="G87" s="1"/>
      <c r="H87" s="1"/>
      <c r="I87" s="1"/>
      <c r="J87" s="1"/>
      <c r="K87" s="1"/>
    </row>
    <row r="88" ht="15.75" customHeight="1">
      <c r="A88" s="1"/>
      <c r="B88" s="1"/>
      <c r="C88" s="1"/>
      <c r="D88" s="1"/>
      <c r="E88" s="1"/>
      <c r="F88" s="1"/>
      <c r="G88" s="1"/>
      <c r="H88" s="1"/>
      <c r="I88" s="1"/>
      <c r="J88" s="1"/>
      <c r="K88" s="1"/>
    </row>
    <row r="89" ht="15.75" customHeight="1">
      <c r="A89" s="1"/>
      <c r="B89" s="1"/>
      <c r="C89" s="1"/>
      <c r="D89" s="1"/>
      <c r="E89" s="1"/>
      <c r="F89" s="1"/>
      <c r="G89" s="1"/>
      <c r="H89" s="1"/>
      <c r="I89" s="1"/>
      <c r="J89" s="1"/>
      <c r="K89" s="1"/>
    </row>
    <row r="90" ht="15.75" customHeight="1">
      <c r="A90" s="1"/>
      <c r="B90" s="1"/>
      <c r="C90" s="1"/>
      <c r="D90" s="1"/>
      <c r="E90" s="1"/>
      <c r="F90" s="1"/>
      <c r="G90" s="1"/>
      <c r="H90" s="1"/>
      <c r="I90" s="1"/>
      <c r="J90" s="1"/>
      <c r="K90" s="1"/>
    </row>
    <row r="91" ht="15.75" customHeight="1">
      <c r="A91" s="1"/>
      <c r="B91" s="1"/>
      <c r="C91" s="1"/>
      <c r="D91" s="1"/>
      <c r="E91" s="1"/>
      <c r="F91" s="1"/>
      <c r="G91" s="1"/>
      <c r="H91" s="1"/>
      <c r="I91" s="1"/>
      <c r="J91" s="1"/>
      <c r="K91" s="1"/>
    </row>
    <row r="92" ht="15.75" customHeight="1">
      <c r="A92" s="1"/>
      <c r="B92" s="1"/>
      <c r="C92" s="1"/>
      <c r="D92" s="1"/>
      <c r="E92" s="1"/>
      <c r="F92" s="1"/>
      <c r="G92" s="1"/>
      <c r="H92" s="1"/>
      <c r="I92" s="1"/>
      <c r="J92" s="1"/>
      <c r="K92" s="1"/>
    </row>
    <row r="93" ht="15.75" customHeight="1">
      <c r="A93" s="1"/>
      <c r="B93" s="1"/>
      <c r="C93" s="1"/>
      <c r="D93" s="1"/>
      <c r="E93" s="1"/>
      <c r="F93" s="1"/>
      <c r="G93" s="1"/>
      <c r="H93" s="1"/>
      <c r="I93" s="1"/>
      <c r="J93" s="1"/>
      <c r="K93" s="1"/>
    </row>
    <row r="94" ht="15.75" customHeight="1">
      <c r="A94" s="1"/>
      <c r="B94" s="1"/>
      <c r="C94" s="1"/>
      <c r="D94" s="1"/>
      <c r="E94" s="1"/>
      <c r="F94" s="1"/>
      <c r="G94" s="1"/>
      <c r="H94" s="1"/>
      <c r="I94" s="1"/>
      <c r="J94" s="1"/>
      <c r="K94" s="1"/>
    </row>
    <row r="95" ht="15.75" customHeight="1">
      <c r="A95" s="1"/>
      <c r="B95" s="1"/>
      <c r="C95" s="1"/>
      <c r="D95" s="1"/>
      <c r="E95" s="1"/>
      <c r="F95" s="1"/>
      <c r="G95" s="1"/>
      <c r="H95" s="1"/>
      <c r="I95" s="1"/>
      <c r="J95" s="1"/>
      <c r="K95" s="1"/>
    </row>
    <row r="96" ht="15.75" customHeight="1">
      <c r="A96" s="1"/>
      <c r="B96" s="1"/>
      <c r="C96" s="1"/>
      <c r="D96" s="1"/>
      <c r="E96" s="1"/>
      <c r="F96" s="1"/>
      <c r="G96" s="1"/>
      <c r="H96" s="1"/>
      <c r="I96" s="1"/>
      <c r="J96" s="1"/>
      <c r="K96" s="1"/>
    </row>
    <row r="97" ht="15.75" customHeight="1">
      <c r="A97" s="1"/>
      <c r="B97" s="1"/>
      <c r="C97" s="1"/>
      <c r="D97" s="1"/>
      <c r="E97" s="1"/>
      <c r="F97" s="1"/>
      <c r="G97" s="1"/>
      <c r="H97" s="1"/>
      <c r="I97" s="1"/>
      <c r="J97" s="1"/>
      <c r="K97" s="1"/>
    </row>
    <row r="98" ht="15.75" customHeight="1">
      <c r="A98" s="1"/>
      <c r="B98" s="1"/>
      <c r="C98" s="1"/>
      <c r="D98" s="1"/>
      <c r="E98" s="1"/>
      <c r="F98" s="1"/>
      <c r="G98" s="1"/>
      <c r="H98" s="1"/>
      <c r="I98" s="1"/>
      <c r="J98" s="1"/>
      <c r="K98" s="1"/>
    </row>
    <row r="99" ht="15.75" customHeight="1">
      <c r="A99" s="1"/>
      <c r="B99" s="1"/>
      <c r="C99" s="1"/>
      <c r="D99" s="1"/>
      <c r="E99" s="1"/>
      <c r="F99" s="1"/>
      <c r="G99" s="1"/>
      <c r="H99" s="1"/>
      <c r="I99" s="1"/>
      <c r="J99" s="1"/>
      <c r="K99" s="1"/>
    </row>
    <row r="100" ht="15.75" customHeight="1">
      <c r="A100" s="1"/>
      <c r="B100" s="1"/>
      <c r="C100" s="1"/>
      <c r="D100" s="1"/>
      <c r="E100" s="1"/>
      <c r="F100" s="1"/>
      <c r="G100" s="1"/>
      <c r="H100" s="1"/>
      <c r="I100" s="1"/>
      <c r="J100" s="1"/>
      <c r="K100" s="1"/>
    </row>
  </sheetData>
  <mergeCells count="10">
    <mergeCell ref="C48:E48"/>
    <mergeCell ref="F48:H48"/>
    <mergeCell ref="C5:J6"/>
    <mergeCell ref="C2:K2"/>
    <mergeCell ref="E19:F19"/>
    <mergeCell ref="C15:J17"/>
    <mergeCell ref="I48:K48"/>
    <mergeCell ref="B47:K47"/>
    <mergeCell ref="C34:E34"/>
    <mergeCell ref="C29:J3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11.14"/>
    <col customWidth="1" min="3" max="3" width="7.14"/>
    <col customWidth="1" min="4" max="4" width="68.86"/>
    <col customWidth="1" min="5" max="5" width="9.43"/>
    <col customWidth="1" min="6" max="6" width="10.71"/>
    <col customWidth="1" min="7" max="7" width="8.86"/>
    <col customWidth="1" min="8" max="8" width="13.86"/>
    <col customWidth="1" hidden="1" min="9" max="9" width="10.14"/>
    <col customWidth="1" hidden="1" min="10" max="10" width="9.0"/>
    <col customWidth="1" min="11" max="11" width="9.71"/>
    <col customWidth="1" min="12" max="12" width="10.43"/>
  </cols>
  <sheetData>
    <row r="1" ht="14.25" customHeight="1"/>
    <row r="2" ht="14.25" customHeight="1">
      <c r="A2" s="80" t="s">
        <v>42</v>
      </c>
      <c r="B2" s="81" t="s">
        <v>43</v>
      </c>
      <c r="C2" s="73"/>
      <c r="D2" s="74"/>
    </row>
    <row r="3" ht="15.0" customHeight="1">
      <c r="B3" s="82" t="s">
        <v>44</v>
      </c>
      <c r="C3" s="8"/>
      <c r="D3" s="8"/>
      <c r="E3" s="8"/>
      <c r="F3" s="8"/>
      <c r="G3" s="8"/>
      <c r="H3" s="8"/>
      <c r="I3" s="8"/>
      <c r="J3" s="9"/>
    </row>
    <row r="4" ht="14.25" customHeight="1">
      <c r="B4" s="49"/>
      <c r="C4" s="50"/>
      <c r="D4" s="50"/>
      <c r="E4" s="50"/>
      <c r="F4" s="50"/>
      <c r="G4" s="50"/>
      <c r="H4" s="50"/>
      <c r="I4" s="50"/>
      <c r="J4" s="51"/>
    </row>
    <row r="5" ht="14.25" customHeight="1">
      <c r="B5" s="83"/>
      <c r="C5" s="83"/>
      <c r="D5" s="84"/>
      <c r="E5" s="85" t="s">
        <v>45</v>
      </c>
      <c r="F5" s="85" t="s">
        <v>46</v>
      </c>
      <c r="G5" s="86"/>
      <c r="H5" s="86"/>
      <c r="I5" s="87"/>
      <c r="J5" s="83"/>
    </row>
    <row r="6" ht="15.0" customHeight="1">
      <c r="B6" s="88" t="s">
        <v>47</v>
      </c>
      <c r="C6" s="73"/>
      <c r="D6" s="73"/>
      <c r="E6" s="73"/>
      <c r="F6" s="74"/>
      <c r="G6" s="89"/>
      <c r="H6" s="89"/>
      <c r="I6" s="90"/>
      <c r="J6" s="91"/>
    </row>
    <row r="7" ht="14.25" customHeight="1">
      <c r="B7" s="91"/>
      <c r="C7" s="91"/>
      <c r="D7" s="92" t="s">
        <v>48</v>
      </c>
      <c r="E7" s="93">
        <v>10000.0</v>
      </c>
      <c r="F7" s="93">
        <v>12000.0</v>
      </c>
      <c r="G7" s="86"/>
      <c r="H7" s="86"/>
      <c r="I7" s="90"/>
      <c r="J7" s="91"/>
    </row>
    <row r="8" ht="14.25" customHeight="1">
      <c r="B8" s="94"/>
      <c r="C8" s="94"/>
      <c r="D8" s="95" t="s">
        <v>49</v>
      </c>
      <c r="E8" s="96">
        <v>8000.0</v>
      </c>
      <c r="F8" s="96">
        <v>10000.0</v>
      </c>
      <c r="G8" s="86"/>
      <c r="H8" s="86"/>
      <c r="I8" s="97"/>
      <c r="J8" s="94"/>
    </row>
    <row r="9" ht="14.25" customHeight="1">
      <c r="B9" s="94"/>
      <c r="C9" s="94"/>
      <c r="D9" s="95" t="s">
        <v>50</v>
      </c>
      <c r="E9" s="96">
        <v>12000.0</v>
      </c>
      <c r="F9" s="96">
        <v>14000.0</v>
      </c>
      <c r="G9" s="86"/>
      <c r="H9" s="86"/>
      <c r="I9" s="97"/>
      <c r="J9" s="94"/>
    </row>
    <row r="10" ht="14.25" customHeight="1">
      <c r="B10" s="94"/>
      <c r="C10" s="94"/>
      <c r="D10" s="95" t="s">
        <v>51</v>
      </c>
      <c r="E10" s="98">
        <v>20.0</v>
      </c>
      <c r="F10" s="98">
        <v>40.0</v>
      </c>
      <c r="G10" s="86"/>
      <c r="H10" s="86"/>
      <c r="I10" s="97"/>
      <c r="J10" s="94"/>
    </row>
    <row r="11" ht="12.0" customHeight="1">
      <c r="B11" s="88" t="s">
        <v>52</v>
      </c>
      <c r="C11" s="73"/>
      <c r="D11" s="73"/>
      <c r="E11" s="73"/>
      <c r="F11" s="74"/>
      <c r="G11" s="89"/>
      <c r="H11" s="89"/>
      <c r="I11" s="97"/>
      <c r="J11" s="94"/>
    </row>
    <row r="12" ht="14.25" customHeight="1">
      <c r="B12" s="94"/>
      <c r="C12" s="94"/>
      <c r="D12" s="95" t="s">
        <v>53</v>
      </c>
      <c r="E12" s="99">
        <v>0.1</v>
      </c>
      <c r="F12" s="99">
        <v>0.2</v>
      </c>
      <c r="G12" s="86"/>
      <c r="H12" s="86"/>
      <c r="I12" s="97"/>
      <c r="J12" s="94"/>
    </row>
    <row r="13" ht="14.25" customHeight="1">
      <c r="B13" s="94"/>
      <c r="C13" s="94"/>
      <c r="D13" s="95" t="s">
        <v>54</v>
      </c>
      <c r="E13" s="99">
        <v>0.25</v>
      </c>
      <c r="F13" s="99">
        <v>0.1</v>
      </c>
      <c r="G13" s="86"/>
      <c r="H13" s="86"/>
      <c r="I13" s="97"/>
      <c r="J13" s="94"/>
    </row>
    <row r="14" ht="14.25" customHeight="1">
      <c r="B14" s="94"/>
      <c r="C14" s="94"/>
      <c r="D14" s="95" t="s">
        <v>55</v>
      </c>
      <c r="E14" s="99">
        <v>0.5</v>
      </c>
      <c r="F14" s="99">
        <v>0.5</v>
      </c>
      <c r="G14" s="100"/>
      <c r="H14" s="100"/>
      <c r="I14" s="97"/>
      <c r="J14" s="94"/>
    </row>
    <row r="15" ht="14.25" customHeight="1">
      <c r="B15" s="94"/>
      <c r="C15" s="94"/>
      <c r="D15" s="95" t="s">
        <v>56</v>
      </c>
      <c r="E15" s="99">
        <v>0.5</v>
      </c>
      <c r="F15" s="99">
        <v>0.5</v>
      </c>
      <c r="G15" s="86"/>
      <c r="H15" s="86"/>
      <c r="I15" s="97"/>
      <c r="J15" s="94"/>
    </row>
    <row r="16" ht="14.25" customHeight="1">
      <c r="B16" s="94"/>
      <c r="C16" s="94"/>
      <c r="D16" s="101" t="s">
        <v>57</v>
      </c>
      <c r="E16" s="102">
        <v>6000.0</v>
      </c>
      <c r="F16" s="102">
        <v>8000.0</v>
      </c>
      <c r="G16" s="86"/>
      <c r="H16" s="86"/>
      <c r="I16" s="97"/>
      <c r="J16" s="94"/>
    </row>
    <row r="17" ht="14.25" customHeight="1">
      <c r="B17" s="103" t="s">
        <v>58</v>
      </c>
      <c r="C17" s="73"/>
      <c r="D17" s="73"/>
      <c r="E17" s="73"/>
      <c r="F17" s="73"/>
      <c r="G17" s="73"/>
      <c r="H17" s="74"/>
      <c r="I17" s="94"/>
      <c r="J17" s="94"/>
    </row>
    <row r="18" ht="14.25" customHeight="1">
      <c r="B18" s="86"/>
      <c r="C18" s="86"/>
      <c r="D18" s="86"/>
      <c r="E18" s="86"/>
      <c r="F18" s="86"/>
      <c r="G18" s="86"/>
      <c r="H18" s="86"/>
    </row>
    <row r="19" ht="14.25" customHeight="1">
      <c r="B19" s="104" t="s">
        <v>59</v>
      </c>
      <c r="C19" s="86"/>
      <c r="D19" s="86"/>
      <c r="E19" s="86"/>
      <c r="F19" s="86"/>
      <c r="G19" s="86"/>
      <c r="H19" s="86"/>
      <c r="I19" s="86"/>
    </row>
    <row r="20" ht="14.25" customHeight="1">
      <c r="B20" s="86"/>
      <c r="C20" s="105" t="s">
        <v>60</v>
      </c>
      <c r="D20" s="106"/>
      <c r="E20" s="107"/>
      <c r="F20" s="108"/>
      <c r="G20" s="108"/>
      <c r="H20" s="109"/>
      <c r="I20" s="86"/>
    </row>
    <row r="21" ht="14.25" customHeight="1">
      <c r="B21" s="110" t="s">
        <v>61</v>
      </c>
      <c r="C21" s="100"/>
      <c r="D21" s="86"/>
      <c r="E21" s="86"/>
      <c r="F21" s="86"/>
      <c r="G21" s="86"/>
      <c r="H21" s="86"/>
      <c r="I21" s="86"/>
    </row>
    <row r="22" ht="14.25" customHeight="1">
      <c r="B22" s="111" t="s">
        <v>62</v>
      </c>
      <c r="C22" s="73"/>
      <c r="D22" s="73"/>
      <c r="E22" s="74"/>
      <c r="F22" s="112" t="s">
        <v>63</v>
      </c>
      <c r="G22" s="112" t="s">
        <v>49</v>
      </c>
      <c r="H22" s="112" t="s">
        <v>50</v>
      </c>
      <c r="I22" s="113" t="s">
        <v>32</v>
      </c>
    </row>
    <row r="23" ht="14.25" customHeight="1">
      <c r="B23" s="103" t="s">
        <v>64</v>
      </c>
      <c r="C23" s="73"/>
      <c r="D23" s="73"/>
      <c r="E23" s="74"/>
      <c r="F23" s="96" t="str">
        <f>E7</f>
        <v>10,000</v>
      </c>
      <c r="G23" s="96" t="str">
        <f>E8</f>
        <v>8,000</v>
      </c>
      <c r="H23" s="96" t="str">
        <f>E9</f>
        <v>12,000</v>
      </c>
      <c r="I23" s="114" t="str">
        <f t="shared" ref="I23:I24" si="2">SUM(F23:H23)</f>
        <v>30,000</v>
      </c>
    </row>
    <row r="24" ht="14.25" customHeight="1">
      <c r="B24" s="103" t="s">
        <v>65</v>
      </c>
      <c r="C24" s="73"/>
      <c r="D24" s="73"/>
      <c r="E24" s="115"/>
      <c r="F24" s="116" t="str">
        <f t="shared" ref="F24:H24" si="1">F23*10%</f>
        <v>1000</v>
      </c>
      <c r="G24" s="116" t="str">
        <f t="shared" si="1"/>
        <v>800</v>
      </c>
      <c r="H24" s="116" t="str">
        <f t="shared" si="1"/>
        <v>1200</v>
      </c>
      <c r="I24" s="114" t="str">
        <f t="shared" si="2"/>
        <v>3,000</v>
      </c>
    </row>
    <row r="25" ht="14.25" customHeight="1">
      <c r="B25" s="111" t="s">
        <v>32</v>
      </c>
      <c r="C25" s="73"/>
      <c r="D25" s="73"/>
      <c r="E25" s="74"/>
      <c r="F25" s="117" t="str">
        <f t="shared" ref="F25:I25" si="3">SUM(F23:F24)</f>
        <v>11,000</v>
      </c>
      <c r="G25" s="117" t="str">
        <f t="shared" si="3"/>
        <v>8,800</v>
      </c>
      <c r="H25" s="117" t="str">
        <f t="shared" si="3"/>
        <v>13,200</v>
      </c>
      <c r="I25" s="118" t="str">
        <f t="shared" si="3"/>
        <v>33,000</v>
      </c>
    </row>
    <row r="26" ht="14.25" customHeight="1">
      <c r="B26" s="119" t="s">
        <v>33</v>
      </c>
      <c r="C26" s="86"/>
      <c r="D26" s="86"/>
      <c r="E26" s="86"/>
      <c r="F26" s="86"/>
      <c r="G26" s="86"/>
      <c r="H26" s="86"/>
      <c r="I26" s="86"/>
    </row>
    <row r="27" ht="14.25" customHeight="1">
      <c r="B27" s="111" t="s">
        <v>62</v>
      </c>
      <c r="C27" s="73"/>
      <c r="D27" s="73"/>
      <c r="E27" s="74"/>
      <c r="F27" s="112" t="s">
        <v>63</v>
      </c>
      <c r="G27" s="112" t="s">
        <v>49</v>
      </c>
      <c r="H27" s="112" t="s">
        <v>50</v>
      </c>
      <c r="I27" s="113" t="s">
        <v>32</v>
      </c>
    </row>
    <row r="28" ht="14.25" customHeight="1">
      <c r="B28" s="103" t="s">
        <v>64</v>
      </c>
      <c r="C28" s="73"/>
      <c r="D28" s="73"/>
      <c r="E28" s="74"/>
      <c r="F28" s="96" t="str">
        <f>F7</f>
        <v>12,000</v>
      </c>
      <c r="G28" s="96" t="str">
        <f>F8</f>
        <v>10,000</v>
      </c>
      <c r="H28" s="96" t="str">
        <f>F9</f>
        <v>14,000</v>
      </c>
      <c r="I28" s="118" t="str">
        <f t="shared" ref="I28:I29" si="5">SUM(F28:H28)</f>
        <v>36,000</v>
      </c>
    </row>
    <row r="29" ht="14.25" customHeight="1">
      <c r="B29" s="103" t="s">
        <v>66</v>
      </c>
      <c r="C29" s="73"/>
      <c r="D29" s="73"/>
      <c r="E29" s="74"/>
      <c r="F29" s="116" t="str">
        <f t="shared" ref="F29:H29" si="4">F28*20%</f>
        <v>2400</v>
      </c>
      <c r="G29" s="116" t="str">
        <f t="shared" si="4"/>
        <v>2000</v>
      </c>
      <c r="H29" s="116" t="str">
        <f t="shared" si="4"/>
        <v>2800</v>
      </c>
      <c r="I29" s="118" t="str">
        <f t="shared" si="5"/>
        <v>7,200</v>
      </c>
    </row>
    <row r="30" ht="14.25" customHeight="1">
      <c r="B30" s="111" t="s">
        <v>32</v>
      </c>
      <c r="C30" s="73"/>
      <c r="D30" s="73"/>
      <c r="E30" s="74"/>
      <c r="F30" s="117" t="str">
        <f t="shared" ref="F30:I30" si="6">SUM(F28:F29)</f>
        <v>14,400</v>
      </c>
      <c r="G30" s="117" t="str">
        <f t="shared" si="6"/>
        <v>12,000</v>
      </c>
      <c r="H30" s="117" t="str">
        <f t="shared" si="6"/>
        <v>16,800</v>
      </c>
      <c r="I30" s="118" t="str">
        <f t="shared" si="6"/>
        <v>43,200</v>
      </c>
    </row>
    <row r="31" ht="14.25" customHeight="1">
      <c r="B31" s="86"/>
      <c r="C31" s="86"/>
      <c r="D31" s="86"/>
      <c r="E31" s="86"/>
      <c r="F31" s="86"/>
      <c r="G31" s="86"/>
      <c r="H31" s="86"/>
      <c r="I31" s="86"/>
    </row>
    <row r="32" ht="14.25" customHeight="1">
      <c r="B32" s="86"/>
      <c r="C32" s="120" t="s">
        <v>67</v>
      </c>
      <c r="D32" s="73"/>
      <c r="E32" s="73"/>
      <c r="F32" s="73"/>
      <c r="G32" s="73"/>
      <c r="H32" s="73"/>
      <c r="I32" s="73"/>
      <c r="J32" s="73"/>
      <c r="K32" s="73"/>
      <c r="L32" s="74"/>
    </row>
    <row r="33" ht="14.25" customHeight="1">
      <c r="C33" s="94"/>
      <c r="D33" s="121" t="s">
        <v>61</v>
      </c>
      <c r="E33" s="73"/>
      <c r="F33" s="74"/>
      <c r="G33" s="121" t="s">
        <v>46</v>
      </c>
      <c r="H33" s="73"/>
      <c r="I33" s="74"/>
      <c r="J33" s="121" t="s">
        <v>32</v>
      </c>
      <c r="K33" s="73"/>
      <c r="L33" s="74"/>
    </row>
    <row r="34" ht="14.25" customHeight="1">
      <c r="B34" s="86"/>
      <c r="C34" s="113" t="s">
        <v>68</v>
      </c>
      <c r="D34" s="113" t="s">
        <v>38</v>
      </c>
      <c r="E34" s="113" t="s">
        <v>39</v>
      </c>
      <c r="F34" s="113" t="s">
        <v>40</v>
      </c>
      <c r="G34" s="113" t="s">
        <v>38</v>
      </c>
      <c r="H34" s="113" t="s">
        <v>39</v>
      </c>
      <c r="I34" s="113" t="s">
        <v>40</v>
      </c>
      <c r="J34" s="113" t="s">
        <v>38</v>
      </c>
      <c r="K34" s="113" t="s">
        <v>39</v>
      </c>
      <c r="L34" s="113" t="s">
        <v>40</v>
      </c>
    </row>
    <row r="35" ht="14.25" customHeight="1">
      <c r="B35" s="86"/>
      <c r="C35" s="122" t="s">
        <v>63</v>
      </c>
      <c r="D35" s="114" t="str">
        <f>F25</f>
        <v>11,000</v>
      </c>
      <c r="E35" s="123">
        <v>25.0</v>
      </c>
      <c r="F35" s="122" t="str">
        <f t="shared" ref="F35:F38" si="7">D$35*E$35</f>
        <v>275000</v>
      </c>
      <c r="G35" s="114" t="str">
        <f>F30</f>
        <v>14,400</v>
      </c>
      <c r="H35" s="123">
        <v>44.0</v>
      </c>
      <c r="I35" s="122" t="str">
        <f t="shared" ref="I35:I38" si="8">G35*H35</f>
        <v>633600</v>
      </c>
      <c r="J35" s="114" t="str">
        <f t="shared" ref="J35:J37" si="9">SUM(D35,G35)</f>
        <v>25,400</v>
      </c>
      <c r="K35" s="123"/>
      <c r="L35" s="116" t="str">
        <f t="shared" ref="L35:L37" si="10">SUM(F35,I35)</f>
        <v>908600</v>
      </c>
    </row>
    <row r="36" ht="14.25" customHeight="1">
      <c r="B36" s="86"/>
      <c r="C36" s="122" t="s">
        <v>49</v>
      </c>
      <c r="D36" s="114" t="str">
        <f>G25</f>
        <v>8,800</v>
      </c>
      <c r="E36" s="123">
        <v>25.0</v>
      </c>
      <c r="F36" s="122" t="str">
        <f t="shared" si="7"/>
        <v>275000</v>
      </c>
      <c r="G36" s="114" t="str">
        <f>G30</f>
        <v>12,000</v>
      </c>
      <c r="H36" s="123">
        <v>44.0</v>
      </c>
      <c r="I36" s="122" t="str">
        <f t="shared" si="8"/>
        <v>528000</v>
      </c>
      <c r="J36" s="114" t="str">
        <f t="shared" si="9"/>
        <v>20,800</v>
      </c>
      <c r="K36" s="123"/>
      <c r="L36" s="116" t="str">
        <f t="shared" si="10"/>
        <v>803000</v>
      </c>
    </row>
    <row r="37" ht="14.25" customHeight="1">
      <c r="B37" s="86"/>
      <c r="C37" s="122" t="s">
        <v>50</v>
      </c>
      <c r="D37" s="114" t="str">
        <f>H25</f>
        <v>13,200</v>
      </c>
      <c r="E37" s="123">
        <v>25.0</v>
      </c>
      <c r="F37" s="122" t="str">
        <f t="shared" si="7"/>
        <v>275000</v>
      </c>
      <c r="G37" s="114" t="str">
        <f>H30</f>
        <v>16,800</v>
      </c>
      <c r="H37" s="123">
        <v>44.0</v>
      </c>
      <c r="I37" s="122" t="str">
        <f t="shared" si="8"/>
        <v>739200</v>
      </c>
      <c r="J37" s="114" t="str">
        <f t="shared" si="9"/>
        <v>30,000</v>
      </c>
      <c r="K37" s="123"/>
      <c r="L37" s="116" t="str">
        <f t="shared" si="10"/>
        <v>1014200</v>
      </c>
    </row>
    <row r="38" ht="14.25" customHeight="1">
      <c r="B38" s="86"/>
      <c r="C38" s="122" t="s">
        <v>32</v>
      </c>
      <c r="D38" s="118" t="str">
        <f>SUM(D35:D37)</f>
        <v>33,000</v>
      </c>
      <c r="E38" s="123">
        <v>25.0</v>
      </c>
      <c r="F38" s="122" t="str">
        <f t="shared" si="7"/>
        <v>275000</v>
      </c>
      <c r="G38" s="118" t="str">
        <f>SUM(G35:G37)</f>
        <v>43,200</v>
      </c>
      <c r="H38" s="123">
        <v>44.0</v>
      </c>
      <c r="I38" s="122" t="str">
        <f t="shared" si="8"/>
        <v>1900800</v>
      </c>
      <c r="J38" s="118" t="str">
        <f>SUM(J35:J37)</f>
        <v>76,200</v>
      </c>
      <c r="K38" s="123"/>
      <c r="L38" s="116" t="str">
        <f>SUM(L35:L37)</f>
        <v>2725800</v>
      </c>
    </row>
    <row r="39" ht="14.25" customHeight="1">
      <c r="B39" s="86"/>
      <c r="C39" s="86"/>
      <c r="D39" s="86"/>
      <c r="E39" s="86"/>
      <c r="F39" s="86"/>
      <c r="G39" s="86"/>
      <c r="H39" s="86"/>
      <c r="I39" s="86"/>
    </row>
    <row r="40" ht="14.25" customHeight="1">
      <c r="B40" s="86"/>
      <c r="C40" s="86"/>
      <c r="D40" s="86"/>
      <c r="E40" s="86"/>
      <c r="F40" s="86"/>
      <c r="G40" s="86"/>
      <c r="H40" s="86"/>
      <c r="I40" s="86"/>
    </row>
    <row r="41" ht="14.25" customHeight="1">
      <c r="B41" s="86"/>
      <c r="C41" s="124" t="s">
        <v>69</v>
      </c>
      <c r="D41" s="124"/>
      <c r="E41" s="110"/>
      <c r="F41" s="110"/>
      <c r="G41" s="110"/>
      <c r="H41" s="110"/>
      <c r="I41" s="110"/>
    </row>
    <row r="42" ht="14.25" customHeight="1">
      <c r="B42" s="86"/>
      <c r="C42" s="125" t="s">
        <v>62</v>
      </c>
      <c r="D42" s="74"/>
      <c r="E42" s="126" t="s">
        <v>63</v>
      </c>
      <c r="F42" s="126" t="s">
        <v>49</v>
      </c>
      <c r="G42" s="126" t="s">
        <v>50</v>
      </c>
      <c r="H42" s="126" t="s">
        <v>70</v>
      </c>
      <c r="I42" s="127"/>
    </row>
    <row r="43" ht="14.25" customHeight="1">
      <c r="B43" s="110" t="s">
        <v>61</v>
      </c>
      <c r="C43" s="103" t="s">
        <v>71</v>
      </c>
      <c r="D43" s="74"/>
      <c r="E43" s="96" t="str">
        <f t="shared" ref="E43:G43" si="11">F25</f>
        <v>11,000</v>
      </c>
      <c r="F43" s="96" t="str">
        <f t="shared" si="11"/>
        <v>8,800</v>
      </c>
      <c r="G43" s="96" t="str">
        <f t="shared" si="11"/>
        <v>13,200</v>
      </c>
      <c r="H43" s="117" t="str">
        <f>SUM(E43:G43)</f>
        <v>33,000</v>
      </c>
      <c r="I43" s="127"/>
    </row>
    <row r="44" ht="14.25" customHeight="1">
      <c r="B44" s="86"/>
      <c r="C44" s="103" t="s">
        <v>72</v>
      </c>
      <c r="D44" s="74"/>
      <c r="E44" s="116" t="str">
        <f t="shared" ref="E44:F44" si="12">F43*50%</f>
        <v>4400</v>
      </c>
      <c r="F44" s="116" t="str">
        <f t="shared" si="12"/>
        <v>6600</v>
      </c>
      <c r="G44" s="116">
        <v>6000.0</v>
      </c>
      <c r="H44" s="116">
        <v>6000.0</v>
      </c>
      <c r="I44" s="127"/>
    </row>
    <row r="45" ht="14.25" customHeight="1">
      <c r="B45" s="86"/>
      <c r="C45" s="103"/>
      <c r="D45" s="115"/>
      <c r="E45" s="117" t="str">
        <f t="shared" ref="E45:H45" si="13">SUM(E43:E44)</f>
        <v>15,400</v>
      </c>
      <c r="F45" s="117" t="str">
        <f t="shared" si="13"/>
        <v>15,400</v>
      </c>
      <c r="G45" s="117" t="str">
        <f t="shared" si="13"/>
        <v>19,200</v>
      </c>
      <c r="H45" s="117" t="str">
        <f t="shared" si="13"/>
        <v>39,000</v>
      </c>
      <c r="I45" s="127"/>
    </row>
    <row r="46" ht="14.25" customHeight="1">
      <c r="B46" s="86"/>
      <c r="C46" s="128" t="s">
        <v>73</v>
      </c>
      <c r="D46" s="74"/>
      <c r="E46" s="116" t="str">
        <f t="shared" ref="E46:G46" si="14">E43*50%</f>
        <v>5500</v>
      </c>
      <c r="F46" s="116" t="str">
        <f t="shared" si="14"/>
        <v>4400</v>
      </c>
      <c r="G46" s="116" t="str">
        <f t="shared" si="14"/>
        <v>6600</v>
      </c>
      <c r="H46" s="116">
        <v>5500.0</v>
      </c>
      <c r="I46" s="127"/>
    </row>
    <row r="47" ht="14.25" customHeight="1">
      <c r="B47" s="86"/>
      <c r="C47" s="111" t="s">
        <v>74</v>
      </c>
      <c r="D47" s="74"/>
      <c r="E47" s="117" t="str">
        <f t="shared" ref="E47:H47" si="15">E43+E44-E46</f>
        <v>9,900</v>
      </c>
      <c r="F47" s="117" t="str">
        <f t="shared" si="15"/>
        <v>11,000</v>
      </c>
      <c r="G47" s="117" t="str">
        <f t="shared" si="15"/>
        <v>12,600</v>
      </c>
      <c r="H47" s="117" t="str">
        <f t="shared" si="15"/>
        <v>33,500</v>
      </c>
      <c r="I47" s="127"/>
    </row>
    <row r="48" ht="14.25" customHeight="1">
      <c r="B48" s="110" t="s">
        <v>46</v>
      </c>
      <c r="C48" s="129" t="s">
        <v>71</v>
      </c>
      <c r="D48" s="129"/>
      <c r="E48" s="96" t="str">
        <f t="shared" ref="E48:G48" si="16">F30</f>
        <v>14,400</v>
      </c>
      <c r="F48" s="96" t="str">
        <f t="shared" si="16"/>
        <v>12,000</v>
      </c>
      <c r="G48" s="96" t="str">
        <f t="shared" si="16"/>
        <v>16,800</v>
      </c>
      <c r="H48" s="117" t="str">
        <f>SUM(E48:G48)</f>
        <v>43,200</v>
      </c>
      <c r="I48" s="127"/>
    </row>
    <row r="49" ht="14.25" customHeight="1">
      <c r="B49" s="86"/>
      <c r="C49" s="129" t="s">
        <v>72</v>
      </c>
      <c r="D49" s="129"/>
      <c r="E49" s="116" t="str">
        <f t="shared" ref="E49:F49" si="17">F48*50%</f>
        <v>6000</v>
      </c>
      <c r="F49" s="116" t="str">
        <f t="shared" si="17"/>
        <v>8400</v>
      </c>
      <c r="G49" s="116">
        <v>8000.0</v>
      </c>
      <c r="H49" s="116">
        <v>8000.0</v>
      </c>
      <c r="I49" s="127"/>
    </row>
    <row r="50" ht="14.25" customHeight="1">
      <c r="B50" s="86"/>
      <c r="C50" s="130"/>
      <c r="D50" s="97"/>
      <c r="E50" s="117" t="str">
        <f t="shared" ref="E50:H50" si="18">SUM(E48:E49)</f>
        <v>20,400</v>
      </c>
      <c r="F50" s="117" t="str">
        <f t="shared" si="18"/>
        <v>20,400</v>
      </c>
      <c r="G50" s="117" t="str">
        <f t="shared" si="18"/>
        <v>24,800</v>
      </c>
      <c r="H50" s="117" t="str">
        <f t="shared" si="18"/>
        <v>51,200</v>
      </c>
      <c r="I50" s="127"/>
    </row>
    <row r="51" ht="14.25" customHeight="1">
      <c r="B51" s="86"/>
      <c r="C51" s="131" t="s">
        <v>75</v>
      </c>
      <c r="D51" s="129"/>
      <c r="E51" s="116" t="str">
        <f t="shared" ref="E51:G51" si="19">E48*50%</f>
        <v>7200</v>
      </c>
      <c r="F51" s="116" t="str">
        <f t="shared" si="19"/>
        <v>6000</v>
      </c>
      <c r="G51" s="116" t="str">
        <f t="shared" si="19"/>
        <v>8400</v>
      </c>
      <c r="H51" s="116">
        <v>7200.0</v>
      </c>
      <c r="I51" s="127"/>
    </row>
    <row r="52" ht="14.25" customHeight="1">
      <c r="B52" s="86"/>
      <c r="C52" s="132" t="s">
        <v>74</v>
      </c>
      <c r="D52" s="97"/>
      <c r="E52" s="117" t="str">
        <f t="shared" ref="E52:H52" si="20">E48+E49-E51</f>
        <v>13,200</v>
      </c>
      <c r="F52" s="117" t="str">
        <f t="shared" si="20"/>
        <v>14,400</v>
      </c>
      <c r="G52" s="117" t="str">
        <f t="shared" si="20"/>
        <v>16,400</v>
      </c>
      <c r="H52" s="117" t="str">
        <f t="shared" si="20"/>
        <v>44,000</v>
      </c>
      <c r="I52" s="127"/>
    </row>
    <row r="53" ht="14.25" customHeight="1">
      <c r="B53" s="86"/>
      <c r="C53" s="86"/>
      <c r="D53" s="86"/>
      <c r="E53" s="86"/>
      <c r="F53" s="86"/>
      <c r="G53" s="86"/>
      <c r="H53" s="86"/>
      <c r="I53" s="86"/>
    </row>
    <row r="54" ht="14.25" customHeight="1">
      <c r="B54" s="86"/>
      <c r="C54" s="86"/>
      <c r="D54" s="86"/>
      <c r="E54" s="86"/>
      <c r="F54" s="86"/>
      <c r="G54" s="86"/>
      <c r="H54" s="86"/>
      <c r="I54" s="86"/>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22">
    <mergeCell ref="C44:D44"/>
    <mergeCell ref="C46:D46"/>
    <mergeCell ref="C47:D47"/>
    <mergeCell ref="C43:D43"/>
    <mergeCell ref="C42:D42"/>
    <mergeCell ref="B27:E27"/>
    <mergeCell ref="B28:E28"/>
    <mergeCell ref="B29:E29"/>
    <mergeCell ref="B30:E30"/>
    <mergeCell ref="B2:D2"/>
    <mergeCell ref="B22:E22"/>
    <mergeCell ref="B25:E25"/>
    <mergeCell ref="D33:F33"/>
    <mergeCell ref="G33:I33"/>
    <mergeCell ref="J33:L33"/>
    <mergeCell ref="B23:E23"/>
    <mergeCell ref="B24:D24"/>
    <mergeCell ref="B17:H17"/>
    <mergeCell ref="B3:J4"/>
    <mergeCell ref="B6:F6"/>
    <mergeCell ref="B11:F11"/>
    <mergeCell ref="C32:L3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20.57"/>
    <col customWidth="1" min="4" max="4" width="14.71"/>
    <col customWidth="1" min="5" max="5" width="13.43"/>
    <col customWidth="1" min="6" max="6" width="15.29"/>
    <col customWidth="1" min="7" max="8" width="8.86"/>
    <col customWidth="1" min="9" max="9" width="12.0"/>
    <col customWidth="1" min="10" max="10" width="13.57"/>
    <col customWidth="1" min="11" max="13" width="8.86"/>
  </cols>
  <sheetData>
    <row r="1" ht="14.25" customHeight="1"/>
    <row r="2" ht="14.25" customHeight="1">
      <c r="A2" s="80" t="s">
        <v>76</v>
      </c>
      <c r="C2" s="133" t="s">
        <v>43</v>
      </c>
      <c r="D2" s="56"/>
      <c r="E2" s="134"/>
      <c r="G2" s="135"/>
      <c r="H2" s="50"/>
    </row>
    <row r="3" ht="30.0" customHeight="1">
      <c r="C3" s="136" t="s">
        <v>77</v>
      </c>
      <c r="D3" s="8"/>
      <c r="E3" s="8"/>
      <c r="F3" s="8"/>
      <c r="G3" s="8"/>
      <c r="H3" s="8"/>
      <c r="I3" s="8"/>
      <c r="J3" s="8"/>
      <c r="K3" s="8"/>
      <c r="L3" s="9"/>
    </row>
    <row r="4" ht="14.25" customHeight="1">
      <c r="C4" s="10"/>
      <c r="L4" s="11"/>
    </row>
    <row r="5" ht="14.25" customHeight="1">
      <c r="C5" s="10"/>
      <c r="L5" s="11"/>
    </row>
    <row r="6" ht="14.25" customHeight="1">
      <c r="C6" s="10"/>
      <c r="L6" s="11"/>
    </row>
    <row r="7" ht="14.25" customHeight="1">
      <c r="C7" s="10"/>
      <c r="L7" s="11"/>
    </row>
    <row r="8" ht="14.25" customHeight="1">
      <c r="C8" s="10"/>
      <c r="L8" s="11"/>
    </row>
    <row r="9" ht="14.25" customHeight="1">
      <c r="C9" s="10"/>
      <c r="L9" s="11"/>
    </row>
    <row r="10" ht="14.25" customHeight="1">
      <c r="C10" s="10"/>
      <c r="L10" s="11"/>
    </row>
    <row r="11" ht="14.25" customHeight="1">
      <c r="C11" s="10"/>
      <c r="L11" s="11"/>
    </row>
    <row r="12" ht="14.25" customHeight="1">
      <c r="C12" s="10"/>
      <c r="L12" s="11"/>
    </row>
    <row r="13" ht="14.25" customHeight="1">
      <c r="C13" s="10"/>
      <c r="L13" s="11"/>
    </row>
    <row r="14" ht="14.25" customHeight="1">
      <c r="C14" s="10"/>
      <c r="L14" s="11"/>
    </row>
    <row r="15" ht="42.75" customHeight="1">
      <c r="C15" s="10"/>
      <c r="L15" s="11"/>
    </row>
    <row r="16" ht="14.25" customHeight="1">
      <c r="C16" s="10"/>
      <c r="L16" s="11"/>
    </row>
    <row r="17" ht="15.0" customHeight="1">
      <c r="C17" s="10"/>
      <c r="L17" s="11"/>
    </row>
    <row r="18" ht="15.0" customHeight="1">
      <c r="C18" s="49"/>
      <c r="D18" s="50"/>
      <c r="E18" s="50"/>
      <c r="F18" s="50"/>
      <c r="G18" s="50"/>
      <c r="H18" s="50"/>
      <c r="I18" s="50"/>
      <c r="J18" s="50"/>
      <c r="K18" s="50"/>
      <c r="L18" s="51"/>
    </row>
    <row r="19" ht="14.25" customHeight="1">
      <c r="C19" s="86"/>
      <c r="D19" s="86"/>
      <c r="E19" s="86"/>
      <c r="F19" s="86"/>
      <c r="G19" s="86"/>
      <c r="H19" s="86"/>
      <c r="I19" s="86"/>
      <c r="J19" s="86"/>
      <c r="K19" s="86"/>
      <c r="L19" s="86"/>
    </row>
    <row r="20" ht="14.25" customHeight="1">
      <c r="B20" s="104" t="s">
        <v>59</v>
      </c>
      <c r="C20" s="137" t="s">
        <v>78</v>
      </c>
      <c r="D20" s="138"/>
      <c r="E20" s="138"/>
      <c r="F20" s="138"/>
      <c r="G20" s="138"/>
      <c r="H20" s="138"/>
      <c r="I20" s="138"/>
      <c r="J20" s="139"/>
      <c r="K20" s="86"/>
      <c r="L20" s="86"/>
      <c r="M20" s="86"/>
    </row>
    <row r="21" ht="14.25" customHeight="1">
      <c r="B21" s="86"/>
      <c r="C21" s="140"/>
      <c r="D21" s="141">
        <v>2024.0</v>
      </c>
      <c r="E21" s="73"/>
      <c r="F21" s="74"/>
      <c r="G21" s="141">
        <v>2025.0</v>
      </c>
      <c r="H21" s="73"/>
      <c r="I21" s="74"/>
      <c r="J21" s="140"/>
      <c r="K21" s="86"/>
      <c r="L21" s="86"/>
      <c r="M21" s="86" t="s">
        <v>79</v>
      </c>
    </row>
    <row r="22" ht="14.25" customHeight="1">
      <c r="B22" s="86"/>
      <c r="C22" s="142"/>
      <c r="D22" s="142" t="s">
        <v>80</v>
      </c>
      <c r="E22" s="142" t="s">
        <v>81</v>
      </c>
      <c r="F22" s="142" t="s">
        <v>82</v>
      </c>
      <c r="G22" s="142" t="s">
        <v>63</v>
      </c>
      <c r="H22" s="142" t="s">
        <v>49</v>
      </c>
      <c r="I22" s="142" t="s">
        <v>50</v>
      </c>
      <c r="J22" s="142" t="s">
        <v>83</v>
      </c>
      <c r="K22" s="86"/>
      <c r="L22" s="86"/>
      <c r="M22" s="86" t="s">
        <v>84</v>
      </c>
    </row>
    <row r="23" ht="14.25" customHeight="1">
      <c r="B23" s="86"/>
      <c r="C23" s="143" t="s">
        <v>71</v>
      </c>
      <c r="D23" s="144">
        <v>4000.0</v>
      </c>
      <c r="E23" s="144">
        <v>4000.0</v>
      </c>
      <c r="F23" s="144">
        <v>5000.0</v>
      </c>
      <c r="G23" s="144">
        <v>5600.0</v>
      </c>
      <c r="H23" s="144">
        <v>6000.0</v>
      </c>
      <c r="I23" s="144">
        <v>6800.0</v>
      </c>
      <c r="J23" s="117" t="str">
        <f>SUM(D23:I23)</f>
        <v>31,400</v>
      </c>
      <c r="K23" s="86"/>
      <c r="L23" s="86"/>
      <c r="M23" s="86">
        <v>7600.0</v>
      </c>
    </row>
    <row r="24" ht="28.5" customHeight="1">
      <c r="B24" s="86"/>
      <c r="C24" s="143" t="s">
        <v>85</v>
      </c>
      <c r="D24" s="145" t="str">
        <f t="shared" ref="D24:H24" si="1">E23*25%</f>
        <v>1000</v>
      </c>
      <c r="E24" s="145" t="str">
        <f t="shared" si="1"/>
        <v>1250</v>
      </c>
      <c r="F24" s="145" t="str">
        <f t="shared" si="1"/>
        <v>1400</v>
      </c>
      <c r="G24" s="145" t="str">
        <f t="shared" si="1"/>
        <v>1500</v>
      </c>
      <c r="H24" s="145" t="str">
        <f t="shared" si="1"/>
        <v>1700</v>
      </c>
      <c r="I24" s="145" t="str">
        <f>M23*25%</f>
        <v>1900</v>
      </c>
      <c r="J24" s="146" t="str">
        <f t="shared" ref="J24:J25" si="3">I24</f>
        <v>1900</v>
      </c>
      <c r="K24" s="86"/>
      <c r="L24" s="86"/>
      <c r="M24" s="86" t="str">
        <f>25%*M23</f>
        <v>1900</v>
      </c>
    </row>
    <row r="25" ht="14.25" customHeight="1">
      <c r="B25" s="86"/>
      <c r="C25" s="143" t="s">
        <v>86</v>
      </c>
      <c r="D25" s="123" t="str">
        <f>D24</f>
        <v>1000</v>
      </c>
      <c r="E25" s="122" t="str">
        <f t="shared" ref="E25:I25" si="2">D24</f>
        <v>1000</v>
      </c>
      <c r="F25" s="122" t="str">
        <f t="shared" si="2"/>
        <v>1250</v>
      </c>
      <c r="G25" s="122" t="str">
        <f t="shared" si="2"/>
        <v>1400</v>
      </c>
      <c r="H25" s="122" t="str">
        <f t="shared" si="2"/>
        <v>1500</v>
      </c>
      <c r="I25" s="122" t="str">
        <f t="shared" si="2"/>
        <v>1700</v>
      </c>
      <c r="J25" s="116" t="str">
        <f t="shared" si="3"/>
        <v>1700</v>
      </c>
      <c r="K25" s="86"/>
      <c r="L25" s="86"/>
      <c r="M25" s="86"/>
    </row>
    <row r="26" ht="14.25" customHeight="1">
      <c r="B26" s="86"/>
      <c r="C26" s="143" t="s">
        <v>74</v>
      </c>
      <c r="D26" s="114" t="str">
        <f t="shared" ref="D26:I26" si="4">D23+D24-D25</f>
        <v>4,000</v>
      </c>
      <c r="E26" s="114" t="str">
        <f t="shared" si="4"/>
        <v>4,250</v>
      </c>
      <c r="F26" s="114" t="str">
        <f t="shared" si="4"/>
        <v>5,150</v>
      </c>
      <c r="G26" s="114" t="str">
        <f t="shared" si="4"/>
        <v>5,700</v>
      </c>
      <c r="H26" s="114" t="str">
        <f t="shared" si="4"/>
        <v>6,200</v>
      </c>
      <c r="I26" s="114" t="str">
        <f t="shared" si="4"/>
        <v>7,000</v>
      </c>
      <c r="J26" s="117" t="str">
        <f>SUM(D26:I26)</f>
        <v>32,300</v>
      </c>
      <c r="K26" s="86"/>
      <c r="L26" s="86"/>
      <c r="M26" s="86"/>
    </row>
    <row r="27" ht="14.25" customHeight="1">
      <c r="B27" s="86"/>
      <c r="C27" s="86"/>
      <c r="D27" s="86"/>
      <c r="E27" s="86"/>
      <c r="F27" s="86"/>
      <c r="G27" s="86"/>
      <c r="H27" s="86"/>
      <c r="I27" s="86"/>
      <c r="J27" s="86"/>
      <c r="K27" s="86"/>
      <c r="L27" s="86"/>
      <c r="M27" s="86"/>
    </row>
    <row r="28" ht="15.0" customHeight="1">
      <c r="B28" s="86"/>
      <c r="C28" s="147" t="s">
        <v>87</v>
      </c>
      <c r="D28" s="73"/>
      <c r="E28" s="73"/>
      <c r="F28" s="73"/>
      <c r="G28" s="73"/>
      <c r="H28" s="73"/>
      <c r="I28" s="73"/>
      <c r="J28" s="74"/>
      <c r="K28" s="86"/>
      <c r="L28" s="86"/>
      <c r="M28" s="86"/>
    </row>
    <row r="29" ht="14.25" customHeight="1">
      <c r="B29" s="86"/>
      <c r="C29" s="148" t="s">
        <v>62</v>
      </c>
      <c r="D29" s="149" t="s">
        <v>88</v>
      </c>
      <c r="E29" s="148" t="s">
        <v>89</v>
      </c>
      <c r="F29" s="86"/>
      <c r="G29" s="86"/>
      <c r="H29" s="86"/>
      <c r="I29" s="86"/>
      <c r="J29" s="86"/>
      <c r="K29" s="86"/>
      <c r="L29" s="86"/>
      <c r="M29" s="86"/>
    </row>
    <row r="30" ht="14.25" customHeight="1">
      <c r="B30" s="86"/>
      <c r="C30" s="95" t="s">
        <v>90</v>
      </c>
      <c r="D30" s="150">
        <v>15.0</v>
      </c>
      <c r="E30" s="116" t="str">
        <f>15*J26</f>
        <v>484500</v>
      </c>
      <c r="F30" s="86"/>
      <c r="G30" s="86"/>
      <c r="H30" s="86"/>
      <c r="I30" s="86"/>
      <c r="J30" s="86"/>
      <c r="K30" s="86"/>
      <c r="L30" s="86"/>
      <c r="M30" s="86"/>
    </row>
    <row r="31" ht="14.25" customHeight="1">
      <c r="B31" s="86"/>
      <c r="C31" s="95" t="s">
        <v>91</v>
      </c>
      <c r="D31" s="150">
        <v>10.0</v>
      </c>
      <c r="E31" s="116" t="str">
        <f>D31*J26</f>
        <v>323000</v>
      </c>
      <c r="F31" s="86"/>
      <c r="G31" s="86"/>
      <c r="H31" s="86"/>
      <c r="I31" s="86"/>
      <c r="J31" s="86"/>
      <c r="K31" s="86"/>
      <c r="L31" s="86"/>
      <c r="M31" s="86"/>
    </row>
    <row r="32" ht="14.25" customHeight="1">
      <c r="B32" s="86"/>
      <c r="C32" s="95" t="s">
        <v>92</v>
      </c>
      <c r="D32" s="98" t="str">
        <f>300000/60000</f>
        <v>5</v>
      </c>
      <c r="E32" s="146" t="str">
        <f>D32*J26</f>
        <v>161500</v>
      </c>
      <c r="F32" s="86"/>
      <c r="G32" s="86"/>
      <c r="H32" s="86"/>
      <c r="I32" s="86"/>
      <c r="J32" s="86"/>
      <c r="K32" s="86"/>
      <c r="L32" s="86"/>
      <c r="M32" s="86"/>
    </row>
    <row r="33" ht="14.25" customHeight="1">
      <c r="B33" s="86"/>
      <c r="C33" s="95" t="s">
        <v>93</v>
      </c>
      <c r="D33" s="116" t="str">
        <f t="shared" ref="D33:E33" si="5">SUM(D30:D32)</f>
        <v>30</v>
      </c>
      <c r="E33" s="116" t="str">
        <f t="shared" si="5"/>
        <v>969000</v>
      </c>
      <c r="F33" s="86"/>
      <c r="G33" s="86"/>
      <c r="H33" s="86"/>
      <c r="I33" s="86"/>
      <c r="J33" s="86"/>
      <c r="K33" s="86"/>
      <c r="L33" s="86"/>
      <c r="M33" s="86"/>
    </row>
    <row r="34" ht="14.25" customHeight="1">
      <c r="B34" s="86"/>
      <c r="C34" s="86"/>
      <c r="D34" s="86"/>
      <c r="E34" s="86"/>
      <c r="F34" s="86"/>
      <c r="G34" s="86"/>
      <c r="H34" s="86"/>
      <c r="I34" s="86"/>
      <c r="J34" s="86"/>
      <c r="K34" s="86"/>
      <c r="L34" s="86"/>
      <c r="M34" s="86"/>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7">
    <mergeCell ref="G2:H2"/>
    <mergeCell ref="C2:E2"/>
    <mergeCell ref="D21:F21"/>
    <mergeCell ref="G21:I21"/>
    <mergeCell ref="C28:J28"/>
    <mergeCell ref="C3:L18"/>
    <mergeCell ref="C20:J2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9.29"/>
    <col customWidth="1" min="3" max="3" width="24.43"/>
    <col customWidth="1" min="4" max="4" width="10.71"/>
    <col customWidth="1" min="5" max="5" width="9.0"/>
    <col customWidth="1" min="6" max="6" width="12.14"/>
    <col customWidth="1" min="7" max="11" width="9.0"/>
  </cols>
  <sheetData>
    <row r="1">
      <c r="A1" s="151"/>
      <c r="B1" s="151"/>
      <c r="C1" s="151"/>
      <c r="D1" s="151"/>
      <c r="E1" s="151"/>
      <c r="F1" s="151"/>
      <c r="G1" s="151"/>
      <c r="H1" s="151"/>
      <c r="I1" s="151"/>
      <c r="J1" s="151"/>
      <c r="K1" s="151"/>
    </row>
    <row r="2" ht="21.75" customHeight="1">
      <c r="A2" s="152" t="s">
        <v>94</v>
      </c>
      <c r="B2" s="153" t="s">
        <v>95</v>
      </c>
      <c r="C2" s="139"/>
      <c r="D2" s="154"/>
      <c r="E2" s="151"/>
      <c r="F2" s="151"/>
      <c r="G2" s="151"/>
      <c r="H2" s="151"/>
      <c r="I2" s="151"/>
      <c r="J2" s="151"/>
      <c r="K2" s="151"/>
    </row>
    <row r="3" ht="27.75" customHeight="1">
      <c r="A3" s="151"/>
      <c r="B3" s="151"/>
      <c r="C3" s="7" t="s">
        <v>96</v>
      </c>
      <c r="D3" s="8"/>
      <c r="E3" s="8"/>
      <c r="F3" s="8"/>
      <c r="G3" s="8"/>
      <c r="H3" s="8"/>
      <c r="I3" s="8"/>
      <c r="J3" s="8"/>
      <c r="K3" s="155"/>
    </row>
    <row r="4">
      <c r="A4" s="151"/>
      <c r="B4" s="151"/>
      <c r="C4" s="31"/>
      <c r="D4" s="1"/>
      <c r="E4" s="1"/>
      <c r="F4" s="1"/>
      <c r="G4" s="1"/>
      <c r="H4" s="1"/>
      <c r="I4" s="1"/>
      <c r="J4" s="1"/>
      <c r="K4" s="47"/>
    </row>
    <row r="5">
      <c r="A5" s="151"/>
      <c r="B5" s="151"/>
      <c r="C5" s="31"/>
      <c r="D5" s="156" t="s">
        <v>68</v>
      </c>
      <c r="E5" s="157" t="s">
        <v>63</v>
      </c>
      <c r="F5" s="157" t="s">
        <v>49</v>
      </c>
      <c r="G5" s="157" t="s">
        <v>50</v>
      </c>
      <c r="H5" s="157" t="s">
        <v>97</v>
      </c>
      <c r="I5" s="158" t="s">
        <v>98</v>
      </c>
      <c r="J5" s="1"/>
      <c r="K5" s="47"/>
    </row>
    <row r="6">
      <c r="A6" s="151"/>
      <c r="B6" s="151"/>
      <c r="C6" s="31"/>
      <c r="D6" s="27" t="s">
        <v>99</v>
      </c>
      <c r="E6" s="28">
        <v>10500.0</v>
      </c>
      <c r="F6" s="28">
        <v>15000.0</v>
      </c>
      <c r="G6" s="28">
        <v>12000.0</v>
      </c>
      <c r="H6" s="28">
        <v>10800.0</v>
      </c>
      <c r="I6" s="159">
        <v>10500.0</v>
      </c>
      <c r="J6" s="1"/>
      <c r="K6" s="47"/>
    </row>
    <row r="7">
      <c r="A7" s="151"/>
      <c r="B7" s="151"/>
      <c r="C7" s="31"/>
      <c r="D7" s="1"/>
      <c r="E7" s="1"/>
      <c r="F7" s="1"/>
      <c r="G7" s="1"/>
      <c r="H7" s="1"/>
      <c r="I7" s="1"/>
      <c r="J7" s="1"/>
      <c r="K7" s="47"/>
    </row>
    <row r="8">
      <c r="A8" s="151"/>
      <c r="B8" s="151"/>
      <c r="C8" s="160" t="s">
        <v>100</v>
      </c>
      <c r="K8" s="47"/>
    </row>
    <row r="9">
      <c r="A9" s="151"/>
      <c r="B9" s="151"/>
      <c r="C9" s="10"/>
      <c r="K9" s="47"/>
    </row>
    <row r="10">
      <c r="A10" s="151"/>
      <c r="B10" s="151"/>
      <c r="C10" s="10"/>
      <c r="K10" s="47"/>
    </row>
    <row r="11">
      <c r="A11" s="151"/>
      <c r="B11" s="151"/>
      <c r="C11" s="31" t="s">
        <v>101</v>
      </c>
      <c r="D11" s="1"/>
      <c r="E11" s="1"/>
      <c r="F11" s="1"/>
      <c r="G11" s="1"/>
      <c r="H11" s="1"/>
      <c r="I11" s="1"/>
      <c r="J11" s="1"/>
      <c r="K11" s="47"/>
    </row>
    <row r="12">
      <c r="A12" s="151"/>
      <c r="B12" s="151"/>
      <c r="C12" s="161" t="s">
        <v>102</v>
      </c>
      <c r="D12" s="1" t="s">
        <v>103</v>
      </c>
      <c r="E12" s="1"/>
      <c r="F12" s="1"/>
      <c r="G12" s="1"/>
      <c r="H12" s="1"/>
      <c r="I12" s="1"/>
      <c r="J12" s="1"/>
      <c r="K12" s="47"/>
    </row>
    <row r="13">
      <c r="A13" s="151"/>
      <c r="B13" s="151"/>
      <c r="C13" s="161" t="s">
        <v>104</v>
      </c>
      <c r="D13" s="1" t="s">
        <v>105</v>
      </c>
      <c r="E13" s="1"/>
      <c r="F13" s="1"/>
      <c r="G13" s="1"/>
      <c r="H13" s="1"/>
      <c r="I13" s="1"/>
      <c r="J13" s="1"/>
      <c r="K13" s="47"/>
    </row>
    <row r="14">
      <c r="A14" s="151"/>
      <c r="B14" s="151"/>
      <c r="C14" s="31"/>
      <c r="D14" s="1"/>
      <c r="E14" s="1"/>
      <c r="F14" s="1"/>
      <c r="G14" s="1"/>
      <c r="H14" s="1"/>
      <c r="I14" s="1"/>
      <c r="J14" s="1"/>
      <c r="K14" s="47"/>
    </row>
    <row r="15">
      <c r="A15" s="151"/>
      <c r="B15" s="151"/>
      <c r="C15" s="30" t="s">
        <v>106</v>
      </c>
      <c r="K15" s="47"/>
    </row>
    <row r="16">
      <c r="A16" s="151"/>
      <c r="B16" s="151"/>
      <c r="C16" s="10"/>
      <c r="K16" s="47"/>
    </row>
    <row r="17">
      <c r="A17" s="151"/>
      <c r="B17" s="151"/>
      <c r="C17" s="10"/>
      <c r="K17" s="47"/>
    </row>
    <row r="18">
      <c r="A18" s="151"/>
      <c r="B18" s="151"/>
      <c r="C18" s="162" t="s">
        <v>102</v>
      </c>
      <c r="D18" s="1" t="s">
        <v>107</v>
      </c>
      <c r="E18" s="1"/>
      <c r="F18" s="1"/>
      <c r="G18" s="1"/>
      <c r="H18" s="1"/>
      <c r="I18" s="1"/>
      <c r="J18" s="1"/>
      <c r="K18" s="47"/>
    </row>
    <row r="19">
      <c r="A19" s="151"/>
      <c r="B19" s="151"/>
      <c r="C19" s="162" t="s">
        <v>104</v>
      </c>
      <c r="D19" s="1" t="s">
        <v>108</v>
      </c>
      <c r="E19" s="1"/>
      <c r="F19" s="1"/>
      <c r="G19" s="1"/>
      <c r="H19" s="1"/>
      <c r="I19" s="1"/>
      <c r="J19" s="1"/>
      <c r="K19" s="47"/>
    </row>
    <row r="20">
      <c r="A20" s="151"/>
      <c r="B20" s="151"/>
      <c r="C20" s="31"/>
      <c r="D20" s="1"/>
      <c r="E20" s="1"/>
      <c r="F20" s="1"/>
      <c r="G20" s="1"/>
      <c r="H20" s="1"/>
      <c r="I20" s="1"/>
      <c r="J20" s="1"/>
      <c r="K20" s="47"/>
    </row>
    <row r="21" ht="15.75" customHeight="1">
      <c r="A21" s="151"/>
      <c r="B21" s="151"/>
      <c r="C21" s="163" t="s">
        <v>109</v>
      </c>
      <c r="K21" s="11"/>
    </row>
    <row r="22" ht="15.75" customHeight="1">
      <c r="A22" s="151"/>
      <c r="B22" s="151"/>
      <c r="C22" s="161" t="s">
        <v>110</v>
      </c>
      <c r="K22" s="11"/>
    </row>
    <row r="23" ht="15.75" customHeight="1">
      <c r="A23" s="151"/>
      <c r="B23" s="151"/>
      <c r="C23" s="164"/>
      <c r="D23" s="165"/>
      <c r="E23" s="165"/>
      <c r="F23" s="165"/>
      <c r="G23" s="165"/>
      <c r="H23" s="165"/>
      <c r="I23" s="165"/>
      <c r="J23" s="165"/>
      <c r="K23" s="166"/>
    </row>
    <row r="24" ht="15.75" customHeight="1">
      <c r="A24" s="151"/>
      <c r="B24" s="1"/>
      <c r="C24" s="1"/>
      <c r="D24" s="1"/>
      <c r="E24" s="1"/>
      <c r="F24" s="1"/>
      <c r="G24" s="1"/>
      <c r="H24" s="1"/>
      <c r="I24" s="1"/>
      <c r="J24" s="1"/>
      <c r="K24" s="151"/>
    </row>
    <row r="25" ht="15.75" customHeight="1">
      <c r="A25" s="151"/>
      <c r="B25" s="1" t="s">
        <v>23</v>
      </c>
      <c r="C25" s="1"/>
      <c r="D25" s="1"/>
      <c r="E25" s="1"/>
      <c r="F25" s="1"/>
      <c r="G25" s="1"/>
      <c r="H25" s="1"/>
      <c r="I25" s="1"/>
      <c r="J25" s="1"/>
      <c r="K25" s="151"/>
    </row>
    <row r="26" ht="15.75" customHeight="1">
      <c r="A26" s="151"/>
      <c r="B26" s="1" t="s">
        <v>111</v>
      </c>
      <c r="C26" s="167" t="s">
        <v>112</v>
      </c>
      <c r="D26" s="73"/>
      <c r="E26" s="73"/>
      <c r="F26" s="74"/>
      <c r="G26" s="1"/>
      <c r="H26" s="1"/>
      <c r="I26" s="3" t="s">
        <v>79</v>
      </c>
      <c r="K26" s="151"/>
    </row>
    <row r="27" ht="15.75" customHeight="1">
      <c r="A27" s="151"/>
      <c r="B27" s="1"/>
      <c r="C27" s="1"/>
      <c r="D27" s="1"/>
      <c r="E27" s="1"/>
      <c r="F27" s="1"/>
      <c r="G27" s="1"/>
      <c r="H27" s="1"/>
      <c r="I27" s="1"/>
      <c r="J27" s="1"/>
      <c r="K27" s="151"/>
    </row>
    <row r="28" ht="15.75" customHeight="1">
      <c r="A28" s="151"/>
      <c r="B28" s="168"/>
      <c r="C28" s="169" t="s">
        <v>63</v>
      </c>
      <c r="D28" s="169" t="s">
        <v>49</v>
      </c>
      <c r="E28" s="169" t="s">
        <v>50</v>
      </c>
      <c r="F28" s="170" t="s">
        <v>97</v>
      </c>
      <c r="G28" s="1"/>
      <c r="H28" s="1"/>
      <c r="I28" s="171" t="s">
        <v>98</v>
      </c>
      <c r="J28" s="1"/>
      <c r="K28" s="151"/>
    </row>
    <row r="29" ht="15.75" customHeight="1">
      <c r="A29" s="151"/>
      <c r="B29" s="71" t="s">
        <v>113</v>
      </c>
      <c r="C29" s="172">
        <v>10500.0</v>
      </c>
      <c r="D29" s="172">
        <v>15000.0</v>
      </c>
      <c r="E29" s="172">
        <v>12000.0</v>
      </c>
      <c r="F29" s="172">
        <v>10800.0</v>
      </c>
      <c r="G29" s="1"/>
      <c r="H29" s="1"/>
      <c r="I29" s="1">
        <v>10500.0</v>
      </c>
      <c r="J29" s="1"/>
      <c r="K29" s="151"/>
    </row>
    <row r="30" ht="15.75" customHeight="1">
      <c r="A30" s="151"/>
      <c r="B30" s="173" t="s">
        <v>114</v>
      </c>
      <c r="C30" s="65" t="str">
        <f t="shared" ref="C30:E30" si="1">25%*D29</f>
        <v>3750</v>
      </c>
      <c r="D30" s="65" t="str">
        <f t="shared" si="1"/>
        <v>3000</v>
      </c>
      <c r="E30" s="65" t="str">
        <f t="shared" si="1"/>
        <v>2700</v>
      </c>
      <c r="F30" s="65" t="str">
        <f>25%*I29</f>
        <v>2625</v>
      </c>
      <c r="G30" s="1"/>
      <c r="H30" s="1"/>
      <c r="I30" s="1"/>
      <c r="J30" s="1"/>
      <c r="K30" s="151"/>
    </row>
    <row r="31" ht="15.75" customHeight="1">
      <c r="A31" s="151"/>
      <c r="B31" s="71" t="s">
        <v>32</v>
      </c>
      <c r="C31" s="70" t="str">
        <f t="shared" ref="C31:F31" si="2">SUM(C29:C30)</f>
        <v>14,250</v>
      </c>
      <c r="D31" s="70" t="str">
        <f t="shared" si="2"/>
        <v>18,000</v>
      </c>
      <c r="E31" s="70" t="str">
        <f t="shared" si="2"/>
        <v>14,700</v>
      </c>
      <c r="F31" s="70" t="str">
        <f t="shared" si="2"/>
        <v>13,425</v>
      </c>
      <c r="G31" s="1"/>
      <c r="H31" s="1"/>
      <c r="I31" s="1"/>
      <c r="J31" s="1"/>
      <c r="K31" s="151"/>
    </row>
    <row r="32" ht="15.75" customHeight="1">
      <c r="A32" s="151"/>
      <c r="B32" s="174" t="s">
        <v>115</v>
      </c>
      <c r="C32" s="65">
        <v>3700.0</v>
      </c>
      <c r="D32" s="65" t="str">
        <f t="shared" ref="D32:F32" si="3">C30</f>
        <v>3750</v>
      </c>
      <c r="E32" s="65" t="str">
        <f t="shared" si="3"/>
        <v>3000</v>
      </c>
      <c r="F32" s="65" t="str">
        <f t="shared" si="3"/>
        <v>2700</v>
      </c>
      <c r="G32" s="1"/>
      <c r="H32" s="1"/>
      <c r="I32" s="1"/>
      <c r="J32" s="1"/>
      <c r="K32" s="151"/>
    </row>
    <row r="33" ht="15.75" customHeight="1">
      <c r="A33" s="151"/>
      <c r="B33" s="71" t="s">
        <v>74</v>
      </c>
      <c r="C33" s="70" t="str">
        <f t="shared" ref="C33:F33" si="4">C29+C30-C32</f>
        <v>10,550</v>
      </c>
      <c r="D33" s="70" t="str">
        <f t="shared" si="4"/>
        <v>14,250</v>
      </c>
      <c r="E33" s="70" t="str">
        <f t="shared" si="4"/>
        <v>11,700</v>
      </c>
      <c r="F33" s="70" t="str">
        <f t="shared" si="4"/>
        <v>10,725</v>
      </c>
      <c r="G33" s="1"/>
      <c r="H33" s="1"/>
      <c r="I33" s="1"/>
      <c r="J33" s="1"/>
      <c r="K33" s="151"/>
    </row>
    <row r="34" ht="15.75" customHeight="1">
      <c r="A34" s="151"/>
      <c r="B34" s="1"/>
      <c r="C34" s="1"/>
      <c r="D34" s="1"/>
      <c r="E34" s="1"/>
      <c r="F34" s="1"/>
      <c r="G34" s="1"/>
      <c r="H34" s="1"/>
      <c r="I34" s="1"/>
      <c r="J34" s="1"/>
      <c r="K34" s="151"/>
    </row>
    <row r="35" ht="31.5" customHeight="1">
      <c r="A35" s="151"/>
      <c r="B35" s="1" t="s">
        <v>116</v>
      </c>
      <c r="C35" s="175" t="s">
        <v>117</v>
      </c>
      <c r="D35" s="73"/>
      <c r="E35" s="73"/>
      <c r="F35" s="74"/>
      <c r="G35" s="1"/>
      <c r="H35" s="1"/>
      <c r="I35" s="1"/>
      <c r="J35" s="1"/>
      <c r="K35" s="151"/>
    </row>
    <row r="36" ht="15.75" customHeight="1">
      <c r="A36" s="151"/>
      <c r="B36" s="1"/>
      <c r="C36" s="176"/>
      <c r="D36" s="169" t="s">
        <v>63</v>
      </c>
      <c r="E36" s="169" t="s">
        <v>49</v>
      </c>
      <c r="F36" s="169" t="s">
        <v>50</v>
      </c>
      <c r="G36" s="1"/>
      <c r="H36" s="1"/>
      <c r="I36" s="171" t="s">
        <v>97</v>
      </c>
      <c r="J36" s="1"/>
      <c r="K36" s="151"/>
    </row>
    <row r="37" ht="15.75" customHeight="1">
      <c r="A37" s="151"/>
      <c r="B37" s="1"/>
      <c r="C37" s="177" t="s">
        <v>118</v>
      </c>
      <c r="D37" s="70" t="str">
        <f t="shared" ref="D37:F37" si="5">C33</f>
        <v>10,550</v>
      </c>
      <c r="E37" s="70" t="str">
        <f t="shared" si="5"/>
        <v>14,250</v>
      </c>
      <c r="F37" s="70" t="str">
        <f t="shared" si="5"/>
        <v>11,700</v>
      </c>
      <c r="G37" s="1"/>
      <c r="H37" s="1"/>
      <c r="I37" s="178" t="str">
        <f>F33</f>
        <v>10,725</v>
      </c>
      <c r="J37" s="1"/>
      <c r="K37" s="151"/>
    </row>
    <row r="38" ht="15.75" customHeight="1">
      <c r="A38" s="151"/>
      <c r="B38" s="1"/>
      <c r="C38" s="69" t="s">
        <v>119</v>
      </c>
      <c r="D38" s="179" t="str">
        <f t="shared" ref="D38:F38" si="6">D$37*4</f>
        <v>42200</v>
      </c>
      <c r="E38" s="179" t="str">
        <f t="shared" si="6"/>
        <v>57000</v>
      </c>
      <c r="F38" s="179" t="str">
        <f t="shared" si="6"/>
        <v>46800</v>
      </c>
      <c r="G38" s="1"/>
      <c r="H38" s="1"/>
      <c r="I38" s="1" t="str">
        <f>I37*4</f>
        <v>42900</v>
      </c>
      <c r="J38" s="1"/>
      <c r="K38" s="151"/>
    </row>
    <row r="39" ht="15.75" customHeight="1">
      <c r="A39" s="151"/>
      <c r="B39" s="1"/>
      <c r="C39" s="69" t="s">
        <v>120</v>
      </c>
      <c r="D39" s="179" t="str">
        <f t="shared" ref="D39:E39" si="7">50%*E38</f>
        <v>28500</v>
      </c>
      <c r="E39" s="179" t="str">
        <f t="shared" si="7"/>
        <v>23400</v>
      </c>
      <c r="F39" s="179" t="str">
        <f>50%*I38</f>
        <v>21450</v>
      </c>
      <c r="G39" s="1"/>
      <c r="H39" s="1"/>
      <c r="I39" s="1"/>
      <c r="J39" s="1"/>
      <c r="K39" s="151"/>
    </row>
    <row r="40" ht="15.75" customHeight="1">
      <c r="A40" s="151"/>
      <c r="B40" s="1"/>
      <c r="C40" s="69" t="s">
        <v>121</v>
      </c>
      <c r="D40" s="65" t="str">
        <f t="shared" ref="D40:F40" si="8">D38*50%</f>
        <v>21100</v>
      </c>
      <c r="E40" s="65" t="str">
        <f t="shared" si="8"/>
        <v>28500</v>
      </c>
      <c r="F40" s="65" t="str">
        <f t="shared" si="8"/>
        <v>23400</v>
      </c>
      <c r="G40" s="1"/>
      <c r="H40" s="1"/>
      <c r="I40" s="1"/>
      <c r="J40" s="1"/>
      <c r="K40" s="151"/>
    </row>
    <row r="41" ht="15.75" customHeight="1">
      <c r="A41" s="151"/>
      <c r="B41" s="1"/>
      <c r="C41" s="69" t="s">
        <v>122</v>
      </c>
      <c r="D41" s="65" t="str">
        <f t="shared" ref="D41:F41" si="9">D38+D39-D40</f>
        <v>49600</v>
      </c>
      <c r="E41" s="65" t="str">
        <f t="shared" si="9"/>
        <v>51900</v>
      </c>
      <c r="F41" s="65" t="str">
        <f t="shared" si="9"/>
        <v>44850</v>
      </c>
      <c r="G41" s="1"/>
      <c r="H41" s="1"/>
      <c r="I41" s="1"/>
      <c r="J41" s="1"/>
      <c r="K41" s="151"/>
    </row>
    <row r="42" ht="15.75" customHeight="1">
      <c r="A42" s="151"/>
      <c r="B42" s="1"/>
      <c r="C42" s="69" t="s">
        <v>123</v>
      </c>
      <c r="D42" s="65" t="str">
        <f t="shared" ref="D42:F42" si="10">D$41*5</f>
        <v>248000</v>
      </c>
      <c r="E42" s="65" t="str">
        <f t="shared" si="10"/>
        <v>259500</v>
      </c>
      <c r="F42" s="65" t="str">
        <f t="shared" si="10"/>
        <v>224250</v>
      </c>
      <c r="G42" s="1"/>
      <c r="H42" s="1"/>
      <c r="I42" s="1"/>
      <c r="J42" s="1"/>
      <c r="K42" s="151"/>
    </row>
    <row r="43" ht="15.75" customHeight="1">
      <c r="A43" s="151"/>
      <c r="B43" s="1"/>
      <c r="C43" s="1"/>
      <c r="D43" s="1"/>
      <c r="E43" s="1"/>
      <c r="F43" s="1"/>
      <c r="G43" s="1"/>
      <c r="H43" s="1"/>
      <c r="I43" s="1"/>
      <c r="J43" s="1"/>
      <c r="K43" s="151"/>
    </row>
    <row r="44" ht="30.75" customHeight="1">
      <c r="A44" s="151"/>
      <c r="B44" s="1" t="s">
        <v>124</v>
      </c>
      <c r="C44" s="180" t="s">
        <v>125</v>
      </c>
      <c r="D44" s="73"/>
      <c r="E44" s="73"/>
      <c r="F44" s="74"/>
      <c r="G44" s="1"/>
      <c r="H44" s="1"/>
      <c r="I44" s="1"/>
      <c r="J44" s="1"/>
      <c r="K44" s="151"/>
    </row>
    <row r="45" ht="15.75" customHeight="1">
      <c r="A45" s="151"/>
      <c r="B45" s="1"/>
      <c r="C45" s="75"/>
      <c r="D45" s="181" t="s">
        <v>63</v>
      </c>
      <c r="E45" s="181" t="s">
        <v>49</v>
      </c>
      <c r="F45" s="181" t="s">
        <v>50</v>
      </c>
      <c r="G45" s="1"/>
      <c r="H45" s="1"/>
      <c r="I45" s="171" t="s">
        <v>97</v>
      </c>
      <c r="J45" s="1"/>
      <c r="K45" s="151"/>
    </row>
    <row r="46" ht="15.75" customHeight="1">
      <c r="A46" s="151"/>
      <c r="B46" s="1"/>
      <c r="C46" s="177" t="s">
        <v>118</v>
      </c>
      <c r="D46" s="70" t="str">
        <f t="shared" ref="D46:F46" si="11">C33</f>
        <v>10,550</v>
      </c>
      <c r="E46" s="70" t="str">
        <f t="shared" si="11"/>
        <v>14,250</v>
      </c>
      <c r="F46" s="70" t="str">
        <f t="shared" si="11"/>
        <v>11,700</v>
      </c>
      <c r="G46" s="1"/>
      <c r="H46" s="1"/>
      <c r="I46" s="178">
        <v>10725.0</v>
      </c>
      <c r="J46" s="1"/>
      <c r="K46" s="151"/>
    </row>
    <row r="47" ht="15.75" customHeight="1">
      <c r="A47" s="151"/>
      <c r="B47" s="1"/>
      <c r="C47" s="69" t="s">
        <v>126</v>
      </c>
      <c r="D47" s="179" t="str">
        <f t="shared" ref="D47:F47" si="12">D46*5</f>
        <v>52750</v>
      </c>
      <c r="E47" s="179" t="str">
        <f t="shared" si="12"/>
        <v>71250</v>
      </c>
      <c r="F47" s="179" t="str">
        <f t="shared" si="12"/>
        <v>58500</v>
      </c>
      <c r="G47" s="1"/>
      <c r="H47" s="1"/>
      <c r="I47" s="1" t="str">
        <f>I46*5</f>
        <v>53625</v>
      </c>
      <c r="J47" s="1"/>
      <c r="K47" s="151"/>
    </row>
    <row r="48" ht="15.75" customHeight="1">
      <c r="A48" s="151"/>
      <c r="B48" s="1"/>
      <c r="C48" s="69" t="s">
        <v>127</v>
      </c>
      <c r="D48" s="179" t="str">
        <f t="shared" ref="D48:E48" si="13">50%*E47</f>
        <v>35625</v>
      </c>
      <c r="E48" s="179" t="str">
        <f t="shared" si="13"/>
        <v>29250</v>
      </c>
      <c r="F48" s="179" t="str">
        <f>50%*I47</f>
        <v>26812.5</v>
      </c>
      <c r="G48" s="1"/>
      <c r="H48" s="1"/>
      <c r="I48" s="1"/>
      <c r="J48" s="1"/>
      <c r="K48" s="151"/>
    </row>
    <row r="49" ht="15.75" customHeight="1">
      <c r="A49" s="151"/>
      <c r="B49" s="1"/>
      <c r="C49" s="69" t="s">
        <v>128</v>
      </c>
      <c r="D49" s="65" t="str">
        <f t="shared" ref="D49:F49" si="14">50%*D47</f>
        <v>26375</v>
      </c>
      <c r="E49" s="65" t="str">
        <f t="shared" si="14"/>
        <v>35625</v>
      </c>
      <c r="F49" s="65" t="str">
        <f t="shared" si="14"/>
        <v>29250</v>
      </c>
      <c r="G49" s="1"/>
      <c r="H49" s="1"/>
      <c r="I49" s="1"/>
      <c r="J49" s="1"/>
      <c r="K49" s="151"/>
    </row>
    <row r="50" ht="15.75" customHeight="1">
      <c r="A50" s="151"/>
      <c r="B50" s="1"/>
      <c r="C50" s="177" t="s">
        <v>122</v>
      </c>
      <c r="D50" s="182" t="str">
        <f t="shared" ref="D50:F50" si="15">D47+D48-D49</f>
        <v>62000</v>
      </c>
      <c r="E50" s="182" t="str">
        <f t="shared" si="15"/>
        <v>64875</v>
      </c>
      <c r="F50" s="182" t="str">
        <f t="shared" si="15"/>
        <v>56062.5</v>
      </c>
      <c r="G50" s="1"/>
      <c r="H50" s="1"/>
      <c r="I50" s="1"/>
      <c r="J50" s="1"/>
      <c r="K50" s="151"/>
    </row>
    <row r="51" ht="15.75" customHeight="1">
      <c r="A51" s="151"/>
      <c r="B51" s="1"/>
      <c r="C51" s="69" t="s">
        <v>129</v>
      </c>
      <c r="D51" s="65" t="str">
        <f t="shared" ref="D51:F51" si="16">D$50*4</f>
        <v>248000</v>
      </c>
      <c r="E51" s="65" t="str">
        <f t="shared" si="16"/>
        <v>259500</v>
      </c>
      <c r="F51" s="65" t="str">
        <f t="shared" si="16"/>
        <v>224250</v>
      </c>
      <c r="G51" s="1"/>
      <c r="H51" s="1"/>
      <c r="I51" s="1"/>
      <c r="J51" s="1"/>
      <c r="K51" s="151"/>
    </row>
    <row r="52" ht="15.75" customHeight="1">
      <c r="A52" s="151"/>
      <c r="B52" s="151"/>
      <c r="C52" s="151"/>
      <c r="D52" s="151"/>
      <c r="E52" s="151"/>
      <c r="F52" s="151"/>
      <c r="G52" s="151"/>
      <c r="H52" s="151"/>
      <c r="I52" s="151"/>
      <c r="J52" s="151"/>
      <c r="K52" s="151"/>
    </row>
    <row r="53" ht="15.75" customHeight="1">
      <c r="A53" s="151"/>
      <c r="B53" s="151"/>
      <c r="C53" s="151"/>
      <c r="D53" s="151"/>
      <c r="E53" s="151"/>
      <c r="F53" s="151"/>
      <c r="G53" s="151"/>
      <c r="H53" s="151"/>
      <c r="I53" s="151"/>
      <c r="J53" s="151"/>
      <c r="K53" s="151"/>
    </row>
    <row r="54" ht="15.75" customHeight="1">
      <c r="A54" s="151"/>
      <c r="B54" s="151"/>
      <c r="C54" s="151"/>
      <c r="D54" s="151"/>
      <c r="E54" s="151"/>
      <c r="F54" s="151"/>
      <c r="G54" s="151"/>
      <c r="H54" s="151"/>
      <c r="I54" s="151"/>
      <c r="J54" s="151"/>
      <c r="K54" s="151"/>
    </row>
    <row r="55" ht="15.75" customHeight="1">
      <c r="A55" s="151"/>
      <c r="B55" s="151"/>
      <c r="C55" s="151"/>
      <c r="D55" s="151"/>
      <c r="E55" s="151"/>
      <c r="F55" s="151"/>
      <c r="G55" s="151"/>
      <c r="H55" s="151"/>
      <c r="I55" s="151"/>
      <c r="J55" s="151"/>
      <c r="K55" s="151"/>
    </row>
    <row r="56" ht="15.75" customHeight="1">
      <c r="A56" s="151"/>
      <c r="B56" s="151"/>
      <c r="C56" s="151"/>
      <c r="D56" s="151"/>
      <c r="E56" s="151"/>
      <c r="F56" s="151"/>
      <c r="G56" s="151"/>
      <c r="H56" s="151"/>
      <c r="I56" s="151"/>
      <c r="J56" s="151"/>
      <c r="K56" s="151"/>
    </row>
    <row r="57" ht="15.75" customHeight="1">
      <c r="A57" s="151"/>
      <c r="B57" s="151"/>
      <c r="C57" s="151"/>
      <c r="D57" s="151"/>
      <c r="E57" s="151"/>
      <c r="F57" s="151"/>
      <c r="G57" s="151"/>
      <c r="H57" s="151"/>
      <c r="I57" s="151"/>
      <c r="J57" s="151"/>
      <c r="K57" s="151"/>
    </row>
    <row r="58" ht="15.75" customHeight="1">
      <c r="A58" s="151"/>
      <c r="B58" s="151"/>
      <c r="C58" s="151"/>
      <c r="D58" s="151"/>
      <c r="E58" s="151"/>
      <c r="F58" s="151"/>
      <c r="G58" s="151"/>
      <c r="H58" s="151"/>
      <c r="I58" s="151"/>
      <c r="J58" s="151"/>
      <c r="K58" s="151"/>
    </row>
    <row r="59" ht="15.75" customHeight="1">
      <c r="A59" s="151"/>
      <c r="B59" s="151"/>
      <c r="C59" s="151"/>
      <c r="D59" s="151"/>
      <c r="E59" s="151"/>
      <c r="F59" s="151"/>
      <c r="G59" s="151"/>
      <c r="H59" s="151"/>
      <c r="I59" s="151"/>
      <c r="J59" s="151"/>
      <c r="K59" s="151"/>
    </row>
    <row r="60" ht="15.75" customHeight="1">
      <c r="A60" s="151"/>
      <c r="B60" s="151"/>
      <c r="C60" s="151"/>
      <c r="D60" s="151"/>
      <c r="E60" s="151"/>
      <c r="F60" s="151"/>
      <c r="G60" s="151"/>
      <c r="H60" s="151"/>
      <c r="I60" s="151"/>
      <c r="J60" s="151"/>
      <c r="K60" s="151"/>
    </row>
    <row r="61" ht="15.75" customHeight="1">
      <c r="A61" s="151"/>
      <c r="B61" s="151"/>
      <c r="C61" s="151"/>
      <c r="D61" s="151"/>
      <c r="E61" s="151"/>
      <c r="F61" s="151"/>
      <c r="G61" s="151"/>
      <c r="H61" s="151"/>
      <c r="I61" s="151"/>
      <c r="J61" s="151"/>
      <c r="K61" s="151"/>
    </row>
    <row r="62" ht="15.75" customHeight="1">
      <c r="A62" s="151"/>
      <c r="B62" s="151"/>
      <c r="C62" s="151"/>
      <c r="D62" s="151"/>
      <c r="E62" s="151"/>
      <c r="F62" s="151"/>
      <c r="G62" s="151"/>
      <c r="H62" s="151"/>
      <c r="I62" s="151"/>
      <c r="J62" s="151"/>
      <c r="K62" s="151"/>
    </row>
    <row r="63" ht="15.75" customHeight="1">
      <c r="A63" s="151"/>
      <c r="B63" s="151"/>
      <c r="C63" s="151"/>
      <c r="D63" s="151"/>
      <c r="E63" s="151"/>
      <c r="F63" s="151"/>
      <c r="G63" s="151"/>
      <c r="H63" s="151"/>
      <c r="I63" s="151"/>
      <c r="J63" s="151"/>
      <c r="K63" s="151"/>
    </row>
    <row r="64" ht="15.75" customHeight="1">
      <c r="A64" s="151"/>
      <c r="B64" s="151"/>
      <c r="C64" s="151"/>
      <c r="D64" s="151"/>
      <c r="E64" s="151"/>
      <c r="F64" s="151"/>
      <c r="G64" s="151"/>
      <c r="H64" s="151"/>
      <c r="I64" s="151"/>
      <c r="J64" s="151"/>
      <c r="K64" s="151"/>
    </row>
    <row r="65" ht="15.75" customHeight="1">
      <c r="A65" s="151"/>
      <c r="B65" s="151"/>
      <c r="C65" s="151"/>
      <c r="D65" s="151"/>
      <c r="E65" s="151"/>
      <c r="F65" s="151"/>
      <c r="G65" s="151"/>
      <c r="H65" s="151"/>
      <c r="I65" s="151"/>
      <c r="J65" s="151"/>
      <c r="K65" s="151"/>
    </row>
    <row r="66" ht="15.75" customHeight="1">
      <c r="A66" s="151"/>
      <c r="B66" s="151"/>
      <c r="C66" s="151"/>
      <c r="D66" s="151"/>
      <c r="E66" s="151"/>
      <c r="F66" s="151"/>
      <c r="G66" s="151"/>
      <c r="H66" s="151"/>
      <c r="I66" s="151"/>
      <c r="J66" s="151"/>
      <c r="K66" s="151"/>
    </row>
    <row r="67" ht="15.75" customHeight="1">
      <c r="A67" s="151"/>
      <c r="B67" s="151"/>
      <c r="C67" s="151"/>
      <c r="D67" s="151"/>
      <c r="E67" s="151"/>
      <c r="F67" s="151"/>
      <c r="G67" s="151"/>
      <c r="H67" s="151"/>
      <c r="I67" s="151"/>
      <c r="J67" s="151"/>
      <c r="K67" s="151"/>
    </row>
    <row r="68" ht="15.75" customHeight="1">
      <c r="A68" s="151"/>
      <c r="B68" s="151"/>
      <c r="C68" s="151"/>
      <c r="D68" s="151"/>
      <c r="E68" s="151"/>
      <c r="F68" s="151"/>
      <c r="G68" s="151"/>
      <c r="H68" s="151"/>
      <c r="I68" s="151"/>
      <c r="J68" s="151"/>
      <c r="K68" s="151"/>
    </row>
    <row r="69" ht="15.75" customHeight="1">
      <c r="A69" s="151"/>
      <c r="B69" s="151"/>
      <c r="C69" s="151"/>
      <c r="D69" s="151"/>
      <c r="E69" s="151"/>
      <c r="F69" s="151"/>
      <c r="G69" s="151"/>
      <c r="H69" s="151"/>
      <c r="I69" s="151"/>
      <c r="J69" s="151"/>
      <c r="K69" s="151"/>
    </row>
    <row r="70" ht="15.75" customHeight="1">
      <c r="A70" s="151"/>
      <c r="B70" s="151"/>
      <c r="C70" s="151"/>
      <c r="D70" s="151"/>
      <c r="E70" s="151"/>
      <c r="F70" s="151"/>
      <c r="G70" s="151"/>
      <c r="H70" s="151"/>
      <c r="I70" s="151"/>
      <c r="J70" s="151"/>
      <c r="K70" s="151"/>
    </row>
    <row r="71" ht="15.75" customHeight="1">
      <c r="A71" s="151"/>
      <c r="B71" s="151"/>
      <c r="C71" s="151"/>
      <c r="D71" s="151"/>
      <c r="E71" s="151"/>
      <c r="F71" s="151"/>
      <c r="G71" s="151"/>
      <c r="H71" s="151"/>
      <c r="I71" s="151"/>
      <c r="J71" s="151"/>
      <c r="K71" s="151"/>
    </row>
    <row r="72" ht="15.75" customHeight="1">
      <c r="A72" s="151"/>
      <c r="B72" s="151"/>
      <c r="C72" s="151"/>
      <c r="D72" s="151"/>
      <c r="E72" s="151"/>
      <c r="F72" s="151"/>
      <c r="G72" s="151"/>
      <c r="H72" s="151"/>
      <c r="I72" s="151"/>
      <c r="J72" s="151"/>
      <c r="K72" s="151"/>
    </row>
    <row r="73" ht="15.75" customHeight="1">
      <c r="A73" s="151"/>
      <c r="B73" s="151"/>
      <c r="C73" s="151"/>
      <c r="D73" s="151"/>
      <c r="E73" s="151"/>
      <c r="F73" s="151"/>
      <c r="G73" s="151"/>
      <c r="H73" s="151"/>
      <c r="I73" s="151"/>
      <c r="J73" s="151"/>
      <c r="K73" s="151"/>
    </row>
    <row r="74" ht="15.75" customHeight="1">
      <c r="A74" s="151"/>
      <c r="B74" s="151"/>
      <c r="C74" s="151"/>
      <c r="D74" s="151"/>
      <c r="E74" s="151"/>
      <c r="F74" s="151"/>
      <c r="G74" s="151"/>
      <c r="H74" s="151"/>
      <c r="I74" s="151"/>
      <c r="J74" s="151"/>
      <c r="K74" s="151"/>
    </row>
    <row r="75" ht="15.75" customHeight="1">
      <c r="A75" s="151"/>
      <c r="B75" s="151"/>
      <c r="C75" s="151"/>
      <c r="D75" s="151"/>
      <c r="E75" s="151"/>
      <c r="F75" s="151"/>
      <c r="G75" s="151"/>
      <c r="H75" s="151"/>
      <c r="I75" s="151"/>
      <c r="J75" s="151"/>
      <c r="K75" s="151"/>
    </row>
    <row r="76" ht="15.75" customHeight="1">
      <c r="A76" s="151"/>
      <c r="B76" s="151"/>
      <c r="C76" s="151"/>
      <c r="D76" s="151"/>
      <c r="E76" s="151"/>
      <c r="F76" s="151"/>
      <c r="G76" s="151"/>
      <c r="H76" s="151"/>
      <c r="I76" s="151"/>
      <c r="J76" s="151"/>
      <c r="K76" s="151"/>
    </row>
    <row r="77" ht="15.75" customHeight="1">
      <c r="A77" s="151"/>
      <c r="B77" s="151"/>
      <c r="C77" s="151"/>
      <c r="D77" s="151"/>
      <c r="E77" s="151"/>
      <c r="F77" s="151"/>
      <c r="G77" s="151"/>
      <c r="H77" s="151"/>
      <c r="I77" s="151"/>
      <c r="J77" s="151"/>
      <c r="K77" s="151"/>
    </row>
    <row r="78" ht="15.75" customHeight="1">
      <c r="A78" s="151"/>
      <c r="B78" s="151"/>
      <c r="C78" s="151"/>
      <c r="D78" s="151"/>
      <c r="E78" s="151"/>
      <c r="F78" s="151"/>
      <c r="G78" s="151"/>
      <c r="H78" s="151"/>
      <c r="I78" s="151"/>
      <c r="J78" s="151"/>
      <c r="K78" s="151"/>
    </row>
    <row r="79" ht="15.75" customHeight="1">
      <c r="A79" s="151"/>
      <c r="B79" s="151"/>
      <c r="C79" s="151"/>
      <c r="D79" s="151"/>
      <c r="E79" s="151"/>
      <c r="F79" s="151"/>
      <c r="G79" s="151"/>
      <c r="H79" s="151"/>
      <c r="I79" s="151"/>
      <c r="J79" s="151"/>
      <c r="K79" s="151"/>
    </row>
    <row r="80" ht="15.75" customHeight="1">
      <c r="A80" s="151"/>
      <c r="B80" s="151"/>
      <c r="C80" s="151"/>
      <c r="D80" s="151"/>
      <c r="E80" s="151"/>
      <c r="F80" s="151"/>
      <c r="G80" s="151"/>
      <c r="H80" s="151"/>
      <c r="I80" s="151"/>
      <c r="J80" s="151"/>
      <c r="K80" s="151"/>
    </row>
    <row r="81" ht="15.75" customHeight="1">
      <c r="A81" s="151"/>
      <c r="B81" s="151"/>
      <c r="C81" s="151"/>
      <c r="D81" s="151"/>
      <c r="E81" s="151"/>
      <c r="F81" s="151"/>
      <c r="G81" s="151"/>
      <c r="H81" s="151"/>
      <c r="I81" s="151"/>
      <c r="J81" s="151"/>
      <c r="K81" s="151"/>
    </row>
    <row r="82" ht="15.75" customHeight="1">
      <c r="A82" s="151"/>
      <c r="B82" s="151"/>
      <c r="C82" s="151"/>
      <c r="D82" s="151"/>
      <c r="E82" s="151"/>
      <c r="F82" s="151"/>
      <c r="G82" s="151"/>
      <c r="H82" s="151"/>
      <c r="I82" s="151"/>
      <c r="J82" s="151"/>
      <c r="K82" s="151"/>
    </row>
    <row r="83" ht="15.75" customHeight="1">
      <c r="A83" s="151"/>
      <c r="B83" s="151"/>
      <c r="C83" s="151"/>
      <c r="D83" s="151"/>
      <c r="E83" s="151"/>
      <c r="F83" s="151"/>
      <c r="G83" s="151"/>
      <c r="H83" s="151"/>
      <c r="I83" s="151"/>
      <c r="J83" s="151"/>
      <c r="K83" s="151"/>
    </row>
    <row r="84" ht="15.75" customHeight="1">
      <c r="A84" s="151"/>
      <c r="B84" s="151"/>
      <c r="C84" s="151"/>
      <c r="D84" s="151"/>
      <c r="E84" s="151"/>
      <c r="F84" s="151"/>
      <c r="G84" s="151"/>
      <c r="H84" s="151"/>
      <c r="I84" s="151"/>
      <c r="J84" s="151"/>
      <c r="K84" s="151"/>
    </row>
    <row r="85" ht="15.75" customHeight="1">
      <c r="A85" s="151"/>
      <c r="B85" s="151"/>
      <c r="C85" s="151"/>
      <c r="D85" s="151"/>
      <c r="E85" s="151"/>
      <c r="F85" s="151"/>
      <c r="G85" s="151"/>
      <c r="H85" s="151"/>
      <c r="I85" s="151"/>
      <c r="J85" s="151"/>
      <c r="K85" s="151"/>
    </row>
    <row r="86" ht="15.75" customHeight="1">
      <c r="A86" s="151"/>
      <c r="B86" s="151"/>
      <c r="C86" s="151"/>
      <c r="D86" s="151"/>
      <c r="E86" s="151"/>
      <c r="F86" s="151"/>
      <c r="G86" s="151"/>
      <c r="H86" s="151"/>
      <c r="I86" s="151"/>
      <c r="J86" s="151"/>
      <c r="K86" s="151"/>
    </row>
    <row r="87" ht="15.75" customHeight="1">
      <c r="A87" s="151"/>
      <c r="B87" s="151"/>
      <c r="C87" s="151"/>
      <c r="D87" s="151"/>
      <c r="E87" s="151"/>
      <c r="F87" s="151"/>
      <c r="G87" s="151"/>
      <c r="H87" s="151"/>
      <c r="I87" s="151"/>
      <c r="J87" s="151"/>
      <c r="K87" s="151"/>
    </row>
    <row r="88" ht="15.75" customHeight="1">
      <c r="A88" s="151"/>
      <c r="B88" s="151"/>
      <c r="C88" s="151"/>
      <c r="D88" s="151"/>
      <c r="E88" s="151"/>
      <c r="F88" s="151"/>
      <c r="G88" s="151"/>
      <c r="H88" s="151"/>
      <c r="I88" s="151"/>
      <c r="J88" s="151"/>
      <c r="K88" s="151"/>
    </row>
    <row r="89" ht="15.75" customHeight="1">
      <c r="A89" s="151"/>
      <c r="B89" s="151"/>
      <c r="C89" s="151"/>
      <c r="D89" s="151"/>
      <c r="E89" s="151"/>
      <c r="F89" s="151"/>
      <c r="G89" s="151"/>
      <c r="H89" s="151"/>
      <c r="I89" s="151"/>
      <c r="J89" s="151"/>
      <c r="K89" s="151"/>
    </row>
    <row r="90" ht="15.75" customHeight="1">
      <c r="A90" s="151"/>
      <c r="B90" s="151"/>
      <c r="C90" s="151"/>
      <c r="D90" s="151"/>
      <c r="E90" s="151"/>
      <c r="F90" s="151"/>
      <c r="G90" s="151"/>
      <c r="H90" s="151"/>
      <c r="I90" s="151"/>
      <c r="J90" s="151"/>
      <c r="K90" s="151"/>
    </row>
    <row r="91" ht="15.75" customHeight="1">
      <c r="A91" s="151"/>
      <c r="B91" s="151"/>
      <c r="C91" s="151"/>
      <c r="D91" s="151"/>
      <c r="E91" s="151"/>
      <c r="F91" s="151"/>
      <c r="G91" s="151"/>
      <c r="H91" s="151"/>
      <c r="I91" s="151"/>
      <c r="J91" s="151"/>
      <c r="K91" s="151"/>
    </row>
    <row r="92" ht="15.75" customHeight="1">
      <c r="A92" s="151"/>
      <c r="B92" s="151"/>
      <c r="C92" s="151"/>
      <c r="D92" s="151"/>
      <c r="E92" s="151"/>
      <c r="F92" s="151"/>
      <c r="G92" s="151"/>
      <c r="H92" s="151"/>
      <c r="I92" s="151"/>
      <c r="J92" s="151"/>
      <c r="K92" s="151"/>
    </row>
    <row r="93" ht="15.75" customHeight="1">
      <c r="A93" s="151"/>
      <c r="B93" s="151"/>
      <c r="C93" s="151"/>
      <c r="D93" s="151"/>
      <c r="E93" s="151"/>
      <c r="F93" s="151"/>
      <c r="G93" s="151"/>
      <c r="H93" s="151"/>
      <c r="I93" s="151"/>
      <c r="J93" s="151"/>
      <c r="K93" s="151"/>
    </row>
    <row r="94" ht="15.75" customHeight="1">
      <c r="A94" s="151"/>
      <c r="B94" s="151"/>
      <c r="C94" s="151"/>
      <c r="D94" s="151"/>
      <c r="E94" s="151"/>
      <c r="F94" s="151"/>
      <c r="G94" s="151"/>
      <c r="H94" s="151"/>
      <c r="I94" s="151"/>
      <c r="J94" s="151"/>
      <c r="K94" s="151"/>
    </row>
    <row r="95" ht="15.75" customHeight="1">
      <c r="A95" s="151"/>
      <c r="B95" s="151"/>
      <c r="C95" s="151"/>
      <c r="D95" s="151"/>
      <c r="E95" s="151"/>
      <c r="F95" s="151"/>
      <c r="G95" s="151"/>
      <c r="H95" s="151"/>
      <c r="I95" s="151"/>
      <c r="J95" s="151"/>
      <c r="K95" s="151"/>
    </row>
    <row r="96" ht="15.75" customHeight="1">
      <c r="A96" s="151"/>
      <c r="B96" s="151"/>
      <c r="C96" s="151"/>
      <c r="D96" s="151"/>
      <c r="E96" s="151"/>
      <c r="F96" s="151"/>
      <c r="G96" s="151"/>
      <c r="H96" s="151"/>
      <c r="I96" s="151"/>
      <c r="J96" s="151"/>
      <c r="K96" s="151"/>
    </row>
    <row r="97" ht="15.75" customHeight="1">
      <c r="A97" s="151"/>
      <c r="B97" s="151"/>
      <c r="C97" s="151"/>
      <c r="D97" s="151"/>
      <c r="E97" s="151"/>
      <c r="F97" s="151"/>
      <c r="G97" s="151"/>
      <c r="H97" s="151"/>
      <c r="I97" s="151"/>
      <c r="J97" s="151"/>
      <c r="K97" s="151"/>
    </row>
    <row r="98" ht="15.75" customHeight="1">
      <c r="A98" s="151"/>
      <c r="B98" s="151"/>
      <c r="C98" s="151"/>
      <c r="D98" s="151"/>
      <c r="E98" s="151"/>
      <c r="F98" s="151"/>
      <c r="G98" s="151"/>
      <c r="H98" s="151"/>
      <c r="I98" s="151"/>
      <c r="J98" s="151"/>
      <c r="K98" s="151"/>
    </row>
    <row r="99" ht="15.75" customHeight="1">
      <c r="A99" s="151"/>
      <c r="B99" s="151"/>
      <c r="C99" s="151"/>
      <c r="D99" s="151"/>
      <c r="E99" s="151"/>
      <c r="F99" s="151"/>
      <c r="G99" s="151"/>
      <c r="H99" s="151"/>
      <c r="I99" s="151"/>
      <c r="J99" s="151"/>
      <c r="K99" s="151"/>
    </row>
    <row r="100" ht="15.75" customHeight="1">
      <c r="A100" s="151"/>
      <c r="B100" s="151"/>
      <c r="C100" s="151"/>
      <c r="D100" s="151"/>
      <c r="E100" s="151"/>
      <c r="F100" s="151"/>
      <c r="G100" s="151"/>
      <c r="H100" s="151"/>
      <c r="I100" s="151"/>
      <c r="J100" s="151"/>
      <c r="K100" s="151"/>
    </row>
  </sheetData>
  <mergeCells count="10">
    <mergeCell ref="C15:J17"/>
    <mergeCell ref="C21:K21"/>
    <mergeCell ref="C22:K22"/>
    <mergeCell ref="B2:C2"/>
    <mergeCell ref="C3:J3"/>
    <mergeCell ref="C26:F26"/>
    <mergeCell ref="C35:F35"/>
    <mergeCell ref="C44:F44"/>
    <mergeCell ref="C8:J10"/>
    <mergeCell ref="I26:J2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4.14"/>
    <col customWidth="1" min="3" max="3" width="17.0"/>
    <col customWidth="1" min="4" max="4" width="13.86"/>
    <col customWidth="1" min="5" max="5" width="14.71"/>
    <col customWidth="1" min="6" max="6" width="12.57"/>
    <col customWidth="1" min="7" max="7" width="13.57"/>
    <col customWidth="1" min="8" max="24" width="8.86"/>
  </cols>
  <sheetData>
    <row r="1" ht="14.25" customHeight="1"/>
    <row r="2" ht="14.25" customHeight="1">
      <c r="A2" s="80" t="s">
        <v>130</v>
      </c>
      <c r="B2" s="153" t="s">
        <v>131</v>
      </c>
      <c r="C2" s="139"/>
    </row>
    <row r="3" ht="14.25" customHeight="1">
      <c r="C3" s="183" t="s">
        <v>132</v>
      </c>
      <c r="D3" s="8"/>
      <c r="E3" s="8"/>
      <c r="F3" s="8"/>
      <c r="G3" s="8"/>
      <c r="H3" s="8"/>
      <c r="I3" s="9"/>
    </row>
    <row r="4" ht="14.25" customHeight="1">
      <c r="C4" s="10"/>
      <c r="I4" s="11"/>
    </row>
    <row r="5" ht="14.25" customHeight="1">
      <c r="A5" s="184"/>
      <c r="B5" s="184"/>
      <c r="C5" s="129"/>
      <c r="D5" s="129"/>
      <c r="E5" s="98" t="s">
        <v>133</v>
      </c>
      <c r="F5" s="185"/>
      <c r="G5" s="186"/>
      <c r="H5" s="186"/>
      <c r="I5" s="187"/>
      <c r="J5" s="184"/>
      <c r="K5" s="184"/>
      <c r="L5" s="184"/>
      <c r="M5" s="184"/>
      <c r="N5" s="184"/>
      <c r="O5" s="184"/>
      <c r="P5" s="184"/>
      <c r="Q5" s="184"/>
      <c r="R5" s="184"/>
      <c r="S5" s="184"/>
      <c r="T5" s="184"/>
      <c r="U5" s="184"/>
      <c r="V5" s="184"/>
      <c r="W5" s="184"/>
      <c r="X5" s="184"/>
    </row>
    <row r="6" ht="14.25" customHeight="1">
      <c r="A6" s="184"/>
      <c r="B6" s="184"/>
      <c r="C6" s="188" t="s">
        <v>134</v>
      </c>
      <c r="D6" s="74"/>
      <c r="E6" s="150">
        <v>1250000.0</v>
      </c>
      <c r="F6" s="189"/>
      <c r="G6" s="186"/>
      <c r="H6" s="186"/>
      <c r="I6" s="187"/>
      <c r="J6" s="184"/>
      <c r="K6" s="184"/>
      <c r="L6" s="184"/>
      <c r="M6" s="184"/>
      <c r="N6" s="184"/>
      <c r="O6" s="184"/>
      <c r="P6" s="184"/>
      <c r="Q6" s="184"/>
      <c r="R6" s="184"/>
      <c r="S6" s="184"/>
      <c r="T6" s="184"/>
      <c r="U6" s="184"/>
      <c r="V6" s="184"/>
      <c r="W6" s="184"/>
      <c r="X6" s="184"/>
    </row>
    <row r="7" ht="16.5" customHeight="1">
      <c r="A7" s="184"/>
      <c r="B7" s="184"/>
      <c r="C7" s="128" t="s">
        <v>135</v>
      </c>
      <c r="D7" s="74"/>
      <c r="E7" s="150">
        <v>1750000.0</v>
      </c>
      <c r="F7" s="189"/>
      <c r="G7" s="186"/>
      <c r="H7" s="186"/>
      <c r="I7" s="187"/>
      <c r="J7" s="184"/>
      <c r="K7" s="184"/>
      <c r="L7" s="184"/>
      <c r="M7" s="184"/>
      <c r="N7" s="184"/>
      <c r="O7" s="184"/>
      <c r="P7" s="184"/>
      <c r="Q7" s="184"/>
      <c r="R7" s="184"/>
      <c r="S7" s="184"/>
      <c r="T7" s="184"/>
      <c r="U7" s="184"/>
      <c r="V7" s="184"/>
      <c r="W7" s="184"/>
      <c r="X7" s="184"/>
    </row>
    <row r="8" ht="24.0" customHeight="1">
      <c r="A8" s="184"/>
      <c r="B8" s="184"/>
      <c r="C8" s="188" t="s">
        <v>136</v>
      </c>
      <c r="D8" s="74"/>
      <c r="E8" s="150">
        <v>350000.0</v>
      </c>
      <c r="F8" s="189"/>
      <c r="G8" s="190"/>
      <c r="H8" s="186"/>
      <c r="I8" s="187"/>
      <c r="J8" s="184"/>
      <c r="K8" s="184"/>
      <c r="L8" s="184"/>
      <c r="M8" s="184"/>
      <c r="N8" s="184"/>
      <c r="O8" s="184"/>
      <c r="P8" s="184"/>
      <c r="Q8" s="184"/>
      <c r="R8" s="184"/>
      <c r="S8" s="184"/>
      <c r="T8" s="184"/>
      <c r="U8" s="184"/>
      <c r="V8" s="184"/>
      <c r="W8" s="184"/>
      <c r="X8" s="184"/>
    </row>
    <row r="9" ht="24.0" customHeight="1">
      <c r="A9" s="184"/>
      <c r="B9" s="184"/>
      <c r="C9" s="188" t="s">
        <v>137</v>
      </c>
      <c r="D9" s="74"/>
      <c r="E9" s="150">
        <v>2400000.0</v>
      </c>
      <c r="F9" s="189"/>
      <c r="G9" s="186"/>
      <c r="H9" s="186"/>
      <c r="I9" s="187"/>
      <c r="J9" s="184"/>
      <c r="K9" s="184"/>
      <c r="L9" s="184"/>
      <c r="M9" s="184"/>
      <c r="N9" s="184"/>
      <c r="O9" s="184"/>
      <c r="P9" s="184"/>
      <c r="Q9" s="184"/>
      <c r="R9" s="184"/>
      <c r="S9" s="184"/>
      <c r="T9" s="184"/>
      <c r="U9" s="184"/>
      <c r="V9" s="184"/>
      <c r="W9" s="184"/>
      <c r="X9" s="184"/>
    </row>
    <row r="10" ht="21.75" customHeight="1">
      <c r="A10" s="184"/>
      <c r="B10" s="184"/>
      <c r="C10" s="188" t="s">
        <v>138</v>
      </c>
      <c r="D10" s="74"/>
      <c r="E10" s="150">
        <v>1200000.0</v>
      </c>
      <c r="F10" s="189"/>
      <c r="G10" s="186"/>
      <c r="H10" s="186"/>
      <c r="I10" s="187"/>
      <c r="J10" s="184"/>
      <c r="K10" s="184"/>
      <c r="L10" s="184"/>
      <c r="M10" s="184"/>
      <c r="N10" s="184"/>
      <c r="O10" s="184"/>
      <c r="P10" s="184"/>
      <c r="Q10" s="184"/>
      <c r="R10" s="184"/>
      <c r="S10" s="184"/>
      <c r="T10" s="184"/>
      <c r="U10" s="184"/>
      <c r="V10" s="184"/>
      <c r="W10" s="184"/>
      <c r="X10" s="184"/>
    </row>
    <row r="11" ht="14.25" customHeight="1">
      <c r="C11" s="191" t="s">
        <v>139</v>
      </c>
      <c r="I11" s="11"/>
    </row>
    <row r="12" ht="14.25" customHeight="1">
      <c r="C12" s="10"/>
      <c r="I12" s="11"/>
    </row>
    <row r="13" ht="14.25" customHeight="1">
      <c r="C13" s="10"/>
      <c r="I13" s="11"/>
    </row>
    <row r="14" ht="14.25" customHeight="1">
      <c r="C14" s="192"/>
      <c r="D14" s="86"/>
      <c r="E14" s="104" t="s">
        <v>140</v>
      </c>
      <c r="F14" s="86"/>
      <c r="G14" s="86"/>
      <c r="H14" s="86"/>
      <c r="I14" s="193"/>
    </row>
    <row r="15" ht="14.25" customHeight="1">
      <c r="C15" s="192"/>
      <c r="D15" s="86"/>
      <c r="E15" s="86"/>
      <c r="F15" s="86"/>
      <c r="G15" s="86"/>
      <c r="H15" s="86"/>
      <c r="I15" s="193"/>
    </row>
    <row r="16" ht="14.25" customHeight="1">
      <c r="C16" s="192"/>
      <c r="D16" s="95" t="s">
        <v>141</v>
      </c>
      <c r="E16" s="123" t="s">
        <v>142</v>
      </c>
      <c r="F16" s="123" t="s">
        <v>143</v>
      </c>
      <c r="G16" s="150" t="s">
        <v>144</v>
      </c>
      <c r="H16" s="86"/>
      <c r="I16" s="193"/>
      <c r="X16" s="194"/>
    </row>
    <row r="17" ht="14.25" customHeight="1">
      <c r="C17" s="192"/>
      <c r="D17" s="195" t="s">
        <v>12</v>
      </c>
      <c r="E17" s="196" t="s">
        <v>145</v>
      </c>
      <c r="F17" s="196" t="s">
        <v>146</v>
      </c>
      <c r="G17" s="197" t="s">
        <v>147</v>
      </c>
      <c r="H17" s="86"/>
      <c r="I17" s="193"/>
    </row>
    <row r="18" ht="14.25" customHeight="1">
      <c r="C18" s="192"/>
      <c r="D18" s="198" t="s">
        <v>13</v>
      </c>
      <c r="E18" s="199" t="s">
        <v>148</v>
      </c>
      <c r="F18" s="199" t="s">
        <v>149</v>
      </c>
      <c r="G18" s="200" t="s">
        <v>147</v>
      </c>
      <c r="H18" s="86"/>
      <c r="I18" s="193"/>
    </row>
    <row r="19" ht="14.25" customHeight="1">
      <c r="C19" s="192"/>
      <c r="D19" s="198" t="s">
        <v>150</v>
      </c>
      <c r="E19" s="199" t="s">
        <v>151</v>
      </c>
      <c r="F19" s="199" t="s">
        <v>151</v>
      </c>
      <c r="G19" s="200" t="s">
        <v>152</v>
      </c>
      <c r="H19" s="86"/>
      <c r="I19" s="193"/>
    </row>
    <row r="20" ht="14.25" customHeight="1">
      <c r="C20" s="192"/>
      <c r="D20" s="201" t="s">
        <v>153</v>
      </c>
      <c r="E20" s="202" t="s">
        <v>149</v>
      </c>
      <c r="F20" s="202" t="s">
        <v>154</v>
      </c>
      <c r="G20" s="203" t="s">
        <v>152</v>
      </c>
      <c r="H20" s="86"/>
      <c r="I20" s="193"/>
    </row>
    <row r="21" ht="14.25" customHeight="1">
      <c r="C21" s="204"/>
      <c r="D21" s="205"/>
      <c r="E21" s="206" t="s">
        <v>155</v>
      </c>
      <c r="F21" s="206" t="s">
        <v>156</v>
      </c>
      <c r="G21" s="207" t="s">
        <v>157</v>
      </c>
      <c r="H21" s="208"/>
      <c r="I21" s="90"/>
    </row>
    <row r="22" ht="14.25" customHeight="1"/>
    <row r="23" ht="14.25" customHeight="1">
      <c r="B23" s="104" t="s">
        <v>23</v>
      </c>
    </row>
    <row r="24" ht="14.25" customHeight="1">
      <c r="C24" s="209" t="s">
        <v>158</v>
      </c>
      <c r="D24" s="73"/>
      <c r="E24" s="73"/>
      <c r="F24" s="73"/>
      <c r="G24" s="74"/>
    </row>
    <row r="25" ht="14.25" customHeight="1"/>
    <row r="26" ht="14.25" customHeight="1">
      <c r="B26" s="210" t="s">
        <v>141</v>
      </c>
      <c r="C26" s="85" t="s">
        <v>12</v>
      </c>
      <c r="D26" s="211" t="s">
        <v>13</v>
      </c>
      <c r="E26" s="211" t="s">
        <v>150</v>
      </c>
      <c r="F26" s="85" t="s">
        <v>153</v>
      </c>
      <c r="G26" s="212" t="s">
        <v>32</v>
      </c>
    </row>
    <row r="27" ht="14.25" customHeight="1">
      <c r="B27" s="213" t="s">
        <v>159</v>
      </c>
      <c r="C27" s="214">
        <v>1.2E7</v>
      </c>
      <c r="D27" s="214">
        <v>9000000.0</v>
      </c>
      <c r="E27" s="214">
        <v>8000000.0</v>
      </c>
      <c r="F27" s="214">
        <v>6000000.0</v>
      </c>
      <c r="G27" s="214" t="str">
        <f t="shared" ref="G27:G28" si="1">C27+D27+E27+F27</f>
        <v>  35,000,000.00 </v>
      </c>
    </row>
    <row r="28" ht="14.25" customHeight="1">
      <c r="B28" s="215" t="s">
        <v>160</v>
      </c>
      <c r="C28" s="216">
        <v>3000000.0</v>
      </c>
      <c r="D28" s="216">
        <v>6000000.0</v>
      </c>
      <c r="E28" s="216">
        <v>8000000.0</v>
      </c>
      <c r="F28" s="216">
        <v>1.0E7</v>
      </c>
      <c r="G28" s="216" t="str">
        <f t="shared" si="1"/>
        <v>  27,000,000.00 </v>
      </c>
    </row>
    <row r="29" ht="14.25" customHeight="1">
      <c r="B29" s="213" t="s">
        <v>161</v>
      </c>
      <c r="C29" s="214" t="str">
        <f t="shared" ref="C29:G29" si="2">SUM(C27:C28)</f>
        <v>  15,000,000.00 </v>
      </c>
      <c r="D29" s="214" t="str">
        <f t="shared" si="2"/>
        <v>  15,000,000.00 </v>
      </c>
      <c r="E29" s="214" t="str">
        <f t="shared" si="2"/>
        <v>  16,000,000.00 </v>
      </c>
      <c r="F29" s="214" t="str">
        <f t="shared" si="2"/>
        <v>  16,000,000.00 </v>
      </c>
      <c r="G29" s="214" t="str">
        <f t="shared" si="2"/>
        <v>  62,000,000.00 </v>
      </c>
    </row>
    <row r="30" ht="14.25" customHeight="1">
      <c r="B30" s="215"/>
      <c r="C30" s="94"/>
      <c r="D30" s="94"/>
      <c r="E30" s="94"/>
      <c r="F30" s="94"/>
      <c r="G30" s="94"/>
    </row>
    <row r="31" ht="15.0" customHeight="1">
      <c r="B31" s="217" t="s">
        <v>162</v>
      </c>
      <c r="C31" s="73"/>
      <c r="D31" s="73"/>
      <c r="E31" s="73"/>
      <c r="F31" s="73"/>
      <c r="G31" s="74"/>
    </row>
    <row r="32" ht="14.25" customHeight="1">
      <c r="B32" s="213" t="s">
        <v>163</v>
      </c>
      <c r="C32" s="216" t="str">
        <f t="shared" ref="C32:G32" si="3">C$27*2%</f>
        <v>  240,000.00 </v>
      </c>
      <c r="D32" s="216" t="str">
        <f t="shared" si="3"/>
        <v>  180,000.00 </v>
      </c>
      <c r="E32" s="216" t="str">
        <f t="shared" si="3"/>
        <v>  160,000.00 </v>
      </c>
      <c r="F32" s="216" t="str">
        <f t="shared" si="3"/>
        <v>  120,000.00 </v>
      </c>
      <c r="G32" s="216" t="str">
        <f t="shared" si="3"/>
        <v>  700,000.00 </v>
      </c>
    </row>
    <row r="33" ht="14.25" customHeight="1">
      <c r="B33" s="213" t="s">
        <v>164</v>
      </c>
      <c r="C33" s="216" t="str">
        <f t="shared" ref="C33:G33" si="4">C$28*5%</f>
        <v>  150,000.00 </v>
      </c>
      <c r="D33" s="216" t="str">
        <f t="shared" si="4"/>
        <v>  300,000.00 </v>
      </c>
      <c r="E33" s="216" t="str">
        <f t="shared" si="4"/>
        <v>  400,000.00 </v>
      </c>
      <c r="F33" s="216" t="str">
        <f t="shared" si="4"/>
        <v>  500,000.00 </v>
      </c>
      <c r="G33" s="216" t="str">
        <f t="shared" si="4"/>
        <v>  1,350,000.00 </v>
      </c>
    </row>
    <row r="34" ht="14.25" customHeight="1">
      <c r="B34" s="213" t="s">
        <v>165</v>
      </c>
      <c r="C34" s="216" t="str">
        <f t="shared" ref="C34:G34" si="5">C$28*5%</f>
        <v>  150,000.00 </v>
      </c>
      <c r="D34" s="216" t="str">
        <f t="shared" si="5"/>
        <v>  300,000.00 </v>
      </c>
      <c r="E34" s="216" t="str">
        <f t="shared" si="5"/>
        <v>  400,000.00 </v>
      </c>
      <c r="F34" s="216" t="str">
        <f t="shared" si="5"/>
        <v>  500,000.00 </v>
      </c>
      <c r="G34" s="216" t="str">
        <f t="shared" si="5"/>
        <v>  1,350,000.00 </v>
      </c>
    </row>
    <row r="35" ht="14.25" customHeight="1">
      <c r="B35" s="218" t="s">
        <v>166</v>
      </c>
      <c r="C35" s="216" t="str">
        <f t="shared" ref="C35:G35" si="6">SUM(C32:C34)</f>
        <v>  540,000.00 </v>
      </c>
      <c r="D35" s="216" t="str">
        <f t="shared" si="6"/>
        <v>  780,000.00 </v>
      </c>
      <c r="E35" s="216" t="str">
        <f t="shared" si="6"/>
        <v>  960,000.00 </v>
      </c>
      <c r="F35" s="216" t="str">
        <f t="shared" si="6"/>
        <v>  1,120,000.00 </v>
      </c>
      <c r="G35" s="216" t="str">
        <f t="shared" si="6"/>
        <v>  3,400,000.00 </v>
      </c>
    </row>
    <row r="36" ht="15.0" customHeight="1">
      <c r="B36" s="88" t="s">
        <v>167</v>
      </c>
      <c r="C36" s="73"/>
      <c r="D36" s="73"/>
      <c r="E36" s="73"/>
      <c r="F36" s="73"/>
      <c r="G36" s="74"/>
    </row>
    <row r="37" ht="14.25" customHeight="1">
      <c r="B37" s="215" t="s">
        <v>134</v>
      </c>
      <c r="C37" s="94"/>
      <c r="D37" s="94"/>
      <c r="E37" s="94"/>
      <c r="F37" s="94"/>
      <c r="G37" s="219" t="str">
        <f t="shared" ref="G37:G41" si="7">E6</f>
        <v>  1,250,000.00 </v>
      </c>
    </row>
    <row r="38" ht="14.25" customHeight="1">
      <c r="B38" s="220" t="s">
        <v>168</v>
      </c>
      <c r="C38" s="221"/>
      <c r="D38" s="221"/>
      <c r="E38" s="221"/>
      <c r="F38" s="221"/>
      <c r="G38" s="222" t="str">
        <f t="shared" si="7"/>
        <v>  1,750,000.00 </v>
      </c>
    </row>
    <row r="39" ht="14.25" customHeight="1">
      <c r="B39" s="220" t="s">
        <v>169</v>
      </c>
      <c r="C39" s="221"/>
      <c r="D39" s="221"/>
      <c r="E39" s="221"/>
      <c r="F39" s="221"/>
      <c r="G39" s="222" t="str">
        <f t="shared" si="7"/>
        <v>  350,000.00 </v>
      </c>
    </row>
    <row r="40" ht="14.25" customHeight="1">
      <c r="B40" s="220" t="s">
        <v>137</v>
      </c>
      <c r="C40" s="221"/>
      <c r="D40" s="221"/>
      <c r="E40" s="221"/>
      <c r="F40" s="221"/>
      <c r="G40" s="222" t="str">
        <f t="shared" si="7"/>
        <v>  2,400,000.00 </v>
      </c>
    </row>
    <row r="41" ht="14.25" customHeight="1">
      <c r="B41" s="220" t="s">
        <v>138</v>
      </c>
      <c r="C41" s="221"/>
      <c r="D41" s="221"/>
      <c r="E41" s="221"/>
      <c r="F41" s="221"/>
      <c r="G41" s="222" t="str">
        <f t="shared" si="7"/>
        <v>  1,200,000.00 </v>
      </c>
    </row>
    <row r="42" ht="14.25" customHeight="1">
      <c r="B42" s="218" t="s">
        <v>170</v>
      </c>
      <c r="C42" s="221"/>
      <c r="D42" s="221"/>
      <c r="E42" s="221"/>
      <c r="F42" s="221"/>
      <c r="G42" s="223" t="str">
        <f>SUM(G37:G41)</f>
        <v>  6,950,000.00 </v>
      </c>
    </row>
    <row r="43" ht="32.25" customHeight="1">
      <c r="B43" s="218" t="s">
        <v>171</v>
      </c>
      <c r="C43" s="221"/>
      <c r="D43" s="221"/>
      <c r="E43" s="221"/>
      <c r="F43" s="221"/>
      <c r="G43" s="224" t="str">
        <f>G35+G42</f>
        <v>  10,350,000.00 </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1">
    <mergeCell ref="C7:D7"/>
    <mergeCell ref="C8:D8"/>
    <mergeCell ref="C9:D9"/>
    <mergeCell ref="C10:D10"/>
    <mergeCell ref="B2:C2"/>
    <mergeCell ref="B31:G31"/>
    <mergeCell ref="B36:G36"/>
    <mergeCell ref="C3:I4"/>
    <mergeCell ref="C24:G24"/>
    <mergeCell ref="C11:I13"/>
    <mergeCell ref="C6:D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0.0"/>
    <col customWidth="1" min="3" max="3" width="10.86"/>
    <col customWidth="1" min="4" max="4" width="8.86"/>
    <col customWidth="1" min="5" max="5" width="11.14"/>
    <col customWidth="1" min="6" max="6" width="16.14"/>
    <col customWidth="1" min="7" max="9" width="8.86"/>
    <col customWidth="1" min="10" max="10" width="2.14"/>
    <col customWidth="1" min="11" max="11" width="21.14"/>
    <col customWidth="1" min="12" max="12" width="13.86"/>
    <col customWidth="1" min="13" max="13" width="10.86"/>
    <col customWidth="1" min="14" max="37" width="8.86"/>
  </cols>
  <sheetData>
    <row r="1" ht="14.25" customHeight="1"/>
    <row r="2" ht="14.25" customHeight="1">
      <c r="A2" s="80" t="s">
        <v>172</v>
      </c>
      <c r="B2" s="225" t="s">
        <v>173</v>
      </c>
      <c r="C2" s="139"/>
    </row>
    <row r="3" ht="14.25" customHeight="1">
      <c r="C3" s="183" t="s">
        <v>174</v>
      </c>
      <c r="D3" s="8"/>
      <c r="E3" s="8"/>
      <c r="F3" s="8"/>
      <c r="G3" s="8"/>
      <c r="H3" s="8"/>
      <c r="I3" s="8"/>
      <c r="J3" s="8"/>
      <c r="K3" s="9"/>
    </row>
    <row r="4" ht="14.25" customHeight="1">
      <c r="C4" s="10"/>
      <c r="K4" s="11"/>
    </row>
    <row r="5" ht="14.25" customHeight="1">
      <c r="C5" s="192"/>
      <c r="D5" s="86"/>
      <c r="E5" s="86"/>
      <c r="F5" s="86"/>
      <c r="G5" s="86"/>
      <c r="H5" s="86"/>
      <c r="I5" s="86"/>
      <c r="J5" s="86"/>
      <c r="K5" s="193"/>
    </row>
    <row r="6" ht="14.25" customHeight="1">
      <c r="C6" s="192"/>
      <c r="D6" s="86"/>
      <c r="E6" s="86"/>
      <c r="F6" s="226" t="s">
        <v>68</v>
      </c>
      <c r="G6" s="227" t="s">
        <v>175</v>
      </c>
      <c r="H6" s="86"/>
      <c r="I6" s="86"/>
      <c r="J6" s="86"/>
      <c r="K6" s="193"/>
    </row>
    <row r="7" ht="14.25" customHeight="1">
      <c r="C7" s="192"/>
      <c r="D7" s="86"/>
      <c r="E7" s="86"/>
      <c r="F7" s="228"/>
      <c r="G7" s="229"/>
      <c r="H7" s="86"/>
      <c r="I7" s="86"/>
      <c r="J7" s="86"/>
      <c r="K7" s="193"/>
    </row>
    <row r="8" ht="14.25" customHeight="1">
      <c r="C8" s="192"/>
      <c r="D8" s="86"/>
      <c r="E8" s="86"/>
      <c r="F8" s="230" t="s">
        <v>97</v>
      </c>
      <c r="G8" s="231">
        <v>40000.0</v>
      </c>
      <c r="H8" s="86"/>
      <c r="I8" s="86"/>
      <c r="J8" s="86"/>
      <c r="K8" s="193"/>
    </row>
    <row r="9" ht="14.25" customHeight="1">
      <c r="C9" s="192"/>
      <c r="D9" s="86"/>
      <c r="E9" s="86"/>
      <c r="F9" s="230" t="s">
        <v>98</v>
      </c>
      <c r="G9" s="231">
        <v>45000.0</v>
      </c>
      <c r="H9" s="86"/>
      <c r="I9" s="86"/>
      <c r="J9" s="86"/>
      <c r="K9" s="193"/>
    </row>
    <row r="10" ht="14.25" customHeight="1">
      <c r="C10" s="192"/>
      <c r="D10" s="86"/>
      <c r="E10" s="86"/>
      <c r="F10" s="230" t="s">
        <v>176</v>
      </c>
      <c r="G10" s="231">
        <v>55000.0</v>
      </c>
      <c r="H10" s="86"/>
      <c r="I10" s="86"/>
      <c r="J10" s="86"/>
      <c r="K10" s="193"/>
    </row>
    <row r="11" ht="14.25" customHeight="1">
      <c r="C11" s="192"/>
      <c r="D11" s="86"/>
      <c r="E11" s="86"/>
      <c r="F11" s="230" t="s">
        <v>177</v>
      </c>
      <c r="G11" s="231">
        <v>60000.0</v>
      </c>
      <c r="H11" s="86"/>
      <c r="I11" s="86"/>
      <c r="J11" s="86"/>
      <c r="K11" s="193"/>
    </row>
    <row r="12" ht="14.25" customHeight="1">
      <c r="C12" s="192"/>
      <c r="D12" s="86"/>
      <c r="E12" s="86"/>
      <c r="F12" s="232" t="s">
        <v>178</v>
      </c>
      <c r="G12" s="233">
        <v>50000.0</v>
      </c>
      <c r="H12" s="86"/>
      <c r="I12" s="86"/>
      <c r="J12" s="86"/>
      <c r="K12" s="193"/>
    </row>
    <row r="13" ht="14.25" customHeight="1">
      <c r="C13" s="192"/>
      <c r="D13" s="86"/>
      <c r="E13" s="86"/>
      <c r="F13" s="86"/>
      <c r="G13" s="86"/>
      <c r="H13" s="86"/>
      <c r="I13" s="86"/>
      <c r="J13" s="86"/>
      <c r="K13" s="193"/>
    </row>
    <row r="14" ht="14.25" customHeight="1">
      <c r="C14" s="234" t="s">
        <v>179</v>
      </c>
      <c r="D14" s="86"/>
      <c r="E14" s="86"/>
      <c r="F14" s="86"/>
      <c r="G14" s="86"/>
      <c r="H14" s="86"/>
      <c r="I14" s="86"/>
      <c r="J14" s="86"/>
      <c r="K14" s="193"/>
    </row>
    <row r="15" ht="15.0" customHeight="1">
      <c r="C15" s="235" t="s">
        <v>180</v>
      </c>
      <c r="K15" s="11"/>
    </row>
    <row r="16" ht="14.25" customHeight="1">
      <c r="C16" s="10"/>
      <c r="K16" s="11"/>
      <c r="AR16" s="236"/>
    </row>
    <row r="17" ht="14.25" customHeight="1">
      <c r="C17" s="192"/>
      <c r="D17" s="86"/>
      <c r="E17" s="86"/>
      <c r="F17" s="226" t="s">
        <v>181</v>
      </c>
      <c r="G17" s="237">
        <v>7500.0</v>
      </c>
      <c r="H17" s="86"/>
      <c r="I17" s="86"/>
      <c r="J17" s="86"/>
      <c r="K17" s="193"/>
      <c r="AR17" s="236"/>
    </row>
    <row r="18" ht="14.25" customHeight="1">
      <c r="C18" s="192"/>
      <c r="D18" s="86"/>
      <c r="E18" s="86"/>
      <c r="F18" s="230" t="s">
        <v>182</v>
      </c>
      <c r="G18" s="231">
        <v>51000.0</v>
      </c>
      <c r="H18" s="86"/>
      <c r="I18" s="86"/>
      <c r="J18" s="86"/>
      <c r="K18" s="193"/>
    </row>
    <row r="19" ht="14.25" customHeight="1">
      <c r="C19" s="192"/>
      <c r="D19" s="86"/>
      <c r="E19" s="86"/>
      <c r="F19" s="232" t="s">
        <v>183</v>
      </c>
      <c r="G19" s="233">
        <v>3500.0</v>
      </c>
      <c r="H19" s="86"/>
      <c r="I19" s="86"/>
      <c r="J19" s="86"/>
      <c r="K19" s="193"/>
    </row>
    <row r="20" ht="14.25" customHeight="1">
      <c r="C20" s="235" t="s">
        <v>184</v>
      </c>
      <c r="K20" s="11"/>
    </row>
    <row r="21" ht="14.25" customHeight="1">
      <c r="C21" s="235" t="s">
        <v>185</v>
      </c>
      <c r="K21" s="11"/>
    </row>
    <row r="22" ht="27.75" customHeight="1">
      <c r="C22" s="235" t="s">
        <v>186</v>
      </c>
      <c r="K22" s="11"/>
      <c r="M22" t="str">
        <f>30000/0.6</f>
        <v>50000</v>
      </c>
    </row>
    <row r="23" ht="14.25" customHeight="1">
      <c r="C23" s="235" t="s">
        <v>187</v>
      </c>
      <c r="K23" s="11"/>
    </row>
    <row r="24" ht="14.25" customHeight="1">
      <c r="C24" s="235" t="s">
        <v>188</v>
      </c>
      <c r="K24" s="11"/>
    </row>
    <row r="25" ht="14.25" customHeight="1">
      <c r="C25" s="238" t="s">
        <v>189</v>
      </c>
      <c r="D25" s="50"/>
      <c r="E25" s="50"/>
      <c r="F25" s="50"/>
      <c r="G25" s="50"/>
      <c r="H25" s="50"/>
      <c r="I25" s="50"/>
      <c r="J25" s="50"/>
      <c r="K25" s="51"/>
    </row>
    <row r="26" ht="14.25" customHeight="1">
      <c r="C26" s="208" t="s">
        <v>190</v>
      </c>
      <c r="D26" s="239"/>
      <c r="E26" s="239"/>
      <c r="F26" s="239"/>
      <c r="G26" s="239"/>
      <c r="H26" s="239"/>
      <c r="I26" s="239"/>
      <c r="J26" s="239"/>
      <c r="K26" s="239"/>
    </row>
    <row r="27" ht="14.25" customHeight="1">
      <c r="C27" s="86"/>
      <c r="D27" s="240"/>
      <c r="E27" s="240"/>
      <c r="F27" s="240"/>
      <c r="G27" s="240"/>
      <c r="H27" s="240"/>
      <c r="I27" s="240"/>
      <c r="J27" s="240"/>
      <c r="K27" s="240"/>
    </row>
    <row r="28" ht="14.25" customHeight="1">
      <c r="B28" s="104" t="s">
        <v>23</v>
      </c>
      <c r="C28" s="86"/>
      <c r="D28" s="86"/>
      <c r="E28" s="86"/>
      <c r="F28" s="86"/>
      <c r="G28" s="86"/>
      <c r="H28" s="86"/>
      <c r="I28" s="86"/>
      <c r="J28" s="86"/>
      <c r="K28" s="241" t="s">
        <v>191</v>
      </c>
      <c r="L28" s="86"/>
      <c r="M28" s="86"/>
      <c r="N28" s="86"/>
      <c r="O28" s="86"/>
      <c r="AG28" s="236"/>
    </row>
    <row r="29" ht="14.25" customHeight="1">
      <c r="B29" s="86"/>
      <c r="C29" s="86"/>
      <c r="D29" s="86"/>
      <c r="E29" s="86"/>
      <c r="F29" s="86"/>
      <c r="G29" s="86"/>
      <c r="H29" s="86"/>
      <c r="I29" s="86" t="s">
        <v>111</v>
      </c>
      <c r="J29" s="86"/>
      <c r="K29" s="124" t="s">
        <v>192</v>
      </c>
      <c r="L29" s="86"/>
      <c r="M29" s="86"/>
      <c r="N29" s="86"/>
      <c r="O29" s="86"/>
      <c r="AG29" s="236"/>
    </row>
    <row r="30" ht="14.25" customHeight="1">
      <c r="B30" s="86"/>
      <c r="D30" s="86"/>
      <c r="E30" s="86"/>
      <c r="F30" s="86"/>
      <c r="G30" s="86"/>
      <c r="H30" s="86"/>
      <c r="I30" s="86"/>
      <c r="J30" s="86"/>
      <c r="K30" s="242" t="s">
        <v>68</v>
      </c>
      <c r="L30" s="243" t="s">
        <v>193</v>
      </c>
      <c r="M30" s="244" t="s">
        <v>194</v>
      </c>
      <c r="N30" s="86"/>
      <c r="O30" s="86"/>
    </row>
    <row r="31" ht="14.25" customHeight="1">
      <c r="B31" s="86"/>
      <c r="C31" s="245" t="s">
        <v>195</v>
      </c>
      <c r="D31" s="73"/>
      <c r="E31" s="73"/>
      <c r="F31" s="74"/>
      <c r="G31" s="86"/>
      <c r="H31" s="86"/>
      <c r="I31" s="86"/>
      <c r="J31" s="86"/>
      <c r="K31" s="246"/>
      <c r="L31" s="246"/>
      <c r="N31" s="104" t="s">
        <v>196</v>
      </c>
      <c r="O31" s="86"/>
    </row>
    <row r="32" ht="14.25" customHeight="1">
      <c r="B32" s="86"/>
      <c r="C32" s="86"/>
      <c r="D32" s="86"/>
      <c r="E32" s="86"/>
      <c r="F32" s="86"/>
      <c r="G32" s="86"/>
      <c r="H32" s="86"/>
      <c r="I32" s="86"/>
      <c r="J32" s="86"/>
      <c r="K32" s="123" t="s">
        <v>97</v>
      </c>
      <c r="L32" s="114">
        <v>40000.0</v>
      </c>
      <c r="M32" s="86" t="str">
        <f t="shared" ref="M32:M36" si="1">L32*0.4</f>
        <v>16000</v>
      </c>
      <c r="N32" s="247" t="str">
        <f t="shared" ref="N32:N36" si="2">L32-M32</f>
        <v>24,000</v>
      </c>
      <c r="O32" s="86"/>
    </row>
    <row r="33" ht="14.25" customHeight="1">
      <c r="B33" s="85" t="s">
        <v>62</v>
      </c>
      <c r="C33" s="85" t="s">
        <v>97</v>
      </c>
      <c r="D33" s="85" t="s">
        <v>98</v>
      </c>
      <c r="E33" s="85" t="s">
        <v>176</v>
      </c>
      <c r="F33" s="210" t="s">
        <v>70</v>
      </c>
      <c r="G33" s="86"/>
      <c r="H33" s="86"/>
      <c r="I33" s="86"/>
      <c r="J33" s="86"/>
      <c r="K33" s="123" t="s">
        <v>98</v>
      </c>
      <c r="L33" s="114">
        <v>45000.0</v>
      </c>
      <c r="M33" s="86" t="str">
        <f t="shared" si="1"/>
        <v>18000</v>
      </c>
      <c r="N33" s="247" t="str">
        <f t="shared" si="2"/>
        <v>27,000</v>
      </c>
      <c r="O33" s="86"/>
    </row>
    <row r="34" ht="14.25" customHeight="1">
      <c r="B34" s="140" t="s">
        <v>197</v>
      </c>
      <c r="C34" s="114">
        <v>7500.0</v>
      </c>
      <c r="D34" s="114" t="str">
        <f t="shared" ref="D34:E34" si="3">C45</f>
        <v>33,000</v>
      </c>
      <c r="E34" s="114" t="str">
        <f t="shared" si="3"/>
        <v>37,000</v>
      </c>
      <c r="F34" s="114" t="str">
        <f>C34</f>
        <v>7,500</v>
      </c>
      <c r="G34" s="86"/>
      <c r="H34" s="86"/>
      <c r="I34" s="86"/>
      <c r="J34" s="86"/>
      <c r="K34" s="123" t="s">
        <v>176</v>
      </c>
      <c r="L34" s="114">
        <v>55000.0</v>
      </c>
      <c r="M34" s="86" t="str">
        <f t="shared" si="1"/>
        <v>22000</v>
      </c>
      <c r="N34" s="247" t="str">
        <f t="shared" si="2"/>
        <v>33,000</v>
      </c>
      <c r="O34" s="86"/>
    </row>
    <row r="35" ht="14.25" customHeight="1">
      <c r="B35" s="140" t="s">
        <v>198</v>
      </c>
      <c r="C35" s="122"/>
      <c r="D35" s="122"/>
      <c r="E35" s="122"/>
      <c r="F35" s="122"/>
      <c r="G35" s="86"/>
      <c r="H35" s="86"/>
      <c r="I35" s="86"/>
      <c r="J35" s="86"/>
      <c r="K35" s="123" t="s">
        <v>177</v>
      </c>
      <c r="L35" s="114">
        <v>60000.0</v>
      </c>
      <c r="M35" s="86" t="str">
        <f t="shared" si="1"/>
        <v>24000</v>
      </c>
      <c r="N35" s="247" t="str">
        <f t="shared" si="2"/>
        <v>36,000</v>
      </c>
      <c r="O35" s="86"/>
    </row>
    <row r="36" ht="14.25" customHeight="1">
      <c r="B36" s="215" t="s">
        <v>199</v>
      </c>
      <c r="C36" s="122" t="str">
        <f>40%*L32</f>
        <v>16000</v>
      </c>
      <c r="D36" s="122" t="str">
        <f>40%*L33</f>
        <v>18000</v>
      </c>
      <c r="E36" s="122" t="str">
        <f>40%*L34</f>
        <v>22000</v>
      </c>
      <c r="F36" s="122" t="str">
        <f t="shared" ref="F36:F37" si="4">SUM(C36:E36)</f>
        <v>56000</v>
      </c>
      <c r="G36" s="86"/>
      <c r="H36" s="86"/>
      <c r="I36" s="86"/>
      <c r="J36" s="86"/>
      <c r="K36" s="123" t="s">
        <v>178</v>
      </c>
      <c r="L36" s="114">
        <v>50000.0</v>
      </c>
      <c r="M36" s="86" t="str">
        <f t="shared" si="1"/>
        <v>20000</v>
      </c>
      <c r="N36" s="247" t="str">
        <f t="shared" si="2"/>
        <v>30,000</v>
      </c>
      <c r="O36" s="86"/>
    </row>
    <row r="37" ht="14.25" customHeight="1">
      <c r="B37" s="215" t="s">
        <v>200</v>
      </c>
      <c r="C37" s="122">
        <v>30000.0</v>
      </c>
      <c r="D37" s="122" t="str">
        <f>60%*L32</f>
        <v>24000</v>
      </c>
      <c r="E37" s="122" t="str">
        <f>60%*L33</f>
        <v>27000</v>
      </c>
      <c r="F37" s="122" t="str">
        <f t="shared" si="4"/>
        <v>81000</v>
      </c>
      <c r="G37" s="86"/>
      <c r="H37" s="86"/>
      <c r="I37" s="86"/>
      <c r="J37" s="86"/>
      <c r="K37" s="86"/>
      <c r="L37" s="86"/>
      <c r="M37" s="86"/>
      <c r="N37" s="86"/>
      <c r="O37" s="86"/>
    </row>
    <row r="38" ht="16.5" customHeight="1">
      <c r="B38" s="210" t="s">
        <v>201</v>
      </c>
      <c r="C38" s="248" t="str">
        <f t="shared" ref="C38:F38" si="5">SUM(C36:C37)</f>
        <v>46000</v>
      </c>
      <c r="D38" s="248" t="str">
        <f t="shared" si="5"/>
        <v>42000</v>
      </c>
      <c r="E38" s="248" t="str">
        <f t="shared" si="5"/>
        <v>49000</v>
      </c>
      <c r="F38" s="248" t="str">
        <f t="shared" si="5"/>
        <v>137000</v>
      </c>
      <c r="G38" s="86"/>
      <c r="H38" s="86"/>
      <c r="I38" s="86" t="s">
        <v>116</v>
      </c>
      <c r="J38" s="86"/>
      <c r="K38" s="249" t="s">
        <v>202</v>
      </c>
      <c r="L38" s="73"/>
      <c r="M38" s="73"/>
      <c r="N38" s="74"/>
      <c r="O38" s="86"/>
    </row>
    <row r="39" ht="14.25" customHeight="1">
      <c r="B39" s="140" t="s">
        <v>203</v>
      </c>
      <c r="C39" s="118" t="str">
        <f t="shared" ref="C39:F39" si="6">C$34+C$38</f>
        <v>53,500</v>
      </c>
      <c r="D39" s="118" t="str">
        <f t="shared" si="6"/>
        <v>75,000</v>
      </c>
      <c r="E39" s="118" t="str">
        <f t="shared" si="6"/>
        <v>86,000</v>
      </c>
      <c r="F39" s="118" t="str">
        <f t="shared" si="6"/>
        <v>144,500</v>
      </c>
      <c r="G39" s="86"/>
      <c r="H39" s="86"/>
      <c r="I39" s="86"/>
      <c r="J39" s="86"/>
      <c r="K39" s="85" t="s">
        <v>62</v>
      </c>
      <c r="L39" s="85" t="s">
        <v>204</v>
      </c>
      <c r="M39" s="85" t="s">
        <v>98</v>
      </c>
      <c r="N39" s="85" t="s">
        <v>176</v>
      </c>
      <c r="O39" s="86" t="s">
        <v>205</v>
      </c>
    </row>
    <row r="40" ht="15.75" customHeight="1">
      <c r="B40" s="140" t="s">
        <v>206</v>
      </c>
      <c r="C40" s="122"/>
      <c r="D40" s="122"/>
      <c r="E40" s="122"/>
      <c r="F40" s="122"/>
      <c r="G40" s="86"/>
      <c r="H40" s="86"/>
      <c r="I40" s="86"/>
      <c r="J40" s="86"/>
      <c r="K40" s="95" t="s">
        <v>207</v>
      </c>
      <c r="L40" s="123" t="str">
        <f>60%*(L33+L34)</f>
        <v>60000</v>
      </c>
      <c r="M40" s="123" t="str">
        <f>60%*(L34+L35)</f>
        <v>69000</v>
      </c>
      <c r="N40" s="123" t="str">
        <f>60%*(L35+L36)</f>
        <v>66000</v>
      </c>
      <c r="O40" s="247" t="str">
        <f>L33+L34</f>
        <v>100,000</v>
      </c>
      <c r="P40" s="250" t="str">
        <f>L34+L35</f>
        <v>115,000</v>
      </c>
      <c r="Q40" t="str">
        <f>60%*P40</f>
        <v>69000</v>
      </c>
    </row>
    <row r="41" ht="45.75" customHeight="1">
      <c r="B41" s="251" t="s">
        <v>208</v>
      </c>
      <c r="C41" s="122">
        <v>14000.0</v>
      </c>
      <c r="D41" s="118" t="str">
        <f t="shared" ref="D41:E41" si="7">M45</f>
        <v>33,000</v>
      </c>
      <c r="E41" s="118" t="str">
        <f t="shared" si="7"/>
        <v>36,000</v>
      </c>
      <c r="F41" s="122" t="str">
        <f t="shared" ref="F41:F43" si="8">SUM(C41:E41)</f>
        <v>83000</v>
      </c>
      <c r="G41" s="86"/>
      <c r="H41" s="86"/>
      <c r="I41" s="86"/>
      <c r="J41" s="86"/>
      <c r="K41" s="213" t="s">
        <v>209</v>
      </c>
      <c r="L41" s="123" t="str">
        <f>60%*L32</f>
        <v>24000</v>
      </c>
      <c r="M41" s="123" t="str">
        <f>60%*L33</f>
        <v>27000</v>
      </c>
      <c r="N41" s="123" t="str">
        <f>60%*L34</f>
        <v>33000</v>
      </c>
      <c r="O41" s="86"/>
    </row>
    <row r="42" ht="48.75" customHeight="1">
      <c r="B42" s="95" t="s">
        <v>210</v>
      </c>
      <c r="C42" s="248">
        <v>3500.0</v>
      </c>
      <c r="D42" s="248" t="str">
        <f>5%*L32</f>
        <v>2000</v>
      </c>
      <c r="E42" s="248" t="str">
        <f>5%*L33</f>
        <v>2250</v>
      </c>
      <c r="F42" s="248" t="str">
        <f t="shared" si="8"/>
        <v>7750</v>
      </c>
      <c r="G42" s="86"/>
      <c r="H42" s="86"/>
      <c r="I42" s="86"/>
      <c r="J42" s="86"/>
      <c r="K42" s="95" t="s">
        <v>211</v>
      </c>
      <c r="L42" s="114" t="str">
        <f t="shared" ref="L42:N42" si="9">L$40+L$41</f>
        <v>84,000</v>
      </c>
      <c r="M42" s="114" t="str">
        <f t="shared" si="9"/>
        <v>96,000</v>
      </c>
      <c r="N42" s="114" t="str">
        <f t="shared" si="9"/>
        <v>99,000</v>
      </c>
      <c r="O42" s="86"/>
    </row>
    <row r="43" ht="28.5" customHeight="1">
      <c r="B43" s="252" t="s">
        <v>212</v>
      </c>
      <c r="C43" s="118">
        <v>3000.0</v>
      </c>
      <c r="D43" s="118">
        <v>3000.0</v>
      </c>
      <c r="E43" s="118">
        <v>3000.0</v>
      </c>
      <c r="F43" s="118" t="str">
        <f t="shared" si="8"/>
        <v>9,000</v>
      </c>
      <c r="G43" s="86"/>
      <c r="H43" s="86"/>
      <c r="I43" s="86"/>
      <c r="J43" s="86"/>
      <c r="K43" s="253" t="s">
        <v>213</v>
      </c>
      <c r="L43" s="114">
        <v>51000.0</v>
      </c>
      <c r="M43" s="114" t="str">
        <f t="shared" ref="M43:N43" si="10">L40</f>
        <v>60,000</v>
      </c>
      <c r="N43" s="114" t="str">
        <f t="shared" si="10"/>
        <v>69,000</v>
      </c>
      <c r="O43" s="86"/>
    </row>
    <row r="44" ht="14.25" customHeight="1">
      <c r="B44" s="251" t="s">
        <v>214</v>
      </c>
      <c r="C44" s="118" t="str">
        <f t="shared" ref="C44:F44" si="11">SUM(C41:C43)</f>
        <v>20,500</v>
      </c>
      <c r="D44" s="118" t="str">
        <f t="shared" si="11"/>
        <v>38,000</v>
      </c>
      <c r="E44" s="118" t="str">
        <f t="shared" si="11"/>
        <v>41,250</v>
      </c>
      <c r="F44" s="118" t="str">
        <f t="shared" si="11"/>
        <v>99,750</v>
      </c>
      <c r="G44" s="86"/>
      <c r="H44" s="86"/>
      <c r="I44" s="86"/>
      <c r="J44" s="86"/>
      <c r="K44" s="95" t="s">
        <v>215</v>
      </c>
      <c r="L44" s="114" t="str">
        <f t="shared" ref="L44:N44" si="12">L$42-L$43</f>
        <v>33,000</v>
      </c>
      <c r="M44" s="114" t="str">
        <f t="shared" si="12"/>
        <v>36,000</v>
      </c>
      <c r="N44" s="114" t="str">
        <f t="shared" si="12"/>
        <v>30,000</v>
      </c>
      <c r="O44" s="86"/>
    </row>
    <row r="45" ht="14.25" customHeight="1">
      <c r="B45" s="251" t="s">
        <v>216</v>
      </c>
      <c r="C45" s="118" t="str">
        <f t="shared" ref="C45:F45" si="13">C$39-C$44</f>
        <v>33,000</v>
      </c>
      <c r="D45" s="118" t="str">
        <f t="shared" si="13"/>
        <v>37,000</v>
      </c>
      <c r="E45" s="118" t="str">
        <f t="shared" si="13"/>
        <v>44,750</v>
      </c>
      <c r="F45" s="118" t="str">
        <f t="shared" si="13"/>
        <v>44,750</v>
      </c>
      <c r="G45" s="86"/>
      <c r="H45" s="86"/>
      <c r="I45" s="86"/>
      <c r="J45" s="86"/>
      <c r="K45" s="95" t="s">
        <v>217</v>
      </c>
      <c r="L45" s="114">
        <v>14000.0</v>
      </c>
      <c r="M45" s="114" t="str">
        <f t="shared" ref="M45:N45" si="14">L44</f>
        <v>33,000</v>
      </c>
      <c r="N45" s="114" t="str">
        <f t="shared" si="14"/>
        <v>36,000</v>
      </c>
      <c r="O45" s="86"/>
    </row>
    <row r="46" ht="14.25" customHeight="1">
      <c r="B46" s="86"/>
      <c r="C46" s="86"/>
      <c r="D46" s="86"/>
      <c r="E46" s="86"/>
      <c r="F46" s="86"/>
      <c r="G46" s="86"/>
      <c r="H46" s="86"/>
      <c r="I46" s="86"/>
      <c r="J46" s="86"/>
      <c r="K46" s="86"/>
      <c r="L46" s="86"/>
      <c r="M46" s="86"/>
      <c r="N46" s="86"/>
      <c r="O46" s="86"/>
    </row>
    <row r="47" ht="14.25" customHeight="1">
      <c r="B47" s="86"/>
      <c r="C47" s="86"/>
      <c r="D47" s="86"/>
      <c r="E47" s="86"/>
      <c r="F47" s="86"/>
      <c r="G47" s="86"/>
      <c r="H47" s="86"/>
      <c r="I47" s="86"/>
      <c r="J47" s="86"/>
      <c r="K47" s="86"/>
      <c r="L47" s="86"/>
      <c r="M47" s="86"/>
      <c r="N47" s="86"/>
      <c r="O47" s="86"/>
    </row>
    <row r="48" ht="14.25" customHeight="1">
      <c r="B48" s="86"/>
      <c r="C48" s="86"/>
      <c r="D48" s="86"/>
      <c r="E48" s="86"/>
      <c r="F48" s="86"/>
      <c r="G48" s="86"/>
      <c r="H48" s="86"/>
      <c r="I48" s="86"/>
      <c r="J48" s="86"/>
      <c r="K48" s="86"/>
      <c r="L48" s="86"/>
      <c r="M48" s="86"/>
      <c r="N48" s="86"/>
      <c r="O48" s="86"/>
    </row>
    <row r="49" ht="14.25" customHeight="1">
      <c r="B49" s="86"/>
      <c r="C49" s="86"/>
      <c r="D49" s="86"/>
      <c r="E49" s="86"/>
      <c r="F49" s="86"/>
      <c r="G49" s="86"/>
      <c r="H49" s="86"/>
      <c r="I49" s="86"/>
      <c r="J49" s="86"/>
      <c r="O49" s="86"/>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16">
    <mergeCell ref="M30:M31"/>
    <mergeCell ref="C31:F31"/>
    <mergeCell ref="L30:L31"/>
    <mergeCell ref="K30:K31"/>
    <mergeCell ref="C21:K21"/>
    <mergeCell ref="C22:K22"/>
    <mergeCell ref="C23:K23"/>
    <mergeCell ref="C24:K24"/>
    <mergeCell ref="C15:K16"/>
    <mergeCell ref="C20:K20"/>
    <mergeCell ref="B2:C2"/>
    <mergeCell ref="K38:N38"/>
    <mergeCell ref="C3:K4"/>
    <mergeCell ref="F6:F7"/>
    <mergeCell ref="G6:G7"/>
    <mergeCell ref="C25:K2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1.43"/>
    <col customWidth="1" min="3" max="3" width="14.57"/>
    <col customWidth="1" min="4" max="4" width="14.43"/>
    <col customWidth="1" min="5" max="5" width="16.43"/>
    <col customWidth="1" min="6" max="6" width="14.43"/>
    <col customWidth="1" min="7" max="7" width="12.0"/>
    <col customWidth="1" min="8" max="8" width="15.57"/>
    <col customWidth="1" min="9" max="11" width="9.0"/>
  </cols>
  <sheetData>
    <row r="1">
      <c r="A1" s="151"/>
      <c r="B1" s="151"/>
      <c r="C1" s="151"/>
      <c r="D1" s="151"/>
      <c r="E1" s="151"/>
      <c r="F1" s="151"/>
      <c r="G1" s="151"/>
      <c r="H1" s="151"/>
      <c r="I1" s="151"/>
      <c r="J1" s="151"/>
      <c r="K1" s="151"/>
    </row>
    <row r="2">
      <c r="A2" s="152" t="s">
        <v>218</v>
      </c>
      <c r="B2" s="254" t="s">
        <v>219</v>
      </c>
      <c r="E2" s="151"/>
      <c r="F2" s="151"/>
      <c r="G2" s="151"/>
      <c r="H2" s="151"/>
      <c r="I2" s="151"/>
      <c r="J2" s="151"/>
      <c r="K2" s="151"/>
    </row>
    <row r="3">
      <c r="A3" s="151"/>
      <c r="B3" s="151"/>
      <c r="C3" s="7" t="s">
        <v>220</v>
      </c>
      <c r="D3" s="8"/>
      <c r="E3" s="8"/>
      <c r="F3" s="8"/>
      <c r="G3" s="8"/>
      <c r="H3" s="8"/>
      <c r="I3" s="8"/>
      <c r="J3" s="9"/>
      <c r="K3" s="151"/>
    </row>
    <row r="4">
      <c r="A4" s="151"/>
      <c r="B4" s="151"/>
      <c r="C4" s="10"/>
      <c r="J4" s="11"/>
      <c r="K4" s="151"/>
    </row>
    <row r="5" ht="36.0" customHeight="1">
      <c r="A5" s="151"/>
      <c r="B5" s="151"/>
      <c r="C5" s="10"/>
      <c r="J5" s="11"/>
      <c r="K5" s="151"/>
    </row>
    <row r="6">
      <c r="A6" s="151"/>
      <c r="B6" s="151"/>
      <c r="C6" s="31"/>
      <c r="D6" s="1"/>
      <c r="E6" s="255"/>
      <c r="F6" s="256" t="s">
        <v>133</v>
      </c>
      <c r="G6" s="255"/>
      <c r="H6" s="1"/>
      <c r="I6" s="1"/>
      <c r="J6" s="47"/>
      <c r="K6" s="151"/>
    </row>
    <row r="7">
      <c r="A7" s="151"/>
      <c r="B7" s="151"/>
      <c r="C7" s="30" t="s">
        <v>221</v>
      </c>
      <c r="F7" s="25">
        <v>100.0</v>
      </c>
      <c r="G7" s="255"/>
      <c r="H7" s="1"/>
      <c r="I7" s="1"/>
      <c r="J7" s="47"/>
      <c r="K7" s="151"/>
    </row>
    <row r="8">
      <c r="A8" s="151"/>
      <c r="B8" s="151"/>
      <c r="C8" s="30" t="s">
        <v>222</v>
      </c>
      <c r="F8" s="25">
        <v>30.0</v>
      </c>
      <c r="G8" s="255"/>
      <c r="H8" s="1"/>
      <c r="I8" s="1"/>
      <c r="J8" s="47"/>
      <c r="K8" s="151"/>
    </row>
    <row r="9" ht="15.75" customHeight="1">
      <c r="A9" s="151"/>
      <c r="B9" s="151"/>
      <c r="C9" s="30" t="s">
        <v>223</v>
      </c>
      <c r="F9" s="25">
        <v>30.0</v>
      </c>
      <c r="G9" s="255"/>
      <c r="H9" s="1"/>
      <c r="I9" s="1"/>
      <c r="J9" s="47"/>
      <c r="K9" s="151"/>
    </row>
    <row r="10">
      <c r="A10" s="151"/>
      <c r="B10" s="151"/>
      <c r="C10" s="30" t="s">
        <v>224</v>
      </c>
      <c r="F10" s="25">
        <v>20.0</v>
      </c>
      <c r="G10" s="255"/>
      <c r="H10" s="1"/>
      <c r="I10" s="1"/>
      <c r="J10" s="47"/>
      <c r="K10" s="151"/>
    </row>
    <row r="11">
      <c r="A11" s="151"/>
      <c r="B11" s="151"/>
      <c r="C11" s="30" t="s">
        <v>225</v>
      </c>
      <c r="J11" s="11"/>
      <c r="K11" s="151"/>
    </row>
    <row r="12">
      <c r="A12" s="151"/>
      <c r="B12" s="151"/>
      <c r="C12" s="49"/>
      <c r="D12" s="50"/>
      <c r="E12" s="50"/>
      <c r="F12" s="50"/>
      <c r="G12" s="50"/>
      <c r="H12" s="50"/>
      <c r="I12" s="50"/>
      <c r="J12" s="51"/>
      <c r="K12" s="151"/>
    </row>
    <row r="13">
      <c r="A13" s="151"/>
      <c r="B13" s="257" t="s">
        <v>23</v>
      </c>
      <c r="C13" s="151"/>
      <c r="D13" s="151"/>
      <c r="E13" s="151"/>
      <c r="F13" s="151"/>
      <c r="G13" s="151"/>
      <c r="H13" s="151"/>
      <c r="I13" s="151"/>
      <c r="J13" s="151"/>
      <c r="K13" s="151"/>
    </row>
    <row r="14">
      <c r="A14" s="151"/>
      <c r="B14" s="151"/>
      <c r="C14" s="1"/>
      <c r="D14" s="258" t="s">
        <v>226</v>
      </c>
      <c r="E14" s="73"/>
      <c r="F14" s="74"/>
      <c r="G14" s="1"/>
      <c r="H14" s="1"/>
      <c r="I14" s="1"/>
      <c r="J14" s="1"/>
      <c r="K14" s="151"/>
    </row>
    <row r="15">
      <c r="A15" s="151"/>
      <c r="B15" s="151"/>
      <c r="C15" s="1"/>
      <c r="D15" s="151"/>
      <c r="E15" s="151"/>
      <c r="F15" s="151"/>
      <c r="G15" s="1"/>
      <c r="H15" s="1"/>
      <c r="I15" s="1"/>
      <c r="J15" s="1"/>
      <c r="K15" s="151"/>
    </row>
    <row r="16">
      <c r="A16" s="151"/>
      <c r="B16" s="151"/>
      <c r="C16" s="259" t="s">
        <v>227</v>
      </c>
      <c r="D16" s="260">
        <v>0.5</v>
      </c>
      <c r="E16" s="74"/>
      <c r="F16" s="260">
        <v>0.6</v>
      </c>
      <c r="G16" s="74"/>
      <c r="H16" s="260">
        <v>0.8</v>
      </c>
      <c r="I16" s="74"/>
      <c r="J16" s="1"/>
      <c r="K16" s="151"/>
    </row>
    <row r="17">
      <c r="A17" s="151"/>
      <c r="B17" s="151"/>
      <c r="C17" s="259" t="s">
        <v>228</v>
      </c>
      <c r="D17" s="261">
        <v>10000.0</v>
      </c>
      <c r="E17" s="74"/>
      <c r="F17" s="261" t="str">
        <f>10000*100/50*60/100</f>
        <v>12,000</v>
      </c>
      <c r="G17" s="74"/>
      <c r="H17" s="261" t="str">
        <f>10000*100/50*80/100</f>
        <v>16,000</v>
      </c>
      <c r="I17" s="74"/>
      <c r="J17" s="1"/>
      <c r="K17" s="151"/>
    </row>
    <row r="18">
      <c r="A18" s="151"/>
      <c r="B18" s="151"/>
      <c r="C18" s="71"/>
      <c r="D18" s="262" t="s">
        <v>229</v>
      </c>
      <c r="E18" s="262" t="s">
        <v>89</v>
      </c>
      <c r="F18" s="262" t="s">
        <v>229</v>
      </c>
      <c r="G18" s="262" t="s">
        <v>89</v>
      </c>
      <c r="H18" s="262" t="s">
        <v>229</v>
      </c>
      <c r="I18" s="262" t="s">
        <v>89</v>
      </c>
      <c r="J18" s="1"/>
      <c r="K18" s="151"/>
    </row>
    <row r="19">
      <c r="A19" s="151"/>
      <c r="B19" s="151"/>
      <c r="C19" s="173" t="s">
        <v>230</v>
      </c>
      <c r="D19" s="77">
        <v>200.0</v>
      </c>
      <c r="E19" s="71" t="str">
        <f t="shared" ref="E19:E21" si="1">D19*$D$17</f>
        <v>2000000</v>
      </c>
      <c r="F19" s="263" t="str">
        <f>98%*D19</f>
        <v>196.00</v>
      </c>
      <c r="G19" s="71" t="str">
        <f t="shared" ref="G19:G21" si="2">F19*$F$17</f>
        <v>2352000</v>
      </c>
      <c r="H19" s="63" t="str">
        <f>95%*D19</f>
        <v>190</v>
      </c>
      <c r="I19" s="71" t="str">
        <f t="shared" ref="I19:I21" si="3">H19*$H$17</f>
        <v>3040000</v>
      </c>
      <c r="J19" s="1"/>
      <c r="K19" s="151"/>
    </row>
    <row r="20">
      <c r="A20" s="151"/>
      <c r="B20" s="151"/>
      <c r="C20" s="173" t="s">
        <v>231</v>
      </c>
      <c r="D20" s="77">
        <v>100.0</v>
      </c>
      <c r="E20" s="71" t="str">
        <f t="shared" si="1"/>
        <v>1000000</v>
      </c>
      <c r="F20" s="63" t="str">
        <f>102%*D20</f>
        <v>102</v>
      </c>
      <c r="G20" s="71" t="str">
        <f t="shared" si="2"/>
        <v>1224000</v>
      </c>
      <c r="H20" s="63" t="str">
        <f>105%*D20</f>
        <v>105</v>
      </c>
      <c r="I20" s="71" t="str">
        <f t="shared" si="3"/>
        <v>1680000</v>
      </c>
      <c r="J20" s="1"/>
      <c r="K20" s="151"/>
    </row>
    <row r="21" ht="15.75" customHeight="1">
      <c r="A21" s="151"/>
      <c r="B21" s="151"/>
      <c r="C21" s="173" t="s">
        <v>232</v>
      </c>
      <c r="D21" s="77">
        <v>30.0</v>
      </c>
      <c r="E21" s="71" t="str">
        <f t="shared" si="1"/>
        <v>300000</v>
      </c>
      <c r="F21" s="77" t="str">
        <f>D21</f>
        <v>30</v>
      </c>
      <c r="G21" s="71" t="str">
        <f t="shared" si="2"/>
        <v>360000</v>
      </c>
      <c r="H21" s="77" t="str">
        <f>D21</f>
        <v>30</v>
      </c>
      <c r="I21" s="71" t="str">
        <f t="shared" si="3"/>
        <v>480000</v>
      </c>
      <c r="J21" s="1"/>
      <c r="K21" s="151"/>
    </row>
    <row r="22" ht="15.75" customHeight="1">
      <c r="A22" s="151"/>
      <c r="B22" s="151"/>
      <c r="C22" s="264" t="s">
        <v>233</v>
      </c>
      <c r="D22" s="77" t="str">
        <f t="shared" ref="D22:I22" si="4">SUM(D20:D21)</f>
        <v>130</v>
      </c>
      <c r="E22" s="71" t="str">
        <f t="shared" si="4"/>
        <v>1300000</v>
      </c>
      <c r="F22" s="77" t="str">
        <f t="shared" si="4"/>
        <v>132</v>
      </c>
      <c r="G22" s="71" t="str">
        <f t="shared" si="4"/>
        <v>1584000</v>
      </c>
      <c r="H22" s="77" t="str">
        <f t="shared" si="4"/>
        <v>135</v>
      </c>
      <c r="I22" s="71" t="str">
        <f t="shared" si="4"/>
        <v>2160000</v>
      </c>
      <c r="J22" s="1"/>
      <c r="K22" s="151"/>
    </row>
    <row r="23" ht="15.75" customHeight="1">
      <c r="A23" s="151"/>
      <c r="B23" s="151"/>
      <c r="C23" s="265" t="s">
        <v>234</v>
      </c>
      <c r="D23" s="73"/>
      <c r="E23" s="73"/>
      <c r="F23" s="73"/>
      <c r="G23" s="73"/>
      <c r="H23" s="73"/>
      <c r="I23" s="74"/>
      <c r="J23" s="1"/>
      <c r="K23" s="151"/>
    </row>
    <row r="24" ht="15.75" customHeight="1">
      <c r="A24" s="151"/>
      <c r="B24" s="151"/>
      <c r="C24" s="173" t="s">
        <v>235</v>
      </c>
      <c r="D24" s="77" t="str">
        <f>60%*30</f>
        <v>18</v>
      </c>
      <c r="E24" s="71" t="str">
        <f t="shared" ref="E24:E25" si="5">D24*$D$17</f>
        <v>180000</v>
      </c>
      <c r="F24" s="77" t="str">
        <f>D24</f>
        <v>18</v>
      </c>
      <c r="G24" s="71" t="str">
        <f>F24*$F$17</f>
        <v>216000</v>
      </c>
      <c r="H24" s="77" t="str">
        <f>D24</f>
        <v>18</v>
      </c>
      <c r="I24" s="71" t="str">
        <f>H24*$H$17</f>
        <v>288000</v>
      </c>
      <c r="J24" s="1"/>
      <c r="K24" s="151"/>
    </row>
    <row r="25" ht="25.5" customHeight="1">
      <c r="A25" s="151"/>
      <c r="B25" s="151"/>
      <c r="C25" s="173" t="s">
        <v>236</v>
      </c>
      <c r="D25" s="77" t="str">
        <f>40%*30</f>
        <v>12</v>
      </c>
      <c r="E25" s="71" t="str">
        <f t="shared" si="5"/>
        <v>120000</v>
      </c>
      <c r="F25" s="63" t="str">
        <f>E25/F17</f>
        <v>10</v>
      </c>
      <c r="G25" s="71" t="str">
        <f>E25</f>
        <v>120000</v>
      </c>
      <c r="H25" s="63" t="str">
        <f>E25/H17</f>
        <v>7.5</v>
      </c>
      <c r="I25" s="71" t="str">
        <f>E25</f>
        <v>120000</v>
      </c>
      <c r="J25" s="1"/>
      <c r="K25" s="151"/>
    </row>
    <row r="26" ht="29.25" customHeight="1">
      <c r="A26" s="151"/>
      <c r="B26" s="151"/>
      <c r="C26" s="264" t="s">
        <v>237</v>
      </c>
      <c r="D26" s="77" t="str">
        <f t="shared" ref="D26:I26" si="6">SUM(D24:D25)</f>
        <v>30</v>
      </c>
      <c r="E26" s="71" t="str">
        <f t="shared" si="6"/>
        <v>300000</v>
      </c>
      <c r="F26" s="63" t="str">
        <f t="shared" si="6"/>
        <v>28</v>
      </c>
      <c r="G26" s="71" t="str">
        <f t="shared" si="6"/>
        <v>336000</v>
      </c>
      <c r="H26" s="63" t="str">
        <f t="shared" si="6"/>
        <v>25.5</v>
      </c>
      <c r="I26" s="71" t="str">
        <f t="shared" si="6"/>
        <v>408000</v>
      </c>
      <c r="J26" s="1"/>
      <c r="K26" s="151"/>
    </row>
    <row r="27" ht="15.75" customHeight="1">
      <c r="A27" s="151"/>
      <c r="B27" s="151"/>
      <c r="C27" s="265" t="s">
        <v>238</v>
      </c>
      <c r="D27" s="73"/>
      <c r="E27" s="73"/>
      <c r="F27" s="73"/>
      <c r="G27" s="73"/>
      <c r="H27" s="73"/>
      <c r="I27" s="74"/>
      <c r="J27" s="1"/>
      <c r="K27" s="151"/>
    </row>
    <row r="28" ht="15.75" customHeight="1">
      <c r="A28" s="151"/>
      <c r="B28" s="151"/>
      <c r="C28" s="173" t="s">
        <v>235</v>
      </c>
      <c r="D28" s="77" t="str">
        <f t="shared" ref="D28:D29" si="7">50%*20</f>
        <v>10</v>
      </c>
      <c r="E28" s="71" t="str">
        <f t="shared" ref="E28:E29" si="8">D28*$D$17</f>
        <v>100000</v>
      </c>
      <c r="F28" s="77" t="str">
        <f>D28</f>
        <v>10</v>
      </c>
      <c r="G28" s="71" t="str">
        <f>F28*$F$17</f>
        <v>120000</v>
      </c>
      <c r="H28" s="77" t="str">
        <f>D28</f>
        <v>10</v>
      </c>
      <c r="I28" s="71" t="str">
        <f>H28*$H$17</f>
        <v>160000</v>
      </c>
      <c r="J28" s="1"/>
      <c r="K28" s="151"/>
    </row>
    <row r="29" ht="15.75" customHeight="1">
      <c r="A29" s="151"/>
      <c r="B29" s="151"/>
      <c r="C29" s="173" t="s">
        <v>236</v>
      </c>
      <c r="D29" s="77" t="str">
        <f t="shared" si="7"/>
        <v>10</v>
      </c>
      <c r="E29" s="71" t="str">
        <f t="shared" si="8"/>
        <v>100000</v>
      </c>
      <c r="F29" s="63" t="str">
        <f>E29/F17</f>
        <v>8.333333333</v>
      </c>
      <c r="G29" s="71" t="str">
        <f>E29</f>
        <v>100000</v>
      </c>
      <c r="H29" s="63" t="str">
        <f>E29/H17</f>
        <v>6.25</v>
      </c>
      <c r="I29" s="71" t="str">
        <f>E29</f>
        <v>100000</v>
      </c>
      <c r="J29" s="1"/>
      <c r="K29" s="151"/>
    </row>
    <row r="30" ht="23.25" customHeight="1">
      <c r="A30" s="151"/>
      <c r="B30" s="151"/>
      <c r="C30" s="173" t="s">
        <v>239</v>
      </c>
      <c r="D30" s="77" t="str">
        <f t="shared" ref="D30:I30" si="9">SUM(D28:D29)</f>
        <v>20</v>
      </c>
      <c r="E30" s="71" t="str">
        <f t="shared" si="9"/>
        <v>200000</v>
      </c>
      <c r="F30" s="63" t="str">
        <f t="shared" si="9"/>
        <v>18.33333333</v>
      </c>
      <c r="G30" s="71" t="str">
        <f t="shared" si="9"/>
        <v>220000</v>
      </c>
      <c r="H30" s="63" t="str">
        <f t="shared" si="9"/>
        <v>16.25</v>
      </c>
      <c r="I30" s="71" t="str">
        <f t="shared" si="9"/>
        <v>260000</v>
      </c>
      <c r="J30" s="1"/>
      <c r="K30" s="151"/>
    </row>
    <row r="31" ht="15.75" customHeight="1">
      <c r="A31" s="151"/>
      <c r="B31" s="151"/>
      <c r="C31" s="264" t="s">
        <v>240</v>
      </c>
      <c r="D31" s="77" t="str">
        <f>D22+D26+D30</f>
        <v>180</v>
      </c>
      <c r="E31" s="71" t="str">
        <f>D31*$D$17</f>
        <v>1800000</v>
      </c>
      <c r="F31" s="63" t="str">
        <f>F22+F26+F30</f>
        <v>178.3333333</v>
      </c>
      <c r="G31" s="71" t="str">
        <f>F31*$F$17</f>
        <v>2140000</v>
      </c>
      <c r="H31" s="63" t="str">
        <f>H22+H26+H30</f>
        <v>176.75</v>
      </c>
      <c r="I31" s="71" t="str">
        <f>H31*$H$17</f>
        <v>2828000</v>
      </c>
      <c r="J31" s="1"/>
      <c r="K31" s="151"/>
    </row>
    <row r="32" ht="15.75" customHeight="1">
      <c r="A32" s="151"/>
      <c r="B32" s="151"/>
      <c r="C32" s="264" t="s">
        <v>241</v>
      </c>
      <c r="D32" s="266" t="str">
        <f t="shared" ref="D32:I32" si="10">D19-D31</f>
        <v>20</v>
      </c>
      <c r="E32" s="262" t="str">
        <f t="shared" si="10"/>
        <v>200000</v>
      </c>
      <c r="F32" s="267" t="str">
        <f t="shared" si="10"/>
        <v>17.67</v>
      </c>
      <c r="G32" s="262" t="str">
        <f t="shared" si="10"/>
        <v>212000</v>
      </c>
      <c r="H32" s="75" t="str">
        <f t="shared" si="10"/>
        <v>13.25</v>
      </c>
      <c r="I32" s="262" t="str">
        <f t="shared" si="10"/>
        <v>212000</v>
      </c>
      <c r="J32" s="1"/>
      <c r="K32" s="151"/>
    </row>
    <row r="33" ht="15.75" customHeight="1">
      <c r="A33" s="151"/>
      <c r="B33" s="151"/>
      <c r="C33" s="1"/>
      <c r="D33" s="1"/>
      <c r="E33" s="1"/>
      <c r="F33" s="1"/>
      <c r="G33" s="1"/>
      <c r="H33" s="1"/>
      <c r="I33" s="1"/>
      <c r="J33" s="151"/>
      <c r="K33" s="151"/>
    </row>
    <row r="34" ht="15.75" customHeight="1">
      <c r="A34" s="151"/>
      <c r="B34" s="151"/>
      <c r="C34" s="151"/>
      <c r="D34" s="151"/>
      <c r="E34" s="151"/>
      <c r="F34" s="151"/>
      <c r="G34" s="151"/>
      <c r="H34" s="151"/>
      <c r="I34" s="151"/>
      <c r="J34" s="151"/>
      <c r="K34" s="151"/>
    </row>
    <row r="35" ht="15.75" customHeight="1">
      <c r="A35" s="151"/>
      <c r="B35" s="151"/>
      <c r="C35" s="151"/>
      <c r="D35" s="151"/>
      <c r="E35" s="151"/>
      <c r="F35" s="151"/>
      <c r="G35" s="151"/>
      <c r="H35" s="151"/>
      <c r="I35" s="151"/>
      <c r="J35" s="151"/>
      <c r="K35" s="151"/>
    </row>
    <row r="36" ht="15.75" customHeight="1">
      <c r="A36" s="151"/>
      <c r="B36" s="151"/>
      <c r="C36" s="151"/>
      <c r="D36" s="151"/>
      <c r="E36" s="151"/>
      <c r="F36" s="151"/>
      <c r="G36" s="151"/>
      <c r="H36" s="151"/>
      <c r="I36" s="151"/>
      <c r="J36" s="151"/>
      <c r="K36" s="151"/>
    </row>
    <row r="37" ht="15.75" customHeight="1">
      <c r="A37" s="151"/>
      <c r="B37" s="151"/>
      <c r="C37" s="151"/>
      <c r="D37" s="151"/>
      <c r="E37" s="151"/>
      <c r="F37" s="151"/>
      <c r="G37" s="151"/>
      <c r="H37" s="151"/>
      <c r="I37" s="151"/>
      <c r="J37" s="151"/>
      <c r="K37" s="151"/>
    </row>
    <row r="38" ht="15.75" customHeight="1">
      <c r="A38" s="151"/>
      <c r="B38" s="151"/>
      <c r="C38" s="151"/>
      <c r="D38" s="151"/>
      <c r="E38" s="151"/>
      <c r="F38" s="151"/>
      <c r="G38" s="151"/>
      <c r="H38" s="151"/>
      <c r="I38" s="151"/>
      <c r="J38" s="151"/>
      <c r="K38" s="151"/>
    </row>
    <row r="39" ht="15.75" customHeight="1">
      <c r="A39" s="151"/>
      <c r="B39" s="151"/>
      <c r="C39" s="151"/>
      <c r="D39" s="151"/>
      <c r="E39" s="151"/>
      <c r="F39" s="151"/>
      <c r="G39" s="151"/>
      <c r="H39" s="151"/>
      <c r="I39" s="151"/>
      <c r="J39" s="151"/>
      <c r="K39" s="151"/>
    </row>
    <row r="40" ht="15.75" customHeight="1">
      <c r="A40" s="151"/>
      <c r="B40" s="151"/>
      <c r="C40" s="151"/>
      <c r="D40" s="151"/>
      <c r="E40" s="151"/>
      <c r="F40" s="151"/>
      <c r="G40" s="151"/>
      <c r="H40" s="151"/>
      <c r="I40" s="151"/>
      <c r="J40" s="151"/>
      <c r="K40" s="151"/>
    </row>
    <row r="41" ht="15.75" customHeight="1">
      <c r="A41" s="151"/>
      <c r="B41" s="151"/>
      <c r="C41" s="151"/>
      <c r="D41" s="151"/>
      <c r="E41" s="151"/>
      <c r="F41" s="151"/>
      <c r="G41" s="151"/>
      <c r="H41" s="151"/>
      <c r="I41" s="151"/>
      <c r="J41" s="151"/>
      <c r="K41" s="151"/>
    </row>
    <row r="42" ht="15.75" customHeight="1">
      <c r="A42" s="151"/>
      <c r="B42" s="151"/>
      <c r="C42" s="151"/>
      <c r="D42" s="151"/>
      <c r="E42" s="151"/>
      <c r="F42" s="151"/>
      <c r="G42" s="151"/>
      <c r="H42" s="151"/>
      <c r="I42" s="151"/>
      <c r="J42" s="151"/>
      <c r="K42" s="151"/>
    </row>
    <row r="43" ht="15.75" customHeight="1">
      <c r="A43" s="151"/>
      <c r="B43" s="151"/>
      <c r="C43" s="151"/>
      <c r="D43" s="151"/>
      <c r="E43" s="151"/>
      <c r="F43" s="151"/>
      <c r="G43" s="151"/>
      <c r="H43" s="151"/>
      <c r="I43" s="151"/>
      <c r="J43" s="151"/>
      <c r="K43" s="151"/>
    </row>
    <row r="44" ht="15.75" customHeight="1">
      <c r="A44" s="151"/>
      <c r="B44" s="151"/>
      <c r="C44" s="151"/>
      <c r="D44" s="151"/>
      <c r="E44" s="151"/>
      <c r="F44" s="151"/>
      <c r="G44" s="151"/>
      <c r="H44" s="151"/>
      <c r="I44" s="151"/>
      <c r="J44" s="151"/>
      <c r="K44" s="151"/>
    </row>
    <row r="45" ht="15.75" customHeight="1">
      <c r="A45" s="151"/>
      <c r="B45" s="151"/>
      <c r="C45" s="151"/>
      <c r="D45" s="151"/>
      <c r="E45" s="151"/>
      <c r="F45" s="151"/>
      <c r="G45" s="151"/>
      <c r="H45" s="151"/>
      <c r="I45" s="151"/>
      <c r="J45" s="151"/>
      <c r="K45" s="151"/>
    </row>
    <row r="46" ht="15.75" customHeight="1">
      <c r="A46" s="151"/>
      <c r="B46" s="151"/>
      <c r="C46" s="151"/>
      <c r="D46" s="151"/>
      <c r="E46" s="151"/>
      <c r="F46" s="151"/>
      <c r="G46" s="151"/>
      <c r="H46" s="151"/>
      <c r="I46" s="151"/>
      <c r="J46" s="151"/>
      <c r="K46" s="151"/>
    </row>
    <row r="47" ht="15.75" customHeight="1">
      <c r="A47" s="151"/>
      <c r="B47" s="151"/>
      <c r="C47" s="151"/>
      <c r="D47" s="151"/>
      <c r="E47" s="151"/>
      <c r="F47" s="151"/>
      <c r="G47" s="151"/>
      <c r="H47" s="151"/>
      <c r="I47" s="151"/>
      <c r="J47" s="151"/>
      <c r="K47" s="151"/>
    </row>
    <row r="48" ht="15.75" customHeight="1">
      <c r="A48" s="151"/>
      <c r="B48" s="151"/>
      <c r="C48" s="151"/>
      <c r="D48" s="151"/>
      <c r="E48" s="151"/>
      <c r="F48" s="151"/>
      <c r="G48" s="151"/>
      <c r="H48" s="151"/>
      <c r="I48" s="151"/>
      <c r="J48" s="151"/>
      <c r="K48" s="151"/>
    </row>
    <row r="49" ht="15.75" customHeight="1">
      <c r="A49" s="151"/>
      <c r="B49" s="151"/>
      <c r="C49" s="151"/>
      <c r="D49" s="151"/>
      <c r="E49" s="151"/>
      <c r="F49" s="151"/>
      <c r="G49" s="151"/>
      <c r="H49" s="151"/>
      <c r="I49" s="151"/>
      <c r="J49" s="151"/>
      <c r="K49" s="151"/>
    </row>
    <row r="50" ht="15.75" customHeight="1">
      <c r="A50" s="151"/>
      <c r="B50" s="151"/>
      <c r="C50" s="151"/>
      <c r="D50" s="151"/>
      <c r="E50" s="151"/>
      <c r="F50" s="151"/>
      <c r="G50" s="151"/>
      <c r="H50" s="151"/>
      <c r="I50" s="151"/>
      <c r="J50" s="151"/>
      <c r="K50" s="151"/>
    </row>
    <row r="51" ht="15.75" customHeight="1">
      <c r="A51" s="151"/>
      <c r="B51" s="151"/>
      <c r="C51" s="151"/>
      <c r="D51" s="151"/>
      <c r="E51" s="151"/>
      <c r="F51" s="151"/>
      <c r="G51" s="151"/>
      <c r="H51" s="151"/>
      <c r="I51" s="151"/>
      <c r="J51" s="151"/>
      <c r="K51" s="151"/>
    </row>
    <row r="52" ht="15.75" customHeight="1">
      <c r="A52" s="151"/>
      <c r="B52" s="151"/>
      <c r="C52" s="151"/>
      <c r="D52" s="151"/>
      <c r="E52" s="151"/>
      <c r="F52" s="151"/>
      <c r="G52" s="151"/>
      <c r="H52" s="151"/>
      <c r="I52" s="151"/>
      <c r="J52" s="151"/>
      <c r="K52" s="151"/>
    </row>
    <row r="53" ht="15.75" customHeight="1">
      <c r="A53" s="151"/>
      <c r="B53" s="151"/>
      <c r="C53" s="151"/>
      <c r="D53" s="151"/>
      <c r="E53" s="151"/>
      <c r="F53" s="151"/>
      <c r="G53" s="151"/>
      <c r="H53" s="151"/>
      <c r="I53" s="151"/>
      <c r="J53" s="151"/>
      <c r="K53" s="151"/>
    </row>
    <row r="54" ht="15.75" customHeight="1">
      <c r="A54" s="151"/>
      <c r="B54" s="151"/>
      <c r="C54" s="151"/>
      <c r="D54" s="151"/>
      <c r="E54" s="151"/>
      <c r="F54" s="151"/>
      <c r="G54" s="151"/>
      <c r="H54" s="151"/>
      <c r="I54" s="151"/>
      <c r="J54" s="151"/>
      <c r="K54" s="151"/>
    </row>
    <row r="55" ht="15.75" customHeight="1">
      <c r="A55" s="151"/>
      <c r="B55" s="151"/>
      <c r="C55" s="151"/>
      <c r="D55" s="151"/>
      <c r="E55" s="151"/>
      <c r="F55" s="151"/>
      <c r="G55" s="151"/>
      <c r="H55" s="151"/>
      <c r="I55" s="151"/>
      <c r="J55" s="151"/>
      <c r="K55" s="151"/>
    </row>
    <row r="56" ht="15.75" customHeight="1">
      <c r="A56" s="151"/>
      <c r="B56" s="151"/>
      <c r="C56" s="151"/>
      <c r="D56" s="151"/>
      <c r="E56" s="151"/>
      <c r="F56" s="151"/>
      <c r="G56" s="151"/>
      <c r="H56" s="151"/>
      <c r="I56" s="151"/>
      <c r="J56" s="151"/>
      <c r="K56" s="151"/>
    </row>
    <row r="57" ht="15.75" customHeight="1">
      <c r="A57" s="151"/>
      <c r="B57" s="151"/>
      <c r="C57" s="151"/>
      <c r="D57" s="151"/>
      <c r="E57" s="151"/>
      <c r="F57" s="151"/>
      <c r="G57" s="151"/>
      <c r="H57" s="151"/>
      <c r="I57" s="151"/>
      <c r="J57" s="151"/>
      <c r="K57" s="151"/>
    </row>
    <row r="58" ht="15.75" customHeight="1">
      <c r="A58" s="151"/>
      <c r="B58" s="151"/>
      <c r="C58" s="151"/>
      <c r="D58" s="151"/>
      <c r="E58" s="151"/>
      <c r="F58" s="151"/>
      <c r="G58" s="151"/>
      <c r="H58" s="151"/>
      <c r="I58" s="151"/>
      <c r="J58" s="151"/>
      <c r="K58" s="151"/>
    </row>
    <row r="59" ht="15.75" customHeight="1">
      <c r="A59" s="151"/>
      <c r="B59" s="151"/>
      <c r="C59" s="151"/>
      <c r="D59" s="151"/>
      <c r="E59" s="151"/>
      <c r="F59" s="151"/>
      <c r="G59" s="151"/>
      <c r="H59" s="151"/>
      <c r="I59" s="151"/>
      <c r="J59" s="151"/>
      <c r="K59" s="151"/>
    </row>
    <row r="60" ht="15.75" customHeight="1">
      <c r="A60" s="151"/>
      <c r="B60" s="151"/>
      <c r="C60" s="151"/>
      <c r="D60" s="151"/>
      <c r="E60" s="151"/>
      <c r="F60" s="151"/>
      <c r="G60" s="151"/>
      <c r="H60" s="151"/>
      <c r="I60" s="151"/>
      <c r="J60" s="151"/>
      <c r="K60" s="151"/>
    </row>
    <row r="61" ht="15.75" customHeight="1">
      <c r="A61" s="151"/>
      <c r="B61" s="151"/>
      <c r="C61" s="151"/>
      <c r="D61" s="151"/>
      <c r="E61" s="151"/>
      <c r="F61" s="151"/>
      <c r="G61" s="151"/>
      <c r="H61" s="151"/>
      <c r="I61" s="151"/>
      <c r="J61" s="151"/>
      <c r="K61" s="151"/>
    </row>
    <row r="62" ht="15.75" customHeight="1">
      <c r="A62" s="151"/>
      <c r="B62" s="151"/>
      <c r="C62" s="151"/>
      <c r="D62" s="151"/>
      <c r="E62" s="151"/>
      <c r="F62" s="151"/>
      <c r="G62" s="151"/>
      <c r="H62" s="151"/>
      <c r="I62" s="151"/>
      <c r="J62" s="151"/>
      <c r="K62" s="151"/>
    </row>
    <row r="63" ht="15.75" customHeight="1">
      <c r="A63" s="151"/>
      <c r="B63" s="151"/>
      <c r="C63" s="151"/>
      <c r="D63" s="151"/>
      <c r="E63" s="151"/>
      <c r="F63" s="151"/>
      <c r="G63" s="151"/>
      <c r="H63" s="151"/>
      <c r="I63" s="151"/>
      <c r="J63" s="151"/>
      <c r="K63" s="151"/>
    </row>
    <row r="64" ht="15.75" customHeight="1">
      <c r="A64" s="151"/>
      <c r="B64" s="151"/>
      <c r="C64" s="151"/>
      <c r="D64" s="151"/>
      <c r="E64" s="151"/>
      <c r="F64" s="151"/>
      <c r="G64" s="151"/>
      <c r="H64" s="151"/>
      <c r="I64" s="151"/>
      <c r="J64" s="151"/>
      <c r="K64" s="151"/>
    </row>
    <row r="65" ht="15.75" customHeight="1">
      <c r="A65" s="151"/>
      <c r="B65" s="151"/>
      <c r="C65" s="151"/>
      <c r="D65" s="151"/>
      <c r="E65" s="151"/>
      <c r="F65" s="151"/>
      <c r="G65" s="151"/>
      <c r="H65" s="151"/>
      <c r="I65" s="151"/>
      <c r="J65" s="151"/>
      <c r="K65" s="151"/>
    </row>
    <row r="66" ht="15.75" customHeight="1">
      <c r="A66" s="151"/>
      <c r="B66" s="151"/>
      <c r="C66" s="151"/>
      <c r="D66" s="151"/>
      <c r="E66" s="151"/>
      <c r="F66" s="151"/>
      <c r="G66" s="151"/>
      <c r="H66" s="151"/>
      <c r="I66" s="151"/>
      <c r="J66" s="151"/>
      <c r="K66" s="151"/>
    </row>
    <row r="67" ht="15.75" customHeight="1">
      <c r="A67" s="151"/>
      <c r="B67" s="151"/>
      <c r="C67" s="151"/>
      <c r="D67" s="151"/>
      <c r="E67" s="151"/>
      <c r="F67" s="151"/>
      <c r="G67" s="151"/>
      <c r="H67" s="151"/>
      <c r="I67" s="151"/>
      <c r="J67" s="151"/>
      <c r="K67" s="151"/>
    </row>
    <row r="68" ht="15.75" customHeight="1">
      <c r="A68" s="151"/>
      <c r="B68" s="151"/>
      <c r="C68" s="151"/>
      <c r="D68" s="151"/>
      <c r="E68" s="151"/>
      <c r="F68" s="151"/>
      <c r="G68" s="151"/>
      <c r="H68" s="151"/>
      <c r="I68" s="151"/>
      <c r="J68" s="151"/>
      <c r="K68" s="151"/>
    </row>
    <row r="69" ht="15.75" customHeight="1">
      <c r="A69" s="151"/>
      <c r="B69" s="151"/>
      <c r="C69" s="151"/>
      <c r="D69" s="151"/>
      <c r="E69" s="151"/>
      <c r="F69" s="151"/>
      <c r="G69" s="151"/>
      <c r="H69" s="151"/>
      <c r="I69" s="151"/>
      <c r="J69" s="151"/>
      <c r="K69" s="151"/>
    </row>
    <row r="70" ht="15.75" customHeight="1">
      <c r="A70" s="151"/>
      <c r="B70" s="151"/>
      <c r="C70" s="151"/>
      <c r="D70" s="151"/>
      <c r="E70" s="151"/>
      <c r="F70" s="151"/>
      <c r="G70" s="151"/>
      <c r="H70" s="151"/>
      <c r="I70" s="151"/>
      <c r="J70" s="151"/>
      <c r="K70" s="151"/>
    </row>
    <row r="71" ht="15.75" customHeight="1">
      <c r="A71" s="151"/>
      <c r="B71" s="151"/>
      <c r="C71" s="151"/>
      <c r="D71" s="151"/>
      <c r="E71" s="151"/>
      <c r="F71" s="151"/>
      <c r="G71" s="151"/>
      <c r="H71" s="151"/>
      <c r="I71" s="151"/>
      <c r="J71" s="151"/>
      <c r="K71" s="151"/>
    </row>
    <row r="72" ht="15.75" customHeight="1">
      <c r="A72" s="151"/>
      <c r="B72" s="151"/>
      <c r="C72" s="151"/>
      <c r="D72" s="151"/>
      <c r="E72" s="151"/>
      <c r="F72" s="151"/>
      <c r="G72" s="151"/>
      <c r="H72" s="151"/>
      <c r="I72" s="151"/>
      <c r="J72" s="151"/>
      <c r="K72" s="151"/>
    </row>
    <row r="73" ht="15.75" customHeight="1">
      <c r="A73" s="151"/>
      <c r="B73" s="151"/>
      <c r="C73" s="151"/>
      <c r="D73" s="151"/>
      <c r="E73" s="151"/>
      <c r="F73" s="151"/>
      <c r="G73" s="151"/>
      <c r="H73" s="151"/>
      <c r="I73" s="151"/>
      <c r="J73" s="151"/>
      <c r="K73" s="151"/>
    </row>
    <row r="74" ht="15.75" customHeight="1">
      <c r="A74" s="151"/>
      <c r="B74" s="151"/>
      <c r="C74" s="151"/>
      <c r="D74" s="151"/>
      <c r="E74" s="151"/>
      <c r="F74" s="151"/>
      <c r="G74" s="151"/>
      <c r="H74" s="151"/>
      <c r="I74" s="151"/>
      <c r="J74" s="151"/>
      <c r="K74" s="151"/>
    </row>
    <row r="75" ht="15.75" customHeight="1">
      <c r="A75" s="151"/>
      <c r="B75" s="151"/>
      <c r="C75" s="151"/>
      <c r="D75" s="151"/>
      <c r="E75" s="151"/>
      <c r="F75" s="151"/>
      <c r="G75" s="151"/>
      <c r="H75" s="151"/>
      <c r="I75" s="151"/>
      <c r="J75" s="151"/>
      <c r="K75" s="151"/>
    </row>
    <row r="76" ht="15.75" customHeight="1">
      <c r="A76" s="151"/>
      <c r="B76" s="151"/>
      <c r="C76" s="151"/>
      <c r="D76" s="151"/>
      <c r="E76" s="151"/>
      <c r="F76" s="151"/>
      <c r="G76" s="151"/>
      <c r="H76" s="151"/>
      <c r="I76" s="151"/>
      <c r="J76" s="151"/>
      <c r="K76" s="151"/>
    </row>
    <row r="77" ht="15.75" customHeight="1">
      <c r="A77" s="151"/>
      <c r="B77" s="151"/>
      <c r="C77" s="151"/>
      <c r="D77" s="151"/>
      <c r="E77" s="151"/>
      <c r="F77" s="151"/>
      <c r="G77" s="151"/>
      <c r="H77" s="151"/>
      <c r="I77" s="151"/>
      <c r="J77" s="151"/>
      <c r="K77" s="151"/>
    </row>
    <row r="78" ht="15.75" customHeight="1">
      <c r="A78" s="151"/>
      <c r="B78" s="151"/>
      <c r="C78" s="151"/>
      <c r="D78" s="151"/>
      <c r="E78" s="151"/>
      <c r="F78" s="151"/>
      <c r="G78" s="151"/>
      <c r="H78" s="151"/>
      <c r="I78" s="151"/>
      <c r="J78" s="151"/>
      <c r="K78" s="151"/>
    </row>
    <row r="79" ht="15.75" customHeight="1">
      <c r="A79" s="151"/>
      <c r="B79" s="151"/>
      <c r="C79" s="151"/>
      <c r="D79" s="151"/>
      <c r="E79" s="151"/>
      <c r="F79" s="151"/>
      <c r="G79" s="151"/>
      <c r="H79" s="151"/>
      <c r="I79" s="151"/>
      <c r="J79" s="151"/>
      <c r="K79" s="151"/>
    </row>
    <row r="80" ht="15.75" customHeight="1">
      <c r="A80" s="151"/>
      <c r="B80" s="151"/>
      <c r="C80" s="151"/>
      <c r="D80" s="151"/>
      <c r="E80" s="151"/>
      <c r="F80" s="151"/>
      <c r="G80" s="151"/>
      <c r="H80" s="151"/>
      <c r="I80" s="151"/>
      <c r="J80" s="151"/>
      <c r="K80" s="151"/>
    </row>
    <row r="81" ht="15.75" customHeight="1">
      <c r="A81" s="151"/>
      <c r="B81" s="151"/>
      <c r="C81" s="151"/>
      <c r="D81" s="151"/>
      <c r="E81" s="151"/>
      <c r="F81" s="151"/>
      <c r="G81" s="151"/>
      <c r="H81" s="151"/>
      <c r="I81" s="151"/>
      <c r="J81" s="151"/>
      <c r="K81" s="151"/>
    </row>
    <row r="82" ht="15.75" customHeight="1">
      <c r="A82" s="151"/>
      <c r="B82" s="151"/>
      <c r="C82" s="151"/>
      <c r="D82" s="151"/>
      <c r="E82" s="151"/>
      <c r="F82" s="151"/>
      <c r="G82" s="151"/>
      <c r="H82" s="151"/>
      <c r="I82" s="151"/>
      <c r="J82" s="151"/>
      <c r="K82" s="151"/>
    </row>
    <row r="83" ht="15.75" customHeight="1">
      <c r="A83" s="151"/>
      <c r="B83" s="151"/>
      <c r="C83" s="151"/>
      <c r="D83" s="151"/>
      <c r="E83" s="151"/>
      <c r="F83" s="151"/>
      <c r="G83" s="151"/>
      <c r="H83" s="151"/>
      <c r="I83" s="151"/>
      <c r="J83" s="151"/>
      <c r="K83" s="151"/>
    </row>
    <row r="84" ht="15.75" customHeight="1">
      <c r="A84" s="151"/>
      <c r="B84" s="151"/>
      <c r="C84" s="151"/>
      <c r="D84" s="151"/>
      <c r="E84" s="151"/>
      <c r="F84" s="151"/>
      <c r="G84" s="151"/>
      <c r="H84" s="151"/>
      <c r="I84" s="151"/>
      <c r="J84" s="151"/>
      <c r="K84" s="151"/>
    </row>
    <row r="85" ht="15.75" customHeight="1">
      <c r="A85" s="151"/>
      <c r="B85" s="151"/>
      <c r="C85" s="151"/>
      <c r="D85" s="151"/>
      <c r="E85" s="151"/>
      <c r="F85" s="151"/>
      <c r="G85" s="151"/>
      <c r="H85" s="151"/>
      <c r="I85" s="151"/>
      <c r="J85" s="151"/>
      <c r="K85" s="151"/>
    </row>
    <row r="86" ht="15.75" customHeight="1">
      <c r="A86" s="151"/>
      <c r="B86" s="151"/>
      <c r="C86" s="151"/>
      <c r="D86" s="151"/>
      <c r="E86" s="151"/>
      <c r="F86" s="151"/>
      <c r="G86" s="151"/>
      <c r="H86" s="151"/>
      <c r="I86" s="151"/>
      <c r="J86" s="151"/>
      <c r="K86" s="151"/>
    </row>
    <row r="87" ht="15.75" customHeight="1">
      <c r="A87" s="151"/>
      <c r="B87" s="151"/>
      <c r="C87" s="151"/>
      <c r="D87" s="151"/>
      <c r="E87" s="151"/>
      <c r="F87" s="151"/>
      <c r="G87" s="151"/>
      <c r="H87" s="151"/>
      <c r="I87" s="151"/>
      <c r="J87" s="151"/>
      <c r="K87" s="151"/>
    </row>
    <row r="88" ht="15.75" customHeight="1">
      <c r="A88" s="151"/>
      <c r="B88" s="151"/>
      <c r="C88" s="151"/>
      <c r="D88" s="151"/>
      <c r="E88" s="151"/>
      <c r="F88" s="151"/>
      <c r="G88" s="151"/>
      <c r="H88" s="151"/>
      <c r="I88" s="151"/>
      <c r="J88" s="151"/>
      <c r="K88" s="151"/>
    </row>
    <row r="89" ht="15.75" customHeight="1">
      <c r="A89" s="151"/>
      <c r="B89" s="151"/>
      <c r="C89" s="151"/>
      <c r="D89" s="151"/>
      <c r="E89" s="151"/>
      <c r="F89" s="151"/>
      <c r="G89" s="151"/>
      <c r="H89" s="151"/>
      <c r="I89" s="151"/>
      <c r="J89" s="151"/>
      <c r="K89" s="151"/>
    </row>
    <row r="90" ht="15.75" customHeight="1">
      <c r="A90" s="151"/>
      <c r="B90" s="151"/>
      <c r="C90" s="151"/>
      <c r="D90" s="151"/>
      <c r="E90" s="151"/>
      <c r="F90" s="151"/>
      <c r="G90" s="151"/>
      <c r="H90" s="151"/>
      <c r="I90" s="151"/>
      <c r="J90" s="151"/>
      <c r="K90" s="151"/>
    </row>
    <row r="91" ht="15.75" customHeight="1">
      <c r="A91" s="151"/>
      <c r="B91" s="151"/>
      <c r="C91" s="151"/>
      <c r="D91" s="151"/>
      <c r="E91" s="151"/>
      <c r="F91" s="151"/>
      <c r="G91" s="151"/>
      <c r="H91" s="151"/>
      <c r="I91" s="151"/>
      <c r="J91" s="151"/>
      <c r="K91" s="151"/>
    </row>
    <row r="92" ht="15.75" customHeight="1">
      <c r="A92" s="151"/>
      <c r="B92" s="151"/>
      <c r="C92" s="151"/>
      <c r="D92" s="151"/>
      <c r="E92" s="151"/>
      <c r="F92" s="151"/>
      <c r="G92" s="151"/>
      <c r="H92" s="151"/>
      <c r="I92" s="151"/>
      <c r="J92" s="151"/>
      <c r="K92" s="151"/>
    </row>
    <row r="93" ht="15.75" customHeight="1">
      <c r="A93" s="151"/>
      <c r="B93" s="151"/>
      <c r="C93" s="151"/>
      <c r="D93" s="151"/>
      <c r="E93" s="151"/>
      <c r="F93" s="151"/>
      <c r="G93" s="151"/>
      <c r="H93" s="151"/>
      <c r="I93" s="151"/>
      <c r="J93" s="151"/>
      <c r="K93" s="151"/>
    </row>
    <row r="94" ht="15.75" customHeight="1">
      <c r="A94" s="151"/>
      <c r="B94" s="151"/>
      <c r="C94" s="151"/>
      <c r="D94" s="151"/>
      <c r="E94" s="151"/>
      <c r="F94" s="151"/>
      <c r="G94" s="151"/>
      <c r="H94" s="151"/>
      <c r="I94" s="151"/>
      <c r="J94" s="151"/>
      <c r="K94" s="151"/>
    </row>
    <row r="95" ht="15.75" customHeight="1">
      <c r="A95" s="151"/>
      <c r="B95" s="151"/>
      <c r="C95" s="151"/>
      <c r="D95" s="151"/>
      <c r="E95" s="151"/>
      <c r="F95" s="151"/>
      <c r="G95" s="151"/>
      <c r="H95" s="151"/>
      <c r="I95" s="151"/>
      <c r="J95" s="151"/>
      <c r="K95" s="151"/>
    </row>
    <row r="96" ht="15.75" customHeight="1">
      <c r="A96" s="151"/>
      <c r="B96" s="151"/>
      <c r="C96" s="151"/>
      <c r="D96" s="151"/>
      <c r="E96" s="151"/>
      <c r="F96" s="151"/>
      <c r="G96" s="151"/>
      <c r="H96" s="151"/>
      <c r="I96" s="151"/>
      <c r="J96" s="151"/>
      <c r="K96" s="151"/>
    </row>
    <row r="97" ht="15.75" customHeight="1">
      <c r="A97" s="151"/>
      <c r="B97" s="151"/>
      <c r="C97" s="151"/>
      <c r="D97" s="151"/>
      <c r="E97" s="151"/>
      <c r="F97" s="151"/>
      <c r="G97" s="151"/>
      <c r="H97" s="151"/>
      <c r="I97" s="151"/>
      <c r="J97" s="151"/>
      <c r="K97" s="151"/>
    </row>
    <row r="98" ht="15.75" customHeight="1">
      <c r="A98" s="151"/>
      <c r="B98" s="151"/>
      <c r="C98" s="151"/>
      <c r="D98" s="151"/>
      <c r="E98" s="151"/>
      <c r="F98" s="151"/>
      <c r="G98" s="151"/>
      <c r="H98" s="151"/>
      <c r="I98" s="151"/>
      <c r="J98" s="151"/>
      <c r="K98" s="151"/>
    </row>
    <row r="99" ht="15.75" customHeight="1">
      <c r="A99" s="151"/>
      <c r="B99" s="151"/>
      <c r="C99" s="151"/>
      <c r="D99" s="151"/>
      <c r="E99" s="151"/>
      <c r="F99" s="151"/>
      <c r="G99" s="151"/>
      <c r="H99" s="151"/>
      <c r="I99" s="151"/>
      <c r="J99" s="151"/>
      <c r="K99" s="151"/>
    </row>
    <row r="100" ht="15.75" customHeight="1">
      <c r="A100" s="151"/>
      <c r="B100" s="151"/>
      <c r="C100" s="151"/>
      <c r="D100" s="151"/>
      <c r="E100" s="151"/>
      <c r="F100" s="151"/>
      <c r="G100" s="151"/>
      <c r="H100" s="151"/>
      <c r="I100" s="151"/>
      <c r="J100" s="151"/>
      <c r="K100" s="151"/>
    </row>
  </sheetData>
  <mergeCells count="16">
    <mergeCell ref="D17:E17"/>
    <mergeCell ref="F17:G17"/>
    <mergeCell ref="B2:D2"/>
    <mergeCell ref="C10:E10"/>
    <mergeCell ref="C7:E7"/>
    <mergeCell ref="C8:E8"/>
    <mergeCell ref="C9:E9"/>
    <mergeCell ref="C3:J5"/>
    <mergeCell ref="C23:I23"/>
    <mergeCell ref="C27:I27"/>
    <mergeCell ref="D14:F14"/>
    <mergeCell ref="D16:E16"/>
    <mergeCell ref="F16:G16"/>
    <mergeCell ref="H16:I16"/>
    <mergeCell ref="H17:I17"/>
    <mergeCell ref="C11:J1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0"/>
    <col customWidth="1" min="3" max="3" width="21.71"/>
    <col customWidth="1" min="4" max="5" width="13.57"/>
    <col customWidth="1" min="6" max="6" width="12.57"/>
    <col customWidth="1" min="7" max="7" width="9.0"/>
    <col customWidth="1" min="8" max="8" width="14.14"/>
    <col customWidth="1" min="9" max="11" width="9.0"/>
    <col customWidth="1" min="12" max="12" width="10.14"/>
    <col customWidth="1" min="13" max="13" width="13.29"/>
    <col customWidth="1" min="14" max="14" width="9.0"/>
  </cols>
  <sheetData>
    <row r="1" ht="15.75" customHeight="1">
      <c r="A1" s="1"/>
      <c r="B1" s="1"/>
      <c r="C1" s="1"/>
      <c r="D1" s="1"/>
      <c r="E1" s="1"/>
      <c r="F1" s="1"/>
      <c r="G1" s="1"/>
      <c r="H1" s="1"/>
      <c r="I1" s="1"/>
      <c r="J1" s="1"/>
      <c r="K1" s="1"/>
      <c r="L1" s="1"/>
      <c r="M1" s="1"/>
      <c r="N1" s="1"/>
    </row>
    <row r="2" ht="15.75" customHeight="1">
      <c r="A2" s="1"/>
      <c r="B2" s="268" t="s">
        <v>219</v>
      </c>
      <c r="C2" s="139"/>
      <c r="D2" s="1"/>
      <c r="E2" s="1"/>
      <c r="F2" s="1"/>
      <c r="G2" s="1"/>
      <c r="H2" s="1"/>
      <c r="I2" s="1"/>
      <c r="J2" s="1"/>
      <c r="K2" s="1"/>
      <c r="L2" s="1"/>
      <c r="M2" s="1"/>
      <c r="N2" s="1"/>
    </row>
    <row r="3" ht="15.75" customHeight="1">
      <c r="A3" s="1"/>
      <c r="B3" s="269"/>
      <c r="C3" s="270" t="s">
        <v>242</v>
      </c>
      <c r="D3" s="8"/>
      <c r="E3" s="8"/>
      <c r="F3" s="8"/>
      <c r="G3" s="8"/>
      <c r="H3" s="8"/>
      <c r="I3" s="9"/>
      <c r="J3" s="1"/>
      <c r="K3" s="1"/>
      <c r="L3" s="1"/>
      <c r="M3" s="1"/>
      <c r="N3" s="1"/>
    </row>
    <row r="4" ht="15.75" customHeight="1">
      <c r="A4" s="1"/>
      <c r="B4" s="269"/>
      <c r="C4" s="10"/>
      <c r="I4" s="11"/>
      <c r="J4" s="1"/>
      <c r="K4" s="1"/>
      <c r="L4" s="1"/>
      <c r="M4" s="1"/>
      <c r="N4" s="1"/>
    </row>
    <row r="5" ht="15.75" customHeight="1">
      <c r="A5" s="1"/>
      <c r="B5" s="269"/>
      <c r="C5" s="10"/>
      <c r="I5" s="11"/>
      <c r="J5" s="1"/>
      <c r="K5" s="1"/>
      <c r="L5" s="1"/>
      <c r="M5" s="1"/>
      <c r="N5" s="1"/>
    </row>
    <row r="6" ht="15.75" customHeight="1">
      <c r="A6" s="1"/>
      <c r="B6" s="269"/>
      <c r="C6" s="10"/>
      <c r="I6" s="11"/>
      <c r="J6" s="1"/>
      <c r="K6" s="1"/>
      <c r="L6" s="1"/>
      <c r="M6" s="1"/>
      <c r="N6" s="1"/>
    </row>
    <row r="7" ht="15.75" customHeight="1">
      <c r="A7" s="1"/>
      <c r="B7" s="269"/>
      <c r="C7" s="10"/>
      <c r="I7" s="11"/>
      <c r="J7" s="1"/>
      <c r="K7" s="1"/>
      <c r="L7" s="1"/>
      <c r="M7" s="1"/>
      <c r="N7" s="1"/>
    </row>
    <row r="8" ht="15.75" customHeight="1">
      <c r="A8" s="1"/>
      <c r="B8" s="269"/>
      <c r="C8" s="10"/>
      <c r="I8" s="11"/>
      <c r="J8" s="1"/>
      <c r="K8" s="1"/>
      <c r="L8" s="1"/>
      <c r="M8" s="1"/>
      <c r="N8" s="1"/>
    </row>
    <row r="9" ht="15.75" customHeight="1">
      <c r="A9" s="1"/>
      <c r="B9" s="269"/>
      <c r="C9" s="10"/>
      <c r="I9" s="11"/>
      <c r="J9" s="1"/>
      <c r="K9" s="1"/>
      <c r="L9" s="1"/>
      <c r="M9" s="1"/>
      <c r="N9" s="1"/>
    </row>
    <row r="10" ht="15.75" customHeight="1">
      <c r="A10" s="1"/>
      <c r="B10" s="269"/>
      <c r="C10" s="10"/>
      <c r="I10" s="11"/>
      <c r="J10" s="1"/>
      <c r="K10" s="271"/>
      <c r="L10" s="1"/>
      <c r="M10" s="1"/>
      <c r="N10" s="1"/>
    </row>
    <row r="11" ht="15.75" customHeight="1">
      <c r="A11" s="1"/>
      <c r="B11" s="269"/>
      <c r="C11" s="10"/>
      <c r="I11" s="11"/>
      <c r="J11" s="1"/>
      <c r="K11" s="1"/>
      <c r="L11" s="272"/>
      <c r="M11" s="1"/>
      <c r="N11" s="1"/>
    </row>
    <row r="12" ht="15.75" customHeight="1">
      <c r="A12" s="1"/>
      <c r="B12" s="269"/>
      <c r="C12" s="10"/>
      <c r="I12" s="11"/>
      <c r="J12" s="1"/>
      <c r="K12" s="1"/>
      <c r="L12" s="1"/>
      <c r="M12" s="1"/>
      <c r="N12" s="1"/>
    </row>
    <row r="13" ht="15.75" customHeight="1">
      <c r="A13" s="1"/>
      <c r="B13" s="269"/>
      <c r="C13" s="10"/>
      <c r="I13" s="11"/>
      <c r="J13" s="1"/>
      <c r="K13" s="1"/>
      <c r="L13" s="1"/>
      <c r="M13" s="1"/>
      <c r="N13" s="1"/>
    </row>
    <row r="14" ht="15.75" customHeight="1">
      <c r="A14" s="1"/>
      <c r="B14" s="269"/>
      <c r="C14" s="10"/>
      <c r="I14" s="11"/>
      <c r="J14" s="1"/>
      <c r="K14" s="1"/>
      <c r="L14" s="1"/>
      <c r="M14" s="1"/>
      <c r="N14" s="1"/>
    </row>
    <row r="15" ht="15.75" customHeight="1">
      <c r="A15" s="1"/>
      <c r="B15" s="269"/>
      <c r="C15" s="10"/>
      <c r="I15" s="11"/>
      <c r="J15" s="1"/>
      <c r="K15" s="1"/>
      <c r="L15" s="1"/>
      <c r="M15" s="1"/>
      <c r="N15" s="1"/>
    </row>
    <row r="16" ht="15.75" customHeight="1">
      <c r="A16" s="1"/>
      <c r="B16" s="269"/>
      <c r="C16" s="10"/>
      <c r="I16" s="11"/>
      <c r="J16" s="1"/>
      <c r="K16" s="1"/>
      <c r="L16" s="1"/>
      <c r="M16" s="1"/>
      <c r="N16" s="1"/>
    </row>
    <row r="17" ht="15.75" customHeight="1">
      <c r="A17" s="1"/>
      <c r="B17" s="269"/>
      <c r="C17" s="10"/>
      <c r="I17" s="11"/>
      <c r="J17" s="1"/>
      <c r="K17" s="1"/>
      <c r="L17" s="1"/>
      <c r="M17" s="1"/>
      <c r="N17" s="1"/>
    </row>
    <row r="18" ht="15.75" customHeight="1">
      <c r="A18" s="1"/>
      <c r="B18" s="269"/>
      <c r="C18" s="10"/>
      <c r="I18" s="11"/>
      <c r="J18" s="1"/>
      <c r="K18" s="1"/>
      <c r="L18" s="1"/>
      <c r="M18" s="1"/>
      <c r="N18" s="1"/>
    </row>
    <row r="19" ht="15.75" customHeight="1">
      <c r="A19" s="1"/>
      <c r="B19" s="269"/>
      <c r="C19" s="10"/>
      <c r="I19" s="11"/>
      <c r="J19" s="1"/>
      <c r="K19" s="1"/>
      <c r="L19" s="1"/>
      <c r="M19" s="1"/>
      <c r="N19" s="1"/>
    </row>
    <row r="20" ht="15.75" customHeight="1">
      <c r="A20" s="1"/>
      <c r="B20" s="1"/>
      <c r="C20" s="49"/>
      <c r="D20" s="50"/>
      <c r="E20" s="50"/>
      <c r="F20" s="50"/>
      <c r="G20" s="50"/>
      <c r="H20" s="50"/>
      <c r="I20" s="51"/>
      <c r="J20" s="1"/>
      <c r="K20" s="1"/>
      <c r="L20" s="1"/>
      <c r="M20" s="1"/>
      <c r="N20" s="1"/>
    </row>
    <row r="21" ht="15.75" customHeight="1">
      <c r="A21" s="1"/>
      <c r="B21" s="6" t="s">
        <v>23</v>
      </c>
      <c r="C21" s="1"/>
      <c r="D21" s="1"/>
      <c r="E21" s="1"/>
      <c r="F21" s="1"/>
      <c r="G21" s="1"/>
      <c r="H21" s="1"/>
      <c r="I21" s="1"/>
      <c r="J21" s="1"/>
      <c r="K21" s="1"/>
      <c r="L21" s="1"/>
      <c r="M21" s="1"/>
      <c r="N21" s="1"/>
    </row>
    <row r="22" ht="15.75" customHeight="1">
      <c r="A22" s="1"/>
      <c r="B22" s="1"/>
      <c r="C22" s="1"/>
      <c r="D22" s="1"/>
      <c r="E22" s="1"/>
      <c r="F22" s="1"/>
      <c r="G22" s="1"/>
      <c r="H22" s="1"/>
      <c r="I22" s="1"/>
      <c r="J22" s="1"/>
      <c r="K22" s="1"/>
      <c r="L22" s="1"/>
      <c r="M22" s="1"/>
      <c r="N22" s="1"/>
    </row>
    <row r="23" ht="15.75" customHeight="1">
      <c r="A23" s="1"/>
      <c r="B23" s="1"/>
      <c r="C23" s="273" t="s">
        <v>243</v>
      </c>
      <c r="D23" s="73"/>
      <c r="E23" s="73"/>
      <c r="F23" s="73"/>
      <c r="G23" s="74"/>
      <c r="H23" s="1"/>
      <c r="I23" s="1"/>
      <c r="J23" s="1"/>
      <c r="K23" s="274" t="s">
        <v>79</v>
      </c>
      <c r="L23" s="275"/>
      <c r="M23" s="1"/>
      <c r="N23" s="1"/>
    </row>
    <row r="24" ht="15.75" customHeight="1">
      <c r="A24" s="1"/>
      <c r="B24" s="1"/>
      <c r="C24" s="1"/>
      <c r="D24" s="1"/>
      <c r="E24" s="1"/>
      <c r="F24" s="1"/>
      <c r="G24" s="1"/>
      <c r="H24" s="1"/>
      <c r="I24" s="1"/>
      <c r="J24" s="1"/>
      <c r="K24" s="1"/>
      <c r="L24" s="1"/>
      <c r="M24" s="1"/>
      <c r="N24" s="1"/>
    </row>
    <row r="25" ht="15.75" customHeight="1">
      <c r="A25" s="1"/>
      <c r="B25" s="1"/>
      <c r="C25" s="262" t="s">
        <v>244</v>
      </c>
      <c r="D25" s="71"/>
      <c r="E25" s="262"/>
      <c r="F25" s="71"/>
      <c r="G25" s="262">
        <v>140000.0</v>
      </c>
      <c r="H25" s="1"/>
      <c r="I25" s="1"/>
      <c r="J25" s="1" t="s">
        <v>245</v>
      </c>
      <c r="K25" s="1"/>
      <c r="L25" s="1"/>
      <c r="M25" s="1"/>
      <c r="N25" s="1"/>
    </row>
    <row r="26" ht="15.75" customHeight="1">
      <c r="A26" s="1"/>
      <c r="B26" s="1"/>
      <c r="C26" s="276" t="s">
        <v>246</v>
      </c>
      <c r="D26" s="71"/>
      <c r="E26" s="71"/>
      <c r="F26" s="71"/>
      <c r="G26" s="71"/>
      <c r="H26" s="1"/>
      <c r="I26" s="1"/>
      <c r="J26" s="277" t="s">
        <v>247</v>
      </c>
      <c r="K26" s="1"/>
      <c r="L26" s="1"/>
      <c r="M26" s="1"/>
      <c r="N26" s="1"/>
    </row>
    <row r="27" ht="15.75" customHeight="1">
      <c r="A27" s="1"/>
      <c r="B27" s="1"/>
      <c r="C27" s="71" t="s">
        <v>248</v>
      </c>
      <c r="D27" s="71"/>
      <c r="E27" s="71"/>
      <c r="F27" s="71"/>
      <c r="G27" s="71" t="str">
        <f>G25*14</f>
        <v>1960000</v>
      </c>
      <c r="H27" s="1"/>
      <c r="I27" s="1"/>
      <c r="J27" s="277" t="s">
        <v>249</v>
      </c>
      <c r="K27" s="1"/>
      <c r="L27" s="1"/>
      <c r="M27" s="1"/>
      <c r="N27" s="1"/>
    </row>
    <row r="28" ht="15.75" customHeight="1">
      <c r="A28" s="1"/>
      <c r="B28" s="1"/>
      <c r="C28" s="71" t="s">
        <v>250</v>
      </c>
      <c r="D28" s="71"/>
      <c r="E28" s="71"/>
      <c r="F28" s="71"/>
      <c r="G28" s="71" t="str">
        <f>G25*1.6*5</f>
        <v>1120000</v>
      </c>
      <c r="H28" s="1"/>
      <c r="I28" s="1"/>
      <c r="J28" s="1"/>
      <c r="K28" s="1"/>
      <c r="L28" s="1"/>
      <c r="M28" s="1"/>
      <c r="N28" s="278" t="s">
        <v>133</v>
      </c>
    </row>
    <row r="29" ht="15.75" customHeight="1">
      <c r="A29" s="1"/>
      <c r="B29" s="1"/>
      <c r="C29" s="71" t="s">
        <v>251</v>
      </c>
      <c r="D29" s="71"/>
      <c r="E29" s="71"/>
      <c r="F29" s="71"/>
      <c r="G29" s="71" t="str">
        <f>G25*N30</f>
        <v>616000</v>
      </c>
      <c r="H29" s="1"/>
      <c r="I29" s="1"/>
      <c r="J29" s="6" t="s">
        <v>252</v>
      </c>
      <c r="K29" s="1"/>
      <c r="L29" s="1"/>
      <c r="M29" s="1"/>
      <c r="N29" s="1"/>
    </row>
    <row r="30" ht="15.75" customHeight="1">
      <c r="A30" s="1"/>
      <c r="B30" s="1"/>
      <c r="C30" s="71" t="s">
        <v>251</v>
      </c>
      <c r="D30" s="71"/>
      <c r="E30" s="71"/>
      <c r="F30" s="71"/>
      <c r="G30" s="71" t="str">
        <f>G25*N34</f>
        <v>350000</v>
      </c>
      <c r="H30" s="1"/>
      <c r="I30" s="1"/>
      <c r="J30" s="1"/>
      <c r="K30" s="279" t="s">
        <v>253</v>
      </c>
      <c r="N30" s="1" t="str">
        <f>132000/30000</f>
        <v>4.4</v>
      </c>
      <c r="O30" t="s">
        <v>254</v>
      </c>
    </row>
    <row r="31" ht="15.75" customHeight="1">
      <c r="A31" s="1"/>
      <c r="B31" s="1"/>
      <c r="C31" s="71" t="s">
        <v>255</v>
      </c>
      <c r="D31" s="71"/>
      <c r="E31" s="71"/>
      <c r="F31" s="71"/>
      <c r="G31" s="71" t="str">
        <f>G25*N38</f>
        <v>210000</v>
      </c>
      <c r="H31" s="1"/>
      <c r="I31" s="1"/>
      <c r="J31" s="1"/>
      <c r="K31" s="1" t="s">
        <v>256</v>
      </c>
      <c r="L31" s="1"/>
      <c r="M31" s="1"/>
      <c r="N31" s="1" t="str">
        <f>528000-(4.4*120000)</f>
        <v>0</v>
      </c>
    </row>
    <row r="32" ht="15.75" customHeight="1">
      <c r="A32" s="1"/>
      <c r="B32" s="1"/>
      <c r="C32" s="71" t="s">
        <v>257</v>
      </c>
      <c r="D32" s="71"/>
      <c r="E32" s="71"/>
      <c r="F32" s="71"/>
      <c r="G32" s="71" t="str">
        <f>G25*2</f>
        <v>280000</v>
      </c>
      <c r="H32" s="1"/>
      <c r="I32" s="1"/>
      <c r="J32" s="1"/>
      <c r="K32" s="1"/>
      <c r="L32" s="1"/>
      <c r="M32" s="1"/>
      <c r="N32" s="1"/>
    </row>
    <row r="33" ht="15.75" customHeight="1">
      <c r="A33" s="1"/>
      <c r="B33" s="1"/>
      <c r="C33" s="262" t="s">
        <v>258</v>
      </c>
      <c r="D33" s="71"/>
      <c r="E33" s="71"/>
      <c r="F33" s="71"/>
      <c r="G33" s="262" t="str">
        <f>SUM(G27:G32)</f>
        <v>4536000</v>
      </c>
      <c r="H33" s="1"/>
      <c r="I33" s="1"/>
      <c r="J33" s="6" t="s">
        <v>259</v>
      </c>
      <c r="K33" s="1"/>
      <c r="L33" s="1"/>
      <c r="M33" s="1"/>
      <c r="N33" s="1"/>
    </row>
    <row r="34" ht="15.75" customHeight="1">
      <c r="A34" s="1"/>
      <c r="B34" s="1"/>
      <c r="C34" s="276" t="s">
        <v>260</v>
      </c>
      <c r="D34" s="71"/>
      <c r="E34" s="71"/>
      <c r="F34" s="71"/>
      <c r="G34" s="71"/>
      <c r="H34" s="1"/>
      <c r="I34" s="1"/>
      <c r="J34" s="1"/>
      <c r="K34" s="279" t="s">
        <v>253</v>
      </c>
      <c r="N34" s="1" t="str">
        <f>75000/30000</f>
        <v>2.5</v>
      </c>
      <c r="O34" t="s">
        <v>261</v>
      </c>
    </row>
    <row r="35" ht="15.75" customHeight="1">
      <c r="A35" s="1"/>
      <c r="B35" s="1"/>
      <c r="C35" s="262" t="s">
        <v>262</v>
      </c>
      <c r="D35" s="71"/>
      <c r="E35" s="71"/>
      <c r="F35" s="71"/>
      <c r="G35" s="71"/>
      <c r="H35" s="1"/>
      <c r="I35" s="1"/>
      <c r="J35" s="1"/>
      <c r="K35" s="1" t="s">
        <v>256</v>
      </c>
      <c r="L35" s="1"/>
      <c r="M35" s="1"/>
      <c r="N35" s="1" t="str">
        <f>300000-(N34*120000)</f>
        <v>0</v>
      </c>
    </row>
    <row r="36" ht="15.75" customHeight="1">
      <c r="A36" s="1"/>
      <c r="B36" s="1"/>
      <c r="C36" s="63" t="s">
        <v>263</v>
      </c>
      <c r="D36" s="71"/>
      <c r="E36" s="71"/>
      <c r="F36" s="71" t="str">
        <f>G25*N42</f>
        <v>168000</v>
      </c>
      <c r="G36" s="71"/>
      <c r="H36" s="1"/>
      <c r="I36" s="1"/>
      <c r="J36" s="1"/>
      <c r="K36" s="1"/>
      <c r="L36" s="1"/>
      <c r="M36" s="1"/>
      <c r="N36" s="1"/>
    </row>
    <row r="37" ht="15.75" customHeight="1">
      <c r="A37" s="1"/>
      <c r="B37" s="1"/>
      <c r="C37" s="63" t="s">
        <v>236</v>
      </c>
      <c r="D37" s="71"/>
      <c r="E37" s="71"/>
      <c r="F37" s="71" t="str">
        <f>N43</f>
        <v>24000</v>
      </c>
      <c r="G37" s="71" t="str">
        <f>F36+F37</f>
        <v>192000</v>
      </c>
      <c r="H37" s="1"/>
      <c r="I37" s="1"/>
      <c r="J37" s="6" t="s">
        <v>255</v>
      </c>
      <c r="K37" s="1"/>
      <c r="L37" s="1"/>
      <c r="M37" s="1"/>
      <c r="N37" s="1"/>
    </row>
    <row r="38" ht="15.75" customHeight="1">
      <c r="A38" s="1"/>
      <c r="B38" s="1"/>
      <c r="C38" s="262" t="s">
        <v>264</v>
      </c>
      <c r="D38" s="71"/>
      <c r="E38" s="71"/>
      <c r="F38" s="71"/>
      <c r="G38" s="71"/>
      <c r="H38" s="1"/>
      <c r="I38" s="1"/>
      <c r="J38" s="1"/>
      <c r="K38" s="279" t="s">
        <v>253</v>
      </c>
      <c r="N38" s="1" t="str">
        <f>45000/30000</f>
        <v>1.5</v>
      </c>
    </row>
    <row r="39" ht="15.75" customHeight="1">
      <c r="A39" s="1"/>
      <c r="B39" s="1"/>
      <c r="C39" s="63" t="s">
        <v>263</v>
      </c>
      <c r="D39" s="71"/>
      <c r="E39" s="71"/>
      <c r="F39" s="71" t="str">
        <f>G25*N46</f>
        <v>336000</v>
      </c>
      <c r="G39" s="71"/>
      <c r="H39" s="1"/>
      <c r="I39" s="1"/>
      <c r="J39" s="1"/>
      <c r="K39" s="1" t="s">
        <v>256</v>
      </c>
      <c r="L39" s="1"/>
      <c r="M39" s="1"/>
      <c r="N39" s="1" t="str">
        <f>180000-(N38*120000)</f>
        <v>0</v>
      </c>
    </row>
    <row r="40" ht="15.75" customHeight="1">
      <c r="A40" s="1"/>
      <c r="B40" s="1"/>
      <c r="C40" s="63" t="s">
        <v>236</v>
      </c>
      <c r="D40" s="71"/>
      <c r="E40" s="71"/>
      <c r="F40" s="71">
        <v>108000.0</v>
      </c>
      <c r="G40" s="71" t="str">
        <f>F40+F39</f>
        <v>444000</v>
      </c>
      <c r="H40" s="1"/>
      <c r="I40" s="1"/>
      <c r="J40" s="1"/>
      <c r="K40" s="1"/>
      <c r="L40" s="1"/>
      <c r="M40" s="1"/>
      <c r="N40" s="1"/>
    </row>
    <row r="41" ht="15.75" customHeight="1">
      <c r="A41" s="1"/>
      <c r="B41" s="1"/>
      <c r="C41" s="262" t="s">
        <v>265</v>
      </c>
      <c r="D41" s="71"/>
      <c r="E41" s="71"/>
      <c r="F41" s="71"/>
      <c r="G41" s="262" t="str">
        <f>G37+G40</f>
        <v>636000</v>
      </c>
      <c r="H41" s="1"/>
      <c r="I41" s="1"/>
      <c r="J41" s="6" t="s">
        <v>266</v>
      </c>
      <c r="K41" s="1"/>
      <c r="L41" s="1"/>
      <c r="M41" s="1"/>
      <c r="N41" s="1"/>
    </row>
    <row r="42" ht="15.75" customHeight="1">
      <c r="A42" s="1"/>
      <c r="B42" s="1"/>
      <c r="C42" s="262" t="s">
        <v>267</v>
      </c>
      <c r="D42" s="71"/>
      <c r="E42" s="71"/>
      <c r="F42" s="71"/>
      <c r="G42" s="71"/>
      <c r="H42" s="1"/>
      <c r="I42" s="1"/>
      <c r="J42" s="1"/>
      <c r="K42" s="279" t="s">
        <v>253</v>
      </c>
      <c r="N42" s="1" t="str">
        <f>36000/30000</f>
        <v>1.2</v>
      </c>
    </row>
    <row r="43" ht="15.75" customHeight="1">
      <c r="A43" s="1"/>
      <c r="B43" s="1"/>
      <c r="C43" s="71" t="s">
        <v>268</v>
      </c>
      <c r="D43" s="71"/>
      <c r="E43" s="71"/>
      <c r="F43" s="71">
        <v>180000.0</v>
      </c>
      <c r="G43" s="71"/>
      <c r="H43" s="1"/>
      <c r="I43" s="1"/>
      <c r="J43" s="1"/>
      <c r="K43" s="1" t="s">
        <v>256</v>
      </c>
      <c r="L43" s="1"/>
      <c r="M43" s="1"/>
      <c r="N43" s="1" t="str">
        <f>168000-(N42*120000)</f>
        <v>24000</v>
      </c>
    </row>
    <row r="44" ht="15.75" customHeight="1">
      <c r="A44" s="1"/>
      <c r="B44" s="1"/>
      <c r="C44" s="71" t="s">
        <v>269</v>
      </c>
      <c r="D44" s="71"/>
      <c r="E44" s="71"/>
      <c r="F44" s="71">
        <v>188000.0</v>
      </c>
      <c r="G44" s="71"/>
      <c r="H44" s="1"/>
      <c r="I44" s="1"/>
      <c r="J44" s="1"/>
      <c r="K44" s="1"/>
      <c r="L44" s="1"/>
      <c r="M44" s="1"/>
      <c r="N44" s="1"/>
    </row>
    <row r="45" ht="15.75" customHeight="1">
      <c r="A45" s="1"/>
      <c r="B45" s="1"/>
      <c r="C45" s="280" t="s">
        <v>270</v>
      </c>
      <c r="D45" s="71"/>
      <c r="E45" s="71"/>
      <c r="F45" s="71">
        <v>170000.0</v>
      </c>
      <c r="G45" s="262" t="str">
        <f>F45+F44+F43</f>
        <v>538000</v>
      </c>
      <c r="H45" s="1"/>
      <c r="I45" s="1"/>
      <c r="J45" s="6" t="s">
        <v>264</v>
      </c>
      <c r="K45" s="1"/>
      <c r="L45" s="1"/>
      <c r="M45" s="1"/>
      <c r="N45" s="1"/>
    </row>
    <row r="46" ht="15.75" customHeight="1">
      <c r="A46" s="1"/>
      <c r="B46" s="1"/>
      <c r="C46" s="71" t="s">
        <v>271</v>
      </c>
      <c r="D46" s="71"/>
      <c r="E46" s="71"/>
      <c r="F46" s="71"/>
      <c r="G46" s="262" t="str">
        <f>G33+G41+G45</f>
        <v>5710000</v>
      </c>
      <c r="H46" s="1"/>
      <c r="I46" s="1"/>
      <c r="J46" s="1"/>
      <c r="K46" s="279" t="s">
        <v>253</v>
      </c>
      <c r="N46" s="1" t="str">
        <f>72000/30000</f>
        <v>2.4</v>
      </c>
    </row>
    <row r="47" ht="15.75" customHeight="1">
      <c r="A47" s="1"/>
      <c r="B47" s="1"/>
      <c r="C47" s="1"/>
      <c r="D47" s="1"/>
      <c r="E47" s="1"/>
      <c r="F47" s="1"/>
      <c r="G47" s="1"/>
      <c r="H47" s="1"/>
      <c r="I47" s="1"/>
      <c r="J47" s="1"/>
      <c r="K47" s="1" t="s">
        <v>256</v>
      </c>
      <c r="L47" s="1"/>
      <c r="M47" s="1"/>
      <c r="N47" s="1" t="str">
        <f>396000-(N46*120000)</f>
        <v>108000</v>
      </c>
    </row>
    <row r="48" ht="15.75" customHeight="1">
      <c r="A48" s="1"/>
      <c r="B48" s="1"/>
      <c r="C48" s="1"/>
      <c r="D48" s="1"/>
      <c r="E48" s="1"/>
      <c r="F48" s="1"/>
      <c r="G48" s="1"/>
      <c r="H48" s="281" t="s">
        <v>272</v>
      </c>
      <c r="I48" s="138"/>
      <c r="J48" s="139"/>
      <c r="K48" s="1"/>
      <c r="L48" s="1"/>
      <c r="M48" s="1"/>
      <c r="N48" s="1"/>
    </row>
    <row r="49" ht="15.75" customHeight="1">
      <c r="A49" s="1"/>
      <c r="B49" s="1"/>
      <c r="C49" s="1"/>
      <c r="D49" s="1"/>
      <c r="E49" s="1"/>
      <c r="F49" s="1"/>
      <c r="G49" s="1"/>
      <c r="H49" s="1"/>
      <c r="I49" s="1"/>
      <c r="J49" s="1"/>
      <c r="K49" s="1"/>
      <c r="L49" s="1"/>
      <c r="M49" s="282" t="s">
        <v>273</v>
      </c>
      <c r="N49" s="50"/>
    </row>
    <row r="50" ht="15.75" customHeight="1">
      <c r="A50" s="1"/>
      <c r="B50" s="1"/>
      <c r="C50" s="1"/>
      <c r="D50" s="1"/>
      <c r="E50" s="1"/>
      <c r="F50" s="1"/>
      <c r="G50" s="1"/>
      <c r="H50" s="71"/>
      <c r="I50" s="71"/>
      <c r="J50" s="71"/>
      <c r="K50" s="262" t="s">
        <v>274</v>
      </c>
      <c r="L50" s="262"/>
      <c r="M50" s="262" t="s">
        <v>32</v>
      </c>
      <c r="N50" s="262" t="s">
        <v>32</v>
      </c>
    </row>
    <row r="51" ht="15.75" customHeight="1">
      <c r="A51" s="1"/>
      <c r="B51" s="1"/>
      <c r="C51" s="1"/>
      <c r="D51" s="1"/>
      <c r="E51" s="1"/>
      <c r="F51" s="1"/>
      <c r="G51" s="1"/>
      <c r="H51" s="283" t="s">
        <v>275</v>
      </c>
      <c r="I51" s="283">
        <v>120000.0</v>
      </c>
      <c r="J51" s="283">
        <v>150000.0</v>
      </c>
      <c r="K51" s="283" t="str">
        <f t="shared" ref="K51:K56" si="1">J51-I51</f>
        <v>30000</v>
      </c>
      <c r="L51" s="284" t="s">
        <v>276</v>
      </c>
      <c r="M51" s="283" t="s">
        <v>235</v>
      </c>
      <c r="N51" s="283" t="s">
        <v>236</v>
      </c>
    </row>
    <row r="52" ht="15.75" customHeight="1">
      <c r="A52" s="1"/>
      <c r="B52" s="1"/>
      <c r="C52" s="1"/>
      <c r="D52" s="1"/>
      <c r="E52" s="1"/>
      <c r="F52" s="1"/>
      <c r="G52" s="1"/>
      <c r="H52" s="285" t="s">
        <v>277</v>
      </c>
      <c r="I52" s="285">
        <v>528000.0</v>
      </c>
      <c r="J52" s="285">
        <v>660000.0</v>
      </c>
      <c r="K52" s="285" t="str">
        <f t="shared" si="1"/>
        <v>132000</v>
      </c>
      <c r="L52" s="285" t="str">
        <f t="shared" ref="L52:L56" si="2">K52/K$51</f>
        <v>4.4</v>
      </c>
      <c r="M52" s="285" t="str">
        <f t="shared" ref="M52:M56" si="3">L52*120000</f>
        <v>528000</v>
      </c>
      <c r="N52" s="285" t="str">
        <f t="shared" ref="N52:N56" si="4">I52-M52</f>
        <v>0</v>
      </c>
    </row>
    <row r="53" ht="15.75" customHeight="1">
      <c r="A53" s="1"/>
      <c r="B53" s="1"/>
      <c r="C53" s="1"/>
      <c r="D53" s="1"/>
      <c r="E53" s="1"/>
      <c r="F53" s="1"/>
      <c r="G53" s="1"/>
      <c r="H53" s="285" t="s">
        <v>278</v>
      </c>
      <c r="I53" s="285">
        <v>300000.0</v>
      </c>
      <c r="J53" s="285">
        <v>375000.0</v>
      </c>
      <c r="K53" s="285" t="str">
        <f t="shared" si="1"/>
        <v>75000</v>
      </c>
      <c r="L53" s="285" t="str">
        <f t="shared" si="2"/>
        <v>2.5</v>
      </c>
      <c r="M53" s="285" t="str">
        <f t="shared" si="3"/>
        <v>300000</v>
      </c>
      <c r="N53" s="285" t="str">
        <f t="shared" si="4"/>
        <v>0</v>
      </c>
    </row>
    <row r="54" ht="15.75" customHeight="1">
      <c r="A54" s="1"/>
      <c r="B54" s="1"/>
      <c r="C54" s="1"/>
      <c r="D54" s="1"/>
      <c r="E54" s="1"/>
      <c r="F54" s="1"/>
      <c r="G54" s="1"/>
      <c r="H54" s="285" t="s">
        <v>255</v>
      </c>
      <c r="I54" s="285">
        <v>180000.0</v>
      </c>
      <c r="J54" s="285">
        <v>225000.0</v>
      </c>
      <c r="K54" s="285" t="str">
        <f t="shared" si="1"/>
        <v>45000</v>
      </c>
      <c r="L54" s="285" t="str">
        <f t="shared" si="2"/>
        <v>1.5</v>
      </c>
      <c r="M54" s="285" t="str">
        <f t="shared" si="3"/>
        <v>180000</v>
      </c>
      <c r="N54" s="285" t="str">
        <f t="shared" si="4"/>
        <v>0</v>
      </c>
    </row>
    <row r="55" ht="15.75" customHeight="1">
      <c r="A55" s="1"/>
      <c r="B55" s="1"/>
      <c r="C55" s="1"/>
      <c r="D55" s="1"/>
      <c r="E55" s="1"/>
      <c r="F55" s="1"/>
      <c r="G55" s="1"/>
      <c r="H55" s="285" t="s">
        <v>266</v>
      </c>
      <c r="I55" s="285">
        <v>168000.0</v>
      </c>
      <c r="J55" s="285">
        <v>204000.0</v>
      </c>
      <c r="K55" s="285" t="str">
        <f t="shared" si="1"/>
        <v>36000</v>
      </c>
      <c r="L55" s="285" t="str">
        <f t="shared" si="2"/>
        <v>1.2</v>
      </c>
      <c r="M55" s="285" t="str">
        <f t="shared" si="3"/>
        <v>144000</v>
      </c>
      <c r="N55" s="285" t="str">
        <f t="shared" si="4"/>
        <v>24000</v>
      </c>
    </row>
    <row r="56" ht="15.75" customHeight="1">
      <c r="A56" s="1"/>
      <c r="B56" s="1"/>
      <c r="C56" s="1"/>
      <c r="D56" s="1"/>
      <c r="E56" s="1"/>
      <c r="F56" s="1"/>
      <c r="G56" s="1"/>
      <c r="H56" s="285" t="s">
        <v>264</v>
      </c>
      <c r="I56" s="285">
        <v>396000.0</v>
      </c>
      <c r="J56" s="285">
        <v>468000.0</v>
      </c>
      <c r="K56" s="285" t="str">
        <f t="shared" si="1"/>
        <v>72000</v>
      </c>
      <c r="L56" s="285" t="str">
        <f t="shared" si="2"/>
        <v>2.4</v>
      </c>
      <c r="M56" s="285" t="str">
        <f t="shared" si="3"/>
        <v>288000</v>
      </c>
      <c r="N56" s="285" t="str">
        <f t="shared" si="4"/>
        <v>108000</v>
      </c>
    </row>
    <row r="57" ht="15.75" customHeight="1">
      <c r="A57" s="1"/>
      <c r="B57" s="1"/>
      <c r="C57" s="1"/>
      <c r="D57" s="1"/>
      <c r="E57" s="1"/>
      <c r="F57" s="1"/>
      <c r="G57" s="1"/>
      <c r="H57" s="1"/>
      <c r="I57" s="1"/>
      <c r="J57" s="1"/>
      <c r="K57" s="1"/>
      <c r="L57" s="1"/>
      <c r="M57" s="1"/>
      <c r="N57" s="1"/>
    </row>
    <row r="58" ht="15.75" customHeight="1">
      <c r="A58" s="1"/>
      <c r="B58" s="1"/>
      <c r="C58" s="1"/>
      <c r="D58" s="1"/>
      <c r="E58" s="1"/>
      <c r="F58" s="1"/>
      <c r="G58" s="1"/>
      <c r="H58" s="1"/>
      <c r="I58" s="1"/>
      <c r="J58" s="1"/>
      <c r="K58" s="1"/>
      <c r="L58" s="1"/>
      <c r="M58" s="1"/>
      <c r="N58" s="1"/>
    </row>
    <row r="59" ht="15.75" customHeight="1">
      <c r="A59" s="1"/>
      <c r="B59" s="1"/>
      <c r="C59" s="1"/>
      <c r="D59" s="1"/>
      <c r="E59" s="1"/>
      <c r="F59" s="1"/>
      <c r="G59" s="1"/>
      <c r="H59" s="1"/>
      <c r="I59" s="1"/>
      <c r="J59" s="1"/>
      <c r="K59" s="1"/>
      <c r="L59" s="1"/>
      <c r="M59" s="1"/>
      <c r="N59" s="1"/>
    </row>
    <row r="60" ht="15.75" customHeight="1">
      <c r="A60" s="1"/>
      <c r="B60" s="1"/>
      <c r="C60" s="1"/>
      <c r="D60" s="1"/>
      <c r="E60" s="1"/>
      <c r="F60" s="1"/>
      <c r="G60" s="1"/>
      <c r="H60" s="1"/>
      <c r="I60" s="1"/>
      <c r="J60" s="1"/>
      <c r="K60" s="1"/>
      <c r="L60" s="1"/>
      <c r="M60" s="1"/>
      <c r="N60" s="1"/>
    </row>
    <row r="61" ht="15.75" customHeight="1">
      <c r="A61" s="1"/>
      <c r="B61" s="1"/>
      <c r="C61" s="1"/>
      <c r="D61" s="1"/>
      <c r="E61" s="1"/>
      <c r="F61" s="1"/>
      <c r="G61" s="1"/>
      <c r="H61" s="1"/>
      <c r="I61" s="1"/>
      <c r="J61" s="1"/>
      <c r="K61" s="1"/>
      <c r="L61" s="1"/>
      <c r="M61" s="1"/>
      <c r="N61" s="1"/>
    </row>
    <row r="62" ht="15.75" customHeight="1">
      <c r="A62" s="1"/>
      <c r="B62" s="1"/>
      <c r="C62" s="1"/>
      <c r="D62" s="1"/>
      <c r="E62" s="1"/>
      <c r="F62" s="1"/>
      <c r="G62" s="1"/>
      <c r="H62" s="1"/>
      <c r="I62" s="1"/>
      <c r="J62" s="1"/>
      <c r="K62" s="1"/>
      <c r="L62" s="1"/>
      <c r="M62" s="1"/>
      <c r="N62" s="1"/>
    </row>
    <row r="63" ht="15.75" customHeight="1">
      <c r="A63" s="1"/>
      <c r="B63" s="1"/>
      <c r="C63" s="1"/>
      <c r="D63" s="1"/>
      <c r="E63" s="1"/>
      <c r="F63" s="1"/>
      <c r="G63" s="1"/>
      <c r="H63" s="1"/>
      <c r="I63" s="1"/>
      <c r="J63" s="1"/>
      <c r="K63" s="1"/>
      <c r="L63" s="1"/>
      <c r="M63" s="1"/>
      <c r="N63" s="1"/>
    </row>
    <row r="64" ht="15.75" customHeight="1">
      <c r="A64" s="1"/>
      <c r="B64" s="1"/>
      <c r="C64" s="1"/>
      <c r="D64" s="1"/>
      <c r="E64" s="1"/>
      <c r="F64" s="1"/>
      <c r="G64" s="1"/>
      <c r="H64" s="1"/>
      <c r="I64" s="1"/>
      <c r="J64" s="1"/>
      <c r="K64" s="1"/>
      <c r="L64" s="1"/>
      <c r="M64" s="1"/>
      <c r="N64" s="1"/>
    </row>
    <row r="65" ht="15.75" customHeight="1">
      <c r="A65" s="1"/>
      <c r="B65" s="1"/>
      <c r="C65" s="1"/>
      <c r="D65" s="1"/>
      <c r="E65" s="1"/>
      <c r="F65" s="1"/>
      <c r="G65" s="1"/>
      <c r="H65" s="1"/>
      <c r="I65" s="1"/>
      <c r="J65" s="1"/>
      <c r="K65" s="1"/>
      <c r="L65" s="1"/>
      <c r="M65" s="1"/>
      <c r="N65" s="1"/>
    </row>
    <row r="66" ht="15.75" customHeight="1">
      <c r="A66" s="1"/>
      <c r="B66" s="1"/>
      <c r="C66" s="1"/>
      <c r="D66" s="1"/>
      <c r="E66" s="1"/>
      <c r="F66" s="1"/>
      <c r="G66" s="1"/>
      <c r="H66" s="1"/>
      <c r="I66" s="1"/>
      <c r="J66" s="1"/>
      <c r="K66" s="1"/>
      <c r="L66" s="1"/>
      <c r="M66" s="1"/>
      <c r="N66" s="1"/>
    </row>
    <row r="67" ht="15.75" customHeight="1">
      <c r="A67" s="1"/>
      <c r="B67" s="1"/>
      <c r="C67" s="1"/>
      <c r="D67" s="1"/>
      <c r="E67" s="1"/>
      <c r="F67" s="1"/>
      <c r="G67" s="1"/>
      <c r="H67" s="1"/>
      <c r="I67" s="1"/>
      <c r="J67" s="1"/>
      <c r="K67" s="1"/>
      <c r="L67" s="1"/>
      <c r="M67" s="1"/>
      <c r="N67" s="1"/>
    </row>
    <row r="68" ht="15.75" customHeight="1">
      <c r="A68" s="1"/>
      <c r="B68" s="1"/>
      <c r="C68" s="1"/>
      <c r="D68" s="1"/>
      <c r="E68" s="1"/>
      <c r="F68" s="1"/>
      <c r="G68" s="1"/>
      <c r="H68" s="1"/>
      <c r="I68" s="1"/>
      <c r="J68" s="1"/>
      <c r="K68" s="1"/>
      <c r="L68" s="1"/>
      <c r="M68" s="1"/>
      <c r="N68" s="1"/>
    </row>
    <row r="69" ht="15.75" customHeight="1">
      <c r="A69" s="1"/>
      <c r="B69" s="1"/>
      <c r="C69" s="1"/>
      <c r="D69" s="1"/>
      <c r="E69" s="1"/>
      <c r="F69" s="1"/>
      <c r="G69" s="1"/>
      <c r="H69" s="1"/>
      <c r="I69" s="1"/>
      <c r="J69" s="1"/>
      <c r="K69" s="1"/>
      <c r="L69" s="1"/>
      <c r="M69" s="1"/>
      <c r="N69" s="1"/>
    </row>
    <row r="70" ht="15.75" customHeight="1">
      <c r="A70" s="1"/>
      <c r="B70" s="1"/>
      <c r="C70" s="1"/>
      <c r="D70" s="1"/>
      <c r="E70" s="1"/>
      <c r="F70" s="1"/>
      <c r="G70" s="1"/>
      <c r="H70" s="1"/>
      <c r="I70" s="1"/>
      <c r="J70" s="1"/>
      <c r="K70" s="1"/>
      <c r="L70" s="1"/>
      <c r="M70" s="1"/>
      <c r="N70" s="1"/>
    </row>
    <row r="71" ht="15.75" customHeight="1">
      <c r="A71" s="1"/>
      <c r="B71" s="1"/>
      <c r="C71" s="1"/>
      <c r="D71" s="1"/>
      <c r="E71" s="1"/>
      <c r="F71" s="1"/>
      <c r="G71" s="1"/>
      <c r="H71" s="1"/>
      <c r="I71" s="1"/>
      <c r="J71" s="1"/>
      <c r="K71" s="1"/>
      <c r="L71" s="1"/>
      <c r="M71" s="1"/>
      <c r="N71" s="1"/>
    </row>
    <row r="72" ht="15.75" customHeight="1">
      <c r="A72" s="1"/>
      <c r="B72" s="1"/>
      <c r="C72" s="1"/>
      <c r="D72" s="1"/>
      <c r="E72" s="1"/>
      <c r="F72" s="1"/>
      <c r="G72" s="1"/>
      <c r="H72" s="1"/>
      <c r="I72" s="1"/>
      <c r="J72" s="1"/>
      <c r="K72" s="1"/>
      <c r="L72" s="1"/>
      <c r="M72" s="1"/>
      <c r="N72" s="1"/>
    </row>
    <row r="73" ht="15.75" customHeight="1">
      <c r="A73" s="1"/>
      <c r="B73" s="1"/>
      <c r="C73" s="1"/>
      <c r="D73" s="1"/>
      <c r="E73" s="1"/>
      <c r="F73" s="1"/>
      <c r="G73" s="1"/>
      <c r="H73" s="1"/>
      <c r="I73" s="1"/>
      <c r="J73" s="1"/>
      <c r="K73" s="1"/>
      <c r="L73" s="1"/>
      <c r="M73" s="1"/>
      <c r="N73" s="1"/>
    </row>
    <row r="74" ht="15.75" customHeight="1">
      <c r="A74" s="1"/>
      <c r="B74" s="1"/>
      <c r="C74" s="1"/>
      <c r="D74" s="1"/>
      <c r="E74" s="1"/>
      <c r="F74" s="1"/>
      <c r="G74" s="1"/>
      <c r="H74" s="1"/>
      <c r="I74" s="1"/>
      <c r="J74" s="1"/>
      <c r="K74" s="1"/>
      <c r="L74" s="1"/>
      <c r="M74" s="1"/>
      <c r="N74" s="1"/>
    </row>
    <row r="75" ht="15.75" customHeight="1">
      <c r="A75" s="1"/>
      <c r="B75" s="1"/>
      <c r="C75" s="1"/>
      <c r="D75" s="1"/>
      <c r="E75" s="1"/>
      <c r="F75" s="1"/>
      <c r="G75" s="1"/>
      <c r="H75" s="1"/>
      <c r="I75" s="1"/>
      <c r="J75" s="1"/>
      <c r="K75" s="1"/>
      <c r="L75" s="1"/>
      <c r="M75" s="1"/>
      <c r="N75" s="1"/>
    </row>
    <row r="76" ht="15.75" customHeight="1">
      <c r="A76" s="1"/>
      <c r="B76" s="1"/>
      <c r="C76" s="1"/>
      <c r="D76" s="1"/>
      <c r="E76" s="1"/>
      <c r="F76" s="1"/>
      <c r="G76" s="1"/>
      <c r="H76" s="1"/>
      <c r="I76" s="1"/>
      <c r="J76" s="1"/>
      <c r="K76" s="1"/>
      <c r="L76" s="1"/>
      <c r="M76" s="1"/>
      <c r="N76" s="1"/>
    </row>
    <row r="77" ht="15.75" customHeight="1">
      <c r="A77" s="1"/>
      <c r="B77" s="1"/>
      <c r="C77" s="1"/>
      <c r="D77" s="1"/>
      <c r="E77" s="1"/>
      <c r="F77" s="1"/>
      <c r="G77" s="1"/>
      <c r="H77" s="1"/>
      <c r="I77" s="1"/>
      <c r="J77" s="1"/>
      <c r="K77" s="1"/>
      <c r="L77" s="1"/>
      <c r="M77" s="1"/>
      <c r="N77" s="1"/>
    </row>
    <row r="78" ht="15.75" customHeight="1">
      <c r="A78" s="1"/>
      <c r="B78" s="1"/>
      <c r="C78" s="1"/>
      <c r="D78" s="1"/>
      <c r="E78" s="1"/>
      <c r="F78" s="1"/>
      <c r="G78" s="1"/>
      <c r="H78" s="1"/>
      <c r="I78" s="1"/>
      <c r="J78" s="1"/>
      <c r="K78" s="1"/>
      <c r="L78" s="1"/>
      <c r="M78" s="1"/>
      <c r="N78" s="1"/>
    </row>
    <row r="79" ht="15.75" customHeight="1">
      <c r="A79" s="1"/>
      <c r="B79" s="1"/>
      <c r="C79" s="1"/>
      <c r="D79" s="1"/>
      <c r="E79" s="1"/>
      <c r="F79" s="1"/>
      <c r="G79" s="1"/>
      <c r="H79" s="1"/>
      <c r="I79" s="1"/>
      <c r="J79" s="1"/>
      <c r="K79" s="1"/>
      <c r="L79" s="1"/>
      <c r="M79" s="1"/>
      <c r="N79" s="1"/>
    </row>
    <row r="80" ht="15.75" customHeight="1">
      <c r="A80" s="1"/>
      <c r="B80" s="1"/>
      <c r="C80" s="1"/>
      <c r="D80" s="1"/>
      <c r="E80" s="1"/>
      <c r="F80" s="1"/>
      <c r="G80" s="1"/>
      <c r="H80" s="1"/>
      <c r="I80" s="1"/>
      <c r="J80" s="1"/>
      <c r="K80" s="1"/>
      <c r="L80" s="1"/>
      <c r="M80" s="1"/>
      <c r="N80" s="1"/>
    </row>
    <row r="81" ht="15.75" customHeight="1">
      <c r="A81" s="1"/>
      <c r="B81" s="1"/>
      <c r="C81" s="1"/>
      <c r="D81" s="1"/>
      <c r="E81" s="1"/>
      <c r="F81" s="1"/>
      <c r="G81" s="1"/>
      <c r="H81" s="1"/>
      <c r="I81" s="1"/>
      <c r="J81" s="1"/>
      <c r="K81" s="1"/>
      <c r="L81" s="1"/>
      <c r="M81" s="1"/>
      <c r="N81" s="1"/>
    </row>
    <row r="82" ht="15.75" customHeight="1">
      <c r="A82" s="1"/>
      <c r="B82" s="1"/>
      <c r="C82" s="1"/>
      <c r="D82" s="1"/>
      <c r="E82" s="1"/>
      <c r="F82" s="1"/>
      <c r="G82" s="1"/>
      <c r="H82" s="1"/>
      <c r="I82" s="1"/>
      <c r="J82" s="1"/>
      <c r="K82" s="1"/>
      <c r="L82" s="1"/>
      <c r="M82" s="1"/>
      <c r="N82" s="1"/>
    </row>
    <row r="83" ht="15.75" customHeight="1">
      <c r="A83" s="1"/>
      <c r="B83" s="1"/>
      <c r="C83" s="1"/>
      <c r="D83" s="1"/>
      <c r="E83" s="1"/>
      <c r="F83" s="1"/>
      <c r="G83" s="1"/>
      <c r="H83" s="1"/>
      <c r="I83" s="1"/>
      <c r="J83" s="1"/>
      <c r="K83" s="1"/>
      <c r="L83" s="1"/>
      <c r="M83" s="1"/>
      <c r="N83" s="1"/>
    </row>
    <row r="84" ht="15.75" customHeight="1">
      <c r="A84" s="1"/>
      <c r="B84" s="1"/>
      <c r="C84" s="1"/>
      <c r="D84" s="1"/>
      <c r="E84" s="1"/>
      <c r="F84" s="1"/>
      <c r="G84" s="1"/>
      <c r="H84" s="1"/>
      <c r="I84" s="1"/>
      <c r="J84" s="1"/>
      <c r="K84" s="1"/>
      <c r="L84" s="1"/>
      <c r="M84" s="1"/>
      <c r="N84" s="1"/>
    </row>
    <row r="85" ht="15.75" customHeight="1">
      <c r="A85" s="1"/>
      <c r="B85" s="1"/>
      <c r="C85" s="1"/>
      <c r="D85" s="1"/>
      <c r="E85" s="1"/>
      <c r="F85" s="1"/>
      <c r="G85" s="1"/>
      <c r="H85" s="1"/>
      <c r="I85" s="1"/>
      <c r="J85" s="1"/>
      <c r="K85" s="1"/>
      <c r="L85" s="1"/>
      <c r="M85" s="1"/>
      <c r="N85" s="1"/>
    </row>
    <row r="86" ht="15.75" customHeight="1">
      <c r="A86" s="1"/>
      <c r="B86" s="1"/>
      <c r="C86" s="1"/>
      <c r="D86" s="1"/>
      <c r="E86" s="1"/>
      <c r="F86" s="1"/>
      <c r="G86" s="1"/>
      <c r="H86" s="1"/>
      <c r="I86" s="1"/>
      <c r="J86" s="1"/>
      <c r="K86" s="1"/>
      <c r="L86" s="1"/>
      <c r="M86" s="1"/>
      <c r="N86" s="1"/>
    </row>
    <row r="87" ht="15.75" customHeight="1">
      <c r="A87" s="1"/>
      <c r="B87" s="1"/>
      <c r="C87" s="1"/>
      <c r="D87" s="1"/>
      <c r="E87" s="1"/>
      <c r="F87" s="1"/>
      <c r="G87" s="1"/>
      <c r="H87" s="1"/>
      <c r="I87" s="1"/>
      <c r="J87" s="1"/>
      <c r="K87" s="1"/>
      <c r="L87" s="1"/>
      <c r="M87" s="1"/>
      <c r="N87" s="1"/>
    </row>
    <row r="88" ht="15.75" customHeight="1">
      <c r="A88" s="1"/>
      <c r="B88" s="1"/>
      <c r="C88" s="1"/>
      <c r="D88" s="1"/>
      <c r="E88" s="1"/>
      <c r="F88" s="1"/>
      <c r="G88" s="1"/>
      <c r="H88" s="1"/>
      <c r="I88" s="1"/>
      <c r="J88" s="1"/>
      <c r="K88" s="1"/>
      <c r="L88" s="1"/>
      <c r="M88" s="1"/>
      <c r="N88" s="1"/>
    </row>
    <row r="89" ht="15.75" customHeight="1">
      <c r="A89" s="1"/>
      <c r="B89" s="1"/>
      <c r="C89" s="1"/>
      <c r="D89" s="1"/>
      <c r="E89" s="1"/>
      <c r="F89" s="1"/>
      <c r="G89" s="1"/>
      <c r="H89" s="1"/>
      <c r="I89" s="1"/>
      <c r="J89" s="1"/>
      <c r="K89" s="1"/>
      <c r="L89" s="1"/>
      <c r="M89" s="1"/>
      <c r="N89" s="1"/>
    </row>
    <row r="90" ht="15.75" customHeight="1">
      <c r="A90" s="1"/>
      <c r="B90" s="1"/>
      <c r="C90" s="1"/>
      <c r="D90" s="1"/>
      <c r="E90" s="1"/>
      <c r="F90" s="1"/>
      <c r="G90" s="1"/>
      <c r="H90" s="1"/>
      <c r="I90" s="1"/>
      <c r="J90" s="1"/>
      <c r="K90" s="1"/>
      <c r="L90" s="1"/>
      <c r="M90" s="1"/>
      <c r="N90" s="1"/>
    </row>
    <row r="91" ht="15.75" customHeight="1">
      <c r="A91" s="1"/>
      <c r="B91" s="1"/>
      <c r="C91" s="1"/>
      <c r="D91" s="1"/>
      <c r="E91" s="1"/>
      <c r="F91" s="1"/>
      <c r="G91" s="1"/>
      <c r="H91" s="1"/>
      <c r="I91" s="1"/>
      <c r="J91" s="1"/>
      <c r="K91" s="1"/>
      <c r="L91" s="1"/>
      <c r="M91" s="1"/>
      <c r="N91" s="1"/>
    </row>
    <row r="92" ht="15.75" customHeight="1">
      <c r="A92" s="1"/>
      <c r="B92" s="1"/>
      <c r="C92" s="1"/>
      <c r="D92" s="1"/>
      <c r="E92" s="1"/>
      <c r="F92" s="1"/>
      <c r="G92" s="1"/>
      <c r="H92" s="1"/>
      <c r="I92" s="1"/>
      <c r="J92" s="1"/>
      <c r="K92" s="1"/>
      <c r="L92" s="1"/>
      <c r="M92" s="1"/>
      <c r="N92" s="1"/>
    </row>
    <row r="93" ht="15.75" customHeight="1">
      <c r="A93" s="1"/>
      <c r="B93" s="1"/>
      <c r="C93" s="1"/>
      <c r="D93" s="1"/>
      <c r="E93" s="1"/>
      <c r="F93" s="1"/>
      <c r="G93" s="1"/>
      <c r="H93" s="1"/>
      <c r="I93" s="1"/>
      <c r="J93" s="1"/>
      <c r="K93" s="1"/>
      <c r="L93" s="1"/>
      <c r="M93" s="1"/>
      <c r="N93" s="1"/>
    </row>
    <row r="94" ht="15.75" customHeight="1">
      <c r="A94" s="1"/>
      <c r="B94" s="1"/>
      <c r="C94" s="1"/>
      <c r="D94" s="1"/>
      <c r="E94" s="1"/>
      <c r="F94" s="1"/>
      <c r="G94" s="1"/>
      <c r="H94" s="1"/>
      <c r="I94" s="1"/>
      <c r="J94" s="1"/>
      <c r="K94" s="1"/>
      <c r="L94" s="1"/>
      <c r="M94" s="1"/>
      <c r="N94" s="1"/>
    </row>
    <row r="95" ht="15.75" customHeight="1">
      <c r="A95" s="1"/>
      <c r="B95" s="1"/>
      <c r="C95" s="1"/>
      <c r="D95" s="1"/>
      <c r="E95" s="1"/>
      <c r="F95" s="1"/>
      <c r="G95" s="1"/>
      <c r="H95" s="1"/>
      <c r="I95" s="1"/>
      <c r="J95" s="1"/>
      <c r="K95" s="1"/>
      <c r="L95" s="1"/>
      <c r="M95" s="1"/>
      <c r="N95" s="1"/>
    </row>
    <row r="96" ht="15.75" customHeight="1">
      <c r="A96" s="1"/>
      <c r="B96" s="1"/>
      <c r="C96" s="1"/>
      <c r="D96" s="1"/>
      <c r="E96" s="1"/>
      <c r="F96" s="1"/>
      <c r="G96" s="1"/>
      <c r="H96" s="1"/>
      <c r="I96" s="1"/>
      <c r="J96" s="1"/>
      <c r="K96" s="1"/>
      <c r="L96" s="1"/>
      <c r="M96" s="1"/>
      <c r="N96" s="1"/>
    </row>
    <row r="97" ht="15.75" customHeight="1">
      <c r="A97" s="1"/>
      <c r="B97" s="1"/>
      <c r="C97" s="1"/>
      <c r="D97" s="1"/>
      <c r="E97" s="1"/>
      <c r="F97" s="1"/>
      <c r="G97" s="1"/>
      <c r="H97" s="1"/>
      <c r="I97" s="1"/>
      <c r="J97" s="1"/>
      <c r="K97" s="1"/>
      <c r="L97" s="1"/>
      <c r="M97" s="1"/>
      <c r="N97" s="1"/>
    </row>
    <row r="98" ht="15.75" customHeight="1">
      <c r="A98" s="1"/>
      <c r="B98" s="1"/>
      <c r="C98" s="1"/>
      <c r="D98" s="1"/>
      <c r="E98" s="1"/>
      <c r="F98" s="1"/>
      <c r="G98" s="1"/>
      <c r="H98" s="1"/>
      <c r="I98" s="1"/>
      <c r="J98" s="1"/>
      <c r="K98" s="1"/>
      <c r="L98" s="1"/>
      <c r="M98" s="1"/>
      <c r="N98" s="1"/>
    </row>
    <row r="99" ht="15.75" customHeight="1">
      <c r="A99" s="1"/>
      <c r="B99" s="1"/>
      <c r="C99" s="1"/>
      <c r="D99" s="1"/>
      <c r="E99" s="1"/>
      <c r="F99" s="1"/>
      <c r="G99" s="1"/>
      <c r="H99" s="1"/>
      <c r="I99" s="1"/>
      <c r="J99" s="1"/>
      <c r="K99" s="1"/>
      <c r="L99" s="1"/>
      <c r="M99" s="1"/>
      <c r="N99" s="1"/>
    </row>
    <row r="100" ht="15.75" customHeight="1">
      <c r="A100" s="1"/>
      <c r="B100" s="1"/>
      <c r="C100" s="1"/>
      <c r="D100" s="1"/>
      <c r="E100" s="1"/>
      <c r="F100" s="1"/>
      <c r="G100" s="1"/>
      <c r="H100" s="1"/>
      <c r="I100" s="1"/>
      <c r="J100" s="1"/>
      <c r="K100" s="1"/>
      <c r="L100" s="1"/>
      <c r="M100" s="1"/>
      <c r="N100" s="1"/>
    </row>
  </sheetData>
  <mergeCells count="10">
    <mergeCell ref="K30:M30"/>
    <mergeCell ref="K34:M34"/>
    <mergeCell ref="K38:M38"/>
    <mergeCell ref="K42:M42"/>
    <mergeCell ref="H48:J48"/>
    <mergeCell ref="M49:N49"/>
    <mergeCell ref="B2:C2"/>
    <mergeCell ref="K46:M46"/>
    <mergeCell ref="C23:G23"/>
    <mergeCell ref="C3:I20"/>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9.86"/>
    <col customWidth="1" min="3" max="3" width="18.57"/>
    <col customWidth="1" min="4" max="4" width="16.43"/>
    <col customWidth="1" min="5" max="5" width="13.57"/>
    <col customWidth="1" min="6" max="6" width="11.57"/>
    <col customWidth="1" min="7" max="11" width="9.0"/>
  </cols>
  <sheetData>
    <row r="1" ht="15.75" customHeight="1">
      <c r="A1" s="1"/>
      <c r="B1" s="1"/>
      <c r="C1" s="1"/>
      <c r="D1" s="1"/>
      <c r="E1" s="1"/>
      <c r="F1" s="1"/>
      <c r="G1" s="1"/>
      <c r="H1" s="1"/>
      <c r="I1" s="1"/>
      <c r="J1" s="1"/>
      <c r="K1" s="1"/>
    </row>
    <row r="2" ht="15.75" customHeight="1">
      <c r="A2" s="1"/>
      <c r="B2" s="286" t="s">
        <v>279</v>
      </c>
      <c r="C2" s="138"/>
      <c r="D2" s="138"/>
      <c r="E2" s="138"/>
      <c r="F2" s="138"/>
      <c r="G2" s="139"/>
      <c r="H2" s="1"/>
      <c r="I2" s="1"/>
      <c r="J2" s="1"/>
      <c r="K2" s="1"/>
    </row>
    <row r="3" ht="15.0" customHeight="1">
      <c r="A3" s="1"/>
      <c r="B3" s="287" t="s">
        <v>280</v>
      </c>
      <c r="C3" s="287"/>
      <c r="D3" s="287"/>
      <c r="E3" s="287"/>
      <c r="F3" s="287"/>
      <c r="G3" s="287"/>
      <c r="H3" s="1"/>
      <c r="I3" s="1"/>
      <c r="J3" s="1"/>
      <c r="K3" s="1"/>
    </row>
    <row r="4" ht="15.75" customHeight="1">
      <c r="A4" s="1"/>
      <c r="B4" s="173"/>
      <c r="C4" s="173" t="s">
        <v>281</v>
      </c>
      <c r="D4" s="77" t="s">
        <v>8</v>
      </c>
      <c r="E4" s="288" t="s">
        <v>282</v>
      </c>
      <c r="F4" s="1"/>
      <c r="G4" s="1"/>
      <c r="H4" s="1"/>
      <c r="I4" s="1"/>
      <c r="J4" s="1"/>
      <c r="K4" s="1"/>
    </row>
    <row r="5" ht="15.75" customHeight="1">
      <c r="A5" s="1"/>
      <c r="B5" s="77" t="s">
        <v>283</v>
      </c>
      <c r="C5" s="78">
        <v>10000.0</v>
      </c>
      <c r="D5" s="78">
        <v>9000.0</v>
      </c>
      <c r="E5" s="62">
        <v>-1000.0</v>
      </c>
      <c r="F5" s="1"/>
      <c r="G5" s="1"/>
      <c r="H5" s="1"/>
      <c r="I5" s="1"/>
      <c r="J5" s="1"/>
      <c r="K5" s="1"/>
    </row>
    <row r="6" ht="15.75" customHeight="1">
      <c r="A6" s="1"/>
      <c r="B6" s="177" t="s">
        <v>193</v>
      </c>
      <c r="C6" s="78">
        <v>80000.0</v>
      </c>
      <c r="D6" s="78">
        <v>70000.0</v>
      </c>
      <c r="E6" s="62">
        <v>-10000.0</v>
      </c>
      <c r="F6" s="1"/>
      <c r="G6" s="1"/>
      <c r="H6" s="1"/>
      <c r="I6" s="1"/>
      <c r="J6" s="1"/>
      <c r="K6" s="1"/>
    </row>
    <row r="7" ht="15.75" customHeight="1">
      <c r="A7" s="1"/>
      <c r="B7" s="289" t="s">
        <v>284</v>
      </c>
      <c r="C7" s="290">
        <v>20000.0</v>
      </c>
      <c r="D7" s="290">
        <v>18400.0</v>
      </c>
      <c r="E7" s="291">
        <v>1600.0</v>
      </c>
      <c r="F7" s="1"/>
      <c r="G7" s="1"/>
      <c r="H7" s="1"/>
      <c r="I7" s="1"/>
      <c r="J7" s="1"/>
      <c r="K7" s="1"/>
    </row>
    <row r="8" ht="15.75" customHeight="1">
      <c r="A8" s="1"/>
      <c r="B8" s="289" t="s">
        <v>91</v>
      </c>
      <c r="C8" s="290">
        <v>30000.0</v>
      </c>
      <c r="D8" s="290">
        <v>26224.0</v>
      </c>
      <c r="E8" s="291">
        <v>3776.0</v>
      </c>
      <c r="F8" s="1"/>
      <c r="G8" s="1"/>
      <c r="H8" s="1"/>
      <c r="I8" s="1"/>
      <c r="J8" s="1"/>
      <c r="K8" s="1"/>
    </row>
    <row r="9" ht="15.75" customHeight="1">
      <c r="A9" s="1"/>
      <c r="B9" s="289" t="s">
        <v>162</v>
      </c>
      <c r="C9" s="290">
        <v>10000.0</v>
      </c>
      <c r="D9" s="290">
        <v>9328.0</v>
      </c>
      <c r="E9" s="292">
        <v>672.0</v>
      </c>
      <c r="F9" s="1"/>
      <c r="G9" s="1"/>
      <c r="H9" s="1"/>
      <c r="I9" s="1"/>
      <c r="J9" s="1"/>
      <c r="K9" s="1"/>
    </row>
    <row r="10" ht="15.75" customHeight="1">
      <c r="A10" s="1"/>
      <c r="B10" s="289" t="s">
        <v>285</v>
      </c>
      <c r="C10" s="290">
        <v>10000.0</v>
      </c>
      <c r="D10" s="290">
        <v>9900.0</v>
      </c>
      <c r="E10" s="292">
        <v>100.0</v>
      </c>
      <c r="F10" s="1"/>
      <c r="G10" s="1"/>
      <c r="H10" s="1"/>
      <c r="I10" s="1"/>
      <c r="J10" s="1"/>
      <c r="K10" s="1"/>
    </row>
    <row r="11" ht="15.75" customHeight="1">
      <c r="A11" s="1"/>
      <c r="B11" s="289" t="s">
        <v>240</v>
      </c>
      <c r="C11" s="290">
        <v>70000.0</v>
      </c>
      <c r="D11" s="290">
        <v>63852.0</v>
      </c>
      <c r="E11" s="291">
        <v>6148.0</v>
      </c>
      <c r="F11" s="1"/>
      <c r="G11" s="1"/>
      <c r="H11" s="1"/>
      <c r="I11" s="1"/>
      <c r="J11" s="1"/>
      <c r="K11" s="1"/>
    </row>
    <row r="12" ht="15.75" customHeight="1">
      <c r="A12" s="1"/>
      <c r="B12" s="177" t="s">
        <v>241</v>
      </c>
      <c r="C12" s="78">
        <v>10000.0</v>
      </c>
      <c r="D12" s="78">
        <v>6148.0</v>
      </c>
      <c r="E12" s="62">
        <v>3852.0</v>
      </c>
      <c r="F12" s="1"/>
      <c r="G12" s="1"/>
      <c r="H12" s="1"/>
      <c r="I12" s="1"/>
      <c r="J12" s="1"/>
      <c r="K12" s="1"/>
    </row>
    <row r="13" ht="15.75" customHeight="1">
      <c r="A13" s="1"/>
      <c r="B13" s="277" t="s">
        <v>286</v>
      </c>
      <c r="C13" s="1"/>
      <c r="D13" s="1"/>
      <c r="E13" s="1"/>
      <c r="F13" s="1"/>
      <c r="G13" s="1"/>
      <c r="H13" s="1"/>
      <c r="I13" s="1"/>
      <c r="J13" s="1"/>
      <c r="K13" s="1"/>
    </row>
    <row r="14" ht="15.75" customHeight="1">
      <c r="A14" s="1"/>
      <c r="B14" s="277" t="s">
        <v>287</v>
      </c>
      <c r="C14" s="1"/>
      <c r="D14" s="1"/>
      <c r="E14" s="1"/>
      <c r="F14" s="1"/>
      <c r="G14" s="1"/>
      <c r="H14" s="1"/>
      <c r="I14" s="1"/>
      <c r="J14" s="1"/>
      <c r="K14" s="1"/>
    </row>
    <row r="15" ht="15.75" customHeight="1">
      <c r="A15" s="1"/>
      <c r="B15" s="1"/>
      <c r="C15" s="1"/>
      <c r="D15" s="1"/>
      <c r="E15" s="1"/>
      <c r="F15" s="1"/>
      <c r="G15" s="1"/>
      <c r="H15" s="1"/>
      <c r="I15" s="1"/>
      <c r="J15" s="1"/>
      <c r="K15" s="1"/>
    </row>
    <row r="16" ht="15.75" customHeight="1">
      <c r="A16" s="1"/>
      <c r="B16" s="293" t="s">
        <v>23</v>
      </c>
      <c r="C16" s="294" t="s">
        <v>288</v>
      </c>
      <c r="D16" s="294"/>
      <c r="E16" s="294"/>
      <c r="F16" s="294"/>
      <c r="G16" s="294"/>
      <c r="H16" s="269"/>
      <c r="I16" s="269"/>
      <c r="J16" s="1"/>
      <c r="K16" s="1"/>
    </row>
    <row r="17" ht="15.75" customHeight="1">
      <c r="A17" s="1"/>
      <c r="B17" s="1"/>
      <c r="C17" s="1"/>
      <c r="D17" s="1"/>
      <c r="E17" s="1"/>
      <c r="F17" s="1"/>
      <c r="G17" s="1"/>
      <c r="H17" s="1"/>
      <c r="I17" s="1"/>
      <c r="J17" s="1"/>
      <c r="K17" s="1"/>
    </row>
    <row r="18" ht="25.5" customHeight="1">
      <c r="A18" s="1"/>
      <c r="B18" s="295"/>
      <c r="C18" s="296" t="s">
        <v>289</v>
      </c>
      <c r="D18" s="297" t="s">
        <v>8</v>
      </c>
      <c r="E18" s="298" t="s">
        <v>282</v>
      </c>
      <c r="F18" s="1"/>
      <c r="G18" s="1"/>
      <c r="H18" s="1"/>
      <c r="I18" s="1"/>
      <c r="J18" s="1"/>
      <c r="K18" s="1"/>
    </row>
    <row r="19">
      <c r="A19" s="1"/>
      <c r="B19" s="297" t="s">
        <v>283</v>
      </c>
      <c r="C19" s="299">
        <v>9000.0</v>
      </c>
      <c r="D19" s="299">
        <v>9000.0</v>
      </c>
      <c r="E19" s="300" t="s">
        <v>290</v>
      </c>
      <c r="F19" s="1"/>
      <c r="G19" s="1"/>
      <c r="H19" s="1"/>
      <c r="I19" s="1"/>
      <c r="J19" s="1"/>
      <c r="K19" s="1"/>
    </row>
    <row r="20" ht="15.75" customHeight="1">
      <c r="A20" s="1"/>
      <c r="B20" s="71"/>
      <c r="C20" s="65" t="s">
        <v>133</v>
      </c>
      <c r="D20" s="65" t="s">
        <v>133</v>
      </c>
      <c r="E20" s="65" t="s">
        <v>133</v>
      </c>
      <c r="F20" s="1"/>
      <c r="G20" s="1"/>
      <c r="H20" s="1"/>
      <c r="I20" s="1"/>
      <c r="J20" s="1"/>
      <c r="K20" s="1"/>
    </row>
    <row r="21" ht="15.75" customHeight="1">
      <c r="A21" s="1"/>
      <c r="B21" s="301" t="s">
        <v>193</v>
      </c>
      <c r="C21" s="302" t="str">
        <f t="shared" ref="C21:C24" si="1">C6*(9000/10000)</f>
        <v>72000</v>
      </c>
      <c r="D21" s="62" t="str">
        <f t="shared" ref="D21:D22" si="2">D6</f>
        <v>70,000</v>
      </c>
      <c r="E21" s="303" t="str">
        <f t="shared" ref="E21:E27" si="3">D21-C21</f>
        <v>-2,000</v>
      </c>
      <c r="F21" s="1"/>
      <c r="G21" s="304"/>
      <c r="H21" s="1"/>
      <c r="I21" s="1"/>
      <c r="J21" s="1"/>
      <c r="K21" s="1"/>
    </row>
    <row r="22" ht="15.75" customHeight="1">
      <c r="A22" s="1"/>
      <c r="B22" s="301" t="s">
        <v>291</v>
      </c>
      <c r="C22" s="302" t="str">
        <f t="shared" si="1"/>
        <v>18000</v>
      </c>
      <c r="D22" s="291" t="str">
        <f t="shared" si="2"/>
        <v>18,400</v>
      </c>
      <c r="E22" s="303" t="str">
        <f t="shared" si="3"/>
        <v>400</v>
      </c>
      <c r="F22" s="1"/>
      <c r="G22" s="304"/>
      <c r="H22" s="1"/>
      <c r="I22" s="1"/>
      <c r="J22" s="1"/>
      <c r="K22" s="1"/>
    </row>
    <row r="23" ht="15.75" customHeight="1">
      <c r="A23" s="1"/>
      <c r="B23" s="301" t="s">
        <v>292</v>
      </c>
      <c r="C23" s="302" t="str">
        <f t="shared" si="1"/>
        <v>27000</v>
      </c>
      <c r="D23" s="291" t="str">
        <f>+D8</f>
        <v>26,224</v>
      </c>
      <c r="E23" s="303" t="str">
        <f t="shared" si="3"/>
        <v>-776</v>
      </c>
      <c r="F23" s="1"/>
      <c r="G23" s="304"/>
      <c r="H23" s="1"/>
      <c r="I23" s="1"/>
      <c r="J23" s="1"/>
      <c r="K23" s="1"/>
    </row>
    <row r="24" ht="15.75" customHeight="1">
      <c r="A24" s="1"/>
      <c r="B24" s="301" t="s">
        <v>293</v>
      </c>
      <c r="C24" s="302" t="str">
        <f t="shared" si="1"/>
        <v>9000</v>
      </c>
      <c r="D24" s="291" t="str">
        <f>D9</f>
        <v>9,328</v>
      </c>
      <c r="E24" s="303" t="str">
        <f t="shared" si="3"/>
        <v>328</v>
      </c>
      <c r="F24" s="1"/>
      <c r="G24" s="304"/>
      <c r="H24" s="1"/>
      <c r="I24" s="1"/>
      <c r="J24" s="1"/>
      <c r="K24" s="1"/>
    </row>
    <row r="25" ht="15.75" customHeight="1">
      <c r="A25" s="1"/>
      <c r="B25" s="301" t="s">
        <v>294</v>
      </c>
      <c r="C25" s="305" t="str">
        <f t="shared" ref="C25:D25" si="4">C10</f>
        <v>10,000</v>
      </c>
      <c r="D25" s="291" t="str">
        <f t="shared" si="4"/>
        <v>9,900</v>
      </c>
      <c r="E25" s="303" t="str">
        <f t="shared" si="3"/>
        <v>-100</v>
      </c>
      <c r="F25" s="1"/>
      <c r="G25" s="1"/>
      <c r="H25" s="1"/>
      <c r="I25" s="1"/>
      <c r="J25" s="1"/>
      <c r="K25" s="1"/>
    </row>
    <row r="26" ht="15.75" customHeight="1">
      <c r="A26" s="1"/>
      <c r="B26" s="301" t="s">
        <v>240</v>
      </c>
      <c r="C26" s="302" t="str">
        <f>SUM(C22:C25)</f>
        <v>64000</v>
      </c>
      <c r="D26" s="291" t="str">
        <f t="shared" ref="D26:D27" si="5">D11</f>
        <v>63,852</v>
      </c>
      <c r="E26" s="303" t="str">
        <f t="shared" si="3"/>
        <v>-148</v>
      </c>
      <c r="F26" s="1"/>
      <c r="G26" s="1"/>
      <c r="H26" s="1"/>
      <c r="I26" s="1"/>
      <c r="J26" s="1"/>
      <c r="K26" s="1"/>
    </row>
    <row r="27" ht="15.75" customHeight="1">
      <c r="A27" s="1"/>
      <c r="B27" s="301" t="s">
        <v>241</v>
      </c>
      <c r="C27" s="302" t="str">
        <f>C21-C26</f>
        <v>8000</v>
      </c>
      <c r="D27" s="62" t="str">
        <f t="shared" si="5"/>
        <v>6,148</v>
      </c>
      <c r="E27" s="303" t="str">
        <f t="shared" si="3"/>
        <v>-1,852</v>
      </c>
      <c r="F27" s="1"/>
      <c r="G27" s="1"/>
      <c r="H27" s="1"/>
      <c r="I27" s="1"/>
      <c r="J27" s="1"/>
      <c r="K27" s="1"/>
    </row>
    <row r="28" ht="15.75" customHeight="1">
      <c r="A28" s="1"/>
      <c r="B28" s="1"/>
      <c r="C28" s="1"/>
      <c r="D28" s="1"/>
      <c r="E28" s="1"/>
      <c r="F28" s="1"/>
      <c r="G28" s="1"/>
      <c r="H28" s="1"/>
      <c r="I28" s="1"/>
      <c r="J28" s="1"/>
      <c r="K28" s="1"/>
    </row>
    <row r="29" ht="15.75" customHeight="1">
      <c r="A29" s="1"/>
      <c r="B29" s="1"/>
      <c r="C29" s="1"/>
      <c r="D29" s="1"/>
      <c r="E29" s="1"/>
      <c r="F29" s="1"/>
      <c r="G29" s="1"/>
      <c r="H29" s="1"/>
      <c r="I29" s="1"/>
      <c r="J29" s="1"/>
      <c r="K29" s="1"/>
    </row>
    <row r="30" ht="15.75" customHeight="1">
      <c r="A30" s="1"/>
      <c r="B30" s="1"/>
      <c r="C30" s="1"/>
      <c r="D30" s="1"/>
      <c r="E30" s="1"/>
      <c r="F30" s="1"/>
      <c r="G30" s="1"/>
      <c r="H30" s="1"/>
      <c r="I30" s="1"/>
      <c r="J30" s="1"/>
      <c r="K30" s="1"/>
    </row>
    <row r="31" ht="15.75" customHeight="1">
      <c r="A31" s="1"/>
      <c r="B31" s="1"/>
      <c r="C31" s="1"/>
      <c r="D31" s="1"/>
      <c r="E31" s="1"/>
      <c r="F31" s="1"/>
      <c r="G31" s="1"/>
      <c r="H31" s="1"/>
      <c r="I31" s="1"/>
      <c r="J31" s="1"/>
      <c r="K31" s="1"/>
    </row>
    <row r="32" ht="15.75" customHeight="1">
      <c r="A32" s="1"/>
      <c r="B32" s="1"/>
      <c r="C32" s="1"/>
      <c r="D32" s="1"/>
      <c r="E32" s="1"/>
      <c r="F32" s="1"/>
      <c r="G32" s="1"/>
      <c r="H32" s="1"/>
      <c r="I32" s="1"/>
      <c r="J32" s="1"/>
      <c r="K32" s="1"/>
    </row>
    <row r="33" ht="15.75" customHeight="1">
      <c r="A33" s="1"/>
      <c r="B33" s="1"/>
      <c r="C33" s="1"/>
      <c r="D33" s="1"/>
      <c r="E33" s="1"/>
      <c r="F33" s="1"/>
      <c r="G33" s="1"/>
      <c r="H33" s="1"/>
      <c r="I33" s="1"/>
      <c r="J33" s="1"/>
      <c r="K33" s="1"/>
    </row>
    <row r="34" ht="15.75" customHeight="1">
      <c r="A34" s="1"/>
      <c r="B34" s="1"/>
      <c r="C34" s="1"/>
      <c r="D34" s="1"/>
      <c r="E34" s="1"/>
      <c r="F34" s="1"/>
      <c r="G34" s="1"/>
      <c r="H34" s="1"/>
      <c r="I34" s="1"/>
      <c r="J34" s="1"/>
      <c r="K34" s="1"/>
    </row>
    <row r="35" ht="15.75" customHeight="1">
      <c r="A35" s="1"/>
      <c r="B35" s="1"/>
      <c r="C35" s="1"/>
      <c r="D35" s="1"/>
      <c r="E35" s="1"/>
      <c r="F35" s="1"/>
      <c r="G35" s="1"/>
      <c r="H35" s="1"/>
      <c r="I35" s="1"/>
      <c r="J35" s="1"/>
      <c r="K35" s="1"/>
    </row>
    <row r="36" ht="15.75" customHeight="1">
      <c r="A36" s="1"/>
      <c r="B36" s="1"/>
      <c r="C36" s="1"/>
      <c r="D36" s="1"/>
      <c r="E36" s="1"/>
      <c r="F36" s="1"/>
      <c r="G36" s="1"/>
      <c r="H36" s="1"/>
      <c r="I36" s="1"/>
      <c r="J36" s="1"/>
      <c r="K36" s="1"/>
    </row>
    <row r="37" ht="15.75" customHeight="1">
      <c r="A37" s="1"/>
      <c r="B37" s="1"/>
      <c r="C37" s="1"/>
      <c r="D37" s="1"/>
      <c r="E37" s="1"/>
      <c r="F37" s="1"/>
      <c r="G37" s="1"/>
      <c r="H37" s="1"/>
      <c r="I37" s="1"/>
      <c r="J37" s="1"/>
      <c r="K37" s="1"/>
    </row>
    <row r="38" ht="15.75" customHeight="1">
      <c r="A38" s="1"/>
      <c r="B38" s="1"/>
      <c r="C38" s="1"/>
      <c r="D38" s="1"/>
      <c r="E38" s="1"/>
      <c r="F38" s="1"/>
      <c r="G38" s="1"/>
      <c r="H38" s="1"/>
      <c r="I38" s="1"/>
      <c r="J38" s="1"/>
      <c r="K38" s="1"/>
    </row>
    <row r="39" ht="15.75" customHeight="1">
      <c r="A39" s="1"/>
      <c r="B39" s="1"/>
      <c r="C39" s="1"/>
      <c r="D39" s="1"/>
      <c r="E39" s="1"/>
      <c r="F39" s="1"/>
      <c r="G39" s="1"/>
      <c r="H39" s="1"/>
      <c r="I39" s="1"/>
      <c r="J39" s="1"/>
      <c r="K39" s="1"/>
    </row>
    <row r="40" ht="15.75" customHeight="1">
      <c r="A40" s="1"/>
      <c r="B40" s="1"/>
      <c r="C40" s="1"/>
      <c r="D40" s="1"/>
      <c r="E40" s="1"/>
      <c r="F40" s="1"/>
      <c r="G40" s="1"/>
      <c r="H40" s="1"/>
      <c r="I40" s="1"/>
      <c r="J40" s="1"/>
      <c r="K40" s="1"/>
    </row>
    <row r="41" ht="15.75" customHeight="1">
      <c r="A41" s="1"/>
      <c r="B41" s="1"/>
      <c r="C41" s="1"/>
      <c r="D41" s="1"/>
      <c r="E41" s="1"/>
      <c r="F41" s="1"/>
      <c r="G41" s="1"/>
      <c r="H41" s="1"/>
      <c r="I41" s="1"/>
      <c r="J41" s="1"/>
      <c r="K41" s="1"/>
    </row>
    <row r="42" ht="15.75" customHeight="1">
      <c r="A42" s="1"/>
      <c r="B42" s="1"/>
      <c r="C42" s="1"/>
      <c r="D42" s="1"/>
      <c r="E42" s="1"/>
      <c r="F42" s="1"/>
      <c r="G42" s="1"/>
      <c r="H42" s="1"/>
      <c r="I42" s="1"/>
      <c r="J42" s="1"/>
      <c r="K42" s="1"/>
    </row>
    <row r="43" ht="15.75" customHeight="1">
      <c r="A43" s="1"/>
      <c r="B43" s="1"/>
      <c r="C43" s="1"/>
      <c r="D43" s="1"/>
      <c r="E43" s="1"/>
      <c r="F43" s="1"/>
      <c r="G43" s="1"/>
      <c r="H43" s="1"/>
      <c r="I43" s="1"/>
      <c r="J43" s="1"/>
      <c r="K43" s="1"/>
    </row>
    <row r="44" ht="15.75" customHeight="1">
      <c r="A44" s="1"/>
      <c r="B44" s="1"/>
      <c r="C44" s="1"/>
      <c r="D44" s="1"/>
      <c r="E44" s="1"/>
      <c r="F44" s="1"/>
      <c r="G44" s="1"/>
      <c r="H44" s="1"/>
      <c r="I44" s="1"/>
      <c r="J44" s="1"/>
      <c r="K44" s="1"/>
    </row>
    <row r="45" ht="15.75" customHeight="1">
      <c r="A45" s="1"/>
      <c r="B45" s="1"/>
      <c r="C45" s="1"/>
      <c r="D45" s="1"/>
      <c r="E45" s="1"/>
      <c r="F45" s="1"/>
      <c r="G45" s="1"/>
      <c r="H45" s="1"/>
      <c r="I45" s="1"/>
      <c r="J45" s="1"/>
      <c r="K45" s="1"/>
    </row>
    <row r="46" ht="15.75" customHeight="1">
      <c r="A46" s="1"/>
      <c r="B46" s="1"/>
      <c r="C46" s="1"/>
      <c r="D46" s="1"/>
      <c r="E46" s="1"/>
      <c r="F46" s="1"/>
      <c r="G46" s="1"/>
      <c r="H46" s="1"/>
      <c r="I46" s="1"/>
      <c r="J46" s="1"/>
      <c r="K46" s="1"/>
    </row>
    <row r="47" ht="15.75" customHeight="1">
      <c r="A47" s="1"/>
      <c r="B47" s="1"/>
      <c r="C47" s="1"/>
      <c r="D47" s="1"/>
      <c r="E47" s="1"/>
      <c r="F47" s="1"/>
      <c r="G47" s="1"/>
      <c r="H47" s="1"/>
      <c r="I47" s="1"/>
      <c r="J47" s="1"/>
      <c r="K47" s="1"/>
    </row>
    <row r="48" ht="15.75" customHeight="1">
      <c r="A48" s="1"/>
      <c r="B48" s="1"/>
      <c r="C48" s="1"/>
      <c r="D48" s="1"/>
      <c r="E48" s="1"/>
      <c r="F48" s="1"/>
      <c r="G48" s="1"/>
      <c r="H48" s="1"/>
      <c r="I48" s="1"/>
      <c r="J48" s="1"/>
      <c r="K48" s="1"/>
    </row>
    <row r="49" ht="15.75" customHeight="1">
      <c r="A49" s="1"/>
      <c r="B49" s="1"/>
      <c r="C49" s="1"/>
      <c r="D49" s="1"/>
      <c r="E49" s="1"/>
      <c r="F49" s="1"/>
      <c r="G49" s="1"/>
      <c r="H49" s="1"/>
      <c r="I49" s="1"/>
      <c r="J49" s="1"/>
      <c r="K49" s="1"/>
    </row>
    <row r="50" ht="15.75" customHeight="1">
      <c r="A50" s="1"/>
      <c r="B50" s="1"/>
      <c r="C50" s="1"/>
      <c r="D50" s="1"/>
      <c r="E50" s="1"/>
      <c r="F50" s="1"/>
      <c r="G50" s="1"/>
      <c r="H50" s="1"/>
      <c r="I50" s="1"/>
      <c r="J50" s="1"/>
      <c r="K50" s="1"/>
    </row>
    <row r="51" ht="15.75" customHeight="1">
      <c r="A51" s="1"/>
      <c r="B51" s="1"/>
      <c r="C51" s="1"/>
      <c r="D51" s="1"/>
      <c r="E51" s="1"/>
      <c r="F51" s="1"/>
      <c r="G51" s="1"/>
      <c r="H51" s="1"/>
      <c r="I51" s="1"/>
      <c r="J51" s="1"/>
      <c r="K51" s="1"/>
    </row>
    <row r="52" ht="15.75" customHeight="1">
      <c r="A52" s="1"/>
      <c r="B52" s="1"/>
      <c r="C52" s="1"/>
      <c r="D52" s="1"/>
      <c r="E52" s="1"/>
      <c r="F52" s="1"/>
      <c r="G52" s="1"/>
      <c r="H52" s="1"/>
      <c r="I52" s="1"/>
      <c r="J52" s="1"/>
      <c r="K52" s="1"/>
    </row>
    <row r="53" ht="15.75" customHeight="1">
      <c r="A53" s="1"/>
      <c r="B53" s="1"/>
      <c r="C53" s="1"/>
      <c r="D53" s="1"/>
      <c r="E53" s="1"/>
      <c r="F53" s="1"/>
      <c r="G53" s="1"/>
      <c r="H53" s="1"/>
      <c r="I53" s="1"/>
      <c r="J53" s="1"/>
      <c r="K53" s="1"/>
    </row>
    <row r="54" ht="15.75" customHeight="1">
      <c r="A54" s="1"/>
      <c r="B54" s="1"/>
      <c r="C54" s="1"/>
      <c r="D54" s="1"/>
      <c r="E54" s="1"/>
      <c r="F54" s="1"/>
      <c r="G54" s="1"/>
      <c r="H54" s="1"/>
      <c r="I54" s="1"/>
      <c r="J54" s="1"/>
      <c r="K54" s="1"/>
    </row>
    <row r="55" ht="15.75" customHeight="1">
      <c r="A55" s="1"/>
      <c r="B55" s="1"/>
      <c r="C55" s="1"/>
      <c r="D55" s="1"/>
      <c r="E55" s="1"/>
      <c r="F55" s="1"/>
      <c r="G55" s="1"/>
      <c r="H55" s="1"/>
      <c r="I55" s="1"/>
      <c r="J55" s="1"/>
      <c r="K55" s="1"/>
    </row>
    <row r="56" ht="15.75" customHeight="1">
      <c r="A56" s="1"/>
      <c r="B56" s="1"/>
      <c r="C56" s="1"/>
      <c r="D56" s="1"/>
      <c r="E56" s="1"/>
      <c r="F56" s="1"/>
      <c r="G56" s="1"/>
      <c r="H56" s="1"/>
      <c r="I56" s="1"/>
      <c r="J56" s="1"/>
      <c r="K56" s="1"/>
    </row>
    <row r="57" ht="15.75" customHeight="1">
      <c r="A57" s="1"/>
      <c r="B57" s="1"/>
      <c r="C57" s="1"/>
      <c r="D57" s="1"/>
      <c r="E57" s="1"/>
      <c r="F57" s="1"/>
      <c r="G57" s="1"/>
      <c r="H57" s="1"/>
      <c r="I57" s="1"/>
      <c r="J57" s="1"/>
      <c r="K57" s="1"/>
    </row>
    <row r="58" ht="15.75" customHeight="1">
      <c r="A58" s="1"/>
      <c r="B58" s="1"/>
      <c r="C58" s="1"/>
      <c r="D58" s="1"/>
      <c r="E58" s="1"/>
      <c r="F58" s="1"/>
      <c r="G58" s="1"/>
      <c r="H58" s="1"/>
      <c r="I58" s="1"/>
      <c r="J58" s="1"/>
      <c r="K58" s="1"/>
    </row>
    <row r="59" ht="15.75" customHeight="1">
      <c r="A59" s="1"/>
      <c r="B59" s="1"/>
      <c r="C59" s="1"/>
      <c r="D59" s="1"/>
      <c r="E59" s="1"/>
      <c r="F59" s="1"/>
      <c r="G59" s="1"/>
      <c r="H59" s="1"/>
      <c r="I59" s="1"/>
      <c r="J59" s="1"/>
      <c r="K59" s="1"/>
    </row>
    <row r="60" ht="15.75" customHeight="1">
      <c r="A60" s="1"/>
      <c r="B60" s="1"/>
      <c r="C60" s="1"/>
      <c r="D60" s="1"/>
      <c r="E60" s="1"/>
      <c r="F60" s="1"/>
      <c r="G60" s="1"/>
      <c r="H60" s="1"/>
      <c r="I60" s="1"/>
      <c r="J60" s="1"/>
      <c r="K60" s="1"/>
    </row>
    <row r="61" ht="15.75" customHeight="1">
      <c r="A61" s="1"/>
      <c r="B61" s="1"/>
      <c r="C61" s="1"/>
      <c r="D61" s="1"/>
      <c r="E61" s="1"/>
      <c r="F61" s="1"/>
      <c r="G61" s="1"/>
      <c r="H61" s="1"/>
      <c r="I61" s="1"/>
      <c r="J61" s="1"/>
      <c r="K61" s="1"/>
    </row>
    <row r="62" ht="15.75" customHeight="1">
      <c r="A62" s="1"/>
      <c r="B62" s="1"/>
      <c r="C62" s="1"/>
      <c r="D62" s="1"/>
      <c r="E62" s="1"/>
      <c r="F62" s="1"/>
      <c r="G62" s="1"/>
      <c r="H62" s="1"/>
      <c r="I62" s="1"/>
      <c r="J62" s="1"/>
      <c r="K62" s="1"/>
    </row>
    <row r="63" ht="15.75" customHeight="1">
      <c r="A63" s="1"/>
      <c r="B63" s="1"/>
      <c r="C63" s="1"/>
      <c r="D63" s="1"/>
      <c r="E63" s="1"/>
      <c r="F63" s="1"/>
      <c r="G63" s="1"/>
      <c r="H63" s="1"/>
      <c r="I63" s="1"/>
      <c r="J63" s="1"/>
      <c r="K63" s="1"/>
    </row>
    <row r="64" ht="15.75" customHeight="1">
      <c r="A64" s="1"/>
      <c r="B64" s="1"/>
      <c r="C64" s="1"/>
      <c r="D64" s="1"/>
      <c r="E64" s="1"/>
      <c r="F64" s="1"/>
      <c r="G64" s="1"/>
      <c r="H64" s="1"/>
      <c r="I64" s="1"/>
      <c r="J64" s="1"/>
      <c r="K64" s="1"/>
    </row>
    <row r="65" ht="15.75" customHeight="1">
      <c r="A65" s="1"/>
      <c r="B65" s="1"/>
      <c r="C65" s="1"/>
      <c r="D65" s="1"/>
      <c r="E65" s="1"/>
      <c r="F65" s="1"/>
      <c r="G65" s="1"/>
      <c r="H65" s="1"/>
      <c r="I65" s="1"/>
      <c r="J65" s="1"/>
      <c r="K65" s="1"/>
    </row>
    <row r="66" ht="15.75" customHeight="1">
      <c r="A66" s="1"/>
      <c r="B66" s="1"/>
      <c r="C66" s="1"/>
      <c r="D66" s="1"/>
      <c r="E66" s="1"/>
      <c r="F66" s="1"/>
      <c r="G66" s="1"/>
      <c r="H66" s="1"/>
      <c r="I66" s="1"/>
      <c r="J66" s="1"/>
      <c r="K66" s="1"/>
    </row>
    <row r="67" ht="15.75" customHeight="1">
      <c r="A67" s="1"/>
      <c r="B67" s="1"/>
      <c r="C67" s="1"/>
      <c r="D67" s="1"/>
      <c r="E67" s="1"/>
      <c r="F67" s="1"/>
      <c r="G67" s="1"/>
      <c r="H67" s="1"/>
      <c r="I67" s="1"/>
      <c r="J67" s="1"/>
      <c r="K67" s="1"/>
    </row>
    <row r="68" ht="15.75" customHeight="1">
      <c r="A68" s="1"/>
      <c r="B68" s="1"/>
      <c r="C68" s="1"/>
      <c r="D68" s="1"/>
      <c r="E68" s="1"/>
      <c r="F68" s="1"/>
      <c r="G68" s="1"/>
      <c r="H68" s="1"/>
      <c r="I68" s="1"/>
      <c r="J68" s="1"/>
      <c r="K68" s="1"/>
    </row>
    <row r="69" ht="15.75" customHeight="1">
      <c r="A69" s="1"/>
      <c r="B69" s="1"/>
      <c r="C69" s="1"/>
      <c r="D69" s="1"/>
      <c r="E69" s="1"/>
      <c r="F69" s="1"/>
      <c r="G69" s="1"/>
      <c r="H69" s="1"/>
      <c r="I69" s="1"/>
      <c r="J69" s="1"/>
      <c r="K69" s="1"/>
    </row>
    <row r="70" ht="15.75" customHeight="1">
      <c r="A70" s="1"/>
      <c r="B70" s="1"/>
      <c r="C70" s="1"/>
      <c r="D70" s="1"/>
      <c r="E70" s="1"/>
      <c r="F70" s="1"/>
      <c r="G70" s="1"/>
      <c r="H70" s="1"/>
      <c r="I70" s="1"/>
      <c r="J70" s="1"/>
      <c r="K70" s="1"/>
    </row>
    <row r="71" ht="15.75" customHeight="1">
      <c r="A71" s="1"/>
      <c r="B71" s="1"/>
      <c r="C71" s="1"/>
      <c r="D71" s="1"/>
      <c r="E71" s="1"/>
      <c r="F71" s="1"/>
      <c r="G71" s="1"/>
      <c r="H71" s="1"/>
      <c r="I71" s="1"/>
      <c r="J71" s="1"/>
      <c r="K71" s="1"/>
    </row>
    <row r="72" ht="15.75" customHeight="1">
      <c r="A72" s="1"/>
      <c r="B72" s="1"/>
      <c r="C72" s="1"/>
      <c r="D72" s="1"/>
      <c r="E72" s="1"/>
      <c r="F72" s="1"/>
      <c r="G72" s="1"/>
      <c r="H72" s="1"/>
      <c r="I72" s="1"/>
      <c r="J72" s="1"/>
      <c r="K72" s="1"/>
    </row>
    <row r="73" ht="15.75" customHeight="1">
      <c r="A73" s="1"/>
      <c r="B73" s="1"/>
      <c r="C73" s="1"/>
      <c r="D73" s="1"/>
      <c r="E73" s="1"/>
      <c r="F73" s="1"/>
      <c r="G73" s="1"/>
      <c r="H73" s="1"/>
      <c r="I73" s="1"/>
      <c r="J73" s="1"/>
      <c r="K73" s="1"/>
    </row>
    <row r="74" ht="15.75" customHeight="1">
      <c r="A74" s="1"/>
      <c r="B74" s="1"/>
      <c r="C74" s="1"/>
      <c r="D74" s="1"/>
      <c r="E74" s="1"/>
      <c r="F74" s="1"/>
      <c r="G74" s="1"/>
      <c r="H74" s="1"/>
      <c r="I74" s="1"/>
      <c r="J74" s="1"/>
      <c r="K74" s="1"/>
    </row>
    <row r="75" ht="15.75" customHeight="1">
      <c r="A75" s="1"/>
      <c r="B75" s="1"/>
      <c r="C75" s="1"/>
      <c r="D75" s="1"/>
      <c r="E75" s="1"/>
      <c r="F75" s="1"/>
      <c r="G75" s="1"/>
      <c r="H75" s="1"/>
      <c r="I75" s="1"/>
      <c r="J75" s="1"/>
      <c r="K75" s="1"/>
    </row>
    <row r="76" ht="15.75" customHeight="1">
      <c r="A76" s="1"/>
      <c r="B76" s="1"/>
      <c r="C76" s="1"/>
      <c r="D76" s="1"/>
      <c r="E76" s="1"/>
      <c r="F76" s="1"/>
      <c r="G76" s="1"/>
      <c r="H76" s="1"/>
      <c r="I76" s="1"/>
      <c r="J76" s="1"/>
      <c r="K76" s="1"/>
    </row>
    <row r="77" ht="15.75" customHeight="1">
      <c r="A77" s="1"/>
      <c r="B77" s="1"/>
      <c r="C77" s="1"/>
      <c r="D77" s="1"/>
      <c r="E77" s="1"/>
      <c r="F77" s="1"/>
      <c r="G77" s="1"/>
      <c r="H77" s="1"/>
      <c r="I77" s="1"/>
      <c r="J77" s="1"/>
      <c r="K77" s="1"/>
    </row>
    <row r="78" ht="15.75" customHeight="1">
      <c r="A78" s="1"/>
      <c r="B78" s="1"/>
      <c r="C78" s="1"/>
      <c r="D78" s="1"/>
      <c r="E78" s="1"/>
      <c r="F78" s="1"/>
      <c r="G78" s="1"/>
      <c r="H78" s="1"/>
      <c r="I78" s="1"/>
      <c r="J78" s="1"/>
      <c r="K78" s="1"/>
    </row>
    <row r="79" ht="15.75" customHeight="1">
      <c r="A79" s="1"/>
      <c r="B79" s="1"/>
      <c r="C79" s="1"/>
      <c r="D79" s="1"/>
      <c r="E79" s="1"/>
      <c r="F79" s="1"/>
      <c r="G79" s="1"/>
      <c r="H79" s="1"/>
      <c r="I79" s="1"/>
      <c r="J79" s="1"/>
      <c r="K79" s="1"/>
    </row>
    <row r="80" ht="15.75" customHeight="1">
      <c r="A80" s="1"/>
      <c r="B80" s="1"/>
      <c r="C80" s="1"/>
      <c r="D80" s="1"/>
      <c r="E80" s="1"/>
      <c r="F80" s="1"/>
      <c r="G80" s="1"/>
      <c r="H80" s="1"/>
      <c r="I80" s="1"/>
      <c r="J80" s="1"/>
      <c r="K80" s="1"/>
    </row>
    <row r="81" ht="15.75" customHeight="1">
      <c r="A81" s="1"/>
      <c r="B81" s="1"/>
      <c r="C81" s="1"/>
      <c r="D81" s="1"/>
      <c r="E81" s="1"/>
      <c r="F81" s="1"/>
      <c r="G81" s="1"/>
      <c r="H81" s="1"/>
      <c r="I81" s="1"/>
      <c r="J81" s="1"/>
      <c r="K81" s="1"/>
    </row>
    <row r="82" ht="15.75" customHeight="1">
      <c r="A82" s="1"/>
      <c r="B82" s="1"/>
      <c r="C82" s="1"/>
      <c r="D82" s="1"/>
      <c r="E82" s="1"/>
      <c r="F82" s="1"/>
      <c r="G82" s="1"/>
      <c r="H82" s="1"/>
      <c r="I82" s="1"/>
      <c r="J82" s="1"/>
      <c r="K82" s="1"/>
    </row>
    <row r="83" ht="15.75" customHeight="1">
      <c r="A83" s="1"/>
      <c r="B83" s="1"/>
      <c r="C83" s="1"/>
      <c r="D83" s="1"/>
      <c r="E83" s="1"/>
      <c r="F83" s="1"/>
      <c r="G83" s="1"/>
      <c r="H83" s="1"/>
      <c r="I83" s="1"/>
      <c r="J83" s="1"/>
      <c r="K83" s="1"/>
    </row>
    <row r="84" ht="15.75" customHeight="1">
      <c r="A84" s="1"/>
      <c r="B84" s="1"/>
      <c r="C84" s="1"/>
      <c r="D84" s="1"/>
      <c r="E84" s="1"/>
      <c r="F84" s="1"/>
      <c r="G84" s="1"/>
      <c r="H84" s="1"/>
      <c r="I84" s="1"/>
      <c r="J84" s="1"/>
      <c r="K84" s="1"/>
    </row>
    <row r="85" ht="15.75" customHeight="1">
      <c r="A85" s="1"/>
      <c r="B85" s="1"/>
      <c r="C85" s="1"/>
      <c r="D85" s="1"/>
      <c r="E85" s="1"/>
      <c r="F85" s="1"/>
      <c r="G85" s="1"/>
      <c r="H85" s="1"/>
      <c r="I85" s="1"/>
      <c r="J85" s="1"/>
      <c r="K85" s="1"/>
    </row>
    <row r="86" ht="15.75" customHeight="1">
      <c r="A86" s="1"/>
      <c r="B86" s="1"/>
      <c r="C86" s="1"/>
      <c r="D86" s="1"/>
      <c r="E86" s="1"/>
      <c r="F86" s="1"/>
      <c r="G86" s="1"/>
      <c r="H86" s="1"/>
      <c r="I86" s="1"/>
      <c r="J86" s="1"/>
      <c r="K86" s="1"/>
    </row>
    <row r="87" ht="15.75" customHeight="1">
      <c r="A87" s="1"/>
      <c r="B87" s="1"/>
      <c r="C87" s="1"/>
      <c r="D87" s="1"/>
      <c r="E87" s="1"/>
      <c r="F87" s="1"/>
      <c r="G87" s="1"/>
      <c r="H87" s="1"/>
      <c r="I87" s="1"/>
      <c r="J87" s="1"/>
      <c r="K87" s="1"/>
    </row>
    <row r="88" ht="15.75" customHeight="1">
      <c r="A88" s="1"/>
      <c r="B88" s="1"/>
      <c r="C88" s="1"/>
      <c r="D88" s="1"/>
      <c r="E88" s="1"/>
      <c r="F88" s="1"/>
      <c r="G88" s="1"/>
      <c r="H88" s="1"/>
      <c r="I88" s="1"/>
      <c r="J88" s="1"/>
      <c r="K88" s="1"/>
    </row>
    <row r="89" ht="15.75" customHeight="1">
      <c r="A89" s="1"/>
      <c r="B89" s="1"/>
      <c r="C89" s="1"/>
      <c r="D89" s="1"/>
      <c r="E89" s="1"/>
      <c r="F89" s="1"/>
      <c r="G89" s="1"/>
      <c r="H89" s="1"/>
      <c r="I89" s="1"/>
      <c r="J89" s="1"/>
      <c r="K89" s="1"/>
    </row>
    <row r="90" ht="15.75" customHeight="1">
      <c r="A90" s="1"/>
      <c r="B90" s="1"/>
      <c r="C90" s="1"/>
      <c r="D90" s="1"/>
      <c r="E90" s="1"/>
      <c r="F90" s="1"/>
      <c r="G90" s="1"/>
      <c r="H90" s="1"/>
      <c r="I90" s="1"/>
      <c r="J90" s="1"/>
      <c r="K90" s="1"/>
    </row>
    <row r="91" ht="15.75" customHeight="1">
      <c r="A91" s="1"/>
      <c r="B91" s="1"/>
      <c r="C91" s="1"/>
      <c r="D91" s="1"/>
      <c r="E91" s="1"/>
      <c r="F91" s="1"/>
      <c r="G91" s="1"/>
      <c r="H91" s="1"/>
      <c r="I91" s="1"/>
      <c r="J91" s="1"/>
      <c r="K91" s="1"/>
    </row>
    <row r="92" ht="15.75" customHeight="1">
      <c r="A92" s="1"/>
      <c r="B92" s="1"/>
      <c r="C92" s="1"/>
      <c r="D92" s="1"/>
      <c r="E92" s="1"/>
      <c r="F92" s="1"/>
      <c r="G92" s="1"/>
      <c r="H92" s="1"/>
      <c r="I92" s="1"/>
      <c r="J92" s="1"/>
      <c r="K92" s="1"/>
    </row>
    <row r="93" ht="15.75" customHeight="1">
      <c r="A93" s="1"/>
      <c r="B93" s="1"/>
      <c r="C93" s="1"/>
      <c r="D93" s="1"/>
      <c r="E93" s="1"/>
      <c r="F93" s="1"/>
      <c r="G93" s="1"/>
      <c r="H93" s="1"/>
      <c r="I93" s="1"/>
      <c r="J93" s="1"/>
      <c r="K93" s="1"/>
    </row>
    <row r="94" ht="15.75" customHeight="1">
      <c r="A94" s="1"/>
      <c r="B94" s="1"/>
      <c r="C94" s="1"/>
      <c r="D94" s="1"/>
      <c r="E94" s="1"/>
      <c r="F94" s="1"/>
      <c r="G94" s="1"/>
      <c r="H94" s="1"/>
      <c r="I94" s="1"/>
      <c r="J94" s="1"/>
      <c r="K94" s="1"/>
    </row>
    <row r="95" ht="15.75" customHeight="1">
      <c r="A95" s="1"/>
      <c r="B95" s="1"/>
      <c r="C95" s="1"/>
      <c r="D95" s="1"/>
      <c r="E95" s="1"/>
      <c r="F95" s="1"/>
      <c r="G95" s="1"/>
      <c r="H95" s="1"/>
      <c r="I95" s="1"/>
      <c r="J95" s="1"/>
      <c r="K95" s="1"/>
    </row>
    <row r="96" ht="15.75" customHeight="1">
      <c r="A96" s="1"/>
      <c r="B96" s="1"/>
      <c r="C96" s="1"/>
      <c r="D96" s="1"/>
      <c r="E96" s="1"/>
      <c r="F96" s="1"/>
      <c r="G96" s="1"/>
      <c r="H96" s="1"/>
      <c r="I96" s="1"/>
      <c r="J96" s="1"/>
      <c r="K96" s="1"/>
    </row>
    <row r="97" ht="15.75" customHeight="1">
      <c r="A97" s="1"/>
      <c r="B97" s="1"/>
      <c r="C97" s="1"/>
      <c r="D97" s="1"/>
      <c r="E97" s="1"/>
      <c r="F97" s="1"/>
      <c r="G97" s="1"/>
      <c r="H97" s="1"/>
      <c r="I97" s="1"/>
      <c r="J97" s="1"/>
      <c r="K97" s="1"/>
    </row>
    <row r="98" ht="15.75" customHeight="1">
      <c r="A98" s="1"/>
      <c r="B98" s="1"/>
      <c r="C98" s="1"/>
      <c r="D98" s="1"/>
      <c r="E98" s="1"/>
      <c r="F98" s="1"/>
      <c r="G98" s="1"/>
      <c r="H98" s="1"/>
      <c r="I98" s="1"/>
      <c r="J98" s="1"/>
      <c r="K98" s="1"/>
    </row>
    <row r="99" ht="15.75" customHeight="1">
      <c r="A99" s="1"/>
      <c r="B99" s="1"/>
      <c r="C99" s="1"/>
      <c r="D99" s="1"/>
      <c r="E99" s="1"/>
      <c r="F99" s="1"/>
      <c r="G99" s="1"/>
      <c r="H99" s="1"/>
      <c r="I99" s="1"/>
      <c r="J99" s="1"/>
      <c r="K99" s="1"/>
    </row>
    <row r="100" ht="15.75" customHeight="1">
      <c r="A100" s="1"/>
      <c r="B100" s="1"/>
      <c r="C100" s="1"/>
      <c r="D100" s="1"/>
      <c r="E100" s="1"/>
      <c r="F100" s="1"/>
      <c r="G100" s="1"/>
      <c r="H100" s="1"/>
      <c r="I100" s="1"/>
      <c r="J100" s="1"/>
      <c r="K100" s="1"/>
    </row>
  </sheetData>
  <mergeCells count="1">
    <mergeCell ref="B2:G2"/>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17.43"/>
    <col customWidth="1" min="3" max="4" width="10.86"/>
    <col customWidth="1" min="5" max="5" width="16.43"/>
    <col customWidth="1" min="6" max="12" width="10.86"/>
  </cols>
  <sheetData>
    <row r="1" ht="15.75" customHeight="1">
      <c r="A1" s="306" t="s">
        <v>289</v>
      </c>
      <c r="B1" s="307"/>
      <c r="C1" s="307"/>
      <c r="D1" s="306" t="s">
        <v>23</v>
      </c>
      <c r="E1" s="307"/>
      <c r="F1" s="307"/>
      <c r="G1" s="307"/>
      <c r="H1" s="307"/>
      <c r="I1" s="307"/>
      <c r="J1" s="307"/>
      <c r="K1" s="307"/>
      <c r="L1" s="307"/>
    </row>
    <row r="2" ht="15.75" customHeight="1">
      <c r="A2" s="307"/>
      <c r="B2" s="307"/>
      <c r="C2" s="307"/>
      <c r="D2" s="307"/>
      <c r="E2" s="306"/>
      <c r="F2" s="306"/>
      <c r="G2" s="306">
        <v>0.6</v>
      </c>
      <c r="H2" s="306">
        <v>0.5</v>
      </c>
      <c r="I2" s="306">
        <v>0.7</v>
      </c>
      <c r="J2" s="306">
        <v>0.85</v>
      </c>
      <c r="K2" s="306">
        <v>0.9</v>
      </c>
      <c r="L2" s="306">
        <v>1.0</v>
      </c>
    </row>
    <row r="3" ht="15.75" customHeight="1">
      <c r="A3" s="308" t="s">
        <v>295</v>
      </c>
      <c r="B3" s="309"/>
      <c r="C3" s="306">
        <v>0.6</v>
      </c>
      <c r="D3" s="307"/>
      <c r="E3" s="285" t="s">
        <v>296</v>
      </c>
      <c r="F3" s="285"/>
      <c r="G3" s="285"/>
      <c r="H3" s="285"/>
      <c r="I3" s="285"/>
      <c r="J3" s="285"/>
      <c r="K3" s="285"/>
      <c r="L3" s="285"/>
    </row>
    <row r="4" ht="15.75" customHeight="1">
      <c r="A4" s="310">
        <v>0.5</v>
      </c>
      <c r="B4" s="285" t="s">
        <v>296</v>
      </c>
      <c r="C4" s="285"/>
      <c r="D4" s="307"/>
      <c r="E4" s="285" t="s">
        <v>277</v>
      </c>
      <c r="F4" s="285"/>
      <c r="G4" s="285" t="str">
        <f t="shared" ref="G4:G5" si="2">C5</f>
        <v>6000</v>
      </c>
      <c r="H4" s="285" t="str">
        <f t="shared" ref="H4:L4" si="1">$G$4/$G$2*H2</f>
        <v>5000</v>
      </c>
      <c r="I4" s="285" t="str">
        <f t="shared" si="1"/>
        <v>7000</v>
      </c>
      <c r="J4" s="285" t="str">
        <f t="shared" si="1"/>
        <v>8500</v>
      </c>
      <c r="K4" s="285" t="str">
        <f t="shared" si="1"/>
        <v>9000</v>
      </c>
      <c r="L4" s="285" t="str">
        <f t="shared" si="1"/>
        <v>10000</v>
      </c>
    </row>
    <row r="5" ht="15.75" customHeight="1">
      <c r="A5" s="310">
        <v>0.7</v>
      </c>
      <c r="B5" s="285" t="s">
        <v>277</v>
      </c>
      <c r="C5" s="285">
        <v>6000.0</v>
      </c>
      <c r="D5" s="307"/>
      <c r="E5" s="285" t="s">
        <v>278</v>
      </c>
      <c r="F5" s="285"/>
      <c r="G5" s="285" t="str">
        <f t="shared" si="2"/>
        <v>18000</v>
      </c>
      <c r="H5" s="285" t="str">
        <f t="shared" ref="H5:L5" si="3">$G$5/$G$2*H2</f>
        <v>15000</v>
      </c>
      <c r="I5" s="285" t="str">
        <f t="shared" si="3"/>
        <v>21000</v>
      </c>
      <c r="J5" s="285" t="str">
        <f t="shared" si="3"/>
        <v>25500</v>
      </c>
      <c r="K5" s="285" t="str">
        <f t="shared" si="3"/>
        <v>27000</v>
      </c>
      <c r="L5" s="285" t="str">
        <f t="shared" si="3"/>
        <v>30000</v>
      </c>
    </row>
    <row r="6" ht="15.75" customHeight="1">
      <c r="A6" s="310">
        <v>0.85</v>
      </c>
      <c r="B6" s="285" t="s">
        <v>278</v>
      </c>
      <c r="C6" s="285">
        <v>18000.0</v>
      </c>
      <c r="D6" s="307"/>
      <c r="E6" s="285" t="s">
        <v>297</v>
      </c>
      <c r="F6" s="285"/>
      <c r="G6" s="285"/>
      <c r="H6" s="285"/>
      <c r="I6" s="285"/>
      <c r="J6" s="285"/>
      <c r="K6" s="285"/>
      <c r="L6" s="285"/>
    </row>
    <row r="7" ht="15.75" customHeight="1">
      <c r="A7" s="310">
        <v>0.9</v>
      </c>
      <c r="B7" s="285" t="s">
        <v>297</v>
      </c>
      <c r="C7" s="285"/>
      <c r="D7" s="307"/>
      <c r="E7" s="285" t="s">
        <v>298</v>
      </c>
      <c r="F7" s="285"/>
      <c r="G7" s="285"/>
      <c r="H7" s="285"/>
      <c r="I7" s="285"/>
      <c r="J7" s="285"/>
      <c r="K7" s="285"/>
      <c r="L7" s="285"/>
    </row>
    <row r="8" ht="15.75" customHeight="1">
      <c r="A8" s="310">
        <v>1.0</v>
      </c>
      <c r="B8" s="285" t="s">
        <v>299</v>
      </c>
      <c r="C8" s="285">
        <v>30000.0</v>
      </c>
      <c r="D8" s="307"/>
      <c r="E8" s="285" t="s">
        <v>300</v>
      </c>
      <c r="F8" s="285">
        <v>0.4</v>
      </c>
      <c r="G8" s="285" t="str">
        <f>C8*F8</f>
        <v>12000</v>
      </c>
      <c r="H8" s="285" t="str">
        <f t="shared" ref="H8:L8" si="4">$G$8</f>
        <v>12000</v>
      </c>
      <c r="I8" s="285" t="str">
        <f t="shared" si="4"/>
        <v>12000</v>
      </c>
      <c r="J8" s="285" t="str">
        <f t="shared" si="4"/>
        <v>12000</v>
      </c>
      <c r="K8" s="285" t="str">
        <f t="shared" si="4"/>
        <v>12000</v>
      </c>
      <c r="L8" s="285" t="str">
        <f t="shared" si="4"/>
        <v>12000</v>
      </c>
    </row>
    <row r="9" ht="15.75" customHeight="1">
      <c r="A9" s="307"/>
      <c r="B9" s="285" t="s">
        <v>301</v>
      </c>
      <c r="C9" s="285">
        <v>3000.0</v>
      </c>
      <c r="D9" s="307"/>
      <c r="E9" s="285" t="s">
        <v>235</v>
      </c>
      <c r="F9" s="285">
        <v>0.6</v>
      </c>
      <c r="G9" s="285" t="str">
        <f>C8-G8</f>
        <v>18000</v>
      </c>
      <c r="H9" s="285" t="str">
        <f t="shared" ref="H9:L9" si="5">$G$9/$G$2*H2</f>
        <v>15000</v>
      </c>
      <c r="I9" s="285" t="str">
        <f t="shared" si="5"/>
        <v>21000</v>
      </c>
      <c r="J9" s="285" t="str">
        <f t="shared" si="5"/>
        <v>25500</v>
      </c>
      <c r="K9" s="285" t="str">
        <f t="shared" si="5"/>
        <v>27000</v>
      </c>
      <c r="L9" s="285" t="str">
        <f t="shared" si="5"/>
        <v>30000</v>
      </c>
    </row>
    <row r="10" ht="15.75" customHeight="1">
      <c r="A10" s="307"/>
      <c r="B10" s="285" t="s">
        <v>302</v>
      </c>
      <c r="C10" s="285"/>
      <c r="D10" s="307"/>
      <c r="E10" s="285" t="s">
        <v>303</v>
      </c>
      <c r="F10" s="285"/>
      <c r="G10" s="285"/>
      <c r="H10" s="285"/>
      <c r="I10" s="285"/>
      <c r="J10" s="285"/>
      <c r="K10" s="285"/>
      <c r="L10" s="285"/>
    </row>
    <row r="11" ht="15.75" customHeight="1">
      <c r="A11" s="307"/>
      <c r="B11" s="285" t="s">
        <v>268</v>
      </c>
      <c r="C11" s="285">
        <v>16500.0</v>
      </c>
      <c r="D11" s="307"/>
      <c r="E11" s="285" t="s">
        <v>300</v>
      </c>
      <c r="F11" s="285">
        <v>0.8</v>
      </c>
      <c r="G11" s="285" t="str">
        <f>C9*F11</f>
        <v>2400</v>
      </c>
      <c r="H11" s="285" t="str">
        <f t="shared" ref="H11:L11" si="6">$G$11</f>
        <v>2400</v>
      </c>
      <c r="I11" s="285" t="str">
        <f t="shared" si="6"/>
        <v>2400</v>
      </c>
      <c r="J11" s="285" t="str">
        <f t="shared" si="6"/>
        <v>2400</v>
      </c>
      <c r="K11" s="285" t="str">
        <f t="shared" si="6"/>
        <v>2400</v>
      </c>
      <c r="L11" s="285" t="str">
        <f t="shared" si="6"/>
        <v>2400</v>
      </c>
    </row>
    <row r="12" ht="15.75" customHeight="1">
      <c r="A12" s="307"/>
      <c r="B12" s="285" t="s">
        <v>269</v>
      </c>
      <c r="C12" s="285">
        <v>4500.0</v>
      </c>
      <c r="D12" s="307"/>
      <c r="E12" s="285" t="s">
        <v>235</v>
      </c>
      <c r="F12" s="285">
        <v>0.2</v>
      </c>
      <c r="G12" s="285" t="str">
        <f>C9-G11</f>
        <v>600</v>
      </c>
      <c r="H12" s="285" t="str">
        <f t="shared" ref="H12:L12" si="7">$G$12/$G$2*H2</f>
        <v>500</v>
      </c>
      <c r="I12" s="285" t="str">
        <f t="shared" si="7"/>
        <v>700</v>
      </c>
      <c r="J12" s="285" t="str">
        <f t="shared" si="7"/>
        <v>850</v>
      </c>
      <c r="K12" s="285" t="str">
        <f t="shared" si="7"/>
        <v>900</v>
      </c>
      <c r="L12" s="285" t="str">
        <f t="shared" si="7"/>
        <v>1000</v>
      </c>
    </row>
    <row r="13" ht="15.75" customHeight="1">
      <c r="A13" s="307"/>
      <c r="B13" s="285" t="s">
        <v>304</v>
      </c>
      <c r="C13" s="285">
        <v>15000.0</v>
      </c>
      <c r="D13" s="307"/>
      <c r="E13" s="285" t="s">
        <v>302</v>
      </c>
      <c r="F13" s="285"/>
      <c r="G13" s="285"/>
      <c r="H13" s="285"/>
      <c r="I13" s="285"/>
      <c r="J13" s="285"/>
      <c r="K13" s="285"/>
      <c r="L13" s="285"/>
    </row>
    <row r="14" ht="15.75" customHeight="1">
      <c r="A14" s="307"/>
      <c r="B14" s="285" t="s">
        <v>305</v>
      </c>
      <c r="C14" s="285"/>
      <c r="D14" s="307"/>
      <c r="E14" s="285" t="s">
        <v>268</v>
      </c>
      <c r="F14" s="285"/>
      <c r="G14" s="285" t="str">
        <f>$C$11</f>
        <v>16500</v>
      </c>
      <c r="H14" s="285" t="str">
        <f t="shared" ref="H14:L14" si="8">$G$14</f>
        <v>16500</v>
      </c>
      <c r="I14" s="285" t="str">
        <f t="shared" si="8"/>
        <v>16500</v>
      </c>
      <c r="J14" s="285" t="str">
        <f t="shared" si="8"/>
        <v>16500</v>
      </c>
      <c r="K14" s="285" t="str">
        <f t="shared" si="8"/>
        <v>16500</v>
      </c>
      <c r="L14" s="285" t="str">
        <f t="shared" si="8"/>
        <v>16500</v>
      </c>
    </row>
    <row r="15" ht="15.75" customHeight="1">
      <c r="A15" s="307"/>
      <c r="B15" s="285" t="s">
        <v>306</v>
      </c>
      <c r="C15" s="285" t="str">
        <f>SUM(C5:C13)</f>
        <v>93000</v>
      </c>
      <c r="D15" s="307"/>
      <c r="E15" s="285" t="s">
        <v>269</v>
      </c>
      <c r="F15" s="285"/>
      <c r="G15" s="285" t="str">
        <f>$C$12</f>
        <v>4500</v>
      </c>
      <c r="H15" s="285" t="str">
        <f t="shared" ref="H15:L15" si="9">$G$15</f>
        <v>4500</v>
      </c>
      <c r="I15" s="285" t="str">
        <f t="shared" si="9"/>
        <v>4500</v>
      </c>
      <c r="J15" s="285" t="str">
        <f t="shared" si="9"/>
        <v>4500</v>
      </c>
      <c r="K15" s="285" t="str">
        <f t="shared" si="9"/>
        <v>4500</v>
      </c>
      <c r="L15" s="285" t="str">
        <f t="shared" si="9"/>
        <v>4500</v>
      </c>
    </row>
    <row r="16" ht="15.75" customHeight="1">
      <c r="A16" s="307"/>
      <c r="B16" s="285"/>
      <c r="C16" s="285"/>
      <c r="D16" s="307"/>
      <c r="E16" s="285" t="s">
        <v>304</v>
      </c>
      <c r="F16" s="285"/>
      <c r="G16" s="285" t="str">
        <f>$C$13</f>
        <v>15000</v>
      </c>
      <c r="H16" s="285" t="str">
        <f t="shared" ref="H16:L16" si="10">$G$16</f>
        <v>15000</v>
      </c>
      <c r="I16" s="285" t="str">
        <f t="shared" si="10"/>
        <v>15000</v>
      </c>
      <c r="J16" s="285" t="str">
        <f t="shared" si="10"/>
        <v>15000</v>
      </c>
      <c r="K16" s="285" t="str">
        <f t="shared" si="10"/>
        <v>15000</v>
      </c>
      <c r="L16" s="285" t="str">
        <f t="shared" si="10"/>
        <v>15000</v>
      </c>
    </row>
    <row r="17" ht="15.75" customHeight="1">
      <c r="A17" s="307"/>
      <c r="B17" s="307"/>
      <c r="C17" s="307"/>
      <c r="D17" s="307"/>
      <c r="E17" s="285"/>
      <c r="F17" s="285"/>
      <c r="G17" s="285"/>
      <c r="H17" s="285"/>
      <c r="I17" s="285"/>
      <c r="J17" s="285"/>
      <c r="K17" s="285"/>
      <c r="L17" s="285"/>
    </row>
    <row r="18" ht="15.75" customHeight="1">
      <c r="A18" s="307"/>
      <c r="B18" s="307"/>
      <c r="C18" s="307"/>
      <c r="D18" s="307"/>
      <c r="E18" s="285" t="s">
        <v>306</v>
      </c>
      <c r="F18" s="285"/>
      <c r="G18" s="285" t="str">
        <f t="shared" ref="G18:L18" si="11">SUM(G4:G16)</f>
        <v>93000</v>
      </c>
      <c r="H18" s="285" t="str">
        <f t="shared" si="11"/>
        <v>85900</v>
      </c>
      <c r="I18" s="285" t="str">
        <f t="shared" si="11"/>
        <v>100100</v>
      </c>
      <c r="J18" s="285" t="str">
        <f t="shared" si="11"/>
        <v>110750</v>
      </c>
      <c r="K18" s="285" t="str">
        <f t="shared" si="11"/>
        <v>114300</v>
      </c>
      <c r="L18" s="285" t="str">
        <f t="shared" si="11"/>
        <v>121400</v>
      </c>
    </row>
    <row r="19" ht="15.75" customHeight="1">
      <c r="A19" s="307"/>
      <c r="B19" s="307"/>
      <c r="C19" s="307"/>
      <c r="D19" s="307"/>
      <c r="E19" s="285"/>
      <c r="F19" s="285"/>
      <c r="G19" s="285"/>
      <c r="H19" s="285"/>
      <c r="I19" s="285"/>
      <c r="J19" s="285"/>
      <c r="K19" s="285"/>
      <c r="L19" s="285"/>
    </row>
    <row r="20" ht="15.75" customHeight="1">
      <c r="A20" s="307"/>
      <c r="B20" s="307"/>
      <c r="C20" s="307"/>
      <c r="D20" s="307"/>
      <c r="E20" s="285"/>
      <c r="F20" s="285"/>
      <c r="G20" s="285"/>
      <c r="H20" s="285"/>
      <c r="I20" s="285"/>
      <c r="J20" s="285"/>
      <c r="K20" s="285"/>
      <c r="L20" s="285"/>
    </row>
    <row r="21" ht="15.75" customHeight="1">
      <c r="A21" s="307"/>
      <c r="B21" s="307"/>
      <c r="C21" s="307"/>
      <c r="D21" s="307"/>
      <c r="E21" s="307"/>
      <c r="F21" s="307"/>
      <c r="G21" s="307"/>
      <c r="H21" s="307"/>
      <c r="I21" s="307"/>
      <c r="J21" s="307"/>
      <c r="K21" s="307"/>
      <c r="L21" s="307"/>
    </row>
    <row r="22" ht="15.75" customHeight="1">
      <c r="A22" s="307"/>
      <c r="B22" s="307"/>
      <c r="C22" s="307"/>
      <c r="D22" s="307"/>
      <c r="E22" s="307"/>
      <c r="F22" s="307"/>
      <c r="G22" s="307"/>
      <c r="H22" s="307"/>
      <c r="I22" s="307"/>
      <c r="J22" s="307"/>
      <c r="K22" s="307"/>
      <c r="L22" s="307"/>
    </row>
    <row r="23" ht="15.75" customHeight="1">
      <c r="A23" s="307"/>
      <c r="B23" s="307"/>
      <c r="C23" s="307"/>
      <c r="D23" s="307"/>
      <c r="E23" s="307"/>
      <c r="F23" s="307"/>
      <c r="G23" s="307"/>
      <c r="H23" s="307"/>
      <c r="I23" s="307"/>
      <c r="J23" s="307"/>
      <c r="K23" s="307"/>
      <c r="L23" s="307"/>
    </row>
    <row r="24" ht="15.75" customHeight="1">
      <c r="A24" s="307"/>
      <c r="B24" s="307"/>
      <c r="C24" s="307"/>
      <c r="D24" s="307"/>
      <c r="E24" s="307"/>
      <c r="F24" s="307"/>
      <c r="G24" s="307"/>
      <c r="H24" s="307"/>
      <c r="I24" s="307"/>
      <c r="J24" s="307"/>
      <c r="K24" s="307"/>
      <c r="L24" s="307"/>
    </row>
    <row r="25" ht="15.75" customHeight="1">
      <c r="A25" s="307"/>
      <c r="B25" s="307"/>
      <c r="C25" s="307"/>
      <c r="D25" s="307"/>
      <c r="E25" s="307"/>
      <c r="F25" s="307"/>
      <c r="G25" s="307"/>
      <c r="H25" s="307"/>
      <c r="I25" s="307"/>
      <c r="J25" s="307"/>
      <c r="K25" s="307"/>
      <c r="L25" s="307"/>
    </row>
    <row r="26" ht="15.75" customHeight="1">
      <c r="A26" s="307"/>
      <c r="B26" s="307"/>
      <c r="C26" s="307"/>
      <c r="D26" s="307"/>
      <c r="E26" s="307"/>
      <c r="F26" s="307"/>
      <c r="G26" s="307"/>
      <c r="H26" s="307"/>
      <c r="I26" s="307"/>
      <c r="J26" s="307"/>
      <c r="K26" s="307"/>
      <c r="L26" s="307"/>
    </row>
    <row r="27" ht="15.75" customHeight="1">
      <c r="A27" s="307"/>
      <c r="B27" s="307"/>
      <c r="C27" s="307"/>
      <c r="D27" s="307"/>
      <c r="E27" s="307"/>
      <c r="F27" s="307"/>
      <c r="G27" s="307"/>
      <c r="H27" s="307"/>
      <c r="I27" s="307"/>
      <c r="J27" s="307"/>
      <c r="K27" s="307"/>
      <c r="L27" s="307"/>
    </row>
    <row r="28" ht="15.75" customHeight="1">
      <c r="A28" s="307"/>
      <c r="B28" s="307"/>
      <c r="C28" s="307"/>
      <c r="D28" s="307"/>
      <c r="E28" s="307"/>
      <c r="F28" s="307"/>
      <c r="G28" s="307"/>
      <c r="H28" s="307"/>
      <c r="I28" s="307"/>
      <c r="J28" s="307"/>
      <c r="K28" s="307"/>
      <c r="L28" s="307"/>
    </row>
    <row r="29" ht="15.75" customHeight="1">
      <c r="A29" s="307"/>
      <c r="B29" s="307"/>
      <c r="C29" s="307"/>
      <c r="D29" s="307"/>
      <c r="E29" s="307"/>
      <c r="F29" s="307"/>
      <c r="G29" s="307"/>
      <c r="H29" s="307"/>
      <c r="I29" s="307"/>
      <c r="J29" s="307"/>
      <c r="K29" s="307"/>
      <c r="L29" s="307"/>
    </row>
    <row r="30" ht="15.75" customHeight="1">
      <c r="A30" s="307"/>
      <c r="B30" s="307"/>
      <c r="C30" s="307"/>
      <c r="D30" s="307"/>
      <c r="E30" s="307"/>
      <c r="F30" s="307"/>
      <c r="G30" s="307"/>
      <c r="H30" s="307"/>
      <c r="I30" s="307"/>
      <c r="J30" s="307"/>
      <c r="K30" s="307"/>
      <c r="L30" s="307"/>
    </row>
    <row r="31" ht="15.75" customHeight="1">
      <c r="A31" s="307"/>
      <c r="B31" s="307"/>
      <c r="C31" s="307"/>
      <c r="D31" s="307"/>
      <c r="E31" s="307"/>
      <c r="F31" s="307"/>
      <c r="G31" s="307"/>
      <c r="H31" s="307"/>
      <c r="I31" s="307"/>
      <c r="J31" s="307"/>
      <c r="K31" s="307"/>
      <c r="L31" s="307"/>
    </row>
    <row r="32" ht="15.75" customHeight="1">
      <c r="A32" s="307"/>
      <c r="B32" s="307"/>
      <c r="C32" s="307"/>
      <c r="D32" s="307"/>
      <c r="E32" s="307"/>
      <c r="F32" s="307"/>
      <c r="G32" s="307"/>
      <c r="H32" s="307"/>
      <c r="I32" s="307"/>
      <c r="J32" s="307"/>
      <c r="K32" s="307"/>
      <c r="L32" s="307"/>
    </row>
    <row r="33" ht="15.75" customHeight="1">
      <c r="A33" s="307"/>
      <c r="B33" s="307"/>
      <c r="C33" s="307"/>
      <c r="D33" s="307"/>
      <c r="E33" s="307"/>
      <c r="F33" s="307"/>
      <c r="G33" s="307"/>
      <c r="H33" s="307"/>
      <c r="I33" s="307"/>
      <c r="J33" s="307"/>
      <c r="K33" s="307"/>
      <c r="L33" s="307"/>
    </row>
    <row r="34" ht="15.75" customHeight="1">
      <c r="A34" s="307"/>
      <c r="B34" s="307"/>
      <c r="C34" s="307"/>
      <c r="D34" s="307"/>
      <c r="E34" s="307"/>
      <c r="F34" s="307"/>
      <c r="G34" s="307"/>
      <c r="H34" s="307"/>
      <c r="I34" s="307"/>
      <c r="J34" s="307"/>
      <c r="K34" s="307"/>
      <c r="L34" s="307"/>
    </row>
    <row r="35" ht="15.75" customHeight="1">
      <c r="A35" s="307"/>
      <c r="B35" s="307"/>
      <c r="C35" s="307"/>
      <c r="D35" s="307"/>
      <c r="E35" s="307"/>
      <c r="F35" s="307"/>
      <c r="G35" s="307"/>
      <c r="H35" s="307"/>
      <c r="I35" s="307"/>
      <c r="J35" s="307"/>
      <c r="K35" s="307"/>
      <c r="L35" s="307"/>
    </row>
    <row r="36" ht="15.75" customHeight="1">
      <c r="A36" s="307"/>
      <c r="B36" s="307"/>
      <c r="C36" s="307"/>
      <c r="D36" s="307"/>
      <c r="E36" s="307"/>
      <c r="F36" s="307"/>
      <c r="G36" s="307"/>
      <c r="H36" s="307"/>
      <c r="I36" s="307"/>
      <c r="J36" s="307"/>
      <c r="K36" s="307"/>
      <c r="L36" s="307"/>
    </row>
    <row r="37" ht="15.75" customHeight="1">
      <c r="A37" s="307"/>
      <c r="B37" s="307"/>
      <c r="C37" s="307"/>
      <c r="D37" s="307"/>
      <c r="E37" s="307"/>
      <c r="F37" s="307"/>
      <c r="G37" s="307"/>
      <c r="H37" s="307"/>
      <c r="I37" s="307"/>
      <c r="J37" s="307"/>
      <c r="K37" s="307"/>
      <c r="L37" s="307"/>
    </row>
    <row r="38" ht="15.75" customHeight="1">
      <c r="A38" s="307"/>
      <c r="B38" s="307"/>
      <c r="C38" s="307"/>
      <c r="D38" s="307"/>
      <c r="E38" s="307"/>
      <c r="F38" s="307"/>
      <c r="G38" s="307"/>
      <c r="H38" s="307"/>
      <c r="I38" s="307"/>
      <c r="J38" s="307"/>
      <c r="K38" s="307"/>
      <c r="L38" s="307"/>
    </row>
    <row r="39" ht="15.75" customHeight="1">
      <c r="A39" s="307"/>
      <c r="B39" s="307"/>
      <c r="C39" s="307"/>
      <c r="D39" s="307"/>
      <c r="E39" s="307"/>
      <c r="F39" s="307"/>
      <c r="G39" s="307"/>
      <c r="H39" s="307"/>
      <c r="I39" s="307"/>
      <c r="J39" s="307"/>
      <c r="K39" s="307"/>
      <c r="L39" s="307"/>
    </row>
    <row r="40" ht="15.75" customHeight="1">
      <c r="A40" s="307"/>
      <c r="B40" s="307"/>
      <c r="C40" s="307"/>
      <c r="D40" s="307"/>
      <c r="E40" s="307"/>
      <c r="F40" s="307"/>
      <c r="G40" s="307"/>
      <c r="H40" s="307"/>
      <c r="I40" s="307"/>
      <c r="J40" s="307"/>
      <c r="K40" s="307"/>
      <c r="L40" s="307"/>
    </row>
    <row r="41" ht="15.75" customHeight="1">
      <c r="A41" s="307"/>
      <c r="B41" s="307"/>
      <c r="C41" s="307"/>
      <c r="D41" s="307"/>
      <c r="E41" s="307"/>
      <c r="F41" s="307"/>
      <c r="G41" s="307"/>
      <c r="H41" s="307"/>
      <c r="I41" s="307"/>
      <c r="J41" s="307"/>
      <c r="K41" s="307"/>
      <c r="L41" s="307"/>
    </row>
    <row r="42" ht="15.75" customHeight="1">
      <c r="A42" s="307"/>
      <c r="B42" s="307"/>
      <c r="C42" s="307"/>
      <c r="D42" s="307"/>
      <c r="E42" s="307"/>
      <c r="F42" s="307"/>
      <c r="G42" s="307"/>
      <c r="H42" s="307"/>
      <c r="I42" s="307"/>
      <c r="J42" s="307"/>
      <c r="K42" s="307"/>
      <c r="L42" s="307"/>
    </row>
    <row r="43" ht="15.75" customHeight="1">
      <c r="A43" s="307"/>
      <c r="B43" s="307"/>
      <c r="C43" s="307"/>
      <c r="D43" s="307"/>
      <c r="E43" s="307"/>
      <c r="F43" s="307"/>
      <c r="G43" s="307"/>
      <c r="H43" s="307"/>
      <c r="I43" s="307"/>
      <c r="J43" s="307"/>
      <c r="K43" s="307"/>
      <c r="L43" s="307"/>
    </row>
    <row r="44" ht="15.75" customHeight="1">
      <c r="A44" s="307"/>
      <c r="B44" s="307"/>
      <c r="C44" s="307"/>
      <c r="D44" s="307"/>
      <c r="E44" s="307"/>
      <c r="F44" s="307"/>
      <c r="G44" s="307"/>
      <c r="H44" s="307"/>
      <c r="I44" s="307"/>
      <c r="J44" s="307"/>
      <c r="K44" s="307"/>
      <c r="L44" s="307"/>
    </row>
    <row r="45" ht="15.75" customHeight="1">
      <c r="A45" s="307"/>
      <c r="B45" s="307"/>
      <c r="C45" s="307"/>
      <c r="D45" s="307"/>
      <c r="E45" s="307"/>
      <c r="F45" s="307"/>
      <c r="G45" s="307"/>
      <c r="H45" s="307"/>
      <c r="I45" s="307"/>
      <c r="J45" s="307"/>
      <c r="K45" s="307"/>
      <c r="L45" s="307"/>
    </row>
    <row r="46" ht="15.75" customHeight="1">
      <c r="A46" s="307"/>
      <c r="B46" s="307"/>
      <c r="C46" s="307"/>
      <c r="D46" s="307"/>
      <c r="E46" s="307"/>
      <c r="F46" s="307"/>
      <c r="G46" s="307"/>
      <c r="H46" s="307"/>
      <c r="I46" s="307"/>
      <c r="J46" s="307"/>
      <c r="K46" s="307"/>
      <c r="L46" s="307"/>
    </row>
    <row r="47" ht="15.75" customHeight="1">
      <c r="A47" s="307"/>
      <c r="B47" s="307"/>
      <c r="C47" s="307"/>
      <c r="D47" s="307"/>
      <c r="E47" s="307"/>
      <c r="F47" s="307"/>
      <c r="G47" s="307"/>
      <c r="H47" s="307"/>
      <c r="I47" s="307"/>
      <c r="J47" s="307"/>
      <c r="K47" s="307"/>
      <c r="L47" s="307"/>
    </row>
    <row r="48" ht="15.75" customHeight="1">
      <c r="A48" s="307"/>
      <c r="B48" s="307"/>
      <c r="C48" s="307"/>
      <c r="D48" s="307"/>
      <c r="E48" s="307"/>
      <c r="F48" s="307"/>
      <c r="G48" s="307"/>
      <c r="H48" s="307"/>
      <c r="I48" s="307"/>
      <c r="J48" s="307"/>
      <c r="K48" s="307"/>
      <c r="L48" s="307"/>
    </row>
    <row r="49" ht="15.75" customHeight="1">
      <c r="A49" s="307"/>
      <c r="B49" s="307"/>
      <c r="C49" s="307"/>
      <c r="D49" s="307"/>
      <c r="E49" s="307"/>
      <c r="F49" s="307"/>
      <c r="G49" s="307"/>
      <c r="H49" s="307"/>
      <c r="I49" s="307"/>
      <c r="J49" s="307"/>
      <c r="K49" s="307"/>
      <c r="L49" s="307"/>
    </row>
    <row r="50" ht="15.75" customHeight="1">
      <c r="A50" s="307"/>
      <c r="B50" s="307"/>
      <c r="C50" s="307"/>
      <c r="D50" s="307"/>
      <c r="E50" s="307"/>
      <c r="F50" s="307"/>
      <c r="G50" s="307"/>
      <c r="H50" s="307"/>
      <c r="I50" s="307"/>
      <c r="J50" s="307"/>
      <c r="K50" s="307"/>
      <c r="L50" s="307"/>
    </row>
    <row r="51" ht="15.75" customHeight="1">
      <c r="A51" s="307"/>
      <c r="B51" s="307"/>
      <c r="C51" s="307"/>
      <c r="D51" s="307"/>
      <c r="E51" s="307"/>
      <c r="F51" s="307"/>
      <c r="G51" s="307"/>
      <c r="H51" s="307"/>
      <c r="I51" s="307"/>
      <c r="J51" s="307"/>
      <c r="K51" s="307"/>
      <c r="L51" s="307"/>
    </row>
    <row r="52" ht="15.75" customHeight="1">
      <c r="A52" s="307"/>
      <c r="B52" s="307"/>
      <c r="C52" s="307"/>
      <c r="D52" s="307"/>
      <c r="E52" s="307"/>
      <c r="F52" s="307"/>
      <c r="G52" s="307"/>
      <c r="H52" s="307"/>
      <c r="I52" s="307"/>
      <c r="J52" s="307"/>
      <c r="K52" s="307"/>
      <c r="L52" s="307"/>
    </row>
    <row r="53" ht="15.75" customHeight="1">
      <c r="A53" s="307"/>
      <c r="B53" s="307"/>
      <c r="C53" s="307"/>
      <c r="D53" s="307"/>
      <c r="E53" s="307"/>
      <c r="F53" s="307"/>
      <c r="G53" s="307"/>
      <c r="H53" s="307"/>
      <c r="I53" s="307"/>
      <c r="J53" s="307"/>
      <c r="K53" s="307"/>
      <c r="L53" s="307"/>
    </row>
    <row r="54" ht="15.75" customHeight="1">
      <c r="A54" s="307"/>
      <c r="B54" s="307"/>
      <c r="C54" s="307"/>
      <c r="D54" s="307"/>
      <c r="E54" s="307"/>
      <c r="F54" s="307"/>
      <c r="G54" s="307"/>
      <c r="H54" s="307"/>
      <c r="I54" s="307"/>
      <c r="J54" s="307"/>
      <c r="K54" s="307"/>
      <c r="L54" s="307"/>
    </row>
    <row r="55" ht="15.75" customHeight="1">
      <c r="A55" s="307"/>
      <c r="B55" s="307"/>
      <c r="C55" s="307"/>
      <c r="D55" s="307"/>
      <c r="E55" s="307"/>
      <c r="F55" s="307"/>
      <c r="G55" s="307"/>
      <c r="H55" s="307"/>
      <c r="I55" s="307"/>
      <c r="J55" s="307"/>
      <c r="K55" s="307"/>
      <c r="L55" s="307"/>
    </row>
    <row r="56" ht="15.75" customHeight="1">
      <c r="A56" s="307"/>
      <c r="B56" s="307"/>
      <c r="C56" s="307"/>
      <c r="D56" s="307"/>
      <c r="E56" s="307"/>
      <c r="F56" s="307"/>
      <c r="G56" s="307"/>
      <c r="H56" s="307"/>
      <c r="I56" s="307"/>
      <c r="J56" s="307"/>
      <c r="K56" s="307"/>
      <c r="L56" s="307"/>
    </row>
    <row r="57" ht="15.75" customHeight="1">
      <c r="A57" s="307"/>
      <c r="B57" s="307"/>
      <c r="C57" s="307"/>
      <c r="D57" s="307"/>
      <c r="E57" s="307"/>
      <c r="F57" s="307"/>
      <c r="G57" s="307"/>
      <c r="H57" s="307"/>
      <c r="I57" s="307"/>
      <c r="J57" s="307"/>
      <c r="K57" s="307"/>
      <c r="L57" s="307"/>
    </row>
    <row r="58" ht="15.75" customHeight="1">
      <c r="A58" s="307"/>
      <c r="B58" s="307"/>
      <c r="C58" s="307"/>
      <c r="D58" s="307"/>
      <c r="E58" s="307"/>
      <c r="F58" s="307"/>
      <c r="G58" s="307"/>
      <c r="H58" s="307"/>
      <c r="I58" s="307"/>
      <c r="J58" s="307"/>
      <c r="K58" s="307"/>
      <c r="L58" s="307"/>
    </row>
    <row r="59" ht="15.75" customHeight="1">
      <c r="A59" s="307"/>
      <c r="B59" s="307"/>
      <c r="C59" s="307"/>
      <c r="D59" s="307"/>
      <c r="E59" s="307"/>
      <c r="F59" s="307"/>
      <c r="G59" s="307"/>
      <c r="H59" s="307"/>
      <c r="I59" s="307"/>
      <c r="J59" s="307"/>
      <c r="K59" s="307"/>
      <c r="L59" s="307"/>
    </row>
    <row r="60" ht="15.75" customHeight="1">
      <c r="A60" s="307"/>
      <c r="B60" s="307"/>
      <c r="C60" s="307"/>
      <c r="D60" s="307"/>
      <c r="E60" s="307"/>
      <c r="F60" s="307"/>
      <c r="G60" s="307"/>
      <c r="H60" s="307"/>
      <c r="I60" s="307"/>
      <c r="J60" s="307"/>
      <c r="K60" s="307"/>
      <c r="L60" s="307"/>
    </row>
    <row r="61" ht="15.75" customHeight="1">
      <c r="A61" s="307"/>
      <c r="B61" s="307"/>
      <c r="C61" s="307"/>
      <c r="D61" s="307"/>
      <c r="E61" s="307"/>
      <c r="F61" s="307"/>
      <c r="G61" s="307"/>
      <c r="H61" s="307"/>
      <c r="I61" s="307"/>
      <c r="J61" s="307"/>
      <c r="K61" s="307"/>
      <c r="L61" s="307"/>
    </row>
    <row r="62" ht="15.75" customHeight="1">
      <c r="A62" s="307"/>
      <c r="B62" s="307"/>
      <c r="C62" s="307"/>
      <c r="D62" s="307"/>
      <c r="E62" s="307"/>
      <c r="F62" s="307"/>
      <c r="G62" s="307"/>
      <c r="H62" s="307"/>
      <c r="I62" s="307"/>
      <c r="J62" s="307"/>
      <c r="K62" s="307"/>
      <c r="L62" s="307"/>
    </row>
    <row r="63" ht="15.75" customHeight="1">
      <c r="A63" s="307"/>
      <c r="B63" s="307"/>
      <c r="C63" s="307"/>
      <c r="D63" s="307"/>
      <c r="E63" s="307"/>
      <c r="F63" s="307"/>
      <c r="G63" s="307"/>
      <c r="H63" s="307"/>
      <c r="I63" s="307"/>
      <c r="J63" s="307"/>
      <c r="K63" s="307"/>
      <c r="L63" s="307"/>
    </row>
    <row r="64" ht="15.75" customHeight="1">
      <c r="A64" s="307"/>
      <c r="B64" s="307"/>
      <c r="C64" s="307"/>
      <c r="D64" s="307"/>
      <c r="E64" s="307"/>
      <c r="F64" s="307"/>
      <c r="G64" s="307"/>
      <c r="H64" s="307"/>
      <c r="I64" s="307"/>
      <c r="J64" s="307"/>
      <c r="K64" s="307"/>
      <c r="L64" s="307"/>
    </row>
    <row r="65" ht="15.75" customHeight="1">
      <c r="A65" s="307"/>
      <c r="B65" s="307"/>
      <c r="C65" s="307"/>
      <c r="D65" s="307"/>
      <c r="E65" s="307"/>
      <c r="F65" s="307"/>
      <c r="G65" s="307"/>
      <c r="H65" s="307"/>
      <c r="I65" s="307"/>
      <c r="J65" s="307"/>
      <c r="K65" s="307"/>
      <c r="L65" s="307"/>
    </row>
    <row r="66" ht="15.75" customHeight="1">
      <c r="A66" s="307"/>
      <c r="B66" s="307"/>
      <c r="C66" s="307"/>
      <c r="D66" s="307"/>
      <c r="E66" s="307"/>
      <c r="F66" s="307"/>
      <c r="G66" s="307"/>
      <c r="H66" s="307"/>
      <c r="I66" s="307"/>
      <c r="J66" s="307"/>
      <c r="K66" s="307"/>
      <c r="L66" s="307"/>
    </row>
    <row r="67" ht="15.75" customHeight="1">
      <c r="A67" s="307"/>
      <c r="B67" s="307"/>
      <c r="C67" s="307"/>
      <c r="D67" s="307"/>
      <c r="E67" s="307"/>
      <c r="F67" s="307"/>
      <c r="G67" s="307"/>
      <c r="H67" s="307"/>
      <c r="I67" s="307"/>
      <c r="J67" s="307"/>
      <c r="K67" s="307"/>
      <c r="L67" s="307"/>
    </row>
    <row r="68" ht="15.75" customHeight="1">
      <c r="A68" s="307"/>
      <c r="B68" s="307"/>
      <c r="C68" s="307"/>
      <c r="D68" s="307"/>
      <c r="E68" s="307"/>
      <c r="F68" s="307"/>
      <c r="G68" s="307"/>
      <c r="H68" s="307"/>
      <c r="I68" s="307"/>
      <c r="J68" s="307"/>
      <c r="K68" s="307"/>
      <c r="L68" s="307"/>
    </row>
    <row r="69" ht="15.75" customHeight="1">
      <c r="A69" s="307"/>
      <c r="B69" s="307"/>
      <c r="C69" s="307"/>
      <c r="D69" s="307"/>
      <c r="E69" s="307"/>
      <c r="F69" s="307"/>
      <c r="G69" s="307"/>
      <c r="H69" s="307"/>
      <c r="I69" s="307"/>
      <c r="J69" s="307"/>
      <c r="K69" s="307"/>
      <c r="L69" s="307"/>
    </row>
    <row r="70" ht="15.75" customHeight="1">
      <c r="A70" s="307"/>
      <c r="B70" s="307"/>
      <c r="C70" s="307"/>
      <c r="D70" s="307"/>
      <c r="E70" s="307"/>
      <c r="F70" s="307"/>
      <c r="G70" s="307"/>
      <c r="H70" s="307"/>
      <c r="I70" s="307"/>
      <c r="J70" s="307"/>
      <c r="K70" s="307"/>
      <c r="L70" s="307"/>
    </row>
    <row r="71" ht="15.75" customHeight="1">
      <c r="A71" s="307"/>
      <c r="B71" s="307"/>
      <c r="C71" s="307"/>
      <c r="D71" s="307"/>
      <c r="E71" s="307"/>
      <c r="F71" s="307"/>
      <c r="G71" s="307"/>
      <c r="H71" s="307"/>
      <c r="I71" s="307"/>
      <c r="J71" s="307"/>
      <c r="K71" s="307"/>
      <c r="L71" s="307"/>
    </row>
    <row r="72" ht="15.75" customHeight="1">
      <c r="A72" s="307"/>
      <c r="B72" s="307"/>
      <c r="C72" s="307"/>
      <c r="D72" s="307"/>
      <c r="E72" s="307"/>
      <c r="F72" s="307"/>
      <c r="G72" s="307"/>
      <c r="H72" s="307"/>
      <c r="I72" s="307"/>
      <c r="J72" s="307"/>
      <c r="K72" s="307"/>
      <c r="L72" s="307"/>
    </row>
    <row r="73" ht="15.75" customHeight="1">
      <c r="A73" s="307"/>
      <c r="B73" s="307"/>
      <c r="C73" s="307"/>
      <c r="D73" s="307"/>
      <c r="E73" s="307"/>
      <c r="F73" s="307"/>
      <c r="G73" s="307"/>
      <c r="H73" s="307"/>
      <c r="I73" s="307"/>
      <c r="J73" s="307"/>
      <c r="K73" s="307"/>
      <c r="L73" s="307"/>
    </row>
    <row r="74" ht="15.75" customHeight="1">
      <c r="A74" s="307"/>
      <c r="B74" s="307"/>
      <c r="C74" s="307"/>
      <c r="D74" s="307"/>
      <c r="E74" s="307"/>
      <c r="F74" s="307"/>
      <c r="G74" s="307"/>
      <c r="H74" s="307"/>
      <c r="I74" s="307"/>
      <c r="J74" s="307"/>
      <c r="K74" s="307"/>
      <c r="L74" s="307"/>
    </row>
    <row r="75" ht="15.75" customHeight="1">
      <c r="A75" s="307"/>
      <c r="B75" s="307"/>
      <c r="C75" s="307"/>
      <c r="D75" s="307"/>
      <c r="E75" s="307"/>
      <c r="F75" s="307"/>
      <c r="G75" s="307"/>
      <c r="H75" s="307"/>
      <c r="I75" s="307"/>
      <c r="J75" s="307"/>
      <c r="K75" s="307"/>
      <c r="L75" s="307"/>
    </row>
    <row r="76" ht="15.75" customHeight="1">
      <c r="A76" s="307"/>
      <c r="B76" s="307"/>
      <c r="C76" s="307"/>
      <c r="D76" s="307"/>
      <c r="E76" s="307"/>
      <c r="F76" s="307"/>
      <c r="G76" s="307"/>
      <c r="H76" s="307"/>
      <c r="I76" s="307"/>
      <c r="J76" s="307"/>
      <c r="K76" s="307"/>
      <c r="L76" s="307"/>
    </row>
    <row r="77" ht="15.75" customHeight="1">
      <c r="A77" s="307"/>
      <c r="B77" s="307"/>
      <c r="C77" s="307"/>
      <c r="D77" s="307"/>
      <c r="E77" s="307"/>
      <c r="F77" s="307"/>
      <c r="G77" s="307"/>
      <c r="H77" s="307"/>
      <c r="I77" s="307"/>
      <c r="J77" s="307"/>
      <c r="K77" s="307"/>
      <c r="L77" s="307"/>
    </row>
    <row r="78" ht="15.75" customHeight="1">
      <c r="A78" s="307"/>
      <c r="B78" s="307"/>
      <c r="C78" s="307"/>
      <c r="D78" s="307"/>
      <c r="E78" s="307"/>
      <c r="F78" s="307"/>
      <c r="G78" s="307"/>
      <c r="H78" s="307"/>
      <c r="I78" s="307"/>
      <c r="J78" s="307"/>
      <c r="K78" s="307"/>
      <c r="L78" s="307"/>
    </row>
    <row r="79" ht="15.75" customHeight="1">
      <c r="A79" s="307"/>
      <c r="B79" s="307"/>
      <c r="C79" s="307"/>
      <c r="D79" s="307"/>
      <c r="E79" s="307"/>
      <c r="F79" s="307"/>
      <c r="G79" s="307"/>
      <c r="H79" s="307"/>
      <c r="I79" s="307"/>
      <c r="J79" s="307"/>
      <c r="K79" s="307"/>
      <c r="L79" s="307"/>
    </row>
    <row r="80" ht="15.75" customHeight="1">
      <c r="A80" s="307"/>
      <c r="B80" s="307"/>
      <c r="C80" s="307"/>
      <c r="D80" s="307"/>
      <c r="E80" s="307"/>
      <c r="F80" s="307"/>
      <c r="G80" s="307"/>
      <c r="H80" s="307"/>
      <c r="I80" s="307"/>
      <c r="J80" s="307"/>
      <c r="K80" s="307"/>
      <c r="L80" s="307"/>
    </row>
    <row r="81" ht="15.75" customHeight="1">
      <c r="A81" s="307"/>
      <c r="B81" s="307"/>
      <c r="C81" s="307"/>
      <c r="D81" s="307"/>
      <c r="E81" s="307"/>
      <c r="F81" s="307"/>
      <c r="G81" s="307"/>
      <c r="H81" s="307"/>
      <c r="I81" s="307"/>
      <c r="J81" s="307"/>
      <c r="K81" s="307"/>
      <c r="L81" s="307"/>
    </row>
    <row r="82" ht="15.75" customHeight="1">
      <c r="A82" s="307"/>
      <c r="B82" s="307"/>
      <c r="C82" s="307"/>
      <c r="D82" s="307"/>
      <c r="E82" s="307"/>
      <c r="F82" s="307"/>
      <c r="G82" s="307"/>
      <c r="H82" s="307"/>
      <c r="I82" s="307"/>
      <c r="J82" s="307"/>
      <c r="K82" s="307"/>
      <c r="L82" s="307"/>
    </row>
    <row r="83" ht="15.75" customHeight="1">
      <c r="A83" s="307"/>
      <c r="B83" s="307"/>
      <c r="C83" s="307"/>
      <c r="D83" s="307"/>
      <c r="E83" s="307"/>
      <c r="F83" s="307"/>
      <c r="G83" s="307"/>
      <c r="H83" s="307"/>
      <c r="I83" s="307"/>
      <c r="J83" s="307"/>
      <c r="K83" s="307"/>
      <c r="L83" s="307"/>
    </row>
    <row r="84" ht="15.75" customHeight="1">
      <c r="A84" s="307"/>
      <c r="B84" s="307"/>
      <c r="C84" s="307"/>
      <c r="D84" s="307"/>
      <c r="E84" s="307"/>
      <c r="F84" s="307"/>
      <c r="G84" s="307"/>
      <c r="H84" s="307"/>
      <c r="I84" s="307"/>
      <c r="J84" s="307"/>
      <c r="K84" s="307"/>
      <c r="L84" s="307"/>
    </row>
    <row r="85" ht="15.75" customHeight="1">
      <c r="A85" s="307"/>
      <c r="B85" s="307"/>
      <c r="C85" s="307"/>
      <c r="D85" s="307"/>
      <c r="E85" s="307"/>
      <c r="F85" s="307"/>
      <c r="G85" s="307"/>
      <c r="H85" s="307"/>
      <c r="I85" s="307"/>
      <c r="J85" s="307"/>
      <c r="K85" s="307"/>
      <c r="L85" s="307"/>
    </row>
    <row r="86" ht="15.75" customHeight="1">
      <c r="A86" s="307"/>
      <c r="B86" s="307"/>
      <c r="C86" s="307"/>
      <c r="D86" s="307"/>
      <c r="E86" s="307"/>
      <c r="F86" s="307"/>
      <c r="G86" s="307"/>
      <c r="H86" s="307"/>
      <c r="I86" s="307"/>
      <c r="J86" s="307"/>
      <c r="K86" s="307"/>
      <c r="L86" s="307"/>
    </row>
    <row r="87" ht="15.75" customHeight="1">
      <c r="A87" s="307"/>
      <c r="B87" s="307"/>
      <c r="C87" s="307"/>
      <c r="D87" s="307"/>
      <c r="E87" s="307"/>
      <c r="F87" s="307"/>
      <c r="G87" s="307"/>
      <c r="H87" s="307"/>
      <c r="I87" s="307"/>
      <c r="J87" s="307"/>
      <c r="K87" s="307"/>
      <c r="L87" s="307"/>
    </row>
    <row r="88" ht="15.75" customHeight="1">
      <c r="A88" s="307"/>
      <c r="B88" s="307"/>
      <c r="C88" s="307"/>
      <c r="D88" s="307"/>
      <c r="E88" s="307"/>
      <c r="F88" s="307"/>
      <c r="G88" s="307"/>
      <c r="H88" s="307"/>
      <c r="I88" s="307"/>
      <c r="J88" s="307"/>
      <c r="K88" s="307"/>
      <c r="L88" s="307"/>
    </row>
    <row r="89" ht="15.75" customHeight="1">
      <c r="A89" s="307"/>
      <c r="B89" s="307"/>
      <c r="C89" s="307"/>
      <c r="D89" s="307"/>
      <c r="E89" s="307"/>
      <c r="F89" s="307"/>
      <c r="G89" s="307"/>
      <c r="H89" s="307"/>
      <c r="I89" s="307"/>
      <c r="J89" s="307"/>
      <c r="K89" s="307"/>
      <c r="L89" s="307"/>
    </row>
    <row r="90" ht="15.75" customHeight="1">
      <c r="A90" s="307"/>
      <c r="B90" s="307"/>
      <c r="C90" s="307"/>
      <c r="D90" s="307"/>
      <c r="E90" s="307"/>
      <c r="F90" s="307"/>
      <c r="G90" s="307"/>
      <c r="H90" s="307"/>
      <c r="I90" s="307"/>
      <c r="J90" s="307"/>
      <c r="K90" s="307"/>
      <c r="L90" s="307"/>
    </row>
    <row r="91" ht="15.75" customHeight="1">
      <c r="A91" s="307"/>
      <c r="B91" s="307"/>
      <c r="C91" s="307"/>
      <c r="D91" s="307"/>
      <c r="E91" s="307"/>
      <c r="F91" s="307"/>
      <c r="G91" s="307"/>
      <c r="H91" s="307"/>
      <c r="I91" s="307"/>
      <c r="J91" s="307"/>
      <c r="K91" s="307"/>
      <c r="L91" s="307"/>
    </row>
    <row r="92" ht="15.75" customHeight="1">
      <c r="A92" s="307"/>
      <c r="B92" s="307"/>
      <c r="C92" s="307"/>
      <c r="D92" s="307"/>
      <c r="E92" s="307"/>
      <c r="F92" s="307"/>
      <c r="G92" s="307"/>
      <c r="H92" s="307"/>
      <c r="I92" s="307"/>
      <c r="J92" s="307"/>
      <c r="K92" s="307"/>
      <c r="L92" s="307"/>
    </row>
    <row r="93" ht="15.75" customHeight="1">
      <c r="A93" s="307"/>
      <c r="B93" s="307"/>
      <c r="C93" s="307"/>
      <c r="D93" s="307"/>
      <c r="E93" s="307"/>
      <c r="F93" s="307"/>
      <c r="G93" s="307"/>
      <c r="H93" s="307"/>
      <c r="I93" s="307"/>
      <c r="J93" s="307"/>
      <c r="K93" s="307"/>
      <c r="L93" s="307"/>
    </row>
    <row r="94" ht="15.75" customHeight="1">
      <c r="A94" s="307"/>
      <c r="B94" s="307"/>
      <c r="C94" s="307"/>
      <c r="D94" s="307"/>
      <c r="E94" s="307"/>
      <c r="F94" s="307"/>
      <c r="G94" s="307"/>
      <c r="H94" s="307"/>
      <c r="I94" s="307"/>
      <c r="J94" s="307"/>
      <c r="K94" s="307"/>
      <c r="L94" s="307"/>
    </row>
    <row r="95" ht="15.75" customHeight="1">
      <c r="A95" s="307"/>
      <c r="B95" s="307"/>
      <c r="C95" s="307"/>
      <c r="D95" s="307"/>
      <c r="E95" s="307"/>
      <c r="F95" s="307"/>
      <c r="G95" s="307"/>
      <c r="H95" s="307"/>
      <c r="I95" s="307"/>
      <c r="J95" s="307"/>
      <c r="K95" s="307"/>
      <c r="L95" s="307"/>
    </row>
    <row r="96" ht="15.75" customHeight="1">
      <c r="A96" s="307"/>
      <c r="B96" s="307"/>
      <c r="C96" s="307"/>
      <c r="D96" s="307"/>
      <c r="E96" s="307"/>
      <c r="F96" s="307"/>
      <c r="G96" s="307"/>
      <c r="H96" s="307"/>
      <c r="I96" s="307"/>
      <c r="J96" s="307"/>
      <c r="K96" s="307"/>
      <c r="L96" s="307"/>
    </row>
    <row r="97" ht="15.75" customHeight="1">
      <c r="A97" s="307"/>
      <c r="B97" s="307"/>
      <c r="C97" s="307"/>
      <c r="D97" s="307"/>
      <c r="E97" s="307"/>
      <c r="F97" s="307"/>
      <c r="G97" s="307"/>
      <c r="H97" s="307"/>
      <c r="I97" s="307"/>
      <c r="J97" s="307"/>
      <c r="K97" s="307"/>
      <c r="L97" s="307"/>
    </row>
    <row r="98" ht="15.75" customHeight="1">
      <c r="A98" s="307"/>
      <c r="B98" s="307"/>
      <c r="C98" s="307"/>
      <c r="D98" s="307"/>
      <c r="E98" s="307"/>
      <c r="F98" s="307"/>
      <c r="G98" s="307"/>
      <c r="H98" s="307"/>
      <c r="I98" s="307"/>
      <c r="J98" s="307"/>
      <c r="K98" s="307"/>
      <c r="L98" s="307"/>
    </row>
    <row r="99" ht="15.75" customHeight="1">
      <c r="A99" s="307"/>
      <c r="B99" s="307"/>
      <c r="C99" s="307"/>
      <c r="D99" s="307"/>
      <c r="E99" s="307"/>
      <c r="F99" s="307"/>
      <c r="G99" s="307"/>
      <c r="H99" s="307"/>
      <c r="I99" s="307"/>
      <c r="J99" s="307"/>
      <c r="K99" s="307"/>
      <c r="L99" s="307"/>
    </row>
    <row r="100" ht="15.75" customHeight="1">
      <c r="A100" s="307"/>
      <c r="B100" s="307"/>
      <c r="C100" s="307"/>
      <c r="D100" s="307"/>
      <c r="E100" s="307"/>
      <c r="F100" s="307"/>
      <c r="G100" s="307"/>
      <c r="H100" s="307"/>
      <c r="I100" s="307"/>
      <c r="J100" s="307"/>
      <c r="K100" s="307"/>
      <c r="L100" s="307"/>
    </row>
  </sheetData>
  <dataValidations>
    <dataValidation type="list" allowBlank="1" showErrorMessage="1" sqref="H2:L2">
      <formula1>$A$4:$A$8</formula1>
    </dataValidation>
  </dataValidation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10</vt:i4>
      </vt:variant>
    </vt:vector>
  </HeadingPairs>
  <TitlesOfParts>
    <vt:vector baseType="lpstr" size="10">
      <vt:lpstr>P1</vt:lpstr>
      <vt:lpstr>P2</vt:lpstr>
      <vt:lpstr>P3</vt:lpstr>
      <vt:lpstr>P4</vt:lpstr>
      <vt:lpstr>P5</vt:lpstr>
      <vt:lpstr>P6</vt:lpstr>
      <vt:lpstr>P7</vt:lpstr>
      <vt:lpstr>P8</vt:lpstr>
      <vt:lpstr>P9</vt:lpstr>
      <vt:lpstr>P10</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2024-08-18T08:14:18Z</dcterms:created>
  <dc:creator>kewal Krishan</dc:creator>
  <cp:lastModifiedBy>19469</cp:lastModifiedBy>
  <dcterms:modified xsi:type="dcterms:W3CDTF">2024-11-21T11:53:31Z</dcterms:modified>
</cp:coreProperties>
</file>