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abhasbasnet/Downloads/"/>
    </mc:Choice>
  </mc:AlternateContent>
  <xr:revisionPtr revIDLastSave="0" documentId="13_ncr:1_{157293AA-4103-1D4D-8B22-04F24558549B}" xr6:coauthVersionLast="47" xr6:coauthVersionMax="47" xr10:uidLastSave="{00000000-0000-0000-0000-000000000000}"/>
  <bookViews>
    <workbookView xWindow="0" yWindow="500" windowWidth="27200" windowHeight="15740" firstSheet="4" activeTab="17" xr2:uid="{00000000-000D-0000-FFFF-FFFF00000000}"/>
  </bookViews>
  <sheets>
    <sheet name="P1" sheetId="1" r:id="rId1"/>
    <sheet name="P2" sheetId="2" r:id="rId2"/>
    <sheet name="P3" sheetId="3" r:id="rId3"/>
    <sheet name="P4" sheetId="4" r:id="rId4"/>
    <sheet name="P5" sheetId="5" r:id="rId5"/>
    <sheet name="P6" sheetId="6" r:id="rId6"/>
    <sheet name="P7" sheetId="7" r:id="rId7"/>
    <sheet name="P8" sheetId="8" r:id="rId8"/>
    <sheet name="P9" sheetId="9" r:id="rId9"/>
    <sheet name="P10" sheetId="10" r:id="rId10"/>
    <sheet name="P11" sheetId="11" r:id="rId11"/>
    <sheet name="P12" sheetId="12" r:id="rId12"/>
    <sheet name="P13" sheetId="13" r:id="rId13"/>
    <sheet name="P14" sheetId="14" r:id="rId14"/>
    <sheet name="composit BE" sheetId="16" r:id="rId15"/>
    <sheet name="Sheet2" sheetId="17" r:id="rId16"/>
    <sheet name="F14 Revised FC" sheetId="15" r:id="rId17"/>
    <sheet name="cost indiff point" sheetId="19"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6" i="17" l="1"/>
  <c r="G39" i="17"/>
  <c r="P28" i="17"/>
  <c r="F39" i="17"/>
  <c r="C39" i="17"/>
  <c r="G31" i="16"/>
  <c r="G30" i="16"/>
  <c r="G29" i="16"/>
  <c r="E10" i="14"/>
  <c r="D11" i="14"/>
  <c r="D36" i="13"/>
  <c r="D29" i="13"/>
  <c r="D26" i="13"/>
  <c r="D25" i="13"/>
  <c r="D22" i="13"/>
  <c r="D29" i="12"/>
  <c r="F26" i="12"/>
  <c r="F25" i="12"/>
  <c r="E26" i="12"/>
  <c r="E25" i="12"/>
  <c r="D26" i="12"/>
  <c r="D25" i="12"/>
  <c r="F44" i="11"/>
  <c r="F43" i="11"/>
  <c r="F39" i="11"/>
  <c r="E33" i="11"/>
  <c r="G31" i="10"/>
  <c r="G28" i="10"/>
  <c r="H24" i="10"/>
  <c r="H23" i="10"/>
  <c r="H22" i="10"/>
  <c r="H21" i="10"/>
  <c r="G21" i="10"/>
  <c r="H20" i="10"/>
  <c r="E27" i="9"/>
  <c r="F31" i="8"/>
  <c r="F30" i="8"/>
  <c r="F32" i="8"/>
  <c r="D32" i="8"/>
  <c r="D31" i="8"/>
  <c r="D30" i="8"/>
  <c r="G25" i="8"/>
  <c r="G24" i="8"/>
  <c r="G23" i="8"/>
  <c r="I18" i="8"/>
  <c r="H18" i="8"/>
  <c r="F18" i="8"/>
  <c r="E18" i="8"/>
  <c r="F35" i="7"/>
  <c r="D35" i="7"/>
  <c r="H37" i="6"/>
  <c r="H27" i="6"/>
  <c r="H18" i="6"/>
  <c r="H20" i="6"/>
  <c r="H19" i="6"/>
  <c r="H31" i="5"/>
  <c r="H35" i="4"/>
  <c r="H33" i="4"/>
  <c r="H30" i="4"/>
  <c r="H29" i="4"/>
  <c r="H20" i="3"/>
  <c r="F49" i="2"/>
  <c r="F48" i="2"/>
  <c r="N25" i="2"/>
  <c r="N24" i="2"/>
  <c r="N22" i="2"/>
  <c r="N20" i="2"/>
  <c r="M18" i="2"/>
  <c r="N18" i="2"/>
  <c r="N17" i="2"/>
  <c r="N16" i="2"/>
  <c r="J22" i="1"/>
  <c r="J21" i="1"/>
  <c r="J18" i="1"/>
  <c r="L37" i="19"/>
  <c r="L38" i="19"/>
  <c r="L39" i="19"/>
  <c r="L40" i="19"/>
  <c r="L41" i="19"/>
  <c r="L42" i="19"/>
  <c r="L43" i="19"/>
  <c r="L44" i="19"/>
  <c r="L45" i="19"/>
  <c r="L46" i="19"/>
  <c r="L47" i="19"/>
  <c r="L48" i="19"/>
  <c r="L49" i="19"/>
  <c r="L50" i="19"/>
  <c r="L51" i="19"/>
  <c r="L52" i="19"/>
  <c r="L36" i="19"/>
  <c r="J37" i="19"/>
  <c r="J38" i="19"/>
  <c r="J39" i="19"/>
  <c r="J40" i="19"/>
  <c r="J41" i="19"/>
  <c r="J42" i="19"/>
  <c r="J43" i="19"/>
  <c r="J44" i="19"/>
  <c r="J45" i="19"/>
  <c r="J46" i="19"/>
  <c r="J47" i="19"/>
  <c r="J48" i="19"/>
  <c r="J49" i="19"/>
  <c r="J50" i="19"/>
  <c r="J51" i="19"/>
  <c r="J52" i="19"/>
  <c r="J36" i="19"/>
  <c r="I37" i="19"/>
  <c r="I39" i="19"/>
  <c r="I45" i="19"/>
  <c r="I47" i="19"/>
  <c r="I50" i="19"/>
  <c r="I36" i="19"/>
  <c r="G37" i="19"/>
  <c r="G38" i="19"/>
  <c r="I38" i="19"/>
  <c r="G39" i="19"/>
  <c r="G40" i="19"/>
  <c r="I40" i="19"/>
  <c r="G41" i="19"/>
  <c r="I41" i="19"/>
  <c r="G42" i="19"/>
  <c r="I42" i="19"/>
  <c r="G43" i="19"/>
  <c r="I43" i="19"/>
  <c r="G44" i="19"/>
  <c r="I44" i="19"/>
  <c r="G45" i="19"/>
  <c r="G46" i="19"/>
  <c r="I46" i="19"/>
  <c r="G47" i="19"/>
  <c r="G48" i="19"/>
  <c r="I48" i="19"/>
  <c r="G49" i="19"/>
  <c r="I49" i="19"/>
  <c r="G50" i="19"/>
  <c r="G51" i="19"/>
  <c r="I51" i="19"/>
  <c r="G52" i="19"/>
  <c r="I52" i="19"/>
  <c r="G36" i="19"/>
  <c r="F28" i="19"/>
  <c r="G53" i="17"/>
  <c r="G54" i="17"/>
  <c r="G55" i="17"/>
  <c r="G56" i="17"/>
  <c r="G52" i="17"/>
  <c r="F53" i="17"/>
  <c r="F54" i="17"/>
  <c r="F55" i="17"/>
  <c r="F56" i="17"/>
  <c r="F52" i="17"/>
  <c r="E53" i="17"/>
  <c r="E54" i="17"/>
  <c r="E55" i="17"/>
  <c r="E56" i="17"/>
  <c r="E52" i="17"/>
  <c r="D53" i="17"/>
  <c r="D54" i="17"/>
  <c r="D55" i="17"/>
  <c r="D56" i="17"/>
  <c r="D52" i="17"/>
  <c r="C42" i="17"/>
  <c r="E41" i="17"/>
  <c r="D41" i="17"/>
  <c r="C41" i="17"/>
  <c r="E40" i="17"/>
  <c r="D40" i="17"/>
  <c r="C40" i="17"/>
  <c r="D39" i="17"/>
  <c r="E39" i="17"/>
  <c r="E42" i="17"/>
  <c r="E31" i="17"/>
  <c r="G31" i="17"/>
  <c r="G30" i="17"/>
  <c r="E30" i="17"/>
  <c r="E29" i="17"/>
  <c r="G29" i="17"/>
  <c r="E30" i="16"/>
  <c r="E31" i="16"/>
  <c r="E29" i="16"/>
  <c r="K17" i="15"/>
  <c r="J17" i="15"/>
  <c r="G17" i="15"/>
  <c r="F17" i="15"/>
  <c r="E17" i="15"/>
  <c r="D17" i="15"/>
  <c r="L17" i="15"/>
  <c r="J16" i="15"/>
  <c r="F16" i="15"/>
  <c r="E16" i="15"/>
  <c r="K16" i="15"/>
  <c r="D16" i="15"/>
  <c r="L16" i="15"/>
  <c r="F15" i="15"/>
  <c r="J15" i="15"/>
  <c r="E15" i="15"/>
  <c r="K15" i="15"/>
  <c r="D15" i="15"/>
  <c r="L15" i="15"/>
  <c r="G14" i="15"/>
  <c r="F14" i="15"/>
  <c r="J14" i="15"/>
  <c r="E14" i="15"/>
  <c r="K14" i="15"/>
  <c r="D14" i="15"/>
  <c r="G13" i="15"/>
  <c r="F13" i="15"/>
  <c r="J13" i="15"/>
  <c r="K13" i="15"/>
  <c r="E13" i="15"/>
  <c r="D13" i="15"/>
  <c r="L13" i="15"/>
  <c r="F12" i="15"/>
  <c r="J12" i="15"/>
  <c r="E12" i="15"/>
  <c r="H12" i="15"/>
  <c r="D12" i="15"/>
  <c r="F11" i="15"/>
  <c r="J11" i="15"/>
  <c r="E11" i="15"/>
  <c r="H11" i="15"/>
  <c r="D11" i="15"/>
  <c r="K10" i="15"/>
  <c r="J10" i="15"/>
  <c r="H10" i="15"/>
  <c r="G10" i="15"/>
  <c r="I10" i="15"/>
  <c r="F10" i="15"/>
  <c r="E10" i="15"/>
  <c r="D10" i="15"/>
  <c r="L10" i="15"/>
  <c r="D41" i="14"/>
  <c r="D40" i="14"/>
  <c r="D39" i="14"/>
  <c r="D38" i="14"/>
  <c r="D37" i="14"/>
  <c r="D36" i="14"/>
  <c r="D35" i="14"/>
  <c r="D34" i="14"/>
  <c r="G29" i="14"/>
  <c r="E29" i="14"/>
  <c r="H29" i="14"/>
  <c r="D29" i="14"/>
  <c r="G28" i="14"/>
  <c r="I28" i="14"/>
  <c r="F28" i="14"/>
  <c r="E28" i="14"/>
  <c r="D28" i="14"/>
  <c r="G27" i="14"/>
  <c r="E27" i="14"/>
  <c r="H27" i="14"/>
  <c r="D27" i="14"/>
  <c r="G26" i="14"/>
  <c r="I26" i="14"/>
  <c r="F26" i="14"/>
  <c r="E26" i="14"/>
  <c r="D26" i="14"/>
  <c r="G25" i="14"/>
  <c r="E25" i="14"/>
  <c r="H25" i="14"/>
  <c r="D25" i="14"/>
  <c r="G24" i="14"/>
  <c r="I24" i="14"/>
  <c r="F24" i="14"/>
  <c r="E24" i="14"/>
  <c r="D24" i="14"/>
  <c r="G23" i="14"/>
  <c r="E23" i="14"/>
  <c r="H23" i="14"/>
  <c r="D23" i="14"/>
  <c r="G22" i="14"/>
  <c r="I22" i="14"/>
  <c r="F22" i="14"/>
  <c r="E22" i="14"/>
  <c r="D22" i="14"/>
  <c r="F17" i="14"/>
  <c r="E17" i="14"/>
  <c r="H17" i="14"/>
  <c r="D17" i="14"/>
  <c r="G16" i="14"/>
  <c r="F16" i="14"/>
  <c r="E16" i="14"/>
  <c r="D16" i="14"/>
  <c r="I16" i="14"/>
  <c r="F15" i="14"/>
  <c r="E15" i="14"/>
  <c r="G15" i="14"/>
  <c r="I15" i="14"/>
  <c r="D15" i="14"/>
  <c r="H15" i="14"/>
  <c r="H14" i="14"/>
  <c r="G14" i="14"/>
  <c r="I14" i="14"/>
  <c r="F14" i="14"/>
  <c r="E14" i="14"/>
  <c r="D14" i="14"/>
  <c r="F13" i="14"/>
  <c r="E13" i="14"/>
  <c r="H13" i="14"/>
  <c r="D13" i="14"/>
  <c r="G12" i="14"/>
  <c r="F12" i="14"/>
  <c r="E12" i="14"/>
  <c r="D12" i="14"/>
  <c r="I12" i="14"/>
  <c r="F11" i="14"/>
  <c r="E11" i="14"/>
  <c r="G11" i="14"/>
  <c r="I11" i="14"/>
  <c r="H11" i="14"/>
  <c r="H10" i="14"/>
  <c r="G10" i="14"/>
  <c r="I10" i="14"/>
  <c r="F10" i="14"/>
  <c r="D10" i="14"/>
  <c r="E37" i="13"/>
  <c r="D37" i="13"/>
  <c r="E21" i="13"/>
  <c r="E26" i="13"/>
  <c r="D21" i="13"/>
  <c r="G66" i="12"/>
  <c r="G65" i="12"/>
  <c r="G64" i="12"/>
  <c r="G67" i="12"/>
  <c r="G69" i="12"/>
  <c r="F60" i="12"/>
  <c r="F61" i="12"/>
  <c r="D61" i="12"/>
  <c r="G59" i="12"/>
  <c r="G60" i="12"/>
  <c r="F59" i="12"/>
  <c r="D51" i="12"/>
  <c r="H49" i="12"/>
  <c r="J43" i="12"/>
  <c r="G68" i="12"/>
  <c r="E40" i="12"/>
  <c r="G40" i="12"/>
  <c r="E39" i="12"/>
  <c r="G39" i="12"/>
  <c r="I39" i="12"/>
  <c r="I40" i="12"/>
  <c r="G41" i="12"/>
  <c r="D41" i="12"/>
  <c r="J41" i="12"/>
  <c r="E41" i="12"/>
  <c r="E23" i="12"/>
  <c r="E51" i="12"/>
  <c r="F22" i="12"/>
  <c r="F23" i="12"/>
  <c r="E22" i="12"/>
  <c r="D22" i="12"/>
  <c r="D23" i="12"/>
  <c r="D36" i="11"/>
  <c r="E28" i="11"/>
  <c r="E36" i="11"/>
  <c r="D28" i="11"/>
  <c r="D35" i="11"/>
  <c r="E25" i="11"/>
  <c r="D25" i="11"/>
  <c r="D29" i="11"/>
  <c r="D30" i="11"/>
  <c r="G23" i="10"/>
  <c r="E22" i="10"/>
  <c r="F21" i="10"/>
  <c r="G20" i="10"/>
  <c r="F20" i="10"/>
  <c r="E31" i="9"/>
  <c r="E17" i="9"/>
  <c r="E16" i="9"/>
  <c r="I20" i="8"/>
  <c r="H20" i="8"/>
  <c r="F20" i="8"/>
  <c r="E20" i="8"/>
  <c r="I19" i="8"/>
  <c r="I21" i="8"/>
  <c r="E19" i="8"/>
  <c r="F19" i="8"/>
  <c r="H19" i="8"/>
  <c r="J46" i="7"/>
  <c r="I45" i="7"/>
  <c r="H45" i="7"/>
  <c r="G45" i="7"/>
  <c r="F45" i="7"/>
  <c r="D45" i="7"/>
  <c r="I44" i="7"/>
  <c r="G44" i="7"/>
  <c r="J43" i="7"/>
  <c r="I43" i="7"/>
  <c r="G43" i="7"/>
  <c r="E43" i="7"/>
  <c r="E44" i="7"/>
  <c r="I25" i="7"/>
  <c r="H25" i="7"/>
  <c r="G25" i="7"/>
  <c r="F25" i="7"/>
  <c r="D25" i="7"/>
  <c r="I24" i="7"/>
  <c r="G24" i="7"/>
  <c r="J23" i="7"/>
  <c r="I23" i="7"/>
  <c r="G23" i="7"/>
  <c r="E23" i="7"/>
  <c r="E24" i="7"/>
  <c r="H35" i="6"/>
  <c r="H36" i="6"/>
  <c r="H28" i="6"/>
  <c r="H29" i="6"/>
  <c r="H17" i="6"/>
  <c r="H46" i="5"/>
  <c r="H44" i="5"/>
  <c r="H45" i="5"/>
  <c r="H35" i="5"/>
  <c r="H25" i="5"/>
  <c r="E20" i="5"/>
  <c r="H19" i="5"/>
  <c r="H18" i="5"/>
  <c r="F24" i="4"/>
  <c r="D24" i="4"/>
  <c r="H23" i="4"/>
  <c r="H24" i="4"/>
  <c r="H26" i="4"/>
  <c r="H22" i="4"/>
  <c r="H55" i="3"/>
  <c r="D44" i="3"/>
  <c r="D46" i="3"/>
  <c r="D47" i="3"/>
  <c r="D43" i="3"/>
  <c r="D42" i="3"/>
  <c r="H35" i="3"/>
  <c r="F28" i="3"/>
  <c r="H28" i="3"/>
  <c r="F26" i="3"/>
  <c r="H26" i="3"/>
  <c r="H22" i="3"/>
  <c r="H24" i="3" s="1"/>
  <c r="E22" i="3"/>
  <c r="H30" i="3"/>
  <c r="H21" i="3"/>
  <c r="F47" i="2"/>
  <c r="F43" i="2"/>
  <c r="F44" i="2"/>
  <c r="F42" i="2"/>
  <c r="F45" i="2"/>
  <c r="K37" i="2"/>
  <c r="H36" i="2"/>
  <c r="H37" i="2"/>
  <c r="K34" i="2"/>
  <c r="K36" i="2"/>
  <c r="H25" i="2"/>
  <c r="H18" i="2"/>
  <c r="H22" i="2" s="1"/>
  <c r="G18" i="2"/>
  <c r="H53" i="2"/>
  <c r="H17" i="2"/>
  <c r="H16" i="2"/>
  <c r="H15" i="1"/>
  <c r="H21" i="1"/>
  <c r="D24" i="13"/>
  <c r="D46" i="16"/>
  <c r="G32" i="17"/>
  <c r="D42" i="17"/>
  <c r="P28" i="16"/>
  <c r="H32" i="5"/>
  <c r="K38" i="2"/>
  <c r="K39" i="2"/>
  <c r="E49" i="12"/>
  <c r="G49" i="12"/>
  <c r="D31" i="12"/>
  <c r="H51" i="3"/>
  <c r="H31" i="3"/>
  <c r="H36" i="3"/>
  <c r="H21" i="8"/>
  <c r="F46" i="2"/>
  <c r="J40" i="12"/>
  <c r="F31" i="12"/>
  <c r="F32" i="12"/>
  <c r="E50" i="12"/>
  <c r="G50" i="12"/>
  <c r="F29" i="12"/>
  <c r="H27" i="4"/>
  <c r="E25" i="7"/>
  <c r="J24" i="7"/>
  <c r="J25" i="7"/>
  <c r="E45" i="7"/>
  <c r="J44" i="7"/>
  <c r="J45" i="7"/>
  <c r="G51" i="12"/>
  <c r="L14" i="15"/>
  <c r="F22" i="10"/>
  <c r="G22" i="10"/>
  <c r="E29" i="11"/>
  <c r="E29" i="12"/>
  <c r="G53" i="12"/>
  <c r="H13" i="15"/>
  <c r="E18" i="9"/>
  <c r="E19" i="9"/>
  <c r="E22" i="13"/>
  <c r="E24" i="13"/>
  <c r="D35" i="13"/>
  <c r="D38" i="13"/>
  <c r="H12" i="14"/>
  <c r="H16" i="14"/>
  <c r="F23" i="14"/>
  <c r="I23" i="14"/>
  <c r="H24" i="14"/>
  <c r="F27" i="14"/>
  <c r="I27" i="14"/>
  <c r="H28" i="14"/>
  <c r="K11" i="15"/>
  <c r="L11" i="15"/>
  <c r="I13" i="15"/>
  <c r="H14" i="15"/>
  <c r="G15" i="15"/>
  <c r="I15" i="15"/>
  <c r="E27" i="12"/>
  <c r="E35" i="13"/>
  <c r="E36" i="13"/>
  <c r="E38" i="13"/>
  <c r="K12" i="15"/>
  <c r="L12" i="15"/>
  <c r="I14" i="15"/>
  <c r="H15" i="15"/>
  <c r="G16" i="15"/>
  <c r="H20" i="5"/>
  <c r="H22" i="5"/>
  <c r="F38" i="11"/>
  <c r="H31" i="2"/>
  <c r="D31" i="11"/>
  <c r="E31" i="12"/>
  <c r="J39" i="12"/>
  <c r="H16" i="15"/>
  <c r="I16" i="15"/>
  <c r="H17" i="15"/>
  <c r="E25" i="13"/>
  <c r="H22" i="14"/>
  <c r="F25" i="14"/>
  <c r="I25" i="14"/>
  <c r="H26" i="14"/>
  <c r="F29" i="14"/>
  <c r="I29" i="14"/>
  <c r="G11" i="15"/>
  <c r="I11" i="15"/>
  <c r="I17" i="15"/>
  <c r="E31" i="11"/>
  <c r="H18" i="1"/>
  <c r="H22" i="1"/>
  <c r="H26" i="5"/>
  <c r="H19" i="1"/>
  <c r="F47" i="11"/>
  <c r="F48" i="11"/>
  <c r="G13" i="14"/>
  <c r="I13" i="14"/>
  <c r="G17" i="14"/>
  <c r="I17" i="14"/>
  <c r="G12" i="15"/>
  <c r="I12" i="15"/>
  <c r="G42" i="17"/>
  <c r="F40" i="17"/>
  <c r="G40" i="17"/>
  <c r="F41" i="17"/>
  <c r="G41" i="17"/>
  <c r="G25" i="10"/>
  <c r="G24" i="10"/>
  <c r="E32" i="9"/>
  <c r="E33" i="9"/>
  <c r="E20" i="9"/>
  <c r="J47" i="7"/>
  <c r="G50" i="7"/>
  <c r="G51" i="7"/>
  <c r="H27" i="5"/>
  <c r="H36" i="5"/>
  <c r="H47" i="5"/>
  <c r="E35" i="11"/>
  <c r="E30" i="11"/>
  <c r="H45" i="4"/>
  <c r="F27" i="12"/>
  <c r="H41" i="4"/>
  <c r="D27" i="12"/>
  <c r="D32" i="12"/>
  <c r="J42" i="12"/>
  <c r="J44" i="12"/>
  <c r="H40" i="5"/>
  <c r="H41" i="5"/>
  <c r="G30" i="7"/>
  <c r="G31" i="7"/>
  <c r="J27" i="7"/>
  <c r="E32" i="12"/>
  <c r="H51" i="5"/>
  <c r="H52" i="5"/>
  <c r="G52" i="12"/>
  <c r="G54" i="12"/>
  <c r="H36" i="4"/>
  <c r="D37" i="7"/>
  <c r="F37" i="7"/>
  <c r="D36" i="7"/>
  <c r="F36" i="7"/>
  <c r="E23" i="9"/>
  <c r="D57" i="7"/>
  <c r="F57" i="7"/>
  <c r="D56" i="7"/>
  <c r="F56" i="7"/>
  <c r="D55" i="7"/>
  <c r="F55" i="7"/>
  <c r="G26" i="10"/>
  <c r="D33" i="8"/>
  <c r="F33" i="8"/>
  <c r="H23" i="2" l="1"/>
  <c r="H26" i="2"/>
  <c r="H54" i="2"/>
  <c r="H30" i="2"/>
  <c r="H20" i="2"/>
  <c r="G20" i="2" s="1"/>
</calcChain>
</file>

<file path=xl/sharedStrings.xml><?xml version="1.0" encoding="utf-8"?>
<sst xmlns="http://schemas.openxmlformats.org/spreadsheetml/2006/main" count="708" uniqueCount="357">
  <si>
    <t>Solution</t>
  </si>
  <si>
    <t>Statement of Contribution per unit</t>
  </si>
  <si>
    <t>Rs.</t>
  </si>
  <si>
    <t>Selling Price</t>
  </si>
  <si>
    <t>Less: Variable Cost</t>
  </si>
  <si>
    <t>Contribution</t>
  </si>
  <si>
    <t xml:space="preserve">Fixed Cost </t>
  </si>
  <si>
    <t>(i)</t>
  </si>
  <si>
    <t>P/V Ratio</t>
  </si>
  <si>
    <t>Contribution p.u./ Selling Price p.u.</t>
  </si>
  <si>
    <t>Or in %</t>
  </si>
  <si>
    <t>(ii)</t>
  </si>
  <si>
    <t>Break Even Point(units)</t>
  </si>
  <si>
    <t>Fixed Cost/Cp.u.</t>
  </si>
  <si>
    <t>(iii)</t>
  </si>
  <si>
    <t>Break Even Point(Rs.)</t>
  </si>
  <si>
    <t>Fixed Cost/PV Ratio</t>
  </si>
  <si>
    <r>
      <rPr>
        <b/>
        <sz val="11"/>
        <color rgb="FFC00000"/>
        <rFont val="Calibri"/>
        <family val="2"/>
      </rPr>
      <t>Problem 2. (Example 6. Page 5.14)</t>
    </r>
    <r>
      <rPr>
        <sz val="11"/>
        <color theme="1"/>
        <rFont val="Calibri"/>
        <family val="2"/>
      </rPr>
      <t xml:space="preserve">  XYZ provides you the following estimated information relating to next year of its operations:
Sales                                                                                                                                           50,000 units
Selling price                                                                                                                               Rs. 20 per unit
Variable cost (Out of pocket costs)                                                                                      Rs.12 per unit
Fixed cost per annum                                                                                                              Rs. 1,20,000
Calculate the following : 
(i) Required sales to break even;
(ii) Required sales to earn a profit of Rs.1,00,000  (iii) Required sales to earn a profit of Rs.4 per unit;
(iv) Required sales to earn a profit of 15% on sales. 
(v) Additional sales required to cover an additional expenditure of Rs.20,000 in fixed cost while maintaining the estimated profit.
</t>
    </r>
  </si>
  <si>
    <t>Solution:                              Statement of Estimated Contribution and Profit</t>
  </si>
  <si>
    <t>Sales (units)</t>
  </si>
  <si>
    <t>Per Unit (Rs.)</t>
  </si>
  <si>
    <t>Profit</t>
  </si>
  <si>
    <t xml:space="preserve">Or </t>
  </si>
  <si>
    <t>Fixed Cost/Cp.u</t>
  </si>
  <si>
    <r>
      <rPr>
        <sz val="7"/>
        <color rgb="FF000000"/>
        <rFont val="Times New Roman"/>
        <family val="1"/>
      </rPr>
      <t xml:space="preserve">        </t>
    </r>
    <r>
      <rPr>
        <sz val="10"/>
        <color rgb="FF000000"/>
        <rFont val="Times New Roman"/>
        <family val="1"/>
      </rPr>
      <t>Required Sales to earn a profit of  Rs.1,00,000</t>
    </r>
  </si>
  <si>
    <t xml:space="preserve">Required Sales (Rs.) </t>
  </si>
  <si>
    <t>(FC+ DP)/PV Ratio</t>
  </si>
  <si>
    <t xml:space="preserve">Required Sales (Units) </t>
  </si>
  <si>
    <t>(FC+ DP)/Cp.u</t>
  </si>
  <si>
    <t>(iv)</t>
  </si>
  <si>
    <r>
      <rPr>
        <sz val="7"/>
        <color rgb="FF000000"/>
        <rFont val="Times New Roman"/>
        <family val="1"/>
      </rPr>
      <t xml:space="preserve">  </t>
    </r>
    <r>
      <rPr>
        <sz val="10"/>
        <color rgb="FF000000"/>
        <rFont val="Times New Roman"/>
        <family val="1"/>
      </rPr>
      <t>Required Sales to earn a profit of  4 per unit:</t>
    </r>
  </si>
  <si>
    <t>Alternatively</t>
  </si>
  <si>
    <t>Contribution per unit</t>
  </si>
  <si>
    <t>Desired Profit (DP) p.u.</t>
  </si>
  <si>
    <t>FC/(Cp.u– DPp.u)</t>
  </si>
  <si>
    <t>Contribution p.u. Towards FC</t>
  </si>
  <si>
    <t>Units × Selling Price</t>
  </si>
  <si>
    <t>Required Sales (units)</t>
  </si>
  <si>
    <t>Required Sales (in rupees)</t>
  </si>
  <si>
    <t>(v)</t>
  </si>
  <si>
    <t>Required Sales to earn a profit of 15% on Sales</t>
  </si>
  <si>
    <t>Contribution p.u.</t>
  </si>
  <si>
    <t>Contribution p.u. towards Desired Profit</t>
  </si>
  <si>
    <t>Contribution P.U. towards fixed cost</t>
  </si>
  <si>
    <t>Fixed Cost  (Rs.)</t>
  </si>
  <si>
    <t>Required Sales (Units)</t>
  </si>
  <si>
    <t>Required Sales (Rs.)</t>
  </si>
  <si>
    <t>(vi)</t>
  </si>
  <si>
    <t>Calculation of additional sales to cover an increase in fixed cost of Rs.20000</t>
  </si>
  <si>
    <t>Additional Fixed Cost(Rs.)</t>
  </si>
  <si>
    <t>Additional FC/Cp.u</t>
  </si>
  <si>
    <t>Additional FC/PV Ratio</t>
  </si>
  <si>
    <r>
      <rPr>
        <b/>
        <sz val="11"/>
        <color rgb="FFC00000"/>
        <rFont val="Calibri"/>
        <family val="2"/>
      </rPr>
      <t>Problem 3. (Example 7. Page 5.16)</t>
    </r>
    <r>
      <rPr>
        <sz val="11"/>
        <color rgb="FFC00000"/>
        <rFont val="Calibri"/>
        <family val="2"/>
      </rPr>
      <t>.</t>
    </r>
    <r>
      <rPr>
        <sz val="11"/>
        <color theme="1"/>
        <rFont val="Calibri"/>
        <family val="2"/>
      </rPr>
      <t xml:space="preserve"> The following cost information relating to a product is supplied by a cost accountant.
Sales (20,000 units @ Rs. 40 per unit)                                                                                             Rs. 8,00,000
Variable Cost per unit @ Rs.  28 per unit)                                                                                     Rs.5,60,000
Fixed Cost                                                                                                                                                  Rs. 1,80,000
Profit                                                                                                                                                            Rs.     60,000
You are required to calculate:
(i) Variable cost ratio
(ii) P/V ratio
(iii) Break-even Sales
(iv) Sales to earn a profit of  Rs.1,20,000
(v) Sales to earn a profit of 10% of Sales
(vi) Profit at a Sales level of  Rs.12,00,000
(vii) Profit at a Sales level of 36,000 units
</t>
    </r>
  </si>
  <si>
    <t>Solution:                              Statement of Existing Contribution and Profit</t>
  </si>
  <si>
    <t>Sales (Units)</t>
  </si>
  <si>
    <t>Particulars</t>
  </si>
  <si>
    <t>Total(Rs.)</t>
  </si>
  <si>
    <t xml:space="preserve">Sales </t>
  </si>
  <si>
    <r>
      <rPr>
        <b/>
        <sz val="11"/>
        <color theme="1"/>
        <rFont val="Calibri"/>
        <family val="2"/>
      </rPr>
      <t>Less:</t>
    </r>
    <r>
      <rPr>
        <sz val="11"/>
        <color theme="1"/>
        <rFont val="Calibri"/>
        <family val="2"/>
      </rPr>
      <t xml:space="preserve"> Variable Cost</t>
    </r>
  </si>
  <si>
    <r>
      <rPr>
        <b/>
        <sz val="11"/>
        <color theme="1"/>
        <rFont val="Calibri"/>
        <family val="2"/>
      </rPr>
      <t>Less:</t>
    </r>
    <r>
      <rPr>
        <sz val="11"/>
        <color theme="1"/>
        <rFont val="Calibri"/>
        <family val="2"/>
      </rPr>
      <t xml:space="preserve"> Fixed Cost</t>
    </r>
  </si>
  <si>
    <t>Variable Cost ratio</t>
  </si>
  <si>
    <t>Variable Cost/ Sales</t>
  </si>
  <si>
    <t>Or</t>
  </si>
  <si>
    <t>Profit Volume ratio</t>
  </si>
  <si>
    <t>Contriburion/Sales</t>
  </si>
  <si>
    <t xml:space="preserve"> Sales to earn a profit of  Rs. 1,20,000</t>
  </si>
  <si>
    <t>Desired Profit (DP) Rs.</t>
  </si>
  <si>
    <t>(FC + DP)/Cp.u.</t>
  </si>
  <si>
    <t>(FC + DP)/PV ratio</t>
  </si>
  <si>
    <t>Sales to earn a profit of 10% of Sales</t>
  </si>
  <si>
    <t>Contribution P.U.</t>
  </si>
  <si>
    <t>Contribution P.U. towards Desired Profit</t>
  </si>
  <si>
    <t>Profit at a Sales level of  Rs.12,00,000</t>
  </si>
  <si>
    <t>Given Sales (Rs.)</t>
  </si>
  <si>
    <t>Given Sales (Rs.)× PV ratio – FC</t>
  </si>
  <si>
    <t>Profit at a Sales level of  36000 units</t>
  </si>
  <si>
    <t>Given Sales (units)</t>
  </si>
  <si>
    <t>Given Sales (units) × Cp.u. – FC</t>
  </si>
  <si>
    <r>
      <rPr>
        <b/>
        <sz val="11"/>
        <color rgb="FFC00000"/>
        <rFont val="Calibri"/>
        <family val="2"/>
      </rPr>
      <t>Problem 4. (Example 10. Page 5.20)</t>
    </r>
    <r>
      <rPr>
        <sz val="11"/>
        <color rgb="FFC00000"/>
        <rFont val="Calibri"/>
        <family val="2"/>
      </rPr>
      <t>.</t>
    </r>
    <r>
      <rPr>
        <sz val="11"/>
        <color theme="1"/>
        <rFont val="Calibri"/>
        <family val="2"/>
      </rPr>
      <t xml:space="preserve"> SR Ltd., a multiproduct company provides you the following revenue and cost details of its operation:
                                                                             Period I                        Period II
Sales (Rs.)                                                      2,50,000                         3,00,000
Total Costs (Rs.)                                          2,00,000                         2,30,000
Assuming that there is no change in selling price and variable cost per unit and fixed costs are also incurred equally in the two periods, calculate the following:
(i) Profit-volume ratio
(ii) Fixed-cost
(iii) Break-even point
(iv) Margin of safety ratio in period I and II
(v) Sales required to earn a profit of  Rs.1,00,000
(vi) Profit at a Sales level of Rs.4,00,000
</t>
    </r>
  </si>
  <si>
    <t>Solution:</t>
  </si>
  <si>
    <t>Statement of Profit</t>
  </si>
  <si>
    <t>Period I</t>
  </si>
  <si>
    <t>Period II</t>
  </si>
  <si>
    <t>Change</t>
  </si>
  <si>
    <t>Sales</t>
  </si>
  <si>
    <r>
      <rPr>
        <b/>
        <sz val="11"/>
        <color theme="1"/>
        <rFont val="Calibri"/>
        <family val="2"/>
      </rPr>
      <t xml:space="preserve">Less: </t>
    </r>
    <r>
      <rPr>
        <sz val="11"/>
        <color theme="1"/>
        <rFont val="Calibri"/>
        <family val="2"/>
      </rPr>
      <t>Total Cost</t>
    </r>
  </si>
  <si>
    <t>Profit-volume ratio</t>
  </si>
  <si>
    <t>Change in Profit/Change in Sales</t>
  </si>
  <si>
    <t>Fixed Cost</t>
  </si>
  <si>
    <t>Margin of Safety Ratio</t>
  </si>
  <si>
    <t xml:space="preserve">(AS-BES)/AS× 100 </t>
  </si>
  <si>
    <t>Sales required to earn a profit of  Rs. 1,00,000</t>
  </si>
  <si>
    <t>Profit at a Sales level of Rs.  4,00,000</t>
  </si>
  <si>
    <t>Profit (Rs.)</t>
  </si>
  <si>
    <r>
      <rPr>
        <b/>
        <sz val="11"/>
        <color rgb="FFC00000"/>
        <rFont val="Calibri"/>
        <family val="2"/>
      </rPr>
      <t>Problem 5. (Example 12. Page 5.23).</t>
    </r>
    <r>
      <rPr>
        <b/>
        <sz val="11"/>
        <color theme="1"/>
        <rFont val="Calibri"/>
        <family val="2"/>
      </rPr>
      <t xml:space="preserve"> </t>
    </r>
    <r>
      <rPr>
        <sz val="11"/>
        <color theme="1"/>
        <rFont val="Calibri"/>
        <family val="2"/>
      </rPr>
      <t xml:space="preserve">The Cost Accountant of ABC Ltd. supplies you the following information:
 Sales 10,000 units @ Rs.20 p.u.                                                Rs.2,00,000
 Variable Costs @ Rs. 12 p.u.                                                     Rs. 1,20,000
Fixed Cost                                                                                         Rs.     50,000
There has been an increase in the costs. The management is contemplating either an increase in sales quantity or an increase in selling price. You are required to calculate: (a) new sales quantity and (b) new selling price to earn the same profit when:
(i) Variable Cost increases by Rs. 4 per unit.
(ii) Fixed Cost increases by  Rs.10,000
(iii) Variable Cost increases by Rs.2 per unit and fixed cost reduces by Rs.8,000.
</t>
    </r>
  </si>
  <si>
    <t>(i) a</t>
  </si>
  <si>
    <t>New sales quantity to maintain present level of profit When VCp.u. is increased by Rs.4</t>
  </si>
  <si>
    <t>New Variable cost</t>
  </si>
  <si>
    <t>New Contribution per unit</t>
  </si>
  <si>
    <t>(i) b</t>
  </si>
  <si>
    <t>New selling price to maintain present level of profit When VCp.u. is increased by Rs.4</t>
  </si>
  <si>
    <t>Total Sales</t>
  </si>
  <si>
    <t>VC+ FC +DP</t>
  </si>
  <si>
    <t>Selling Price(Rs.)</t>
  </si>
  <si>
    <t>(ii) a</t>
  </si>
  <si>
    <t>New sales quantity to maintain present level of profit When Fixed Cost is increased by Rs.10000</t>
  </si>
  <si>
    <t>New Fixed cost</t>
  </si>
  <si>
    <t>(ii) b</t>
  </si>
  <si>
    <t>New selling price to maintain present level of profit When Fixed Cost is increased by Rs.10000</t>
  </si>
  <si>
    <t>(iii) a</t>
  </si>
  <si>
    <t>New sales quantity to maintain present level of profit when  VC p.u. increases by Rs.2 and FC reduces byRs.8000</t>
  </si>
  <si>
    <t>New Contibution per unit</t>
  </si>
  <si>
    <t>(iii) b</t>
  </si>
  <si>
    <t>New selling price to maintain present level of profit when  VC p.u. increases by Rs.2 and FC reduces byRs.8000</t>
  </si>
  <si>
    <r>
      <rPr>
        <b/>
        <sz val="11"/>
        <color rgb="FFC00000"/>
        <rFont val="Calibri"/>
        <family val="2"/>
      </rPr>
      <t>Problem 6. (Illustration 6. Page 5.54).</t>
    </r>
    <r>
      <rPr>
        <sz val="11"/>
        <color theme="1"/>
        <rFont val="Calibri"/>
        <family val="2"/>
      </rPr>
      <t xml:space="preserve"> Attempt the following (working notes should form part of the answer):
(i) Total fixed cost Rs.12,000; Contribution Rs.20,000; Number of units sold 10,000; Variable cost is 60%  of sales. Determine selling price per unit and also the total profits/loss
(ii) Total fixed cost Rs.12,000. Actual sales Rs. 48,000; Margin of safety Rs.8,000. Determine P/V ratio.
(iii) A company which has a margin of safety of Rs.4 lakhs makes a profit of Rs.80,000. Its fixed cost is Rs.5 lakhs.Find the break-even sales volume.
</t>
    </r>
  </si>
  <si>
    <t>Given:</t>
  </si>
  <si>
    <t>No. of units solld</t>
  </si>
  <si>
    <t>Contribution (Rs.)</t>
  </si>
  <si>
    <t>PV ratio</t>
  </si>
  <si>
    <t>Total sales</t>
  </si>
  <si>
    <t>Actual Sales(Rs.)</t>
  </si>
  <si>
    <t>Margin of Safety(Rs.)</t>
  </si>
  <si>
    <t>Break Even Sales(Rs.)</t>
  </si>
  <si>
    <t>FC/BES(Rs.)</t>
  </si>
  <si>
    <t xml:space="preserve">(iii) </t>
  </si>
  <si>
    <t>Profit(Rs.)</t>
  </si>
  <si>
    <t>Profit/Margin of Safety</t>
  </si>
  <si>
    <t>BES(Rs.)</t>
  </si>
  <si>
    <t>FC/PV ratio</t>
  </si>
  <si>
    <r>
      <rPr>
        <b/>
        <sz val="11"/>
        <color rgb="FFC00000"/>
        <rFont val="Calibri"/>
        <family val="2"/>
      </rPr>
      <t>Problem 7. (Illustration 29. Page 5.74).</t>
    </r>
    <r>
      <rPr>
        <sz val="11"/>
        <color theme="1"/>
        <rFont val="Calibri"/>
        <family val="2"/>
      </rPr>
      <t xml:space="preserve">  A company is manufacturing three products details of which, for the last year, are given below:
Product                        Price(  Rs.)               Variable Cost ( Rs. )                   Per cent of Total Sales value (%)
       A                                    20                                           10                                                              40
       B                                     25                                          15                                                              35
       C                                     20                                          12                                                              25
Total fixed cost per year                                                                  Rs.1,10,000
Total sales                                                                                           Rs.5,00,000
(a) You are required to work out the break-even point in rupee sales for each product assuming that thesales mix is to be retained.
(b) The management has approved a proposal to substitute  product C by product D in the coming year.Thelatter product has a selling price of  Rs. 25 with a variable cost of  Rs. 12.50 per unit. The new sales mix of A, B and D is expected to be 50 : 30 : 20. Next year fixed costs are expected to increase by Rs.31,000. Total sales are expected to remain at  Rs.5,00,000 You are required to work out the new break-even point in rupee sales and units for each product.
(c) What is your comment on the decision of the management regarding changing product mix?
Solution: (a)                                             Statement of contribution and profit
</t>
    </r>
  </si>
  <si>
    <t>(a)</t>
  </si>
  <si>
    <t>Product</t>
  </si>
  <si>
    <t>A</t>
  </si>
  <si>
    <t>B</t>
  </si>
  <si>
    <t>C</t>
  </si>
  <si>
    <t>Total</t>
  </si>
  <si>
    <t>Sales Value</t>
  </si>
  <si>
    <t>Per Unit(Rs.)</t>
  </si>
  <si>
    <t>Overall</t>
  </si>
  <si>
    <t>Overall P/V Ratio=</t>
  </si>
  <si>
    <t>Overall Contribution/Overall Sales</t>
  </si>
  <si>
    <t>Overall BEP(Rs.)=</t>
  </si>
  <si>
    <t>Fixed Cost/Overall PV Ratio</t>
  </si>
  <si>
    <t>Share of sales of individual products in overall Break-Even Sales of  Rs.2,50,000</t>
  </si>
  <si>
    <t>Units</t>
  </si>
  <si>
    <t>(b)</t>
  </si>
  <si>
    <t>Statement of contribution and profit (when product C is substituted by D)</t>
  </si>
  <si>
    <t>D</t>
  </si>
  <si>
    <t xml:space="preserve">  Sales Value</t>
  </si>
  <si>
    <t>Share of sales of individual products in overall Break-Even Sales of  Rs.3,00,000</t>
  </si>
  <si>
    <t>( C )</t>
  </si>
  <si>
    <t xml:space="preserve"> Substitution of product C by product D is more profitable. This is because of fact that P/V ratio has increased from  44% to 47%. But due to increase in fixed cost by  Rs.31,000, the overall profit has come down from the existing level of Rs.  1,10,000 to Rs.  94,000. Hence, profit-wise the existing product mix is better. However if sales can be increased in long-run then proposed change can also be considered</t>
  </si>
  <si>
    <r>
      <rPr>
        <sz val="11"/>
        <color rgb="FFC00000"/>
        <rFont val="Calibri"/>
        <family val="2"/>
      </rPr>
      <t xml:space="preserve">Problem 8.(New Question) </t>
    </r>
    <r>
      <rPr>
        <sz val="11"/>
        <color theme="1"/>
        <rFont val="Calibri"/>
        <family val="2"/>
      </rPr>
      <t>SR Ltd. is manufacturing three products, the detail of its estimated sales for the next year is given below:–
Product                                   Selling price (Rs. )            Variable cost ratio (%)
     A                                                          50                                              40
     B                                                          30                                               50
    C                                                           20                                               75
The annual fixed cost is estimated at Rs.4,92,000. The Quantity wise sales mix is 50%, 30% and 20%
You are required to calculate :
(i) Overall break-even sales in units 
(ii) Break even sales of individual products in value and units
(iii) Overall P/V ratio of the firm</t>
    </r>
  </si>
  <si>
    <t xml:space="preserve">Selling price (Rs. ) </t>
  </si>
  <si>
    <t>Variable cost ratio (%)</t>
  </si>
  <si>
    <t>Variable Cost</t>
  </si>
  <si>
    <t>Quantity Sales Mix %</t>
  </si>
  <si>
    <t>Weighted Cp.u.</t>
  </si>
  <si>
    <t>Weighted SP</t>
  </si>
  <si>
    <t>Fixed Cost (Rs.)</t>
  </si>
  <si>
    <t>Overall BEP(units)=</t>
  </si>
  <si>
    <t>Overall FC/Composite Cp.u.=</t>
  </si>
  <si>
    <t xml:space="preserve"> Share of individual’s product in Break Even Sales </t>
  </si>
  <si>
    <t>BEP (units)</t>
  </si>
  <si>
    <t>BEP(Rs.)</t>
  </si>
  <si>
    <r>
      <rPr>
        <sz val="11"/>
        <color rgb="FFC00000"/>
        <rFont val="Calibri"/>
        <family val="2"/>
      </rPr>
      <t>Problem 9. (Illustration 34. Page 5.79).</t>
    </r>
    <r>
      <rPr>
        <sz val="11"/>
        <color theme="1"/>
        <rFont val="Calibri"/>
        <family val="2"/>
      </rPr>
      <t xml:space="preserve"> M/s Northern Industries specialises in the manufacture of small capacity motors. The cost structure of a motor is given below:
Material                                               Rs.100
Labour                                                  Rs.160
 Variable overheads 50% of labour cost
Fixed overheads of the company Rs.3,00,000 per annum. The sale price of the motor is  Rs. 400 each.
(i) Determine the number of motors that have to be manufactured and sold in a year in order to break-even.
(ii) How many motors have to be made and sold to make a profit of Rs.1,20,000 per year.
(iii) If the sale price is reduced by Rs.20 each, how many motors have to be sold to break-even?
</t>
    </r>
  </si>
  <si>
    <t>Calculation of Contribution per Motor</t>
  </si>
  <si>
    <t>Variable Cost:</t>
  </si>
  <si>
    <t>Material</t>
  </si>
  <si>
    <t>Labour</t>
  </si>
  <si>
    <t>Variable Overheads</t>
  </si>
  <si>
    <t>Total Variable Cost</t>
  </si>
  <si>
    <t>BEP(Units)=</t>
  </si>
  <si>
    <t>FC/Cp.u.</t>
  </si>
  <si>
    <t>Calculation of Motor to be sold to make a desired profit of  Rs.1,20,000</t>
  </si>
  <si>
    <t>Desired Profit</t>
  </si>
  <si>
    <t>Required Sales(units)=</t>
  </si>
  <si>
    <t>(FC+DP)/Cp.u.</t>
  </si>
  <si>
    <t>Calculation of  number of motor to be sold to break-even if  sale price is reduced by  Rs.20 each</t>
  </si>
  <si>
    <t>New Selling Price(Rs.)</t>
  </si>
  <si>
    <r>
      <rPr>
        <b/>
        <sz val="10"/>
        <color rgb="FFC00000"/>
        <rFont val="Times New Roman"/>
        <family val="1"/>
      </rPr>
      <t>Problem 10 (Illustration 36. Page 5.81)</t>
    </r>
    <r>
      <rPr>
        <sz val="10"/>
        <color rgb="FF000000"/>
        <rFont val="Times New Roman"/>
        <family val="1"/>
      </rPr>
      <t xml:space="preserve"> There are two factories under the same management. It is desired to merge these two factories. The following information is available:</t>
    </r>
  </si>
  <si>
    <t>Factory A</t>
  </si>
  <si>
    <t>Factory B</t>
  </si>
  <si>
    <t>Capacity operation</t>
  </si>
  <si>
    <t>Rs.Lakhs</t>
  </si>
  <si>
    <t xml:space="preserve">Variable costs </t>
  </si>
  <si>
    <t xml:space="preserve">Fixed cost </t>
  </si>
  <si>
    <t>You are required to calculate:
(i) the capacity of the merged plant for the purpose of break-even; and
(ii) the profit on working at 75% of the merged capacity</t>
  </si>
  <si>
    <t>Statement of Contribution and Profit</t>
  </si>
  <si>
    <t>Factory</t>
  </si>
  <si>
    <t>Merged Plant</t>
  </si>
  <si>
    <t>At 75 %</t>
  </si>
  <si>
    <t>Capacity (%)</t>
  </si>
  <si>
    <t>P/V Ratio = C/S</t>
  </si>
  <si>
    <t>The capacity of the merged plant for the purpose of break-even</t>
  </si>
  <si>
    <t>BEP(Rs)=</t>
  </si>
  <si>
    <t>FC/PV Ratio</t>
  </si>
  <si>
    <t>Lakh</t>
  </si>
  <si>
    <t>The profit on working at 75% of the merged capacity.</t>
  </si>
  <si>
    <t>Profit = Given Sales (Rs.) × P/V ratio - FC</t>
  </si>
  <si>
    <r>
      <rPr>
        <b/>
        <sz val="11"/>
        <color rgb="FFC00000"/>
        <rFont val="Times New Roman"/>
        <family val="1"/>
      </rPr>
      <t xml:space="preserve"> Problem11 (Illustration 40. Page 5.85</t>
    </r>
    <r>
      <rPr>
        <b/>
        <sz val="11"/>
        <color rgb="FF000000"/>
        <rFont val="Times New Roman"/>
        <family val="1"/>
      </rPr>
      <t xml:space="preserve"> </t>
    </r>
    <r>
      <rPr>
        <sz val="11"/>
        <color rgb="FF000000"/>
        <rFont val="Times New Roman"/>
        <family val="1"/>
      </rPr>
      <t>A company is producing an identical product in two factories. The following are the details in respect of both the factories.</t>
    </r>
  </si>
  <si>
    <t>Factory X</t>
  </si>
  <si>
    <t>Factory Y</t>
  </si>
  <si>
    <t xml:space="preserve">Selling price per unit </t>
  </si>
  <si>
    <t xml:space="preserve">Variable cost per unit </t>
  </si>
  <si>
    <t xml:space="preserve">Depreciation included in above  </t>
  </si>
  <si>
    <t>Production capacity (units)</t>
  </si>
  <si>
    <t>You are required to determine:</t>
  </si>
  <si>
    <t>(a)    Break-even point (BEP) for each factory individually.</t>
  </si>
  <si>
    <t>(b)   Which factory is more profitable</t>
  </si>
  <si>
    <t>(c)    Cash BEP for each factory individually.</t>
  </si>
  <si>
    <t>(d)   BEP for company as a whole, assuming the present product mix.</t>
  </si>
  <si>
    <t>(e)    BEP for company as a whole, assuming the product mix can be altered as desired.</t>
  </si>
  <si>
    <t>(f)     Consequences on profits and BEP if product mix is changed to 2 : 3 and total demand remains constant.</t>
  </si>
  <si>
    <t>Selling price per unit (Rs.)</t>
  </si>
  <si>
    <t>Variable cost per unit  (Rs.)</t>
  </si>
  <si>
    <t>Contribution  (Rs.)</t>
  </si>
  <si>
    <t>Fixed cost   (Rs.)</t>
  </si>
  <si>
    <t xml:space="preserve">Depreciation included in above  (Rs.)  </t>
  </si>
  <si>
    <t>Cash Fixed Cost  (Rs.)</t>
  </si>
  <si>
    <t>P/V Ratio =C/S</t>
  </si>
  <si>
    <t>BEP(Rs.) = FC/PV Ratio</t>
  </si>
  <si>
    <t>BEP(units.) = FC/Cp.u</t>
  </si>
  <si>
    <t>Cost Indifference Point = Difference in FC/Difference in Cp.u.</t>
  </si>
  <si>
    <t>units</t>
  </si>
  <si>
    <t>(c )</t>
  </si>
  <si>
    <t>Cash BEP(Rs.) = Cash FC/PV Ratio</t>
  </si>
  <si>
    <t>Cash BEP(units.) = Cash FC/Cp.u</t>
  </si>
  <si>
    <t>(d)</t>
  </si>
  <si>
    <t>Overall P/V Ratio = Total Contributio/Total Sales</t>
  </si>
  <si>
    <t>Overall BEP(Rs.) = FC/PV Ratio</t>
  </si>
  <si>
    <t>(e )</t>
  </si>
  <si>
    <t xml:space="preserve"> Let the desired product- mix is in the ratio of 1 : 1, i.e., 25,000 units for each factory</t>
  </si>
  <si>
    <t>Desired Product Mix</t>
  </si>
  <si>
    <t>(f)</t>
  </si>
  <si>
    <r>
      <rPr>
        <b/>
        <sz val="10"/>
        <color rgb="FFC00000"/>
        <rFont val="Times New Roman"/>
        <family val="1"/>
      </rPr>
      <t>Problem 12. (Illustration 52. Page 100) (Key Factor)</t>
    </r>
    <r>
      <rPr>
        <sz val="10"/>
        <color rgb="FF000000"/>
        <rFont val="Times New Roman"/>
        <family val="1"/>
      </rPr>
      <t xml:space="preserve"> Super India Ltd. is producing three products X, Y and Z. The data for the three products is given below:</t>
    </r>
  </si>
  <si>
    <t xml:space="preserve"> X</t>
  </si>
  <si>
    <t xml:space="preserve"> Y</t>
  </si>
  <si>
    <t>Z</t>
  </si>
  <si>
    <t>Maximum Capacity (units)</t>
  </si>
  <si>
    <t>Direct material @ Rs.10 per Kg.</t>
  </si>
  <si>
    <t>Other variable costs (Rs.)</t>
  </si>
  <si>
    <t>Selling price (Rs.)</t>
  </si>
  <si>
    <t>Fixed cost (unavoidable) (Rs.)</t>
  </si>
  <si>
    <t>Calculate the best product-mix in each of the following three independent cases: (i) Total availability of raw materials is limited to 18,000 kg.</t>
  </si>
  <si>
    <r>
      <rPr>
        <sz val="10"/>
        <color rgb="FF000000"/>
        <rFont val="Times New Roman"/>
        <family val="1"/>
      </rPr>
      <t>(ii)</t>
    </r>
    <r>
      <rPr>
        <sz val="7"/>
        <color rgb="FF000000"/>
        <rFont val="Times New Roman"/>
        <family val="1"/>
      </rPr>
      <t xml:space="preserve">     </t>
    </r>
    <r>
      <rPr>
        <sz val="10"/>
        <color rgb="FF000000"/>
        <rFont val="Times New Roman"/>
        <family val="1"/>
      </rPr>
      <t>Under a trade agreement the firm cannot produce more than 7,500 units of  three products taken together.</t>
    </r>
  </si>
  <si>
    <r>
      <rPr>
        <sz val="10"/>
        <color rgb="FF000000"/>
        <rFont val="Times New Roman"/>
        <family val="1"/>
      </rPr>
      <t>(iii)</t>
    </r>
    <r>
      <rPr>
        <sz val="7"/>
        <color rgb="FF000000"/>
        <rFont val="Times New Roman"/>
        <family val="1"/>
      </rPr>
      <t xml:space="preserve">   </t>
    </r>
    <r>
      <rPr>
        <sz val="10"/>
        <color rgb="FF000000"/>
        <rFont val="Times New Roman"/>
        <family val="1"/>
      </rPr>
      <t xml:space="preserve">Total sales value of the three products cannot exceed </t>
    </r>
  </si>
  <si>
    <t>Rs.6,50,000</t>
  </si>
  <si>
    <t>Give complete working showing contribution and total profit</t>
  </si>
  <si>
    <t>Total Variable Cost (Rs.)</t>
  </si>
  <si>
    <t>Contribution per unit(Rs.)</t>
  </si>
  <si>
    <t>When Raw material is the Key Factor</t>
  </si>
  <si>
    <t>Material Consumption p.u. (Kg.)</t>
  </si>
  <si>
    <t>Contribution per Kg. of R.M.(Rs.)</t>
  </si>
  <si>
    <t>Ranking on R.M Consumption basis</t>
  </si>
  <si>
    <t>RANK FUNCTION</t>
  </si>
  <si>
    <t>When sales is limited in terms of total units</t>
  </si>
  <si>
    <t>Ranking on Contribution per unit basis</t>
  </si>
  <si>
    <t>When sales value is limitedto  Rs.6,50,000</t>
  </si>
  <si>
    <t>Ranking on P/V ratio basis</t>
  </si>
  <si>
    <t>Total R.M. available (Kg.)</t>
  </si>
  <si>
    <t>Product Ranking wise</t>
  </si>
  <si>
    <t>Consumption of R.M. p.u.(Kg.)</t>
  </si>
  <si>
    <t>Total Consumption of Material (Kg.)</t>
  </si>
  <si>
    <t>Material Available</t>
  </si>
  <si>
    <t>Contrbution (Rs.)</t>
  </si>
  <si>
    <t>Y</t>
  </si>
  <si>
    <t>X</t>
  </si>
  <si>
    <t>Total Contribution</t>
  </si>
  <si>
    <t>Less: Fixed Cost(Rs.)</t>
  </si>
  <si>
    <t>Overall sale of units</t>
  </si>
  <si>
    <t>Contribution per unit (Rs.)</t>
  </si>
  <si>
    <t>Balance Units</t>
  </si>
  <si>
    <t>Total Sales Value (Rs.)</t>
  </si>
  <si>
    <t>Selling Price (Rs.)</t>
  </si>
  <si>
    <t>Sales Value (Rs.)</t>
  </si>
  <si>
    <t>Balance Sales (Rs.)</t>
  </si>
  <si>
    <r>
      <rPr>
        <b/>
        <sz val="10"/>
        <color rgb="FFC00000"/>
        <rFont val="Times New Roman"/>
        <family val="1"/>
      </rPr>
      <t xml:space="preserve">Problem 13. (Illustration 55.Page 105) </t>
    </r>
    <r>
      <rPr>
        <sz val="10"/>
        <color rgb="FF000000"/>
        <rFont val="Times New Roman"/>
        <family val="1"/>
      </rPr>
      <t>( Cost Indifference Point) Top-tech a manufacturing company is presently evaluating two possible machines for the manufacture of superior Pen-drives. The following information is available:</t>
    </r>
  </si>
  <si>
    <t>Machine A</t>
  </si>
  <si>
    <t>Machine B</t>
  </si>
  <si>
    <t>Variable cost per unit (Rs.)</t>
  </si>
  <si>
    <t xml:space="preserve">Total fixed costs per year </t>
  </si>
  <si>
    <t>Capacity (in units)</t>
  </si>
  <si>
    <t>Required: (i) Recommend which machine should be chosen?</t>
  </si>
  <si>
    <t>(ii) Would you change your answer, if you were informed that in near future demand will be unlimited and the capacities of the two machines are as follows?</t>
  </si>
  <si>
    <t>Machine A - 12,00,000 units;                             Machine B- 12,00,000 units</t>
  </si>
  <si>
    <t xml:space="preserve">Why?                                       </t>
  </si>
  <si>
    <t>Installed Capacity ( Units)</t>
  </si>
  <si>
    <t>Total Contribution (Rs.)</t>
  </si>
  <si>
    <r>
      <rPr>
        <b/>
        <sz val="10"/>
        <color rgb="FF000000"/>
        <rFont val="Times New Roman"/>
        <family val="1"/>
      </rPr>
      <t>Less:</t>
    </r>
    <r>
      <rPr>
        <sz val="10"/>
        <color rgb="FF000000"/>
        <rFont val="Times New Roman"/>
        <family val="1"/>
      </rPr>
      <t xml:space="preserve">Total fixed costs (Rs.) </t>
    </r>
  </si>
  <si>
    <t>BEP (units) = FC/Cp.u</t>
  </si>
  <si>
    <t>Level of sales (units) at which both the models will earn the same profit i.e., Cost Indifference point.</t>
  </si>
  <si>
    <t>Difference in FC/Differrence in Cp.u.</t>
  </si>
  <si>
    <t>Yes, preference for machine will change, As discussed above, Machine A with lower variable cost will be more profitable if demand is unlimited. This can be seen from following analysis with increased capacity of machines</t>
  </si>
  <si>
    <t xml:space="preserve">              Installed Capacity (Units)         </t>
  </si>
  <si>
    <t xml:space="preserve">              Contribution per unit      </t>
  </si>
  <si>
    <t xml:space="preserve">              Total Contribution</t>
  </si>
  <si>
    <t>Less: Fixed costs</t>
  </si>
  <si>
    <t>Profits</t>
  </si>
  <si>
    <r>
      <rPr>
        <b/>
        <sz val="14"/>
        <color rgb="FFC00000"/>
        <rFont val="Times New Roman"/>
        <family val="1"/>
      </rPr>
      <t>Problem 14 (Example 14 &amp;15, Page 5.30 &amp;5.31):</t>
    </r>
    <r>
      <rPr>
        <b/>
        <sz val="14"/>
        <color rgb="FF000000"/>
        <rFont val="Times New Roman"/>
        <family val="1"/>
      </rPr>
      <t xml:space="preserve"> SR Ltd. provides you the following information for its current year of operations:</t>
    </r>
  </si>
  <si>
    <t>Fixed costs per annum (Rs.)</t>
  </si>
  <si>
    <t>Sales / Production (units)</t>
  </si>
  <si>
    <t>Draw a Break Even Chart, Contribution Chart and Profit Volume Chart from the above information</t>
  </si>
  <si>
    <t>Output/Sales (units)</t>
  </si>
  <si>
    <t>Sales Revenue (Rs.)</t>
  </si>
  <si>
    <t>VC (Rs.)</t>
  </si>
  <si>
    <t>FC (Rs.)</t>
  </si>
  <si>
    <t>TC (Rs.)</t>
  </si>
  <si>
    <t xml:space="preserve">   Profit (Rs.)</t>
  </si>
  <si>
    <t>}</t>
  </si>
  <si>
    <t>Revised FC200000</t>
  </si>
  <si>
    <t>Draw a BE Chart with orignal FC and Revised FC from the above information</t>
  </si>
  <si>
    <t>Revised FC</t>
  </si>
  <si>
    <t>Revised TC</t>
  </si>
  <si>
    <t xml:space="preserve">  Revised Profit (Rs.)</t>
  </si>
  <si>
    <r>
      <rPr>
        <b/>
        <sz val="14"/>
        <color rgb="FFFF0000"/>
        <rFont val="Calibri"/>
        <family val="2"/>
      </rPr>
      <t xml:space="preserve">Excel Applications in Cost-Volume-Profit Analysis </t>
    </r>
    <r>
      <rPr>
        <sz val="12"/>
        <color rgb="FFFF0000"/>
        <rFont val="Calibri"/>
        <family val="2"/>
      </rPr>
      <t xml:space="preserve">
</t>
    </r>
    <r>
      <rPr>
        <sz val="12"/>
        <color theme="1"/>
        <rFont val="Calibri"/>
        <family val="2"/>
      </rPr>
      <t xml:space="preserve">
</t>
    </r>
    <r>
      <rPr>
        <b/>
        <sz val="12"/>
        <color rgb="FFC00000"/>
        <rFont val="Calibri"/>
        <family val="2"/>
      </rPr>
      <t>Problem 1. (Example 1. Page 5.7)</t>
    </r>
    <r>
      <rPr>
        <sz val="12"/>
        <color theme="1"/>
        <rFont val="Calibri"/>
        <family val="2"/>
      </rPr>
      <t xml:space="preserve"> ABC Ltd. provides you the following forecast for the next budget period.
Selling price                                                             Rs. 50 per unit
Variable cost                                                            Rs. 30 per unit
Fixed Cost                                                                Rs. 1,80,000
You are required to calculate:
 (i) Profit Volume Ratio.                        (ii) Break-Even Point in units and value
</t>
    </r>
  </si>
  <si>
    <r>
      <rPr>
        <b/>
        <sz val="11"/>
        <color rgb="FFC00000"/>
        <rFont val="Calibri"/>
        <family val="2"/>
      </rPr>
      <t>Problem 15.</t>
    </r>
    <r>
      <rPr>
        <sz val="11"/>
        <color theme="1"/>
        <rFont val="Calibri"/>
        <family val="2"/>
      </rPr>
      <t xml:space="preserve">  A company is manufacturing three products details of which, for the last year, are given below:
Product                        Price(  Rs.)               Variable Cost ( Rs. )                     Sales mix
       A                                    200                                           120                                                              20
       B                                     160                                         120                                                              30
       C                                     100                                        40                                                              50
Total fixed cost per year                                                                  Rs.11,60,000
You are required to work out                                                                                                                                                                                                                                                    (I)The overall break-even point in units
(II)Product wise BEP in units &amp; in Rs.                                                                                                                                                                              (iii) overall BEP in value                                                                                                                                                                                                                (iv) Overall PV ratio                                                                                                                                                                                                              (v) the predicted units of output are 10000,15000,20000,25000 and 30000                                                                                                                   (vi) Graphically show overall BEP &amp; PV ration </t>
    </r>
  </si>
  <si>
    <t>S.P.</t>
  </si>
  <si>
    <t>V.C.(PU)</t>
  </si>
  <si>
    <t>CONT.(P.U.)</t>
  </si>
  <si>
    <t>MIX</t>
  </si>
  <si>
    <t>WEIGHTED CONT. PU</t>
  </si>
  <si>
    <t>OVERALL BEP=</t>
  </si>
  <si>
    <t>FC/COMPOSITE BEP</t>
  </si>
  <si>
    <t>Table for the computation of product wiseBEP</t>
  </si>
  <si>
    <t>WEIGHTED avg. . VC</t>
  </si>
  <si>
    <t>WEIGHTED avg.  S.P</t>
  </si>
  <si>
    <t>WEIGHTED cont.  PU</t>
  </si>
  <si>
    <t xml:space="preserve">BEP </t>
  </si>
  <si>
    <t>BEP( in Rs.)</t>
  </si>
  <si>
    <t>PV RATIO</t>
  </si>
  <si>
    <t>FC</t>
  </si>
  <si>
    <t>VC</t>
  </si>
  <si>
    <t>TC</t>
  </si>
  <si>
    <t>SALES</t>
  </si>
  <si>
    <t>PROFIT/LOSS</t>
  </si>
  <si>
    <t>b)1000</t>
  </si>
  <si>
    <t>a) 5000</t>
  </si>
  <si>
    <t>CIF=</t>
  </si>
  <si>
    <t>Diff. in FC/Diff in VC</t>
  </si>
  <si>
    <t>UNITS</t>
  </si>
  <si>
    <t>MACHINE A</t>
  </si>
  <si>
    <t>MACHINE B</t>
  </si>
  <si>
    <t>ii) Suggest the most economical alternative machine to replace the existing one when the expected level of output is</t>
  </si>
  <si>
    <t>CIP</t>
  </si>
  <si>
    <t>Per Unit</t>
  </si>
  <si>
    <t>Rs</t>
  </si>
  <si>
    <t>Caraible Cost</t>
  </si>
  <si>
    <t>Contri</t>
  </si>
  <si>
    <t>pROFIT</t>
  </si>
  <si>
    <t>Contri/SALE</t>
  </si>
  <si>
    <t>BEP</t>
  </si>
  <si>
    <t>FC/Contri</t>
  </si>
  <si>
    <t>FC/BEP</t>
  </si>
  <si>
    <t>sales*pv-profit</t>
  </si>
  <si>
    <t>fc/pv</t>
  </si>
  <si>
    <t>Machine B having lower fixed cost is suitable if the demand is between 1,42,857 units and 7,50,000 units. However if demand excceds 7,50,000 units Machine A with lower variable cost per unit will be more profitable.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</si>
</sst>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rgb="FF000000"/>
      <name val="Arial"/>
      <scheme val="minor"/>
    </font>
    <font>
      <sz val="12"/>
      <color theme="1"/>
      <name val="Calibri"/>
      <family val="2"/>
    </font>
    <font>
      <sz val="11"/>
      <name val="Arial"/>
      <family val="2"/>
    </font>
    <font>
      <b/>
      <sz val="16"/>
      <color theme="1"/>
      <name val="Calibri"/>
      <family val="2"/>
    </font>
    <font>
      <sz val="16"/>
      <color theme="1"/>
      <name val="Calibri"/>
      <family val="2"/>
    </font>
    <font>
      <sz val="11"/>
      <color theme="1"/>
      <name val="Calibri"/>
      <family val="2"/>
    </font>
    <font>
      <b/>
      <sz val="11"/>
      <color theme="1"/>
      <name val="Calibri"/>
      <family val="2"/>
    </font>
    <font>
      <b/>
      <sz val="10"/>
      <color rgb="FF000000"/>
      <name val="Times New Roman"/>
      <family val="1"/>
    </font>
    <font>
      <sz val="11"/>
      <color theme="1"/>
      <name val="Arial"/>
      <family val="2"/>
      <scheme val="minor"/>
    </font>
    <font>
      <sz val="10"/>
      <color rgb="FF000000"/>
      <name val="Times New Roman"/>
      <family val="1"/>
    </font>
    <font>
      <b/>
      <sz val="11"/>
      <color rgb="FF833C0B"/>
      <name val="Calibri"/>
      <family val="2"/>
    </font>
    <font>
      <sz val="11"/>
      <color rgb="FF000000"/>
      <name val="Calibri"/>
      <family val="2"/>
    </font>
    <font>
      <b/>
      <sz val="11"/>
      <color rgb="FF0C0C0C"/>
      <name val="Calibri"/>
      <family val="2"/>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sz val="14"/>
      <color theme="1"/>
      <name val="Calibri"/>
      <family val="2"/>
    </font>
    <font>
      <b/>
      <sz val="14"/>
      <color rgb="FF000000"/>
      <name val="Times New Roman"/>
      <family val="1"/>
    </font>
    <font>
      <sz val="14"/>
      <color rgb="FF000000"/>
      <name val="Times New Roman"/>
      <family val="1"/>
    </font>
    <font>
      <b/>
      <sz val="14"/>
      <color theme="1"/>
      <name val="Times New Roman"/>
      <family val="1"/>
    </font>
    <font>
      <b/>
      <sz val="14"/>
      <color theme="1"/>
      <name val="Calibri"/>
      <family val="2"/>
    </font>
    <font>
      <b/>
      <sz val="16"/>
      <color rgb="FF000000"/>
      <name val="Times New Roman"/>
      <family val="1"/>
    </font>
    <font>
      <b/>
      <sz val="14"/>
      <color rgb="FFFF0000"/>
      <name val="Calibri"/>
      <family val="2"/>
    </font>
    <font>
      <sz val="12"/>
      <color rgb="FFFF0000"/>
      <name val="Calibri"/>
      <family val="2"/>
    </font>
    <font>
      <b/>
      <sz val="12"/>
      <color rgb="FFC00000"/>
      <name val="Calibri"/>
      <family val="2"/>
    </font>
    <font>
      <b/>
      <sz val="11"/>
      <color rgb="FFC00000"/>
      <name val="Calibri"/>
      <family val="2"/>
    </font>
    <font>
      <sz val="7"/>
      <color rgb="FF000000"/>
      <name val="Times New Roman"/>
      <family val="1"/>
    </font>
    <font>
      <sz val="11"/>
      <color rgb="FFC00000"/>
      <name val="Calibri"/>
      <family val="2"/>
    </font>
    <font>
      <b/>
      <sz val="10"/>
      <color rgb="FFC00000"/>
      <name val="Times New Roman"/>
      <family val="1"/>
    </font>
    <font>
      <b/>
      <sz val="11"/>
      <color rgb="FFC00000"/>
      <name val="Times New Roman"/>
      <family val="1"/>
    </font>
    <font>
      <b/>
      <sz val="14"/>
      <color rgb="FFC00000"/>
      <name val="Times New Roman"/>
      <family val="1"/>
    </font>
    <font>
      <b/>
      <sz val="11"/>
      <color rgb="FF000000"/>
      <name val="Arial"/>
      <family val="2"/>
      <scheme val="minor"/>
    </font>
    <font>
      <sz val="11"/>
      <color rgb="FF000000"/>
      <name val="Arial"/>
      <family val="2"/>
      <scheme val="minor"/>
    </font>
    <font>
      <sz val="11"/>
      <color rgb="FF000000"/>
      <name val="Calibri"/>
      <family val="2"/>
    </font>
  </fonts>
  <fills count="7">
    <fill>
      <patternFill patternType="none"/>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FBE4D5"/>
        <bgColor rgb="FFFBE4D5"/>
      </patternFill>
    </fill>
  </fills>
  <borders count="4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49">
    <xf numFmtId="0" fontId="0" fillId="0" borderId="0" xfId="0"/>
    <xf numFmtId="0" fontId="3" fillId="0" borderId="0" xfId="0" applyFont="1"/>
    <xf numFmtId="0" fontId="4" fillId="0" borderId="0" xfId="0" applyFont="1"/>
    <xf numFmtId="0" fontId="5" fillId="0" borderId="0" xfId="0" applyFont="1" applyAlignment="1">
      <alignment vertical="top"/>
    </xf>
    <xf numFmtId="0" fontId="1" fillId="0" borderId="0" xfId="0" applyFont="1" applyAlignment="1">
      <alignment horizontal="left"/>
    </xf>
    <xf numFmtId="0" fontId="6" fillId="0" borderId="0" xfId="0" applyFont="1"/>
    <xf numFmtId="0" fontId="5" fillId="0" borderId="12" xfId="0" applyFont="1" applyBorder="1"/>
    <xf numFmtId="0" fontId="5" fillId="0" borderId="12" xfId="0" applyFont="1" applyBorder="1" applyAlignment="1">
      <alignment horizontal="center"/>
    </xf>
    <xf numFmtId="0" fontId="6" fillId="0" borderId="12" xfId="0" applyFont="1" applyBorder="1"/>
    <xf numFmtId="0" fontId="8" fillId="0" borderId="0" xfId="0" applyFont="1"/>
    <xf numFmtId="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6" fillId="0" borderId="13" xfId="0" applyFont="1" applyBorder="1" applyAlignment="1">
      <alignment horizontal="left"/>
    </xf>
    <xf numFmtId="0" fontId="6" fillId="0" borderId="13" xfId="0" applyFont="1" applyBorder="1" applyAlignment="1">
      <alignment horizontal="right"/>
    </xf>
    <xf numFmtId="0" fontId="6" fillId="0" borderId="0" xfId="0" applyFont="1" applyAlignment="1">
      <alignment horizontal="right"/>
    </xf>
    <xf numFmtId="0" fontId="5" fillId="0" borderId="0" xfId="0" applyFont="1" applyAlignment="1">
      <alignment horizontal="left" wrapText="1"/>
    </xf>
    <xf numFmtId="0" fontId="5" fillId="0" borderId="0" xfId="0" applyFont="1"/>
    <xf numFmtId="10" fontId="5" fillId="0" borderId="0" xfId="0" applyNumberFormat="1" applyFont="1"/>
    <xf numFmtId="0" fontId="9" fillId="0" borderId="0" xfId="0" applyFont="1"/>
    <xf numFmtId="0" fontId="5" fillId="4" borderId="14" xfId="0" applyFont="1" applyFill="1" applyBorder="1"/>
    <xf numFmtId="0" fontId="5" fillId="0" borderId="12" xfId="0" applyFont="1" applyBorder="1" applyAlignment="1">
      <alignment horizontal="right"/>
    </xf>
    <xf numFmtId="0" fontId="9" fillId="0" borderId="12" xfId="0" applyFont="1" applyBorder="1"/>
    <xf numFmtId="0" fontId="5" fillId="4" borderId="15" xfId="0" applyFont="1" applyFill="1" applyBorder="1" applyAlignment="1">
      <alignment horizontal="left"/>
    </xf>
    <xf numFmtId="0" fontId="5" fillId="4" borderId="16" xfId="0" applyFont="1" applyFill="1" applyBorder="1" applyAlignment="1">
      <alignment horizontal="left"/>
    </xf>
    <xf numFmtId="0" fontId="5" fillId="4" borderId="17" xfId="0" applyFont="1" applyFill="1" applyBorder="1" applyAlignment="1">
      <alignment horizontal="left"/>
    </xf>
    <xf numFmtId="0" fontId="5" fillId="4" borderId="18" xfId="0" applyFont="1" applyFill="1" applyBorder="1" applyAlignment="1">
      <alignment horizontal="left"/>
    </xf>
    <xf numFmtId="0" fontId="5" fillId="0" borderId="12" xfId="0" applyFont="1" applyBorder="1" applyAlignment="1">
      <alignment horizontal="center" vertical="top"/>
    </xf>
    <xf numFmtId="0" fontId="5" fillId="0" borderId="21" xfId="0" applyFont="1" applyBorder="1"/>
    <xf numFmtId="0" fontId="5" fillId="0" borderId="22" xfId="0" applyFont="1" applyBorder="1" applyAlignment="1">
      <alignment horizontal="center"/>
    </xf>
    <xf numFmtId="0" fontId="5" fillId="0" borderId="23" xfId="0" applyFont="1" applyBorder="1"/>
    <xf numFmtId="0" fontId="5" fillId="0" borderId="24" xfId="0" applyFont="1" applyBorder="1" applyAlignment="1">
      <alignment horizontal="center"/>
    </xf>
    <xf numFmtId="0" fontId="6" fillId="0" borderId="23" xfId="0" applyFont="1" applyBorder="1"/>
    <xf numFmtId="0" fontId="5" fillId="0" borderId="25" xfId="0" applyFont="1" applyBorder="1" applyAlignment="1">
      <alignment horizontal="center"/>
    </xf>
    <xf numFmtId="0" fontId="5" fillId="0" borderId="26" xfId="0" applyFont="1" applyBorder="1"/>
    <xf numFmtId="0" fontId="5" fillId="0" borderId="27" xfId="0" applyFont="1" applyBorder="1" applyAlignment="1">
      <alignment horizontal="center"/>
    </xf>
    <xf numFmtId="0" fontId="10" fillId="0" borderId="12" xfId="0" applyFont="1" applyBorder="1"/>
    <xf numFmtId="0" fontId="6" fillId="0" borderId="13" xfId="0" applyFont="1" applyBorder="1" applyAlignment="1">
      <alignment horizontal="center" wrapText="1"/>
    </xf>
    <xf numFmtId="0" fontId="6" fillId="0" borderId="12" xfId="0" applyFont="1" applyBorder="1" applyAlignment="1">
      <alignment horizontal="right"/>
    </xf>
    <xf numFmtId="0" fontId="5" fillId="0" borderId="0" xfId="0" applyFont="1" applyAlignment="1">
      <alignment wrapText="1"/>
    </xf>
    <xf numFmtId="0" fontId="5" fillId="0" borderId="0" xfId="0" applyFont="1" applyAlignment="1">
      <alignment horizontal="left" vertical="center"/>
    </xf>
    <xf numFmtId="0" fontId="5" fillId="0" borderId="0" xfId="0" applyFont="1" applyAlignment="1">
      <alignment horizontal="right"/>
    </xf>
    <xf numFmtId="0" fontId="8" fillId="5" borderId="0" xfId="0" applyFont="1" applyFill="1"/>
    <xf numFmtId="0" fontId="6" fillId="5" borderId="0" xfId="0" applyFont="1" applyFill="1"/>
    <xf numFmtId="0" fontId="5" fillId="5" borderId="0" xfId="0" applyFont="1" applyFill="1" applyAlignment="1">
      <alignment horizontal="left" vertical="top"/>
    </xf>
    <xf numFmtId="0" fontId="6" fillId="3" borderId="14" xfId="0" applyFont="1" applyFill="1" applyBorder="1"/>
    <xf numFmtId="0" fontId="5" fillId="0" borderId="0" xfId="0" applyFont="1" applyAlignment="1">
      <alignment horizontal="left" vertical="top"/>
    </xf>
    <xf numFmtId="0" fontId="5" fillId="3" borderId="14" xfId="0" applyFont="1" applyFill="1" applyBorder="1"/>
    <xf numFmtId="9" fontId="5" fillId="0" borderId="12" xfId="0" applyNumberFormat="1" applyFont="1" applyBorder="1" applyAlignment="1">
      <alignment horizontal="center"/>
    </xf>
    <xf numFmtId="0" fontId="5" fillId="0" borderId="0" xfId="0" applyFont="1" applyAlignment="1">
      <alignment vertical="center"/>
    </xf>
    <xf numFmtId="0" fontId="6" fillId="5" borderId="0" xfId="0" applyFont="1" applyFill="1" applyAlignment="1">
      <alignment horizontal="left" vertical="top"/>
    </xf>
    <xf numFmtId="0" fontId="5" fillId="5" borderId="0" xfId="0" applyFont="1" applyFill="1"/>
    <xf numFmtId="0" fontId="6" fillId="3" borderId="14" xfId="0" applyFont="1" applyFill="1" applyBorder="1" applyAlignment="1">
      <alignment horizontal="left" vertical="top"/>
    </xf>
    <xf numFmtId="0" fontId="6" fillId="0" borderId="12" xfId="0" applyFont="1" applyBorder="1" applyAlignment="1">
      <alignment horizontal="center"/>
    </xf>
    <xf numFmtId="0" fontId="6" fillId="0" borderId="0" xfId="0" applyFont="1" applyAlignment="1">
      <alignment horizontal="left" vertical="top"/>
    </xf>
    <xf numFmtId="0" fontId="11" fillId="0" borderId="0" xfId="0" applyFont="1" applyAlignment="1">
      <alignment horizontal="right" vertical="top"/>
    </xf>
    <xf numFmtId="0" fontId="11" fillId="0" borderId="0" xfId="0" applyFont="1" applyAlignment="1">
      <alignment horizontal="right" vertical="center"/>
    </xf>
    <xf numFmtId="0" fontId="6" fillId="3" borderId="14" xfId="0" applyFont="1" applyFill="1" applyBorder="1" applyAlignment="1">
      <alignment horizontal="center"/>
    </xf>
    <xf numFmtId="0" fontId="5" fillId="0" borderId="4" xfId="0" applyFont="1" applyBorder="1"/>
    <xf numFmtId="0" fontId="5" fillId="0" borderId="5" xfId="0" applyFont="1" applyBorder="1"/>
    <xf numFmtId="0" fontId="11" fillId="0" borderId="12" xfId="0" applyFont="1" applyBorder="1" applyAlignment="1">
      <alignment horizontal="right" vertical="center" wrapText="1"/>
    </xf>
    <xf numFmtId="0" fontId="9" fillId="0" borderId="12" xfId="0" applyFont="1" applyBorder="1" applyAlignment="1">
      <alignment horizontal="right" vertical="center" wrapText="1"/>
    </xf>
    <xf numFmtId="0" fontId="7" fillId="0" borderId="12" xfId="0" applyFont="1" applyBorder="1" applyAlignment="1">
      <alignment horizontal="left" vertical="top" wrapText="1"/>
    </xf>
    <xf numFmtId="9" fontId="7" fillId="0" borderId="12" xfId="0" applyNumberFormat="1" applyFont="1" applyBorder="1" applyAlignment="1">
      <alignment horizontal="right" vertical="center" wrapText="1"/>
    </xf>
    <xf numFmtId="0" fontId="9" fillId="0" borderId="12" xfId="0" applyFont="1" applyBorder="1" applyAlignment="1">
      <alignment horizontal="left" vertical="top" wrapText="1"/>
    </xf>
    <xf numFmtId="0" fontId="5" fillId="0" borderId="6" xfId="0" applyFont="1" applyBorder="1"/>
    <xf numFmtId="0" fontId="5" fillId="0" borderId="7" xfId="0" applyFont="1" applyBorder="1"/>
    <xf numFmtId="0" fontId="5" fillId="0" borderId="8" xfId="0" applyFont="1" applyBorder="1"/>
    <xf numFmtId="0" fontId="6" fillId="5" borderId="7" xfId="0" applyFont="1" applyFill="1" applyBorder="1" applyAlignment="1">
      <alignment horizontal="center"/>
    </xf>
    <xf numFmtId="9" fontId="5" fillId="0" borderId="0" xfId="0" applyNumberFormat="1" applyFont="1" applyAlignment="1">
      <alignment horizontal="right"/>
    </xf>
    <xf numFmtId="0" fontId="13" fillId="0" borderId="0" xfId="0" applyFont="1"/>
    <xf numFmtId="0" fontId="13" fillId="0" borderId="4" xfId="0" applyFont="1" applyBorder="1"/>
    <xf numFmtId="0" fontId="13" fillId="0" borderId="5" xfId="0" applyFont="1" applyBorder="1"/>
    <xf numFmtId="0" fontId="14" fillId="0" borderId="12" xfId="0" applyFont="1" applyBorder="1" applyAlignment="1">
      <alignment horizontal="left" vertical="center" wrapText="1"/>
    </xf>
    <xf numFmtId="0" fontId="15" fillId="0" borderId="12" xfId="0" applyFont="1" applyBorder="1" applyAlignment="1">
      <alignment horizontal="center" vertical="center" wrapText="1"/>
    </xf>
    <xf numFmtId="0" fontId="15" fillId="0" borderId="12" xfId="0" applyFont="1" applyBorder="1" applyAlignment="1">
      <alignment horizontal="left" vertical="center" wrapText="1"/>
    </xf>
    <xf numFmtId="0" fontId="14" fillId="0" borderId="12" xfId="0" applyFont="1" applyBorder="1" applyAlignment="1">
      <alignment horizontal="left" vertical="top"/>
    </xf>
    <xf numFmtId="0" fontId="14" fillId="0" borderId="12" xfId="0" applyFont="1" applyBorder="1" applyAlignment="1">
      <alignment horizontal="center" vertical="top"/>
    </xf>
    <xf numFmtId="0" fontId="14" fillId="0" borderId="0" xfId="0" applyFont="1" applyAlignment="1">
      <alignment vertical="center"/>
    </xf>
    <xf numFmtId="0" fontId="14" fillId="0" borderId="0" xfId="0" applyFont="1" applyAlignment="1">
      <alignment horizontal="left" vertical="center"/>
    </xf>
    <xf numFmtId="0" fontId="13" fillId="0" borderId="6" xfId="0" applyFont="1" applyBorder="1"/>
    <xf numFmtId="0" fontId="14" fillId="0" borderId="7" xfId="0" applyFont="1" applyBorder="1" applyAlignment="1">
      <alignment horizontal="left" vertical="center"/>
    </xf>
    <xf numFmtId="0" fontId="13" fillId="0" borderId="7" xfId="0" applyFont="1" applyBorder="1"/>
    <xf numFmtId="0" fontId="13" fillId="0" borderId="8" xfId="0" applyFont="1" applyBorder="1"/>
    <xf numFmtId="0" fontId="16" fillId="0" borderId="0" xfId="0" applyFont="1" applyAlignment="1">
      <alignment horizontal="left" vertical="top"/>
    </xf>
    <xf numFmtId="0" fontId="14" fillId="0" borderId="12" xfId="0" applyFont="1" applyBorder="1" applyAlignment="1">
      <alignment horizontal="center" vertical="center"/>
    </xf>
    <xf numFmtId="0" fontId="14" fillId="6" borderId="12" xfId="0" applyFont="1" applyFill="1" applyBorder="1" applyAlignment="1">
      <alignment horizontal="left" vertical="top"/>
    </xf>
    <xf numFmtId="0" fontId="14" fillId="6" borderId="12" xfId="0" applyFont="1" applyFill="1" applyBorder="1" applyAlignment="1">
      <alignment horizontal="center" vertical="center"/>
    </xf>
    <xf numFmtId="10" fontId="13" fillId="0" borderId="12" xfId="0" applyNumberFormat="1" applyFont="1" applyBorder="1" applyAlignment="1">
      <alignment horizontal="center" vertical="center"/>
    </xf>
    <xf numFmtId="0" fontId="13" fillId="0" borderId="12" xfId="0" applyFont="1" applyBorder="1" applyAlignment="1">
      <alignment horizontal="center" vertical="center"/>
    </xf>
    <xf numFmtId="0" fontId="9" fillId="0" borderId="0" xfId="0" applyFont="1" applyAlignment="1">
      <alignment horizontal="left" vertical="center"/>
    </xf>
    <xf numFmtId="9" fontId="13" fillId="0" borderId="0" xfId="0" applyNumberFormat="1" applyFont="1"/>
    <xf numFmtId="0" fontId="9" fillId="0" borderId="0" xfId="0" applyFont="1" applyAlignment="1">
      <alignment vertical="center"/>
    </xf>
    <xf numFmtId="0" fontId="13" fillId="0" borderId="0" xfId="0" applyFont="1" applyAlignment="1">
      <alignment horizontal="left"/>
    </xf>
    <xf numFmtId="0" fontId="13" fillId="0" borderId="0" xfId="0" applyFont="1" applyAlignment="1">
      <alignment horizontal="center"/>
    </xf>
    <xf numFmtId="0" fontId="11" fillId="0" borderId="12" xfId="0" applyFont="1" applyBorder="1" applyAlignment="1">
      <alignment horizontal="left" vertical="center" wrapText="1"/>
    </xf>
    <xf numFmtId="3" fontId="9" fillId="0" borderId="12" xfId="0" applyNumberFormat="1" applyFont="1" applyBorder="1" applyAlignment="1">
      <alignment horizontal="right" vertical="center" wrapText="1"/>
    </xf>
    <xf numFmtId="0" fontId="9" fillId="0" borderId="12" xfId="0" applyFont="1" applyBorder="1" applyAlignment="1">
      <alignment horizontal="right" vertical="top" wrapText="1"/>
    </xf>
    <xf numFmtId="0" fontId="9" fillId="0" borderId="12" xfId="0" applyFont="1" applyBorder="1" applyAlignment="1">
      <alignment horizontal="left" vertical="center" wrapText="1"/>
    </xf>
    <xf numFmtId="3" fontId="9" fillId="0" borderId="12" xfId="0" applyNumberFormat="1" applyFont="1" applyBorder="1" applyAlignment="1">
      <alignment horizontal="right" vertical="top" wrapText="1"/>
    </xf>
    <xf numFmtId="0" fontId="9" fillId="0" borderId="4" xfId="0" applyFont="1" applyBorder="1" applyAlignment="1">
      <alignment horizontal="left" vertical="top"/>
    </xf>
    <xf numFmtId="0" fontId="9" fillId="0" borderId="6" xfId="0" applyFont="1" applyBorder="1" applyAlignment="1">
      <alignment horizontal="left" vertical="top"/>
    </xf>
    <xf numFmtId="0" fontId="9" fillId="0" borderId="0" xfId="0" applyFont="1" applyAlignment="1">
      <alignment horizontal="left" vertical="top"/>
    </xf>
    <xf numFmtId="0" fontId="16" fillId="3" borderId="14" xfId="0" applyFont="1" applyFill="1" applyBorder="1" applyAlignment="1">
      <alignment horizontal="left" vertical="top"/>
    </xf>
    <xf numFmtId="0" fontId="7" fillId="0" borderId="12" xfId="0" applyFont="1" applyBorder="1" applyAlignment="1">
      <alignment horizontal="right" vertical="center" wrapText="1"/>
    </xf>
    <xf numFmtId="0" fontId="9" fillId="6" borderId="12" xfId="0" applyFont="1" applyFill="1" applyBorder="1" applyAlignment="1">
      <alignment horizontal="right" vertical="top" wrapText="1"/>
    </xf>
    <xf numFmtId="0" fontId="5" fillId="6" borderId="14" xfId="0" applyFont="1" applyFill="1" applyBorder="1"/>
    <xf numFmtId="9" fontId="9" fillId="0" borderId="12" xfId="0" applyNumberFormat="1" applyFont="1" applyBorder="1" applyAlignment="1">
      <alignment horizontal="right" vertical="top" wrapText="1"/>
    </xf>
    <xf numFmtId="0" fontId="9" fillId="0" borderId="0" xfId="0" applyFont="1" applyAlignment="1">
      <alignment horizontal="left" vertical="top" wrapText="1"/>
    </xf>
    <xf numFmtId="3" fontId="5" fillId="0" borderId="12" xfId="0" applyNumberFormat="1" applyFont="1" applyBorder="1"/>
    <xf numFmtId="3" fontId="5" fillId="0" borderId="0" xfId="0" applyNumberFormat="1" applyFont="1"/>
    <xf numFmtId="0" fontId="9" fillId="0" borderId="12" xfId="0" applyFont="1" applyBorder="1" applyAlignment="1">
      <alignment horizontal="center" vertical="top" wrapText="1"/>
    </xf>
    <xf numFmtId="0" fontId="9" fillId="0" borderId="12" xfId="0" applyFont="1" applyBorder="1" applyAlignment="1">
      <alignment horizontal="center" vertical="center" wrapText="1"/>
    </xf>
    <xf numFmtId="0" fontId="9" fillId="0" borderId="4" xfId="0" applyFont="1" applyBorder="1" applyAlignment="1">
      <alignment horizontal="left" vertical="center"/>
    </xf>
    <xf numFmtId="0" fontId="9" fillId="0" borderId="6" xfId="0" applyFont="1" applyBorder="1" applyAlignment="1">
      <alignment horizontal="left"/>
    </xf>
    <xf numFmtId="9" fontId="5" fillId="0" borderId="12" xfId="0" applyNumberFormat="1" applyFont="1" applyBorder="1"/>
    <xf numFmtId="0" fontId="9" fillId="0" borderId="12" xfId="0" applyFont="1" applyBorder="1" applyAlignment="1">
      <alignment vertical="top" wrapText="1"/>
    </xf>
    <xf numFmtId="0" fontId="9" fillId="0" borderId="12" xfId="0" applyFont="1" applyBorder="1" applyAlignment="1">
      <alignment vertical="center" wrapText="1"/>
    </xf>
    <xf numFmtId="0" fontId="17" fillId="0" borderId="0" xfId="0" applyFont="1"/>
    <xf numFmtId="0" fontId="17" fillId="0" borderId="4" xfId="0" applyFont="1" applyBorder="1"/>
    <xf numFmtId="0" fontId="19" fillId="0" borderId="0" xfId="0" applyFont="1" applyAlignment="1">
      <alignment horizontal="left" vertical="center"/>
    </xf>
    <xf numFmtId="0" fontId="17" fillId="0" borderId="5" xfId="0" applyFont="1" applyBorder="1"/>
    <xf numFmtId="0" fontId="19" fillId="0" borderId="0" xfId="0" applyFont="1" applyAlignment="1">
      <alignment horizontal="right" vertical="top"/>
    </xf>
    <xf numFmtId="0" fontId="19" fillId="0" borderId="0" xfId="0" applyFont="1" applyAlignment="1">
      <alignment vertical="center"/>
    </xf>
    <xf numFmtId="0" fontId="19" fillId="0" borderId="0" xfId="0" applyFont="1"/>
    <xf numFmtId="0" fontId="20" fillId="3" borderId="32" xfId="0" applyFont="1" applyFill="1" applyBorder="1" applyAlignment="1">
      <alignment horizontal="left" vertical="top"/>
    </xf>
    <xf numFmtId="0" fontId="17" fillId="0" borderId="7" xfId="0" applyFont="1" applyBorder="1"/>
    <xf numFmtId="0" fontId="17" fillId="0" borderId="8" xfId="0" applyFont="1" applyBorder="1"/>
    <xf numFmtId="0" fontId="18" fillId="4" borderId="33" xfId="0" applyFont="1" applyFill="1" applyBorder="1" applyAlignment="1">
      <alignment horizontal="left" vertical="center" wrapText="1"/>
    </xf>
    <xf numFmtId="0" fontId="18" fillId="4" borderId="33" xfId="0" applyFont="1" applyFill="1" applyBorder="1" applyAlignment="1">
      <alignment horizontal="left" vertical="top" wrapText="1"/>
    </xf>
    <xf numFmtId="0" fontId="18" fillId="4" borderId="33" xfId="0" applyFont="1" applyFill="1" applyBorder="1" applyAlignment="1">
      <alignment horizontal="center" vertical="center" wrapText="1"/>
    </xf>
    <xf numFmtId="0" fontId="17" fillId="0" borderId="12" xfId="0" applyFont="1" applyBorder="1" applyAlignment="1">
      <alignment horizontal="center"/>
    </xf>
    <xf numFmtId="0" fontId="17" fillId="0" borderId="12" xfId="0" applyFont="1" applyBorder="1"/>
    <xf numFmtId="0" fontId="21" fillId="0" borderId="12" xfId="0" applyFont="1" applyBorder="1" applyAlignment="1">
      <alignment horizontal="center"/>
    </xf>
    <xf numFmtId="0" fontId="21" fillId="0" borderId="12" xfId="0" applyFont="1" applyBorder="1"/>
    <xf numFmtId="0" fontId="17" fillId="0" borderId="0" xfId="0" applyFont="1" applyAlignment="1">
      <alignment horizontal="center"/>
    </xf>
    <xf numFmtId="0" fontId="18" fillId="3" borderId="12"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18" fillId="3" borderId="12" xfId="0" applyFont="1" applyFill="1" applyBorder="1" applyAlignment="1">
      <alignment horizontal="left" vertical="top" wrapText="1"/>
    </xf>
    <xf numFmtId="0" fontId="17" fillId="0" borderId="0" xfId="0" applyFont="1" applyAlignment="1">
      <alignment textRotation="45"/>
    </xf>
    <xf numFmtId="0" fontId="18" fillId="4" borderId="12" xfId="0" applyFont="1" applyFill="1" applyBorder="1" applyAlignment="1">
      <alignment horizontal="left" vertical="center" wrapText="1"/>
    </xf>
    <xf numFmtId="0" fontId="18" fillId="4" borderId="12" xfId="0" applyFont="1" applyFill="1" applyBorder="1" applyAlignment="1">
      <alignment horizontal="center" vertical="center" wrapText="1"/>
    </xf>
    <xf numFmtId="0" fontId="18" fillId="4" borderId="12" xfId="0" applyFont="1" applyFill="1" applyBorder="1" applyAlignment="1">
      <alignment horizontal="left" vertical="top" wrapText="1"/>
    </xf>
    <xf numFmtId="0" fontId="18" fillId="0" borderId="0" xfId="0" applyFont="1" applyAlignment="1">
      <alignment horizontal="left" vertical="top" wrapText="1"/>
    </xf>
    <xf numFmtId="0" fontId="21" fillId="0" borderId="0" xfId="0" applyFont="1"/>
    <xf numFmtId="0" fontId="22" fillId="4" borderId="12" xfId="0" applyFont="1" applyFill="1" applyBorder="1" applyAlignment="1">
      <alignment horizontal="center" vertical="center" wrapText="1"/>
    </xf>
    <xf numFmtId="0" fontId="4" fillId="0" borderId="12" xfId="0" applyFont="1" applyBorder="1"/>
    <xf numFmtId="0" fontId="3" fillId="0" borderId="12" xfId="0" applyFont="1" applyBorder="1"/>
    <xf numFmtId="0" fontId="0" fillId="0" borderId="34" xfId="0" applyBorder="1"/>
    <xf numFmtId="0" fontId="32" fillId="0" borderId="34" xfId="0" applyFont="1" applyBorder="1"/>
    <xf numFmtId="0" fontId="33" fillId="0" borderId="34" xfId="0" applyFont="1" applyBorder="1"/>
    <xf numFmtId="0" fontId="5" fillId="0" borderId="40" xfId="0" applyFont="1" applyBorder="1"/>
    <xf numFmtId="0" fontId="0" fillId="0" borderId="28" xfId="0" applyBorder="1"/>
    <xf numFmtId="0" fontId="5" fillId="0" borderId="41" xfId="0" applyFont="1" applyBorder="1"/>
    <xf numFmtId="0" fontId="9" fillId="0" borderId="40" xfId="0" applyFont="1" applyBorder="1" applyAlignment="1">
      <alignment horizontal="left" vertical="center"/>
    </xf>
    <xf numFmtId="0" fontId="0" fillId="0" borderId="41" xfId="0" applyBorder="1"/>
    <xf numFmtId="0" fontId="5" fillId="0" borderId="30" xfId="0" applyFont="1" applyBorder="1"/>
    <xf numFmtId="0" fontId="9" fillId="0" borderId="42" xfId="0" applyFont="1" applyBorder="1" applyAlignment="1">
      <alignment horizontal="left"/>
    </xf>
    <xf numFmtId="0" fontId="0" fillId="0" borderId="43" xfId="0" applyBorder="1"/>
    <xf numFmtId="0" fontId="5" fillId="0" borderId="43" xfId="0" applyFont="1" applyBorder="1"/>
    <xf numFmtId="0" fontId="5" fillId="0" borderId="44" xfId="0" applyFont="1" applyBorder="1"/>
    <xf numFmtId="0" fontId="34" fillId="0" borderId="28" xfId="0" applyFont="1" applyBorder="1"/>
    <xf numFmtId="0" fontId="33" fillId="0" borderId="0" xfId="0" applyFont="1"/>
    <xf numFmtId="0" fontId="33" fillId="0" borderId="38" xfId="0" applyFont="1" applyBorder="1"/>
    <xf numFmtId="0" fontId="0" fillId="0" borderId="39" xfId="0" applyBorder="1"/>
    <xf numFmtId="0" fontId="0" fillId="0" borderId="40" xfId="0" applyBorder="1"/>
    <xf numFmtId="0" fontId="33" fillId="0" borderId="28" xfId="0" applyFont="1" applyBorder="1"/>
    <xf numFmtId="0" fontId="33" fillId="0" borderId="41" xfId="0" applyFont="1" applyBorder="1"/>
    <xf numFmtId="0" fontId="0" fillId="0" borderId="42" xfId="0" applyBorder="1"/>
    <xf numFmtId="0" fontId="0" fillId="0" borderId="44" xfId="0" applyBorder="1"/>
    <xf numFmtId="0" fontId="33" fillId="0" borderId="45" xfId="0" applyFont="1" applyBorder="1"/>
    <xf numFmtId="0" fontId="0" fillId="0" borderId="46" xfId="0" applyBorder="1"/>
    <xf numFmtId="0" fontId="0" fillId="0" borderId="47" xfId="0" applyBorder="1"/>
    <xf numFmtId="0" fontId="0" fillId="0" borderId="37" xfId="0" applyBorder="1"/>
    <xf numFmtId="0" fontId="33" fillId="0" borderId="40" xfId="0" applyFont="1" applyBorder="1"/>
    <xf numFmtId="0" fontId="9" fillId="0" borderId="28" xfId="0" applyFont="1" applyBorder="1" applyAlignment="1">
      <alignment horizontal="left"/>
    </xf>
    <xf numFmtId="0" fontId="5" fillId="0" borderId="28" xfId="0" applyFont="1" applyBorder="1"/>
    <xf numFmtId="0" fontId="1" fillId="0" borderId="1" xfId="0" applyFont="1" applyBorder="1" applyAlignment="1">
      <alignment horizontal="left" vertical="top" wrapText="1"/>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7" fillId="2" borderId="9" xfId="0" applyFont="1" applyFill="1" applyBorder="1" applyAlignment="1">
      <alignment horizontal="center" vertical="center"/>
    </xf>
    <xf numFmtId="0" fontId="2" fillId="0" borderId="10" xfId="0" applyFont="1" applyBorder="1"/>
    <xf numFmtId="0" fontId="2" fillId="0" borderId="11" xfId="0" applyFont="1" applyBorder="1"/>
    <xf numFmtId="0" fontId="5" fillId="0" borderId="0" xfId="0" applyFont="1" applyAlignment="1">
      <alignment horizontal="center" wrapText="1"/>
    </xf>
    <xf numFmtId="0" fontId="5" fillId="0" borderId="0" xfId="0" applyFont="1" applyAlignment="1">
      <alignment horizontal="center"/>
    </xf>
    <xf numFmtId="0" fontId="9" fillId="4" borderId="9" xfId="0" applyFont="1" applyFill="1" applyBorder="1" applyAlignment="1">
      <alignment vertical="top"/>
    </xf>
    <xf numFmtId="0" fontId="5" fillId="0" borderId="9" xfId="0" applyFont="1" applyBorder="1" applyAlignment="1">
      <alignment horizontal="left"/>
    </xf>
    <xf numFmtId="0" fontId="5" fillId="3" borderId="19" xfId="0" applyFont="1" applyFill="1" applyBorder="1" applyAlignment="1">
      <alignment horizontal="center"/>
    </xf>
    <xf numFmtId="0" fontId="2" fillId="0" borderId="20" xfId="0" applyFont="1" applyBorder="1"/>
    <xf numFmtId="0" fontId="9" fillId="3" borderId="9" xfId="0" applyFont="1" applyFill="1" applyBorder="1" applyAlignment="1">
      <alignment horizontal="left" vertical="center"/>
    </xf>
    <xf numFmtId="0" fontId="5" fillId="0" borderId="9" xfId="0" applyFont="1" applyBorder="1" applyAlignment="1">
      <alignment horizontal="center"/>
    </xf>
    <xf numFmtId="0" fontId="5" fillId="0" borderId="9" xfId="0" applyFont="1" applyBorder="1" applyAlignment="1">
      <alignment horizontal="left" vertical="top" wrapText="1"/>
    </xf>
    <xf numFmtId="0" fontId="5" fillId="0" borderId="1" xfId="0" applyFont="1" applyBorder="1" applyAlignment="1">
      <alignment horizontal="left" wrapText="1"/>
    </xf>
    <xf numFmtId="0" fontId="6" fillId="0" borderId="0" xfId="0" applyFont="1" applyAlignment="1">
      <alignment horizontal="left"/>
    </xf>
    <xf numFmtId="0" fontId="6" fillId="3" borderId="9" xfId="0" applyFont="1" applyFill="1" applyBorder="1" applyAlignment="1">
      <alignment horizontal="left"/>
    </xf>
    <xf numFmtId="0" fontId="5" fillId="0" borderId="0" xfId="0" applyFont="1" applyAlignment="1">
      <alignment horizontal="left" wrapText="1"/>
    </xf>
    <xf numFmtId="0" fontId="5" fillId="3" borderId="9" xfId="0" applyFont="1" applyFill="1" applyBorder="1" applyAlignment="1">
      <alignment horizontal="left"/>
    </xf>
    <xf numFmtId="0" fontId="9" fillId="0" borderId="0" xfId="0" applyFont="1" applyAlignment="1">
      <alignment horizontal="center"/>
    </xf>
    <xf numFmtId="0" fontId="5" fillId="4" borderId="9" xfId="0" applyFont="1" applyFill="1" applyBorder="1" applyAlignment="1">
      <alignment horizontal="left"/>
    </xf>
    <xf numFmtId="0" fontId="6" fillId="0" borderId="6" xfId="0" applyFont="1" applyBorder="1" applyAlignment="1">
      <alignment horizontal="center" wrapText="1"/>
    </xf>
    <xf numFmtId="0" fontId="5" fillId="3" borderId="9" xfId="0" applyFont="1" applyFill="1" applyBorder="1" applyAlignment="1">
      <alignment horizontal="center"/>
    </xf>
    <xf numFmtId="0" fontId="5" fillId="0" borderId="0" xfId="0" applyFont="1" applyAlignment="1">
      <alignment horizontal="left"/>
    </xf>
    <xf numFmtId="0" fontId="5" fillId="0" borderId="1" xfId="0" applyFont="1" applyBorder="1" applyAlignment="1">
      <alignment horizontal="left" vertical="top" wrapText="1"/>
    </xf>
    <xf numFmtId="0" fontId="6" fillId="3" borderId="28" xfId="0" applyFont="1" applyFill="1" applyBorder="1" applyAlignment="1">
      <alignment horizontal="left"/>
    </xf>
    <xf numFmtId="0" fontId="5" fillId="0" borderId="0" xfId="0" applyFont="1" applyAlignment="1">
      <alignment horizontal="left" vertical="top" wrapText="1"/>
    </xf>
    <xf numFmtId="9" fontId="5" fillId="0" borderId="9" xfId="0" applyNumberFormat="1" applyFont="1" applyBorder="1" applyAlignment="1">
      <alignment horizontal="center"/>
    </xf>
    <xf numFmtId="0" fontId="6" fillId="4" borderId="28" xfId="0" applyFont="1" applyFill="1" applyBorder="1" applyAlignment="1">
      <alignment horizontal="left"/>
    </xf>
    <xf numFmtId="0" fontId="6" fillId="3" borderId="29" xfId="0" applyFont="1" applyFill="1" applyBorder="1" applyAlignment="1">
      <alignment horizontal="center"/>
    </xf>
    <xf numFmtId="0" fontId="2" fillId="0" borderId="30" xfId="0" applyFont="1" applyBorder="1"/>
    <xf numFmtId="0" fontId="2" fillId="0" borderId="31" xfId="0" applyFont="1" applyBorder="1"/>
    <xf numFmtId="0" fontId="6" fillId="4" borderId="9" xfId="0" applyFont="1" applyFill="1" applyBorder="1" applyAlignment="1">
      <alignment horizontal="left"/>
    </xf>
    <xf numFmtId="0" fontId="6" fillId="3" borderId="9" xfId="0" applyFont="1" applyFill="1" applyBorder="1" applyAlignment="1">
      <alignment horizontal="center"/>
    </xf>
    <xf numFmtId="0" fontId="9" fillId="0" borderId="1" xfId="0" applyFont="1" applyBorder="1" applyAlignment="1">
      <alignment horizontal="left"/>
    </xf>
    <xf numFmtId="0" fontId="12" fillId="3" borderId="9" xfId="0" applyFont="1" applyFill="1" applyBorder="1" applyAlignment="1">
      <alignment horizontal="left"/>
    </xf>
    <xf numFmtId="0" fontId="14" fillId="0" borderId="1" xfId="0" applyFont="1" applyBorder="1" applyAlignment="1">
      <alignment horizontal="left" vertical="center"/>
    </xf>
    <xf numFmtId="0" fontId="9" fillId="0" borderId="0" xfId="0" applyFont="1" applyAlignment="1">
      <alignment horizontal="left" vertical="center"/>
    </xf>
    <xf numFmtId="0" fontId="13" fillId="0" borderId="0" xfId="0" applyFont="1" applyAlignment="1">
      <alignment horizontal="left"/>
    </xf>
    <xf numFmtId="0" fontId="9" fillId="0" borderId="1" xfId="0" applyFont="1" applyBorder="1" applyAlignment="1">
      <alignment horizontal="left" vertical="top"/>
    </xf>
    <xf numFmtId="0" fontId="7" fillId="3" borderId="28" xfId="0" applyFont="1" applyFill="1" applyBorder="1" applyAlignment="1">
      <alignment horizontal="left" vertical="top"/>
    </xf>
    <xf numFmtId="0" fontId="13" fillId="0" borderId="0" xfId="0" applyFont="1" applyAlignment="1">
      <alignment horizontal="left" vertical="top" wrapText="1"/>
    </xf>
    <xf numFmtId="0" fontId="18" fillId="0" borderId="1" xfId="0" applyFont="1" applyBorder="1" applyAlignment="1">
      <alignment horizontal="left" vertical="center"/>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0" fillId="0" borderId="0" xfId="0"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2" fillId="0" borderId="8" xfId="0" applyFont="1" applyBorder="1" applyAlignment="1">
      <alignment vertical="top"/>
    </xf>
    <xf numFmtId="0" fontId="0" fillId="0" borderId="35" xfId="0" applyBorder="1" applyAlignment="1">
      <alignment horizontal="center"/>
    </xf>
    <xf numFmtId="0" fontId="0" fillId="0" borderId="36" xfId="0" applyBorder="1" applyAlignment="1">
      <alignment horizontal="center"/>
    </xf>
    <xf numFmtId="0" fontId="9" fillId="0" borderId="37" xfId="0" applyFont="1" applyBorder="1" applyAlignment="1">
      <alignment horizontal="left" vertical="top"/>
    </xf>
    <xf numFmtId="0" fontId="2" fillId="0" borderId="38" xfId="0" applyFont="1" applyBorder="1"/>
    <xf numFmtId="0" fontId="2" fillId="0" borderId="39" xfId="0" applyFont="1" applyBorder="1"/>
    <xf numFmtId="2" fontId="9" fillId="0" borderId="12" xfId="0" applyNumberFormat="1" applyFont="1" applyBorder="1" applyAlignment="1">
      <alignment horizontal="right" vertical="top" wrapText="1"/>
    </xf>
    <xf numFmtId="0" fontId="9" fillId="0" borderId="0" xfId="0" applyFont="1" applyAlignment="1">
      <alignment horizontal="left" vertical="top" wrapText="1"/>
    </xf>
    <xf numFmtId="0" fontId="0" fillId="0" borderId="0" xfId="0" applyAlignment="1">
      <alignment horizontal="left"/>
    </xf>
    <xf numFmtId="0" fontId="5" fillId="0" borderId="28" xfId="0" applyFont="1" applyBorder="1" applyAlignment="1">
      <alignment horizontal="left" vertical="top" wrapText="1"/>
    </xf>
    <xf numFmtId="0" fontId="2" fillId="0" borderId="28" xfId="0" applyFont="1" applyBorder="1" applyAlignment="1">
      <alignment vertical="top"/>
    </xf>
    <xf numFmtId="0" fontId="0" fillId="0" borderId="28" xfId="0" applyBorder="1" applyAlignment="1">
      <alignment vertical="top"/>
    </xf>
    <xf numFmtId="0" fontId="0" fillId="0" borderId="28" xfId="0" applyBorder="1" applyAlignment="1">
      <alignment horizontal="center"/>
    </xf>
    <xf numFmtId="0" fontId="32" fillId="0" borderId="2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900" b="1" i="0">
                <a:solidFill>
                  <a:srgbClr val="757575"/>
                </a:solidFill>
                <a:latin typeface="+mn-lt"/>
              </a:defRPr>
            </a:pPr>
            <a:r>
              <a:rPr lang="en-IN" sz="1900" b="1" i="0">
                <a:solidFill>
                  <a:srgbClr val="757575"/>
                </a:solidFill>
                <a:latin typeface="+mn-lt"/>
              </a:rPr>
              <a:t>Breakeven Chart </a:t>
            </a:r>
          </a:p>
        </c:rich>
      </c:tx>
      <c:overlay val="0"/>
    </c:title>
    <c:autoTitleDeleted val="0"/>
    <c:plotArea>
      <c:layout>
        <c:manualLayout>
          <c:xMode val="edge"/>
          <c:yMode val="edge"/>
          <c:x val="0.14570556129652001"/>
          <c:y val="0.11566816275022095"/>
          <c:w val="0.66409769019168363"/>
          <c:h val="0.72573739681461558"/>
        </c:manualLayout>
      </c:layout>
      <c:lineChart>
        <c:grouping val="standard"/>
        <c:varyColors val="1"/>
        <c:ser>
          <c:idx val="0"/>
          <c:order val="0"/>
          <c:tx>
            <c:v>VC (Rs.)</c:v>
          </c:tx>
          <c:spPr>
            <a:ln w="28575" cmpd="sng">
              <a:solidFill>
                <a:srgbClr val="4285F4">
                  <a:alpha val="100000"/>
                </a:srgbClr>
              </a:solidFill>
            </a:ln>
          </c:spPr>
          <c:marker>
            <c:symbol val="none"/>
          </c:marker>
          <c:cat>
            <c:numRef>
              <c:f>'P14'!$C$22:$C$29</c:f>
              <c:numCache>
                <c:formatCode>General</c:formatCode>
                <c:ptCount val="8"/>
                <c:pt idx="0">
                  <c:v>0</c:v>
                </c:pt>
                <c:pt idx="1">
                  <c:v>5000</c:v>
                </c:pt>
                <c:pt idx="2">
                  <c:v>10000</c:v>
                </c:pt>
                <c:pt idx="3">
                  <c:v>15000</c:v>
                </c:pt>
                <c:pt idx="4">
                  <c:v>20000</c:v>
                </c:pt>
                <c:pt idx="5">
                  <c:v>25000</c:v>
                </c:pt>
                <c:pt idx="6">
                  <c:v>30000</c:v>
                </c:pt>
                <c:pt idx="7">
                  <c:v>35000</c:v>
                </c:pt>
              </c:numCache>
            </c:numRef>
          </c:cat>
          <c:val>
            <c:numRef>
              <c:f>'P14'!$E$22:$E$29</c:f>
              <c:numCache>
                <c:formatCode>General</c:formatCode>
                <c:ptCount val="8"/>
                <c:pt idx="0">
                  <c:v>0</c:v>
                </c:pt>
                <c:pt idx="1">
                  <c:v>60000</c:v>
                </c:pt>
                <c:pt idx="2">
                  <c:v>120000</c:v>
                </c:pt>
                <c:pt idx="3">
                  <c:v>180000</c:v>
                </c:pt>
                <c:pt idx="4">
                  <c:v>240000</c:v>
                </c:pt>
                <c:pt idx="5">
                  <c:v>300000</c:v>
                </c:pt>
                <c:pt idx="6">
                  <c:v>360000</c:v>
                </c:pt>
                <c:pt idx="7">
                  <c:v>420000</c:v>
                </c:pt>
              </c:numCache>
            </c:numRef>
          </c:val>
          <c:smooth val="0"/>
          <c:extLst>
            <c:ext xmlns:c16="http://schemas.microsoft.com/office/drawing/2014/chart" uri="{C3380CC4-5D6E-409C-BE32-E72D297353CC}">
              <c16:uniqueId val="{00000000-ECF1-4DC9-9348-4BB7D60BA8E6}"/>
            </c:ext>
          </c:extLst>
        </c:ser>
        <c:ser>
          <c:idx val="1"/>
          <c:order val="1"/>
          <c:tx>
            <c:v>TC (Rs.)</c:v>
          </c:tx>
          <c:spPr>
            <a:ln w="28575" cmpd="sng">
              <a:solidFill>
                <a:srgbClr val="EA4335">
                  <a:alpha val="100000"/>
                </a:srgbClr>
              </a:solidFill>
            </a:ln>
          </c:spPr>
          <c:marker>
            <c:symbol val="none"/>
          </c:marker>
          <c:cat>
            <c:numRef>
              <c:f>'P14'!$C$22:$C$29</c:f>
              <c:numCache>
                <c:formatCode>General</c:formatCode>
                <c:ptCount val="8"/>
                <c:pt idx="0">
                  <c:v>0</c:v>
                </c:pt>
                <c:pt idx="1">
                  <c:v>5000</c:v>
                </c:pt>
                <c:pt idx="2">
                  <c:v>10000</c:v>
                </c:pt>
                <c:pt idx="3">
                  <c:v>15000</c:v>
                </c:pt>
                <c:pt idx="4">
                  <c:v>20000</c:v>
                </c:pt>
                <c:pt idx="5">
                  <c:v>25000</c:v>
                </c:pt>
                <c:pt idx="6">
                  <c:v>30000</c:v>
                </c:pt>
                <c:pt idx="7">
                  <c:v>35000</c:v>
                </c:pt>
              </c:numCache>
            </c:numRef>
          </c:cat>
          <c:val>
            <c:numRef>
              <c:f>'P14'!$F$22:$F$29</c:f>
              <c:numCache>
                <c:formatCode>General</c:formatCode>
                <c:ptCount val="8"/>
                <c:pt idx="0">
                  <c:v>160000</c:v>
                </c:pt>
                <c:pt idx="1">
                  <c:v>220000</c:v>
                </c:pt>
                <c:pt idx="2">
                  <c:v>280000</c:v>
                </c:pt>
                <c:pt idx="3">
                  <c:v>340000</c:v>
                </c:pt>
                <c:pt idx="4">
                  <c:v>400000</c:v>
                </c:pt>
                <c:pt idx="5">
                  <c:v>460000</c:v>
                </c:pt>
                <c:pt idx="6">
                  <c:v>520000</c:v>
                </c:pt>
                <c:pt idx="7">
                  <c:v>580000</c:v>
                </c:pt>
              </c:numCache>
            </c:numRef>
          </c:val>
          <c:smooth val="0"/>
          <c:extLst>
            <c:ext xmlns:c16="http://schemas.microsoft.com/office/drawing/2014/chart" uri="{C3380CC4-5D6E-409C-BE32-E72D297353CC}">
              <c16:uniqueId val="{00000001-ECF1-4DC9-9348-4BB7D60BA8E6}"/>
            </c:ext>
          </c:extLst>
        </c:ser>
        <c:ser>
          <c:idx val="2"/>
          <c:order val="2"/>
          <c:tx>
            <c:v>Sales Revenue (Rs.)</c:v>
          </c:tx>
          <c:spPr>
            <a:ln w="28575" cmpd="sng">
              <a:solidFill>
                <a:srgbClr val="FBBC04">
                  <a:alpha val="100000"/>
                </a:srgbClr>
              </a:solidFill>
            </a:ln>
          </c:spPr>
          <c:marker>
            <c:symbol val="none"/>
          </c:marker>
          <c:dLbls>
            <c:dLbl>
              <c:idx val="4"/>
              <c:layout>
                <c:manualLayout>
                  <c:x val="6.0350877192982454E-2"/>
                  <c:y val="6.52975250131647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36-4C01-94CA-C5BCF32EB64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'P14'!$C$22:$C$29</c:f>
              <c:numCache>
                <c:formatCode>General</c:formatCode>
                <c:ptCount val="8"/>
                <c:pt idx="0">
                  <c:v>0</c:v>
                </c:pt>
                <c:pt idx="1">
                  <c:v>5000</c:v>
                </c:pt>
                <c:pt idx="2">
                  <c:v>10000</c:v>
                </c:pt>
                <c:pt idx="3">
                  <c:v>15000</c:v>
                </c:pt>
                <c:pt idx="4">
                  <c:v>20000</c:v>
                </c:pt>
                <c:pt idx="5">
                  <c:v>25000</c:v>
                </c:pt>
                <c:pt idx="6">
                  <c:v>30000</c:v>
                </c:pt>
                <c:pt idx="7">
                  <c:v>35000</c:v>
                </c:pt>
              </c:numCache>
            </c:numRef>
          </c:cat>
          <c:val>
            <c:numRef>
              <c:f>'P14'!$G$22:$G$29</c:f>
              <c:numCache>
                <c:formatCode>General</c:formatCode>
                <c:ptCount val="8"/>
                <c:pt idx="0">
                  <c:v>0</c:v>
                </c:pt>
                <c:pt idx="1">
                  <c:v>100000</c:v>
                </c:pt>
                <c:pt idx="2">
                  <c:v>200000</c:v>
                </c:pt>
                <c:pt idx="3">
                  <c:v>300000</c:v>
                </c:pt>
                <c:pt idx="4">
                  <c:v>400000</c:v>
                </c:pt>
                <c:pt idx="5">
                  <c:v>500000</c:v>
                </c:pt>
                <c:pt idx="6">
                  <c:v>600000</c:v>
                </c:pt>
                <c:pt idx="7">
                  <c:v>700000</c:v>
                </c:pt>
              </c:numCache>
            </c:numRef>
          </c:val>
          <c:smooth val="0"/>
          <c:extLst>
            <c:ext xmlns:c16="http://schemas.microsoft.com/office/drawing/2014/chart" uri="{C3380CC4-5D6E-409C-BE32-E72D297353CC}">
              <c16:uniqueId val="{00000002-ECF1-4DC9-9348-4BB7D60BA8E6}"/>
            </c:ext>
          </c:extLst>
        </c:ser>
        <c:dLbls>
          <c:showLegendKey val="0"/>
          <c:showVal val="0"/>
          <c:showCatName val="0"/>
          <c:showSerName val="0"/>
          <c:showPercent val="0"/>
          <c:showBubbleSize val="0"/>
        </c:dLbls>
        <c:smooth val="0"/>
        <c:axId val="490472757"/>
        <c:axId val="1067615312"/>
      </c:lineChart>
      <c:catAx>
        <c:axId val="490472757"/>
        <c:scaling>
          <c:orientation val="minMax"/>
        </c:scaling>
        <c:delete val="0"/>
        <c:axPos val="b"/>
        <c:title>
          <c:tx>
            <c:rich>
              <a:bodyPr/>
              <a:lstStyle/>
              <a:p>
                <a:pPr lvl="0">
                  <a:defRPr sz="1600" b="1" i="0">
                    <a:solidFill>
                      <a:srgbClr val="000000"/>
                    </a:solidFill>
                    <a:latin typeface="+mn-lt"/>
                  </a:defRPr>
                </a:pPr>
                <a:r>
                  <a:rPr lang="en-IN" sz="1600" b="1" i="0">
                    <a:solidFill>
                      <a:srgbClr val="000000"/>
                    </a:solidFill>
                    <a:latin typeface="+mn-lt"/>
                  </a:rPr>
                  <a:t>Number of Units </a:t>
                </a:r>
              </a:p>
            </c:rich>
          </c:tx>
          <c:overlay val="0"/>
        </c:title>
        <c:numFmt formatCode="General" sourceLinked="1"/>
        <c:majorTickMark val="none"/>
        <c:minorTickMark val="none"/>
        <c:tickLblPos val="nextTo"/>
        <c:txPr>
          <a:bodyPr/>
          <a:lstStyle/>
          <a:p>
            <a:pPr lvl="0">
              <a:defRPr sz="1600" b="1" i="0">
                <a:solidFill>
                  <a:srgbClr val="000000"/>
                </a:solidFill>
                <a:latin typeface="+mn-lt"/>
              </a:defRPr>
            </a:pPr>
            <a:endParaRPr lang="en-US"/>
          </a:p>
        </c:txPr>
        <c:crossAx val="1067615312"/>
        <c:crosses val="autoZero"/>
        <c:auto val="1"/>
        <c:lblAlgn val="ctr"/>
        <c:lblOffset val="100"/>
        <c:noMultiLvlLbl val="1"/>
      </c:catAx>
      <c:valAx>
        <c:axId val="1067615312"/>
        <c:scaling>
          <c:orientation val="minMax"/>
        </c:scaling>
        <c:delete val="0"/>
        <c:axPos val="l"/>
        <c:majorGridlines>
          <c:spPr>
            <a:ln>
              <a:solidFill>
                <a:srgbClr val="B7B7B7"/>
              </a:solidFill>
            </a:ln>
          </c:spPr>
        </c:majorGridlines>
        <c:title>
          <c:tx>
            <c:rich>
              <a:bodyPr/>
              <a:lstStyle/>
              <a:p>
                <a:pPr lvl="0">
                  <a:defRPr sz="1600" b="1" i="0">
                    <a:solidFill>
                      <a:srgbClr val="000000"/>
                    </a:solidFill>
                    <a:latin typeface="+mn-lt"/>
                  </a:defRPr>
                </a:pPr>
                <a:r>
                  <a:rPr lang="en-IN" sz="1600" b="1" i="0">
                    <a:solidFill>
                      <a:srgbClr val="000000"/>
                    </a:solidFill>
                    <a:latin typeface="+mn-lt"/>
                  </a:rPr>
                  <a:t>Sales Revenue </a:t>
                </a:r>
              </a:p>
            </c:rich>
          </c:tx>
          <c:overlay val="0"/>
        </c:title>
        <c:numFmt formatCode="General" sourceLinked="1"/>
        <c:majorTickMark val="none"/>
        <c:minorTickMark val="none"/>
        <c:tickLblPos val="nextTo"/>
        <c:spPr>
          <a:ln/>
        </c:spPr>
        <c:txPr>
          <a:bodyPr/>
          <a:lstStyle/>
          <a:p>
            <a:pPr lvl="0">
              <a:defRPr sz="1600" b="1" i="0">
                <a:solidFill>
                  <a:srgbClr val="000000"/>
                </a:solidFill>
                <a:latin typeface="+mn-lt"/>
              </a:defRPr>
            </a:pPr>
            <a:endParaRPr lang="en-US"/>
          </a:p>
        </c:txPr>
        <c:crossAx val="490472757"/>
        <c:crosses val="autoZero"/>
        <c:crossBetween val="midCat"/>
      </c:valAx>
    </c:plotArea>
    <c:legend>
      <c:legendPos val="r"/>
      <c:layout>
        <c:manualLayout>
          <c:xMode val="edge"/>
          <c:yMode val="edge"/>
          <c:x val="0.82311193910373026"/>
          <c:y val="0.18276635239907224"/>
        </c:manualLayout>
      </c:layout>
      <c:overlay val="0"/>
      <c:txPr>
        <a:bodyPr/>
        <a:lstStyle/>
        <a:p>
          <a:pPr lvl="0">
            <a:defRPr sz="16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2800" b="1" i="0">
                <a:solidFill>
                  <a:srgbClr val="757575"/>
                </a:solidFill>
                <a:latin typeface="+mn-lt"/>
              </a:defRPr>
            </a:pPr>
            <a:r>
              <a:rPr lang="en-IN" sz="2800" b="1" i="0">
                <a:solidFill>
                  <a:srgbClr val="757575"/>
                </a:solidFill>
                <a:latin typeface="+mn-lt"/>
              </a:rPr>
              <a:t>Contribution Breakeven Chart</a:t>
            </a:r>
          </a:p>
        </c:rich>
      </c:tx>
      <c:overlay val="0"/>
    </c:title>
    <c:autoTitleDeleted val="0"/>
    <c:plotArea>
      <c:layout>
        <c:manualLayout>
          <c:xMode val="edge"/>
          <c:yMode val="edge"/>
          <c:x val="0.1379664134903491"/>
          <c:y val="0.13973474744228401"/>
          <c:w val="0.65021015957076167"/>
          <c:h val="0.68141582302212222"/>
        </c:manualLayout>
      </c:layout>
      <c:lineChart>
        <c:grouping val="standard"/>
        <c:varyColors val="1"/>
        <c:ser>
          <c:idx val="0"/>
          <c:order val="0"/>
          <c:tx>
            <c:v>FC (Rs.)</c:v>
          </c:tx>
          <c:spPr>
            <a:ln w="28575" cmpd="sng">
              <a:solidFill>
                <a:srgbClr val="4285F4">
                  <a:alpha val="100000"/>
                </a:srgbClr>
              </a:solidFill>
            </a:ln>
          </c:spPr>
          <c:marker>
            <c:symbol val="none"/>
          </c:marker>
          <c:cat>
            <c:numRef>
              <c:f>'P14'!$C$34:$C$41</c:f>
              <c:numCache>
                <c:formatCode>General</c:formatCode>
                <c:ptCount val="8"/>
                <c:pt idx="0">
                  <c:v>0</c:v>
                </c:pt>
                <c:pt idx="1">
                  <c:v>5000</c:v>
                </c:pt>
                <c:pt idx="2">
                  <c:v>10000</c:v>
                </c:pt>
                <c:pt idx="3">
                  <c:v>15000</c:v>
                </c:pt>
                <c:pt idx="4">
                  <c:v>20000</c:v>
                </c:pt>
                <c:pt idx="5">
                  <c:v>25000</c:v>
                </c:pt>
                <c:pt idx="6">
                  <c:v>30000</c:v>
                </c:pt>
                <c:pt idx="7">
                  <c:v>35000</c:v>
                </c:pt>
              </c:numCache>
            </c:numRef>
          </c:cat>
          <c:val>
            <c:numRef>
              <c:f>'P14'!$D$34:$D$41</c:f>
              <c:numCache>
                <c:formatCode>General</c:formatCode>
                <c:ptCount val="8"/>
                <c:pt idx="0">
                  <c:v>160000</c:v>
                </c:pt>
                <c:pt idx="1">
                  <c:v>160000</c:v>
                </c:pt>
                <c:pt idx="2">
                  <c:v>160000</c:v>
                </c:pt>
                <c:pt idx="3">
                  <c:v>160000</c:v>
                </c:pt>
                <c:pt idx="4">
                  <c:v>160000</c:v>
                </c:pt>
                <c:pt idx="5">
                  <c:v>160000</c:v>
                </c:pt>
                <c:pt idx="6">
                  <c:v>160000</c:v>
                </c:pt>
                <c:pt idx="7">
                  <c:v>160000</c:v>
                </c:pt>
              </c:numCache>
            </c:numRef>
          </c:val>
          <c:smooth val="0"/>
          <c:extLst>
            <c:ext xmlns:c16="http://schemas.microsoft.com/office/drawing/2014/chart" uri="{C3380CC4-5D6E-409C-BE32-E72D297353CC}">
              <c16:uniqueId val="{00000000-7B13-4D1F-87B6-CA11993036E6}"/>
            </c:ext>
          </c:extLst>
        </c:ser>
        <c:ser>
          <c:idx val="1"/>
          <c:order val="1"/>
          <c:tx>
            <c:v>Sales Revenue (Rs.)</c:v>
          </c:tx>
          <c:spPr>
            <a:ln w="38100" cmpd="sng">
              <a:solidFill>
                <a:srgbClr val="EA4335">
                  <a:alpha val="100000"/>
                </a:srgbClr>
              </a:solidFill>
            </a:ln>
          </c:spPr>
          <c:marker>
            <c:symbol val="none"/>
          </c:marker>
          <c:cat>
            <c:numRef>
              <c:f>'P14'!$C$34:$C$41</c:f>
              <c:numCache>
                <c:formatCode>General</c:formatCode>
                <c:ptCount val="8"/>
                <c:pt idx="0">
                  <c:v>0</c:v>
                </c:pt>
                <c:pt idx="1">
                  <c:v>5000</c:v>
                </c:pt>
                <c:pt idx="2">
                  <c:v>10000</c:v>
                </c:pt>
                <c:pt idx="3">
                  <c:v>15000</c:v>
                </c:pt>
                <c:pt idx="4">
                  <c:v>20000</c:v>
                </c:pt>
                <c:pt idx="5">
                  <c:v>25000</c:v>
                </c:pt>
                <c:pt idx="6">
                  <c:v>30000</c:v>
                </c:pt>
                <c:pt idx="7">
                  <c:v>35000</c:v>
                </c:pt>
              </c:numCache>
            </c:numRef>
          </c:cat>
          <c:val>
            <c:numRef>
              <c:f>'P14'!$E$34:$E$41</c:f>
              <c:numCache>
                <c:formatCode>General</c:formatCode>
                <c:ptCount val="8"/>
                <c:pt idx="0">
                  <c:v>0</c:v>
                </c:pt>
                <c:pt idx="1">
                  <c:v>100000</c:v>
                </c:pt>
                <c:pt idx="2">
                  <c:v>200000</c:v>
                </c:pt>
                <c:pt idx="3">
                  <c:v>300000</c:v>
                </c:pt>
                <c:pt idx="4">
                  <c:v>400000</c:v>
                </c:pt>
                <c:pt idx="5">
                  <c:v>500000</c:v>
                </c:pt>
                <c:pt idx="6">
                  <c:v>600000</c:v>
                </c:pt>
                <c:pt idx="7">
                  <c:v>700000</c:v>
                </c:pt>
              </c:numCache>
            </c:numRef>
          </c:val>
          <c:smooth val="0"/>
          <c:extLst>
            <c:ext xmlns:c16="http://schemas.microsoft.com/office/drawing/2014/chart" uri="{C3380CC4-5D6E-409C-BE32-E72D297353CC}">
              <c16:uniqueId val="{00000001-7B13-4D1F-87B6-CA11993036E6}"/>
            </c:ext>
          </c:extLst>
        </c:ser>
        <c:ser>
          <c:idx val="2"/>
          <c:order val="2"/>
          <c:tx>
            <c:v>Contribution (Rs.)</c:v>
          </c:tx>
          <c:spPr>
            <a:ln w="28575" cmpd="sng">
              <a:solidFill>
                <a:srgbClr val="FBBC04">
                  <a:alpha val="100000"/>
                </a:srgbClr>
              </a:solidFill>
            </a:ln>
          </c:spPr>
          <c:marker>
            <c:symbol val="none"/>
          </c:marker>
          <c:cat>
            <c:numRef>
              <c:f>'P14'!$C$34:$C$41</c:f>
              <c:numCache>
                <c:formatCode>General</c:formatCode>
                <c:ptCount val="8"/>
                <c:pt idx="0">
                  <c:v>0</c:v>
                </c:pt>
                <c:pt idx="1">
                  <c:v>5000</c:v>
                </c:pt>
                <c:pt idx="2">
                  <c:v>10000</c:v>
                </c:pt>
                <c:pt idx="3">
                  <c:v>15000</c:v>
                </c:pt>
                <c:pt idx="4">
                  <c:v>20000</c:v>
                </c:pt>
                <c:pt idx="5">
                  <c:v>25000</c:v>
                </c:pt>
                <c:pt idx="6">
                  <c:v>30000</c:v>
                </c:pt>
                <c:pt idx="7">
                  <c:v>35000</c:v>
                </c:pt>
              </c:numCache>
            </c:numRef>
          </c:cat>
          <c:val>
            <c:numRef>
              <c:f>'P14'!$F$34:$F$41</c:f>
              <c:numCache>
                <c:formatCode>General</c:formatCode>
                <c:ptCount val="8"/>
                <c:pt idx="0">
                  <c:v>0</c:v>
                </c:pt>
                <c:pt idx="1">
                  <c:v>40000</c:v>
                </c:pt>
                <c:pt idx="2">
                  <c:v>80000</c:v>
                </c:pt>
                <c:pt idx="3">
                  <c:v>120000</c:v>
                </c:pt>
                <c:pt idx="4">
                  <c:v>160000</c:v>
                </c:pt>
                <c:pt idx="5">
                  <c:v>200000</c:v>
                </c:pt>
                <c:pt idx="6">
                  <c:v>240000</c:v>
                </c:pt>
                <c:pt idx="7">
                  <c:v>280000</c:v>
                </c:pt>
              </c:numCache>
            </c:numRef>
          </c:val>
          <c:smooth val="0"/>
          <c:extLst>
            <c:ext xmlns:c16="http://schemas.microsoft.com/office/drawing/2014/chart" uri="{C3380CC4-5D6E-409C-BE32-E72D297353CC}">
              <c16:uniqueId val="{00000002-7B13-4D1F-87B6-CA11993036E6}"/>
            </c:ext>
          </c:extLst>
        </c:ser>
        <c:dLbls>
          <c:showLegendKey val="0"/>
          <c:showVal val="0"/>
          <c:showCatName val="0"/>
          <c:showSerName val="0"/>
          <c:showPercent val="0"/>
          <c:showBubbleSize val="0"/>
        </c:dLbls>
        <c:smooth val="0"/>
        <c:axId val="123605735"/>
        <c:axId val="1949252419"/>
      </c:lineChart>
      <c:catAx>
        <c:axId val="12360573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out"/>
        <c:minorTickMark val="none"/>
        <c:tickLblPos val="nextTo"/>
        <c:txPr>
          <a:bodyPr/>
          <a:lstStyle/>
          <a:p>
            <a:pPr lvl="0">
              <a:defRPr sz="1800" b="1" i="0">
                <a:solidFill>
                  <a:srgbClr val="000000"/>
                </a:solidFill>
                <a:latin typeface="+mn-lt"/>
              </a:defRPr>
            </a:pPr>
            <a:endParaRPr lang="en-US"/>
          </a:p>
        </c:txPr>
        <c:crossAx val="1949252419"/>
        <c:crosses val="autoZero"/>
        <c:auto val="1"/>
        <c:lblAlgn val="ctr"/>
        <c:lblOffset val="100"/>
        <c:noMultiLvlLbl val="1"/>
      </c:catAx>
      <c:valAx>
        <c:axId val="19492524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1800" b="1" i="0">
                <a:solidFill>
                  <a:srgbClr val="000000"/>
                </a:solidFill>
                <a:latin typeface="+mn-lt"/>
              </a:defRPr>
            </a:pPr>
            <a:endParaRPr lang="en-US"/>
          </a:p>
        </c:txPr>
        <c:crossAx val="123605735"/>
        <c:crosses val="autoZero"/>
        <c:crossBetween val="between"/>
      </c:valAx>
    </c:plotArea>
    <c:legend>
      <c:legendPos val="r"/>
      <c:layout>
        <c:manualLayout>
          <c:xMode val="edge"/>
          <c:yMode val="edge"/>
          <c:x val="0.78640666155668582"/>
          <c:y val="0.19809438105951038"/>
        </c:manualLayout>
      </c:layout>
      <c:overlay val="0"/>
      <c:txPr>
        <a:bodyPr/>
        <a:lstStyle/>
        <a:p>
          <a:pPr lvl="0">
            <a:defRPr sz="18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2100" b="1" i="0">
                <a:solidFill>
                  <a:srgbClr val="757575"/>
                </a:solidFill>
                <a:latin typeface="+mn-lt"/>
              </a:defRPr>
            </a:pPr>
            <a:r>
              <a:rPr lang="en-IN" sz="2100" b="1" i="0">
                <a:solidFill>
                  <a:srgbClr val="757575"/>
                </a:solidFill>
                <a:latin typeface="+mn-lt"/>
              </a:rPr>
              <a:t>   Profit Volume Graph</a:t>
            </a:r>
          </a:p>
        </c:rich>
      </c:tx>
      <c:overlay val="0"/>
    </c:title>
    <c:autoTitleDeleted val="0"/>
    <c:plotArea>
      <c:layout/>
      <c:lineChart>
        <c:grouping val="standard"/>
        <c:varyColors val="0"/>
        <c:ser>
          <c:idx val="0"/>
          <c:order val="0"/>
          <c:tx>
            <c:v>   Profit (Rs.)</c:v>
          </c:tx>
          <c:spPr>
            <a:ln w="28575" cmpd="sng">
              <a:solidFill>
                <a:srgbClr val="4285F4">
                  <a:alpha val="100000"/>
                </a:srgbClr>
              </a:solidFill>
            </a:ln>
          </c:spPr>
          <c:marker>
            <c:symbol val="none"/>
          </c:marker>
          <c:cat>
            <c:numRef>
              <c:f>'P14'!$C$51:$C$58</c:f>
              <c:numCache>
                <c:formatCode>General</c:formatCode>
                <c:ptCount val="8"/>
                <c:pt idx="0">
                  <c:v>0</c:v>
                </c:pt>
                <c:pt idx="1">
                  <c:v>5000</c:v>
                </c:pt>
                <c:pt idx="2">
                  <c:v>10000</c:v>
                </c:pt>
                <c:pt idx="3">
                  <c:v>15000</c:v>
                </c:pt>
                <c:pt idx="4">
                  <c:v>20000</c:v>
                </c:pt>
                <c:pt idx="5">
                  <c:v>25000</c:v>
                </c:pt>
                <c:pt idx="6">
                  <c:v>30000</c:v>
                </c:pt>
                <c:pt idx="7">
                  <c:v>35000</c:v>
                </c:pt>
              </c:numCache>
            </c:numRef>
          </c:cat>
          <c:val>
            <c:numRef>
              <c:f>'P14'!$D$51:$D$58</c:f>
              <c:numCache>
                <c:formatCode>General</c:formatCode>
                <c:ptCount val="8"/>
                <c:pt idx="0">
                  <c:v>-160000</c:v>
                </c:pt>
                <c:pt idx="1">
                  <c:v>-120000</c:v>
                </c:pt>
                <c:pt idx="2">
                  <c:v>-80000</c:v>
                </c:pt>
                <c:pt idx="3">
                  <c:v>-40000</c:v>
                </c:pt>
                <c:pt idx="4">
                  <c:v>0</c:v>
                </c:pt>
                <c:pt idx="5">
                  <c:v>40000</c:v>
                </c:pt>
                <c:pt idx="6">
                  <c:v>80000</c:v>
                </c:pt>
                <c:pt idx="7">
                  <c:v>120000</c:v>
                </c:pt>
              </c:numCache>
            </c:numRef>
          </c:val>
          <c:smooth val="0"/>
          <c:extLst>
            <c:ext xmlns:c16="http://schemas.microsoft.com/office/drawing/2014/chart" uri="{C3380CC4-5D6E-409C-BE32-E72D297353CC}">
              <c16:uniqueId val="{00000000-C4C8-4704-A90A-0D074EEEC60F}"/>
            </c:ext>
          </c:extLst>
        </c:ser>
        <c:dLbls>
          <c:showLegendKey val="0"/>
          <c:showVal val="0"/>
          <c:showCatName val="0"/>
          <c:showSerName val="0"/>
          <c:showPercent val="0"/>
          <c:showBubbleSize val="0"/>
        </c:dLbls>
        <c:smooth val="0"/>
        <c:axId val="1496887534"/>
        <c:axId val="477438899"/>
      </c:lineChart>
      <c:catAx>
        <c:axId val="1496887534"/>
        <c:scaling>
          <c:orientation val="minMax"/>
        </c:scaling>
        <c:delete val="0"/>
        <c:axPos val="b"/>
        <c:title>
          <c:tx>
            <c:rich>
              <a:bodyPr/>
              <a:lstStyle/>
              <a:p>
                <a:pPr lvl="0">
                  <a:defRPr sz="1800" b="1" i="0">
                    <a:solidFill>
                      <a:srgbClr val="000000"/>
                    </a:solidFill>
                    <a:latin typeface="+mn-lt"/>
                  </a:defRPr>
                </a:pPr>
                <a:r>
                  <a:rPr lang="en-IN" sz="1800" b="1" i="0">
                    <a:solidFill>
                      <a:srgbClr val="000000"/>
                    </a:solidFill>
                    <a:latin typeface="+mn-lt"/>
                  </a:rPr>
                  <a:t>Number of units</a:t>
                </a:r>
              </a:p>
            </c:rich>
          </c:tx>
          <c:overlay val="0"/>
        </c:title>
        <c:numFmt formatCode="General" sourceLinked="1"/>
        <c:majorTickMark val="out"/>
        <c:minorTickMark val="none"/>
        <c:tickLblPos val="nextTo"/>
        <c:txPr>
          <a:bodyPr/>
          <a:lstStyle/>
          <a:p>
            <a:pPr lvl="0">
              <a:defRPr sz="1800" b="1" i="0">
                <a:solidFill>
                  <a:srgbClr val="000000"/>
                </a:solidFill>
                <a:latin typeface="+mn-lt"/>
              </a:defRPr>
            </a:pPr>
            <a:endParaRPr lang="en-US"/>
          </a:p>
        </c:txPr>
        <c:crossAx val="477438899"/>
        <c:crosses val="autoZero"/>
        <c:auto val="1"/>
        <c:lblAlgn val="ctr"/>
        <c:lblOffset val="100"/>
        <c:noMultiLvlLbl val="1"/>
      </c:catAx>
      <c:valAx>
        <c:axId val="477438899"/>
        <c:scaling>
          <c:orientation val="minMax"/>
        </c:scaling>
        <c:delete val="0"/>
        <c:axPos val="l"/>
        <c:majorGridlines>
          <c:spPr>
            <a:ln>
              <a:solidFill>
                <a:srgbClr val="B7B7B7"/>
              </a:solidFill>
            </a:ln>
          </c:spPr>
        </c:majorGridlines>
        <c:title>
          <c:tx>
            <c:rich>
              <a:bodyPr/>
              <a:lstStyle/>
              <a:p>
                <a:pPr lvl="0">
                  <a:defRPr sz="1800" b="1" i="0">
                    <a:solidFill>
                      <a:srgbClr val="000000"/>
                    </a:solidFill>
                    <a:latin typeface="+mn-lt"/>
                  </a:defRPr>
                </a:pPr>
                <a:r>
                  <a:rPr lang="en-IN" sz="1800" b="1" i="0">
                    <a:solidFill>
                      <a:srgbClr val="000000"/>
                    </a:solidFill>
                    <a:latin typeface="+mn-lt"/>
                  </a:rPr>
                  <a:t>Profit/Loss</a:t>
                </a:r>
              </a:p>
            </c:rich>
          </c:tx>
          <c:overlay val="0"/>
        </c:title>
        <c:numFmt formatCode="General" sourceLinked="1"/>
        <c:majorTickMark val="none"/>
        <c:minorTickMark val="none"/>
        <c:tickLblPos val="nextTo"/>
        <c:spPr>
          <a:ln/>
        </c:spPr>
        <c:txPr>
          <a:bodyPr/>
          <a:lstStyle/>
          <a:p>
            <a:pPr lvl="0">
              <a:defRPr sz="1800" b="1" i="0">
                <a:solidFill>
                  <a:srgbClr val="000000"/>
                </a:solidFill>
                <a:latin typeface="+mn-lt"/>
              </a:defRPr>
            </a:pPr>
            <a:endParaRPr lang="en-US"/>
          </a:p>
        </c:txPr>
        <c:crossAx val="149688753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Sheet2!$E$51</c:f>
              <c:strCache>
                <c:ptCount val="1"/>
                <c:pt idx="0">
                  <c:v>TC</c:v>
                </c:pt>
              </c:strCache>
            </c:strRef>
          </c:tx>
          <c:spPr>
            <a:ln w="28575" cap="rnd">
              <a:solidFill>
                <a:schemeClr val="accent1"/>
              </a:solidFill>
              <a:round/>
            </a:ln>
            <a:effectLst/>
          </c:spPr>
          <c:marker>
            <c:symbol val="none"/>
          </c:marker>
          <c:cat>
            <c:numRef>
              <c:f>Sheet2!$B$52:$B$56</c:f>
              <c:numCache>
                <c:formatCode>General</c:formatCode>
                <c:ptCount val="5"/>
                <c:pt idx="0">
                  <c:v>10000</c:v>
                </c:pt>
                <c:pt idx="1">
                  <c:v>15000</c:v>
                </c:pt>
                <c:pt idx="2">
                  <c:v>20000</c:v>
                </c:pt>
                <c:pt idx="3">
                  <c:v>25000</c:v>
                </c:pt>
                <c:pt idx="4">
                  <c:v>30000</c:v>
                </c:pt>
              </c:numCache>
            </c:numRef>
          </c:cat>
          <c:val>
            <c:numRef>
              <c:f>Sheet2!$E$52:$E$56</c:f>
              <c:numCache>
                <c:formatCode>General</c:formatCode>
                <c:ptCount val="5"/>
                <c:pt idx="0">
                  <c:v>1960000</c:v>
                </c:pt>
                <c:pt idx="1">
                  <c:v>2360000</c:v>
                </c:pt>
                <c:pt idx="2">
                  <c:v>2760000</c:v>
                </c:pt>
                <c:pt idx="3">
                  <c:v>3160000</c:v>
                </c:pt>
                <c:pt idx="4">
                  <c:v>3560000</c:v>
                </c:pt>
              </c:numCache>
            </c:numRef>
          </c:val>
          <c:smooth val="0"/>
          <c:extLst>
            <c:ext xmlns:c16="http://schemas.microsoft.com/office/drawing/2014/chart" uri="{C3380CC4-5D6E-409C-BE32-E72D297353CC}">
              <c16:uniqueId val="{00000000-2CB8-4892-ADCB-FF2252A461CB}"/>
            </c:ext>
          </c:extLst>
        </c:ser>
        <c:ser>
          <c:idx val="1"/>
          <c:order val="1"/>
          <c:tx>
            <c:strRef>
              <c:f>Sheet2!$F$51</c:f>
              <c:strCache>
                <c:ptCount val="1"/>
                <c:pt idx="0">
                  <c:v>SALES</c:v>
                </c:pt>
              </c:strCache>
            </c:strRef>
          </c:tx>
          <c:spPr>
            <a:ln w="28575" cap="rnd">
              <a:solidFill>
                <a:schemeClr val="accent2"/>
              </a:solidFill>
              <a:round/>
            </a:ln>
            <a:effectLst/>
          </c:spPr>
          <c:marker>
            <c:symbol val="none"/>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B8-4892-ADCB-FF2252A461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Sheet2!$B$52:$B$56</c:f>
              <c:numCache>
                <c:formatCode>General</c:formatCode>
                <c:ptCount val="5"/>
                <c:pt idx="0">
                  <c:v>10000</c:v>
                </c:pt>
                <c:pt idx="1">
                  <c:v>15000</c:v>
                </c:pt>
                <c:pt idx="2">
                  <c:v>20000</c:v>
                </c:pt>
                <c:pt idx="3">
                  <c:v>25000</c:v>
                </c:pt>
                <c:pt idx="4">
                  <c:v>30000</c:v>
                </c:pt>
              </c:numCache>
            </c:numRef>
          </c:cat>
          <c:val>
            <c:numRef>
              <c:f>Sheet2!$F$52:$F$56</c:f>
              <c:numCache>
                <c:formatCode>General</c:formatCode>
                <c:ptCount val="5"/>
                <c:pt idx="0">
                  <c:v>1380000</c:v>
                </c:pt>
                <c:pt idx="1">
                  <c:v>2070000</c:v>
                </c:pt>
                <c:pt idx="2">
                  <c:v>2760000</c:v>
                </c:pt>
                <c:pt idx="3">
                  <c:v>3450000</c:v>
                </c:pt>
                <c:pt idx="4">
                  <c:v>4140000</c:v>
                </c:pt>
              </c:numCache>
            </c:numRef>
          </c:val>
          <c:smooth val="0"/>
          <c:extLst>
            <c:ext xmlns:c16="http://schemas.microsoft.com/office/drawing/2014/chart" uri="{C3380CC4-5D6E-409C-BE32-E72D297353CC}">
              <c16:uniqueId val="{00000001-2CB8-4892-ADCB-FF2252A461CB}"/>
            </c:ext>
          </c:extLst>
        </c:ser>
        <c:dLbls>
          <c:showLegendKey val="0"/>
          <c:showVal val="0"/>
          <c:showCatName val="0"/>
          <c:showSerName val="0"/>
          <c:showPercent val="0"/>
          <c:showBubbleSize val="0"/>
        </c:dLbls>
        <c:smooth val="0"/>
        <c:axId val="870421279"/>
        <c:axId val="870426079"/>
      </c:lineChart>
      <c:catAx>
        <c:axId val="8704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26079"/>
        <c:crosses val="autoZero"/>
        <c:auto val="1"/>
        <c:lblAlgn val="ctr"/>
        <c:lblOffset val="100"/>
        <c:noMultiLvlLbl val="0"/>
      </c:catAx>
      <c:valAx>
        <c:axId val="87042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21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Sheet2!$G$51</c:f>
              <c:strCache>
                <c:ptCount val="1"/>
                <c:pt idx="0">
                  <c:v>PROFIT/LOSS</c:v>
                </c:pt>
              </c:strCache>
            </c:strRef>
          </c:tx>
          <c:spPr>
            <a:ln w="28575" cap="rnd">
              <a:solidFill>
                <a:schemeClr val="accent1"/>
              </a:solidFill>
              <a:round/>
            </a:ln>
            <a:effectLst/>
          </c:spPr>
          <c:marker>
            <c:symbol val="none"/>
          </c:marker>
          <c:val>
            <c:numRef>
              <c:f>Sheet2!$G$52:$G$56</c:f>
              <c:numCache>
                <c:formatCode>General</c:formatCode>
                <c:ptCount val="5"/>
                <c:pt idx="0">
                  <c:v>-580000</c:v>
                </c:pt>
                <c:pt idx="1">
                  <c:v>-290000</c:v>
                </c:pt>
                <c:pt idx="2">
                  <c:v>0</c:v>
                </c:pt>
                <c:pt idx="3">
                  <c:v>290000</c:v>
                </c:pt>
                <c:pt idx="4">
                  <c:v>580000</c:v>
                </c:pt>
              </c:numCache>
            </c:numRef>
          </c:val>
          <c:smooth val="0"/>
          <c:extLst>
            <c:ext xmlns:c16="http://schemas.microsoft.com/office/drawing/2014/chart" uri="{C3380CC4-5D6E-409C-BE32-E72D297353CC}">
              <c16:uniqueId val="{00000000-0056-4844-BF46-E0F979C04914}"/>
            </c:ext>
          </c:extLst>
        </c:ser>
        <c:dLbls>
          <c:showLegendKey val="0"/>
          <c:showVal val="0"/>
          <c:showCatName val="0"/>
          <c:showSerName val="0"/>
          <c:showPercent val="0"/>
          <c:showBubbleSize val="0"/>
        </c:dLbls>
        <c:smooth val="0"/>
        <c:axId val="1061940159"/>
        <c:axId val="1061940639"/>
      </c:lineChart>
      <c:catAx>
        <c:axId val="1061940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940639"/>
        <c:crosses val="autoZero"/>
        <c:auto val="1"/>
        <c:lblAlgn val="ctr"/>
        <c:lblOffset val="100"/>
        <c:noMultiLvlLbl val="0"/>
      </c:catAx>
      <c:valAx>
        <c:axId val="10619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94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Composite</a:t>
            </a:r>
            <a:r>
              <a:rPr lang="en-IN" baseline="0"/>
              <a:t> Break even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Sheet2!$B$51</c:f>
              <c:strCache>
                <c:ptCount val="1"/>
                <c:pt idx="0">
                  <c:v>units</c:v>
                </c:pt>
              </c:strCache>
            </c:strRef>
          </c:tx>
          <c:spPr>
            <a:ln w="28575" cap="rnd">
              <a:solidFill>
                <a:schemeClr val="accent1"/>
              </a:solidFill>
              <a:round/>
            </a:ln>
            <a:effectLst/>
          </c:spPr>
          <c:marker>
            <c:symbol val="none"/>
          </c:marker>
          <c:cat>
            <c:numRef>
              <c:f>Sheet2!$B$52:$B$56</c:f>
              <c:numCache>
                <c:formatCode>General</c:formatCode>
                <c:ptCount val="5"/>
                <c:pt idx="0">
                  <c:v>10000</c:v>
                </c:pt>
                <c:pt idx="1">
                  <c:v>15000</c:v>
                </c:pt>
                <c:pt idx="2">
                  <c:v>20000</c:v>
                </c:pt>
                <c:pt idx="3">
                  <c:v>25000</c:v>
                </c:pt>
                <c:pt idx="4">
                  <c:v>30000</c:v>
                </c:pt>
              </c:numCache>
            </c:numRef>
          </c:cat>
          <c:val>
            <c:numRef>
              <c:f>Sheet2!$B$52:$B$56</c:f>
              <c:numCache>
                <c:formatCode>General</c:formatCode>
                <c:ptCount val="5"/>
                <c:pt idx="0">
                  <c:v>10000</c:v>
                </c:pt>
                <c:pt idx="1">
                  <c:v>15000</c:v>
                </c:pt>
                <c:pt idx="2">
                  <c:v>20000</c:v>
                </c:pt>
                <c:pt idx="3">
                  <c:v>25000</c:v>
                </c:pt>
                <c:pt idx="4">
                  <c:v>30000</c:v>
                </c:pt>
              </c:numCache>
            </c:numRef>
          </c:val>
          <c:smooth val="0"/>
          <c:extLst>
            <c:ext xmlns:c16="http://schemas.microsoft.com/office/drawing/2014/chart" uri="{C3380CC4-5D6E-409C-BE32-E72D297353CC}">
              <c16:uniqueId val="{00000000-1C7A-470B-8415-6B81E1470C43}"/>
            </c:ext>
          </c:extLst>
        </c:ser>
        <c:ser>
          <c:idx val="1"/>
          <c:order val="1"/>
          <c:tx>
            <c:strRef>
              <c:f>Sheet2!$E$51</c:f>
              <c:strCache>
                <c:ptCount val="1"/>
                <c:pt idx="0">
                  <c:v>TC</c:v>
                </c:pt>
              </c:strCache>
            </c:strRef>
          </c:tx>
          <c:spPr>
            <a:ln w="28575" cap="rnd">
              <a:solidFill>
                <a:schemeClr val="accent2"/>
              </a:solidFill>
              <a:round/>
            </a:ln>
            <a:effectLst/>
          </c:spPr>
          <c:marker>
            <c:symbol val="none"/>
          </c:marker>
          <c:cat>
            <c:numRef>
              <c:f>Sheet2!$B$52:$B$56</c:f>
              <c:numCache>
                <c:formatCode>General</c:formatCode>
                <c:ptCount val="5"/>
                <c:pt idx="0">
                  <c:v>10000</c:v>
                </c:pt>
                <c:pt idx="1">
                  <c:v>15000</c:v>
                </c:pt>
                <c:pt idx="2">
                  <c:v>20000</c:v>
                </c:pt>
                <c:pt idx="3">
                  <c:v>25000</c:v>
                </c:pt>
                <c:pt idx="4">
                  <c:v>30000</c:v>
                </c:pt>
              </c:numCache>
            </c:numRef>
          </c:cat>
          <c:val>
            <c:numRef>
              <c:f>Sheet2!$E$52:$E$56</c:f>
              <c:numCache>
                <c:formatCode>General</c:formatCode>
                <c:ptCount val="5"/>
                <c:pt idx="0">
                  <c:v>1960000</c:v>
                </c:pt>
                <c:pt idx="1">
                  <c:v>2360000</c:v>
                </c:pt>
                <c:pt idx="2">
                  <c:v>2760000</c:v>
                </c:pt>
                <c:pt idx="3">
                  <c:v>3160000</c:v>
                </c:pt>
                <c:pt idx="4">
                  <c:v>3560000</c:v>
                </c:pt>
              </c:numCache>
            </c:numRef>
          </c:val>
          <c:smooth val="0"/>
          <c:extLst>
            <c:ext xmlns:c16="http://schemas.microsoft.com/office/drawing/2014/chart" uri="{C3380CC4-5D6E-409C-BE32-E72D297353CC}">
              <c16:uniqueId val="{00000001-1C7A-470B-8415-6B81E1470C43}"/>
            </c:ext>
          </c:extLst>
        </c:ser>
        <c:ser>
          <c:idx val="2"/>
          <c:order val="2"/>
          <c:tx>
            <c:strRef>
              <c:f>Sheet2!$F$51</c:f>
              <c:strCache>
                <c:ptCount val="1"/>
                <c:pt idx="0">
                  <c:v>SALES</c:v>
                </c:pt>
              </c:strCache>
            </c:strRef>
          </c:tx>
          <c:spPr>
            <a:ln w="28575" cap="rnd">
              <a:solidFill>
                <a:schemeClr val="accent3"/>
              </a:solidFill>
              <a:round/>
            </a:ln>
            <a:effectLst/>
          </c:spPr>
          <c:marker>
            <c:symbol val="none"/>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7A-470B-8415-6B81E1470C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Sheet2!$B$52:$B$56</c:f>
              <c:numCache>
                <c:formatCode>General</c:formatCode>
                <c:ptCount val="5"/>
                <c:pt idx="0">
                  <c:v>10000</c:v>
                </c:pt>
                <c:pt idx="1">
                  <c:v>15000</c:v>
                </c:pt>
                <c:pt idx="2">
                  <c:v>20000</c:v>
                </c:pt>
                <c:pt idx="3">
                  <c:v>25000</c:v>
                </c:pt>
                <c:pt idx="4">
                  <c:v>30000</c:v>
                </c:pt>
              </c:numCache>
            </c:numRef>
          </c:cat>
          <c:val>
            <c:numRef>
              <c:f>Sheet2!$F$52:$F$56</c:f>
              <c:numCache>
                <c:formatCode>General</c:formatCode>
                <c:ptCount val="5"/>
                <c:pt idx="0">
                  <c:v>1380000</c:v>
                </c:pt>
                <c:pt idx="1">
                  <c:v>2070000</c:v>
                </c:pt>
                <c:pt idx="2">
                  <c:v>2760000</c:v>
                </c:pt>
                <c:pt idx="3">
                  <c:v>3450000</c:v>
                </c:pt>
                <c:pt idx="4">
                  <c:v>4140000</c:v>
                </c:pt>
              </c:numCache>
            </c:numRef>
          </c:val>
          <c:smooth val="0"/>
          <c:extLst>
            <c:ext xmlns:c16="http://schemas.microsoft.com/office/drawing/2014/chart" uri="{C3380CC4-5D6E-409C-BE32-E72D297353CC}">
              <c16:uniqueId val="{00000002-1C7A-470B-8415-6B81E1470C43}"/>
            </c:ext>
          </c:extLst>
        </c:ser>
        <c:dLbls>
          <c:showLegendKey val="0"/>
          <c:showVal val="0"/>
          <c:showCatName val="0"/>
          <c:showSerName val="0"/>
          <c:showPercent val="0"/>
          <c:showBubbleSize val="0"/>
        </c:dLbls>
        <c:smooth val="0"/>
        <c:axId val="521491344"/>
        <c:axId val="521491824"/>
      </c:lineChart>
      <c:catAx>
        <c:axId val="52149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units produced/sold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91824"/>
        <c:crosses val="autoZero"/>
        <c:auto val="1"/>
        <c:lblAlgn val="ctr"/>
        <c:lblOffset val="100"/>
        <c:noMultiLvlLbl val="0"/>
      </c:catAx>
      <c:valAx>
        <c:axId val="52149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a:t>
                </a:r>
                <a:r>
                  <a:rPr lang="en-IN" baseline="0"/>
                  <a:t> and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913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i="0">
                <a:solidFill>
                  <a:srgbClr val="757575"/>
                </a:solidFill>
                <a:latin typeface="+mn-lt"/>
              </a:defRPr>
            </a:pPr>
            <a:r>
              <a:rPr lang="en-IN" sz="1600" b="1" i="0">
                <a:solidFill>
                  <a:srgbClr val="757575"/>
                </a:solidFill>
                <a:latin typeface="+mn-lt"/>
              </a:rPr>
              <a:t>Revised BEP</a:t>
            </a:r>
          </a:p>
        </c:rich>
      </c:tx>
      <c:overlay val="0"/>
    </c:title>
    <c:autoTitleDeleted val="0"/>
    <c:plotArea>
      <c:layout/>
      <c:lineChart>
        <c:grouping val="standard"/>
        <c:varyColors val="1"/>
        <c:ser>
          <c:idx val="0"/>
          <c:order val="0"/>
          <c:tx>
            <c:v>Sales Revenue (Rs.)</c:v>
          </c:tx>
          <c:spPr>
            <a:ln w="28575" cmpd="sng">
              <a:solidFill>
                <a:srgbClr val="4285F4">
                  <a:alpha val="100000"/>
                </a:srgbClr>
              </a:solidFill>
            </a:ln>
          </c:spPr>
          <c:marker>
            <c:symbol val="none"/>
          </c:marker>
          <c:cat>
            <c:numRef>
              <c:f>'F14 Revised FC'!$C$10:$C$17</c:f>
              <c:numCache>
                <c:formatCode>General</c:formatCode>
                <c:ptCount val="8"/>
                <c:pt idx="0">
                  <c:v>0</c:v>
                </c:pt>
                <c:pt idx="1">
                  <c:v>5000</c:v>
                </c:pt>
                <c:pt idx="2">
                  <c:v>10000</c:v>
                </c:pt>
                <c:pt idx="3">
                  <c:v>15000</c:v>
                </c:pt>
                <c:pt idx="4">
                  <c:v>20000</c:v>
                </c:pt>
                <c:pt idx="5">
                  <c:v>25000</c:v>
                </c:pt>
                <c:pt idx="6">
                  <c:v>30000</c:v>
                </c:pt>
                <c:pt idx="7">
                  <c:v>35000</c:v>
                </c:pt>
              </c:numCache>
            </c:numRef>
          </c:cat>
          <c:val>
            <c:numRef>
              <c:f>'F14 Revised FC'!$D$10:$D$17</c:f>
              <c:numCache>
                <c:formatCode>General</c:formatCode>
                <c:ptCount val="8"/>
                <c:pt idx="0">
                  <c:v>0</c:v>
                </c:pt>
                <c:pt idx="1">
                  <c:v>100000</c:v>
                </c:pt>
                <c:pt idx="2">
                  <c:v>200000</c:v>
                </c:pt>
                <c:pt idx="3">
                  <c:v>300000</c:v>
                </c:pt>
                <c:pt idx="4">
                  <c:v>400000</c:v>
                </c:pt>
                <c:pt idx="5">
                  <c:v>500000</c:v>
                </c:pt>
                <c:pt idx="6">
                  <c:v>600000</c:v>
                </c:pt>
                <c:pt idx="7">
                  <c:v>700000</c:v>
                </c:pt>
              </c:numCache>
            </c:numRef>
          </c:val>
          <c:smooth val="0"/>
          <c:extLst>
            <c:ext xmlns:c16="http://schemas.microsoft.com/office/drawing/2014/chart" uri="{C3380CC4-5D6E-409C-BE32-E72D297353CC}">
              <c16:uniqueId val="{00000000-CFA5-4A9B-B54C-2724A9F7D316}"/>
            </c:ext>
          </c:extLst>
        </c:ser>
        <c:ser>
          <c:idx val="1"/>
          <c:order val="1"/>
          <c:tx>
            <c:v>FC (Rs.)</c:v>
          </c:tx>
          <c:spPr>
            <a:ln w="28575" cmpd="sng">
              <a:solidFill>
                <a:srgbClr val="EA4335">
                  <a:alpha val="100000"/>
                </a:srgbClr>
              </a:solidFill>
            </a:ln>
          </c:spPr>
          <c:marker>
            <c:symbol val="none"/>
          </c:marker>
          <c:cat>
            <c:numRef>
              <c:f>'F14 Revised FC'!$C$10:$C$17</c:f>
              <c:numCache>
                <c:formatCode>General</c:formatCode>
                <c:ptCount val="8"/>
                <c:pt idx="0">
                  <c:v>0</c:v>
                </c:pt>
                <c:pt idx="1">
                  <c:v>5000</c:v>
                </c:pt>
                <c:pt idx="2">
                  <c:v>10000</c:v>
                </c:pt>
                <c:pt idx="3">
                  <c:v>15000</c:v>
                </c:pt>
                <c:pt idx="4">
                  <c:v>20000</c:v>
                </c:pt>
                <c:pt idx="5">
                  <c:v>25000</c:v>
                </c:pt>
                <c:pt idx="6">
                  <c:v>30000</c:v>
                </c:pt>
                <c:pt idx="7">
                  <c:v>35000</c:v>
                </c:pt>
              </c:numCache>
            </c:numRef>
          </c:cat>
          <c:val>
            <c:numRef>
              <c:f>'F14 Revised FC'!$F$10:$F$17</c:f>
              <c:numCache>
                <c:formatCode>General</c:formatCode>
                <c:ptCount val="8"/>
                <c:pt idx="0">
                  <c:v>160000</c:v>
                </c:pt>
                <c:pt idx="1">
                  <c:v>160000</c:v>
                </c:pt>
                <c:pt idx="2">
                  <c:v>160000</c:v>
                </c:pt>
                <c:pt idx="3">
                  <c:v>160000</c:v>
                </c:pt>
                <c:pt idx="4">
                  <c:v>160000</c:v>
                </c:pt>
                <c:pt idx="5">
                  <c:v>160000</c:v>
                </c:pt>
                <c:pt idx="6">
                  <c:v>160000</c:v>
                </c:pt>
                <c:pt idx="7">
                  <c:v>160000</c:v>
                </c:pt>
              </c:numCache>
            </c:numRef>
          </c:val>
          <c:smooth val="0"/>
          <c:extLst>
            <c:ext xmlns:c16="http://schemas.microsoft.com/office/drawing/2014/chart" uri="{C3380CC4-5D6E-409C-BE32-E72D297353CC}">
              <c16:uniqueId val="{00000001-CFA5-4A9B-B54C-2724A9F7D316}"/>
            </c:ext>
          </c:extLst>
        </c:ser>
        <c:ser>
          <c:idx val="2"/>
          <c:order val="2"/>
          <c:tx>
            <c:v>TC (Rs.)</c:v>
          </c:tx>
          <c:spPr>
            <a:ln w="28575" cmpd="sng">
              <a:solidFill>
                <a:srgbClr val="FBBC04">
                  <a:alpha val="100000"/>
                </a:srgbClr>
              </a:solidFill>
            </a:ln>
          </c:spPr>
          <c:marker>
            <c:symbol val="none"/>
          </c:marker>
          <c:trendline>
            <c:name>Linear (TC (Rs.))</c:name>
            <c:spPr>
              <a:ln w="19050">
                <a:solidFill>
                  <a:srgbClr val="000000">
                    <a:alpha val="0"/>
                  </a:srgbClr>
                </a:solidFill>
              </a:ln>
            </c:spPr>
            <c:trendlineType val="linear"/>
            <c:dispRSqr val="0"/>
            <c:dispEq val="0"/>
          </c:trendline>
          <c:cat>
            <c:numRef>
              <c:f>'F14 Revised FC'!$C$10:$C$17</c:f>
              <c:numCache>
                <c:formatCode>General</c:formatCode>
                <c:ptCount val="8"/>
                <c:pt idx="0">
                  <c:v>0</c:v>
                </c:pt>
                <c:pt idx="1">
                  <c:v>5000</c:v>
                </c:pt>
                <c:pt idx="2">
                  <c:v>10000</c:v>
                </c:pt>
                <c:pt idx="3">
                  <c:v>15000</c:v>
                </c:pt>
                <c:pt idx="4">
                  <c:v>20000</c:v>
                </c:pt>
                <c:pt idx="5">
                  <c:v>25000</c:v>
                </c:pt>
                <c:pt idx="6">
                  <c:v>30000</c:v>
                </c:pt>
                <c:pt idx="7">
                  <c:v>35000</c:v>
                </c:pt>
              </c:numCache>
            </c:numRef>
          </c:cat>
          <c:val>
            <c:numRef>
              <c:f>'F14 Revised FC'!$G$10:$G$17</c:f>
              <c:numCache>
                <c:formatCode>General</c:formatCode>
                <c:ptCount val="8"/>
                <c:pt idx="0">
                  <c:v>160000</c:v>
                </c:pt>
                <c:pt idx="1">
                  <c:v>220000</c:v>
                </c:pt>
                <c:pt idx="2">
                  <c:v>280000</c:v>
                </c:pt>
                <c:pt idx="3">
                  <c:v>340000</c:v>
                </c:pt>
                <c:pt idx="4">
                  <c:v>400000</c:v>
                </c:pt>
                <c:pt idx="5">
                  <c:v>460000</c:v>
                </c:pt>
                <c:pt idx="6">
                  <c:v>520000</c:v>
                </c:pt>
                <c:pt idx="7">
                  <c:v>580000</c:v>
                </c:pt>
              </c:numCache>
            </c:numRef>
          </c:val>
          <c:smooth val="0"/>
          <c:extLst>
            <c:ext xmlns:c16="http://schemas.microsoft.com/office/drawing/2014/chart" uri="{C3380CC4-5D6E-409C-BE32-E72D297353CC}">
              <c16:uniqueId val="{00000003-CFA5-4A9B-B54C-2724A9F7D316}"/>
            </c:ext>
          </c:extLst>
        </c:ser>
        <c:ser>
          <c:idx val="3"/>
          <c:order val="3"/>
          <c:tx>
            <c:v>Revised FC</c:v>
          </c:tx>
          <c:spPr>
            <a:ln w="28575" cmpd="sng">
              <a:solidFill>
                <a:srgbClr val="34A853">
                  <a:alpha val="100000"/>
                </a:srgbClr>
              </a:solidFill>
            </a:ln>
          </c:spPr>
          <c:marker>
            <c:symbol val="none"/>
          </c:marker>
          <c:cat>
            <c:numRef>
              <c:f>'F14 Revised FC'!$C$10:$C$17</c:f>
              <c:numCache>
                <c:formatCode>General</c:formatCode>
                <c:ptCount val="8"/>
                <c:pt idx="0">
                  <c:v>0</c:v>
                </c:pt>
                <c:pt idx="1">
                  <c:v>5000</c:v>
                </c:pt>
                <c:pt idx="2">
                  <c:v>10000</c:v>
                </c:pt>
                <c:pt idx="3">
                  <c:v>15000</c:v>
                </c:pt>
                <c:pt idx="4">
                  <c:v>20000</c:v>
                </c:pt>
                <c:pt idx="5">
                  <c:v>25000</c:v>
                </c:pt>
                <c:pt idx="6">
                  <c:v>30000</c:v>
                </c:pt>
                <c:pt idx="7">
                  <c:v>35000</c:v>
                </c:pt>
              </c:numCache>
            </c:numRef>
          </c:cat>
          <c:val>
            <c:numRef>
              <c:f>'F14 Revised FC'!$J$10:$J$17</c:f>
              <c:numCache>
                <c:formatCode>General</c:formatCode>
                <c:ptCount val="8"/>
                <c:pt idx="0">
                  <c:v>200000</c:v>
                </c:pt>
                <c:pt idx="1">
                  <c:v>200000</c:v>
                </c:pt>
                <c:pt idx="2">
                  <c:v>200000</c:v>
                </c:pt>
                <c:pt idx="3">
                  <c:v>200000</c:v>
                </c:pt>
                <c:pt idx="4">
                  <c:v>200000</c:v>
                </c:pt>
                <c:pt idx="5">
                  <c:v>200000</c:v>
                </c:pt>
                <c:pt idx="6">
                  <c:v>200000</c:v>
                </c:pt>
                <c:pt idx="7">
                  <c:v>200000</c:v>
                </c:pt>
              </c:numCache>
            </c:numRef>
          </c:val>
          <c:smooth val="0"/>
          <c:extLst>
            <c:ext xmlns:c16="http://schemas.microsoft.com/office/drawing/2014/chart" uri="{C3380CC4-5D6E-409C-BE32-E72D297353CC}">
              <c16:uniqueId val="{00000004-CFA5-4A9B-B54C-2724A9F7D316}"/>
            </c:ext>
          </c:extLst>
        </c:ser>
        <c:ser>
          <c:idx val="4"/>
          <c:order val="4"/>
          <c:tx>
            <c:v>Revised TC</c:v>
          </c:tx>
          <c:spPr>
            <a:ln w="28575" cmpd="sng">
              <a:solidFill>
                <a:srgbClr val="FF6D01">
                  <a:alpha val="100000"/>
                </a:srgbClr>
              </a:solidFill>
            </a:ln>
          </c:spPr>
          <c:marker>
            <c:symbol val="none"/>
          </c:marker>
          <c:cat>
            <c:numRef>
              <c:f>'F14 Revised FC'!$C$10:$C$17</c:f>
              <c:numCache>
                <c:formatCode>General</c:formatCode>
                <c:ptCount val="8"/>
                <c:pt idx="0">
                  <c:v>0</c:v>
                </c:pt>
                <c:pt idx="1">
                  <c:v>5000</c:v>
                </c:pt>
                <c:pt idx="2">
                  <c:v>10000</c:v>
                </c:pt>
                <c:pt idx="3">
                  <c:v>15000</c:v>
                </c:pt>
                <c:pt idx="4">
                  <c:v>20000</c:v>
                </c:pt>
                <c:pt idx="5">
                  <c:v>25000</c:v>
                </c:pt>
                <c:pt idx="6">
                  <c:v>30000</c:v>
                </c:pt>
                <c:pt idx="7">
                  <c:v>35000</c:v>
                </c:pt>
              </c:numCache>
            </c:numRef>
          </c:cat>
          <c:val>
            <c:numRef>
              <c:f>'F14 Revised FC'!$K$10:$K$17</c:f>
              <c:numCache>
                <c:formatCode>General</c:formatCode>
                <c:ptCount val="8"/>
                <c:pt idx="0">
                  <c:v>200000</c:v>
                </c:pt>
                <c:pt idx="1">
                  <c:v>260000</c:v>
                </c:pt>
                <c:pt idx="2">
                  <c:v>320000</c:v>
                </c:pt>
                <c:pt idx="3">
                  <c:v>380000</c:v>
                </c:pt>
                <c:pt idx="4">
                  <c:v>440000</c:v>
                </c:pt>
                <c:pt idx="5">
                  <c:v>500000</c:v>
                </c:pt>
                <c:pt idx="6">
                  <c:v>560000</c:v>
                </c:pt>
                <c:pt idx="7">
                  <c:v>620000</c:v>
                </c:pt>
              </c:numCache>
            </c:numRef>
          </c:val>
          <c:smooth val="0"/>
          <c:extLst>
            <c:ext xmlns:c16="http://schemas.microsoft.com/office/drawing/2014/chart" uri="{C3380CC4-5D6E-409C-BE32-E72D297353CC}">
              <c16:uniqueId val="{00000005-CFA5-4A9B-B54C-2724A9F7D316}"/>
            </c:ext>
          </c:extLst>
        </c:ser>
        <c:dLbls>
          <c:showLegendKey val="0"/>
          <c:showVal val="0"/>
          <c:showCatName val="0"/>
          <c:showSerName val="0"/>
          <c:showPercent val="0"/>
          <c:showBubbleSize val="0"/>
        </c:dLbls>
        <c:smooth val="0"/>
        <c:axId val="822546387"/>
        <c:axId val="2114390221"/>
      </c:lineChart>
      <c:catAx>
        <c:axId val="822546387"/>
        <c:scaling>
          <c:orientation val="minMax"/>
        </c:scaling>
        <c:delete val="0"/>
        <c:axPos val="b"/>
        <c:title>
          <c:tx>
            <c:rich>
              <a:bodyPr/>
              <a:lstStyle/>
              <a:p>
                <a:pPr lvl="0">
                  <a:defRPr sz="1400" b="1" i="0">
                    <a:solidFill>
                      <a:srgbClr val="000000"/>
                    </a:solidFill>
                    <a:latin typeface="+mn-lt"/>
                  </a:defRPr>
                </a:pPr>
                <a:r>
                  <a:rPr lang="en-IN" sz="1400" b="1" i="0">
                    <a:solidFill>
                      <a:srgbClr val="000000"/>
                    </a:solidFill>
                    <a:latin typeface="+mn-lt"/>
                  </a:rPr>
                  <a:t>Number of Units</a:t>
                </a:r>
              </a:p>
            </c:rich>
          </c:tx>
          <c:overlay val="0"/>
        </c:title>
        <c:numFmt formatCode="General" sourceLinked="1"/>
        <c:majorTickMark val="none"/>
        <c:minorTickMark val="none"/>
        <c:tickLblPos val="nextTo"/>
        <c:txPr>
          <a:bodyPr/>
          <a:lstStyle/>
          <a:p>
            <a:pPr lvl="0">
              <a:defRPr sz="1400" b="1" i="0">
                <a:solidFill>
                  <a:srgbClr val="000000"/>
                </a:solidFill>
                <a:latin typeface="+mn-lt"/>
              </a:defRPr>
            </a:pPr>
            <a:endParaRPr lang="en-US"/>
          </a:p>
        </c:txPr>
        <c:crossAx val="2114390221"/>
        <c:crosses val="autoZero"/>
        <c:auto val="1"/>
        <c:lblAlgn val="ctr"/>
        <c:lblOffset val="100"/>
        <c:noMultiLvlLbl val="1"/>
      </c:catAx>
      <c:valAx>
        <c:axId val="2114390221"/>
        <c:scaling>
          <c:orientation val="minMax"/>
        </c:scaling>
        <c:delete val="0"/>
        <c:axPos val="l"/>
        <c:majorGridlines>
          <c:spPr>
            <a:ln>
              <a:solidFill>
                <a:srgbClr val="B7B7B7"/>
              </a:solidFill>
            </a:ln>
          </c:spPr>
        </c:majorGridlines>
        <c:title>
          <c:tx>
            <c:rich>
              <a:bodyPr/>
              <a:lstStyle/>
              <a:p>
                <a:pPr lvl="0">
                  <a:defRPr sz="1400" b="1" i="0">
                    <a:solidFill>
                      <a:srgbClr val="000000"/>
                    </a:solidFill>
                    <a:latin typeface="+mn-lt"/>
                  </a:defRPr>
                </a:pPr>
                <a:r>
                  <a:rPr lang="en-IN" sz="1400" b="1" i="0">
                    <a:solidFill>
                      <a:srgbClr val="000000"/>
                    </a:solidFill>
                    <a:latin typeface="+mn-lt"/>
                  </a:rPr>
                  <a:t>Sales Revenue (Rs.)
</a:t>
                </a:r>
              </a:p>
            </c:rich>
          </c:tx>
          <c:overlay val="0"/>
        </c:title>
        <c:numFmt formatCode="General" sourceLinked="1"/>
        <c:majorTickMark val="none"/>
        <c:minorTickMark val="none"/>
        <c:tickLblPos val="nextTo"/>
        <c:spPr>
          <a:ln/>
        </c:spPr>
        <c:txPr>
          <a:bodyPr/>
          <a:lstStyle/>
          <a:p>
            <a:pPr lvl="0">
              <a:defRPr sz="1400" b="1" i="0">
                <a:solidFill>
                  <a:srgbClr val="000000"/>
                </a:solidFill>
                <a:latin typeface="+mn-lt"/>
              </a:defRPr>
            </a:pPr>
            <a:endParaRPr lang="en-US"/>
          </a:p>
        </c:txPr>
        <c:crossAx val="822546387"/>
        <c:crosses val="autoZero"/>
        <c:crossBetween val="between"/>
      </c:valAx>
    </c:plotArea>
    <c:legend>
      <c:legendPos val="b"/>
      <c:overlay val="0"/>
      <c:txPr>
        <a:bodyPr/>
        <a:lstStyle/>
        <a:p>
          <a:pPr lvl="0">
            <a:defRPr sz="14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indifference point 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'cost indiff point'!$I$35</c:f>
              <c:strCache>
                <c:ptCount val="1"/>
                <c:pt idx="0">
                  <c:v>TC</c:v>
                </c:pt>
              </c:strCache>
            </c:strRef>
          </c:tx>
          <c:spPr>
            <a:ln w="28575" cap="rnd">
              <a:solidFill>
                <a:schemeClr val="accent1"/>
              </a:solidFill>
              <a:round/>
            </a:ln>
            <a:effectLst/>
          </c:spPr>
          <c:marker>
            <c:symbol val="none"/>
          </c:marker>
          <c:cat>
            <c:numRef>
              <c:f>'cost indiff point'!$F$36:$F$52</c:f>
              <c:numCache>
                <c:formatCode>General</c:formatCode>
                <c:ptCount val="1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numCache>
            </c:numRef>
          </c:cat>
          <c:val>
            <c:numRef>
              <c:f>'cost indiff point'!$I$36:$I$52</c:f>
              <c:numCache>
                <c:formatCode>General</c:formatCode>
                <c:ptCount val="17"/>
                <c:pt idx="0">
                  <c:v>50000</c:v>
                </c:pt>
                <c:pt idx="1">
                  <c:v>75000</c:v>
                </c:pt>
                <c:pt idx="2">
                  <c:v>100000</c:v>
                </c:pt>
                <c:pt idx="3">
                  <c:v>125000</c:v>
                </c:pt>
                <c:pt idx="4">
                  <c:v>150000</c:v>
                </c:pt>
                <c:pt idx="5">
                  <c:v>175000</c:v>
                </c:pt>
                <c:pt idx="6">
                  <c:v>200000</c:v>
                </c:pt>
                <c:pt idx="7">
                  <c:v>225000</c:v>
                </c:pt>
                <c:pt idx="8">
                  <c:v>250000</c:v>
                </c:pt>
                <c:pt idx="9">
                  <c:v>275000</c:v>
                </c:pt>
                <c:pt idx="10">
                  <c:v>300000</c:v>
                </c:pt>
                <c:pt idx="11">
                  <c:v>325000</c:v>
                </c:pt>
                <c:pt idx="12">
                  <c:v>350000</c:v>
                </c:pt>
                <c:pt idx="13">
                  <c:v>375000</c:v>
                </c:pt>
                <c:pt idx="14">
                  <c:v>400000</c:v>
                </c:pt>
                <c:pt idx="15">
                  <c:v>425000</c:v>
                </c:pt>
                <c:pt idx="16">
                  <c:v>450000</c:v>
                </c:pt>
              </c:numCache>
            </c:numRef>
          </c:val>
          <c:smooth val="0"/>
          <c:extLst>
            <c:ext xmlns:c16="http://schemas.microsoft.com/office/drawing/2014/chart" uri="{C3380CC4-5D6E-409C-BE32-E72D297353CC}">
              <c16:uniqueId val="{00000000-9C5C-48FF-93AF-7E5A9C326B0F}"/>
            </c:ext>
          </c:extLst>
        </c:ser>
        <c:ser>
          <c:idx val="1"/>
          <c:order val="1"/>
          <c:tx>
            <c:strRef>
              <c:f>'cost indiff point'!$L$35</c:f>
              <c:strCache>
                <c:ptCount val="1"/>
                <c:pt idx="0">
                  <c:v>TC</c:v>
                </c:pt>
              </c:strCache>
            </c:strRef>
          </c:tx>
          <c:spPr>
            <a:ln w="28575" cap="rnd">
              <a:solidFill>
                <a:schemeClr val="accent2"/>
              </a:solidFill>
              <a:round/>
            </a:ln>
            <a:effectLst/>
          </c:spPr>
          <c:marker>
            <c:symbol val="none"/>
          </c:marker>
          <c:cat>
            <c:numRef>
              <c:f>'cost indiff point'!$F$36:$F$52</c:f>
              <c:numCache>
                <c:formatCode>General</c:formatCode>
                <c:ptCount val="1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numCache>
            </c:numRef>
          </c:cat>
          <c:val>
            <c:numRef>
              <c:f>'cost indiff point'!$L$36:$L$52</c:f>
              <c:numCache>
                <c:formatCode>General</c:formatCode>
                <c:ptCount val="17"/>
                <c:pt idx="0">
                  <c:v>150000</c:v>
                </c:pt>
                <c:pt idx="1">
                  <c:v>155000</c:v>
                </c:pt>
                <c:pt idx="2">
                  <c:v>160000</c:v>
                </c:pt>
                <c:pt idx="3">
                  <c:v>165000</c:v>
                </c:pt>
                <c:pt idx="4">
                  <c:v>170000</c:v>
                </c:pt>
                <c:pt idx="5">
                  <c:v>175000</c:v>
                </c:pt>
                <c:pt idx="6">
                  <c:v>180000</c:v>
                </c:pt>
                <c:pt idx="7">
                  <c:v>185000</c:v>
                </c:pt>
                <c:pt idx="8">
                  <c:v>190000</c:v>
                </c:pt>
                <c:pt idx="9">
                  <c:v>195000</c:v>
                </c:pt>
                <c:pt idx="10">
                  <c:v>200000</c:v>
                </c:pt>
                <c:pt idx="11">
                  <c:v>205000</c:v>
                </c:pt>
                <c:pt idx="12">
                  <c:v>210000</c:v>
                </c:pt>
                <c:pt idx="13">
                  <c:v>215000</c:v>
                </c:pt>
                <c:pt idx="14">
                  <c:v>220000</c:v>
                </c:pt>
                <c:pt idx="15">
                  <c:v>225000</c:v>
                </c:pt>
                <c:pt idx="16">
                  <c:v>230000</c:v>
                </c:pt>
              </c:numCache>
            </c:numRef>
          </c:val>
          <c:smooth val="0"/>
          <c:extLst>
            <c:ext xmlns:c16="http://schemas.microsoft.com/office/drawing/2014/chart" uri="{C3380CC4-5D6E-409C-BE32-E72D297353CC}">
              <c16:uniqueId val="{00000001-9C5C-48FF-93AF-7E5A9C326B0F}"/>
            </c:ext>
          </c:extLst>
        </c:ser>
        <c:dLbls>
          <c:showLegendKey val="0"/>
          <c:showVal val="0"/>
          <c:showCatName val="0"/>
          <c:showSerName val="0"/>
          <c:showPercent val="0"/>
          <c:showBubbleSize val="0"/>
        </c:dLbls>
        <c:smooth val="0"/>
        <c:axId val="1275388527"/>
        <c:axId val="1275375567"/>
      </c:lineChart>
      <c:catAx>
        <c:axId val="127538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75567"/>
        <c:crosses val="autoZero"/>
        <c:auto val="1"/>
        <c:lblAlgn val="ctr"/>
        <c:lblOffset val="100"/>
        <c:noMultiLvlLbl val="0"/>
      </c:catAx>
      <c:valAx>
        <c:axId val="12753755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88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12</xdr:col>
      <xdr:colOff>483870</xdr:colOff>
      <xdr:row>3</xdr:row>
      <xdr:rowOff>24765</xdr:rowOff>
    </xdr:from>
    <xdr:ext cx="9048750" cy="6029325"/>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990600</xdr:colOff>
      <xdr:row>31</xdr:row>
      <xdr:rowOff>28575</xdr:rowOff>
    </xdr:from>
    <xdr:ext cx="8181975" cy="5572125"/>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161925</xdr:colOff>
      <xdr:row>56</xdr:row>
      <xdr:rowOff>57150</xdr:rowOff>
    </xdr:from>
    <xdr:ext cx="7581900" cy="5572125"/>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21</xdr:col>
      <xdr:colOff>425369</xdr:colOff>
      <xdr:row>10</xdr:row>
      <xdr:rowOff>140825</xdr:rowOff>
    </xdr:from>
    <xdr:to>
      <xdr:col>22</xdr:col>
      <xdr:colOff>664579</xdr:colOff>
      <xdr:row>11</xdr:row>
      <xdr:rowOff>202558</xdr:rowOff>
    </xdr:to>
    <xdr:sp macro="" textlink="">
      <xdr:nvSpPr>
        <xdr:cNvPr id="6" name="TextBox 5">
          <a:extLst>
            <a:ext uri="{FF2B5EF4-FFF2-40B4-BE49-F238E27FC236}">
              <a16:creationId xmlns:a16="http://schemas.microsoft.com/office/drawing/2014/main" id="{EA11E1CB-1F8D-A43C-94E3-8BC9AE7D7769}"/>
            </a:ext>
          </a:extLst>
        </xdr:cNvPr>
        <xdr:cNvSpPr txBox="1"/>
      </xdr:nvSpPr>
      <xdr:spPr>
        <a:xfrm>
          <a:off x="18424002" y="2455762"/>
          <a:ext cx="914400" cy="293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PROFIT</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773430</xdr:colOff>
      <xdr:row>35</xdr:row>
      <xdr:rowOff>121920</xdr:rowOff>
    </xdr:from>
    <xdr:to>
      <xdr:col>12</xdr:col>
      <xdr:colOff>171450</xdr:colOff>
      <xdr:row>51</xdr:row>
      <xdr:rowOff>60960</xdr:rowOff>
    </xdr:to>
    <xdr:graphicFrame macro="">
      <xdr:nvGraphicFramePr>
        <xdr:cNvPr id="2" name="Chart 1">
          <a:extLst>
            <a:ext uri="{FF2B5EF4-FFF2-40B4-BE49-F238E27FC236}">
              <a16:creationId xmlns:a16="http://schemas.microsoft.com/office/drawing/2014/main" id="{F0CD1176-0F4C-04E5-2BDF-52B9F8E15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727710</xdr:colOff>
      <xdr:row>55</xdr:row>
      <xdr:rowOff>144780</xdr:rowOff>
    </xdr:from>
    <xdr:to>
      <xdr:col>12</xdr:col>
      <xdr:colOff>125730</xdr:colOff>
      <xdr:row>71</xdr:row>
      <xdr:rowOff>83820</xdr:rowOff>
    </xdr:to>
    <xdr:graphicFrame macro="">
      <xdr:nvGraphicFramePr>
        <xdr:cNvPr id="3" name="Chart 2">
          <a:extLst>
            <a:ext uri="{FF2B5EF4-FFF2-40B4-BE49-F238E27FC236}">
              <a16:creationId xmlns:a16="http://schemas.microsoft.com/office/drawing/2014/main" id="{C2484305-5CDA-3BE5-A6BD-0EBB1BEB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792079</xdr:colOff>
      <xdr:row>57</xdr:row>
      <xdr:rowOff>38769</xdr:rowOff>
    </xdr:from>
    <xdr:to>
      <xdr:col>5</xdr:col>
      <xdr:colOff>444500</xdr:colOff>
      <xdr:row>73</xdr:row>
      <xdr:rowOff>1337</xdr:rowOff>
    </xdr:to>
    <xdr:graphicFrame macro="">
      <xdr:nvGraphicFramePr>
        <xdr:cNvPr id="4" name="Chart 3">
          <a:extLst>
            <a:ext uri="{FF2B5EF4-FFF2-40B4-BE49-F238E27FC236}">
              <a16:creationId xmlns:a16="http://schemas.microsoft.com/office/drawing/2014/main" id="{9E5AB5AA-CC51-4771-50DB-91712245D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421106</xdr:colOff>
      <xdr:row>64</xdr:row>
      <xdr:rowOff>0</xdr:rowOff>
    </xdr:from>
    <xdr:ext cx="926679" cy="210250"/>
    <xdr:sp macro="" textlink="">
      <xdr:nvSpPr>
        <xdr:cNvPr id="6" name="TextBox 5">
          <a:extLst>
            <a:ext uri="{FF2B5EF4-FFF2-40B4-BE49-F238E27FC236}">
              <a16:creationId xmlns:a16="http://schemas.microsoft.com/office/drawing/2014/main" id="{BF242FBE-B071-F809-BAB2-56527857618A}"/>
            </a:ext>
          </a:extLst>
        </xdr:cNvPr>
        <xdr:cNvSpPr txBox="1"/>
      </xdr:nvSpPr>
      <xdr:spPr>
        <a:xfrm>
          <a:off x="3261895" y="11737474"/>
          <a:ext cx="92667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t>Loss</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0.78889</cdr:x>
      <cdr:y>0.24171</cdr:y>
    </cdr:from>
    <cdr:to>
      <cdr:x>0.88085</cdr:x>
      <cdr:y>0.31481</cdr:y>
    </cdr:to>
    <cdr:sp macro="" textlink="">
      <cdr:nvSpPr>
        <cdr:cNvPr id="2" name="TextBox 1">
          <a:extLst xmlns:a="http://schemas.openxmlformats.org/drawingml/2006/main">
            <a:ext uri="{FF2B5EF4-FFF2-40B4-BE49-F238E27FC236}">
              <a16:creationId xmlns:a16="http://schemas.microsoft.com/office/drawing/2014/main" id="{BEDB832A-C9F9-FFD5-A43A-1A3C4C1CDDF9}"/>
            </a:ext>
          </a:extLst>
        </cdr:cNvPr>
        <cdr:cNvSpPr txBox="1"/>
      </cdr:nvSpPr>
      <cdr:spPr>
        <a:xfrm xmlns:a="http://schemas.openxmlformats.org/drawingml/2006/main">
          <a:off x="3606800" y="663072"/>
          <a:ext cx="420437" cy="200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800">
              <a:latin typeface="Times New Roman" panose="02020603050405020304" pitchFamily="18" charset="0"/>
              <a:cs typeface="Times New Roman" panose="02020603050405020304" pitchFamily="18" charset="0"/>
            </a:rPr>
            <a:t>profit</a:t>
          </a:r>
        </a:p>
      </cdr:txBody>
    </cdr:sp>
  </cdr:relSizeAnchor>
</c:userShapes>
</file>

<file path=xl/drawings/drawing4.xml><?xml version="1.0" encoding="utf-8"?>
<xdr:wsDr xmlns:xdr="http://schemas.openxmlformats.org/drawingml/2006/spreadsheetDrawing" xmlns:a="http://schemas.openxmlformats.org/drawingml/2006/main">
  <xdr:oneCellAnchor>
    <xdr:from>
      <xdr:col>12</xdr:col>
      <xdr:colOff>533400</xdr:colOff>
      <xdr:row>2</xdr:row>
      <xdr:rowOff>0</xdr:rowOff>
    </xdr:from>
    <xdr:ext cx="7010400" cy="4019550"/>
    <xdr:graphicFrame macro="">
      <xdr:nvGraphicFramePr>
        <xdr:cNvPr id="4" name="Chart 4">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14</xdr:col>
      <xdr:colOff>220162</xdr:colOff>
      <xdr:row>36</xdr:row>
      <xdr:rowOff>97890</xdr:rowOff>
    </xdr:from>
    <xdr:to>
      <xdr:col>21</xdr:col>
      <xdr:colOff>58088</xdr:colOff>
      <xdr:row>52</xdr:row>
      <xdr:rowOff>3777</xdr:rowOff>
    </xdr:to>
    <xdr:graphicFrame macro="">
      <xdr:nvGraphicFramePr>
        <xdr:cNvPr id="3" name="Chart 2">
          <a:extLst>
            <a:ext uri="{FF2B5EF4-FFF2-40B4-BE49-F238E27FC236}">
              <a16:creationId xmlns:a16="http://schemas.microsoft.com/office/drawing/2014/main" id="{CB1229C4-8401-C9D1-519C-D0F03095F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00"/>
  <sheetViews>
    <sheetView topLeftCell="A3" workbookViewId="0">
      <selection activeCell="H23" sqref="H23"/>
    </sheetView>
  </sheetViews>
  <sheetFormatPr baseColWidth="10" defaultColWidth="12.6640625" defaultRowHeight="15" customHeight="1" x14ac:dyDescent="0.15"/>
  <cols>
    <col min="1" max="3" width="9" customWidth="1"/>
    <col min="4" max="4" width="22.5" customWidth="1"/>
    <col min="5" max="6" width="9" customWidth="1"/>
    <col min="7" max="7" width="14.1640625" customWidth="1"/>
    <col min="8" max="8" width="16.5" customWidth="1"/>
    <col min="9" max="9" width="21.1640625" customWidth="1"/>
    <col min="10" max="10" width="9" customWidth="1"/>
    <col min="11" max="11" width="39.1640625" customWidth="1"/>
    <col min="12" max="13" width="9" customWidth="1"/>
    <col min="14" max="26" width="14.33203125" customWidth="1"/>
  </cols>
  <sheetData>
    <row r="2" spans="2:13" ht="51.75" customHeight="1" x14ac:dyDescent="0.25">
      <c r="B2" s="178" t="s">
        <v>315</v>
      </c>
      <c r="C2" s="179"/>
      <c r="D2" s="179"/>
      <c r="E2" s="179"/>
      <c r="F2" s="179"/>
      <c r="G2" s="179"/>
      <c r="H2" s="179"/>
      <c r="I2" s="180"/>
      <c r="K2" s="1"/>
    </row>
    <row r="3" spans="2:13" ht="21" x14ac:dyDescent="0.25">
      <c r="B3" s="181"/>
      <c r="C3" s="182"/>
      <c r="D3" s="182"/>
      <c r="E3" s="182"/>
      <c r="F3" s="182"/>
      <c r="G3" s="182"/>
      <c r="H3" s="182"/>
      <c r="I3" s="183"/>
      <c r="K3" s="2"/>
    </row>
    <row r="4" spans="2:13" ht="21" x14ac:dyDescent="0.25">
      <c r="B4" s="181"/>
      <c r="C4" s="182"/>
      <c r="D4" s="182"/>
      <c r="E4" s="182"/>
      <c r="F4" s="182"/>
      <c r="G4" s="182"/>
      <c r="H4" s="182"/>
      <c r="I4" s="183"/>
      <c r="K4" s="2"/>
    </row>
    <row r="5" spans="2:13" ht="21" x14ac:dyDescent="0.25">
      <c r="B5" s="181"/>
      <c r="C5" s="182"/>
      <c r="D5" s="182"/>
      <c r="E5" s="182"/>
      <c r="F5" s="182"/>
      <c r="G5" s="182"/>
      <c r="H5" s="182"/>
      <c r="I5" s="183"/>
      <c r="K5" s="2"/>
    </row>
    <row r="6" spans="2:13" ht="15" customHeight="1" x14ac:dyDescent="0.25">
      <c r="B6" s="181"/>
      <c r="C6" s="182"/>
      <c r="D6" s="182"/>
      <c r="E6" s="182"/>
      <c r="F6" s="182"/>
      <c r="G6" s="182"/>
      <c r="H6" s="182"/>
      <c r="I6" s="183"/>
      <c r="K6" s="2"/>
      <c r="M6" s="3"/>
    </row>
    <row r="7" spans="2:13" ht="15" customHeight="1" x14ac:dyDescent="0.25">
      <c r="B7" s="181"/>
      <c r="C7" s="182"/>
      <c r="D7" s="182"/>
      <c r="E7" s="182"/>
      <c r="F7" s="182"/>
      <c r="G7" s="182"/>
      <c r="H7" s="182"/>
      <c r="I7" s="183"/>
      <c r="K7" s="2"/>
    </row>
    <row r="8" spans="2:13" ht="15" customHeight="1" x14ac:dyDescent="0.25">
      <c r="B8" s="181"/>
      <c r="C8" s="182"/>
      <c r="D8" s="182"/>
      <c r="E8" s="182"/>
      <c r="F8" s="182"/>
      <c r="G8" s="182"/>
      <c r="H8" s="182"/>
      <c r="I8" s="183"/>
      <c r="K8" s="2"/>
    </row>
    <row r="9" spans="2:13" ht="15" customHeight="1" x14ac:dyDescent="0.25">
      <c r="B9" s="184"/>
      <c r="C9" s="185"/>
      <c r="D9" s="185"/>
      <c r="E9" s="185"/>
      <c r="F9" s="185"/>
      <c r="G9" s="185"/>
      <c r="H9" s="185"/>
      <c r="I9" s="186"/>
      <c r="K9" s="2"/>
    </row>
    <row r="10" spans="2:13" ht="184.5" customHeight="1" x14ac:dyDescent="0.25">
      <c r="B10" s="4"/>
      <c r="C10" s="4"/>
      <c r="D10" s="4"/>
      <c r="E10" s="4"/>
      <c r="F10" s="4"/>
      <c r="G10" s="4"/>
      <c r="H10" s="4"/>
      <c r="I10" s="4"/>
      <c r="K10" s="2"/>
    </row>
    <row r="11" spans="2:13" ht="21" x14ac:dyDescent="0.25">
      <c r="B11" s="5" t="s">
        <v>0</v>
      </c>
      <c r="D11" s="187" t="s">
        <v>1</v>
      </c>
      <c r="E11" s="188"/>
      <c r="F11" s="188"/>
      <c r="G11" s="188"/>
      <c r="H11" s="189"/>
      <c r="K11" s="2"/>
    </row>
    <row r="12" spans="2:13" ht="21" x14ac:dyDescent="0.25">
      <c r="D12" s="6"/>
      <c r="E12" s="6"/>
      <c r="F12" s="6"/>
      <c r="G12" s="6"/>
      <c r="H12" s="7" t="s">
        <v>2</v>
      </c>
      <c r="K12" s="2"/>
    </row>
    <row r="13" spans="2:13" ht="21" x14ac:dyDescent="0.25">
      <c r="D13" s="6" t="s">
        <v>3</v>
      </c>
      <c r="E13" s="6"/>
      <c r="F13" s="6"/>
      <c r="G13" s="6"/>
      <c r="H13" s="7">
        <v>50</v>
      </c>
      <c r="K13" s="2"/>
    </row>
    <row r="14" spans="2:13" ht="21" x14ac:dyDescent="0.25">
      <c r="D14" s="8" t="s">
        <v>4</v>
      </c>
      <c r="E14" s="6"/>
      <c r="F14" s="6"/>
      <c r="G14" s="6"/>
      <c r="H14" s="7">
        <v>30</v>
      </c>
      <c r="K14" s="2"/>
    </row>
    <row r="15" spans="2:13" ht="21" x14ac:dyDescent="0.25">
      <c r="D15" s="6" t="s">
        <v>5</v>
      </c>
      <c r="E15" s="6"/>
      <c r="F15" s="6"/>
      <c r="G15" s="6"/>
      <c r="H15" s="7">
        <f>H13-H14</f>
        <v>20</v>
      </c>
      <c r="K15" s="2"/>
    </row>
    <row r="16" spans="2:13" ht="21" x14ac:dyDescent="0.25">
      <c r="D16" s="6" t="s">
        <v>6</v>
      </c>
      <c r="E16" s="6"/>
      <c r="F16" s="6"/>
      <c r="G16" s="6"/>
      <c r="H16" s="7">
        <v>180000</v>
      </c>
      <c r="K16" s="2"/>
    </row>
    <row r="18" spans="3:10" ht="14" x14ac:dyDescent="0.15">
      <c r="C18" s="9" t="s">
        <v>7</v>
      </c>
      <c r="D18" s="9" t="s">
        <v>8</v>
      </c>
      <c r="E18" s="190" t="s">
        <v>9</v>
      </c>
      <c r="F18" s="182"/>
      <c r="H18" s="9">
        <f>H15/H13</f>
        <v>0.4</v>
      </c>
      <c r="J18">
        <f>H15/H13</f>
        <v>0.4</v>
      </c>
    </row>
    <row r="19" spans="3:10" x14ac:dyDescent="0.2">
      <c r="E19" s="182"/>
      <c r="F19" s="182"/>
      <c r="G19" s="9" t="s">
        <v>10</v>
      </c>
      <c r="H19" s="10">
        <f>H15/H13</f>
        <v>0.4</v>
      </c>
    </row>
    <row r="21" spans="3:10" ht="15.75" customHeight="1" x14ac:dyDescent="0.2">
      <c r="C21" s="9" t="s">
        <v>11</v>
      </c>
      <c r="D21" s="9" t="s">
        <v>12</v>
      </c>
      <c r="E21" s="191" t="s">
        <v>13</v>
      </c>
      <c r="F21" s="182"/>
      <c r="H21" s="9">
        <f>H16/H15</f>
        <v>9000</v>
      </c>
      <c r="J21">
        <f>H16/H15</f>
        <v>9000</v>
      </c>
    </row>
    <row r="22" spans="3:10" ht="15.75" customHeight="1" x14ac:dyDescent="0.2">
      <c r="C22" s="9" t="s">
        <v>14</v>
      </c>
      <c r="D22" s="9" t="s">
        <v>15</v>
      </c>
      <c r="E22" s="191" t="s">
        <v>16</v>
      </c>
      <c r="F22" s="182"/>
      <c r="H22" s="9">
        <f>H16/H18</f>
        <v>450000</v>
      </c>
      <c r="J22">
        <f>H16/J18</f>
        <v>450000</v>
      </c>
    </row>
    <row r="23" spans="3:10" ht="15.75" customHeight="1" x14ac:dyDescent="0.15"/>
    <row r="24" spans="3:10" ht="15.75" customHeight="1" x14ac:dyDescent="0.15"/>
    <row r="25" spans="3:10" ht="15.75" customHeight="1" x14ac:dyDescent="0.15"/>
    <row r="26" spans="3:10" ht="15.75" customHeight="1" x14ac:dyDescent="0.15"/>
    <row r="27" spans="3:10" ht="15.75" customHeight="1" x14ac:dyDescent="0.15"/>
    <row r="28" spans="3:10" ht="15.75" customHeight="1" x14ac:dyDescent="0.15"/>
    <row r="29" spans="3:10" ht="15.75" customHeight="1" x14ac:dyDescent="0.15"/>
    <row r="30" spans="3:10" ht="15.75" customHeight="1" x14ac:dyDescent="0.15"/>
    <row r="31" spans="3:10" ht="15.75" customHeight="1" x14ac:dyDescent="0.15"/>
    <row r="32" spans="3:10"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B2:I9"/>
    <mergeCell ref="D11:H11"/>
    <mergeCell ref="E18:F19"/>
    <mergeCell ref="E21:F21"/>
    <mergeCell ref="E22:F2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Z1001"/>
  <sheetViews>
    <sheetView topLeftCell="A14" zoomScale="125" workbookViewId="0">
      <selection activeCell="I32" sqref="I32"/>
    </sheetView>
  </sheetViews>
  <sheetFormatPr baseColWidth="10" defaultColWidth="12.6640625" defaultRowHeight="15" customHeight="1" x14ac:dyDescent="0.15"/>
  <cols>
    <col min="1" max="3" width="9" customWidth="1"/>
    <col min="4" max="4" width="20.1640625" customWidth="1"/>
    <col min="5" max="5" width="12.1640625" customWidth="1"/>
    <col min="6" max="6" width="14.33203125" customWidth="1"/>
    <col min="7" max="7" width="17.83203125" customWidth="1"/>
    <col min="8" max="14" width="9" customWidth="1"/>
    <col min="15" max="26" width="14.33203125" customWidth="1"/>
  </cols>
  <sheetData>
    <row r="2" spans="1:26" ht="14" x14ac:dyDescent="0.15">
      <c r="B2" s="219" t="s">
        <v>180</v>
      </c>
      <c r="C2" s="179"/>
      <c r="D2" s="179"/>
      <c r="E2" s="179"/>
      <c r="F2" s="179"/>
      <c r="G2" s="179"/>
      <c r="H2" s="179"/>
      <c r="I2" s="179"/>
      <c r="J2" s="179"/>
      <c r="K2" s="179"/>
      <c r="L2" s="179"/>
      <c r="M2" s="179"/>
      <c r="N2" s="180"/>
    </row>
    <row r="3" spans="1:26" x14ac:dyDescent="0.2">
      <c r="B3" s="59"/>
      <c r="N3" s="60"/>
    </row>
    <row r="4" spans="1:26" x14ac:dyDescent="0.2">
      <c r="B4" s="59"/>
      <c r="D4" s="61"/>
      <c r="E4" s="62" t="s">
        <v>181</v>
      </c>
      <c r="F4" s="62" t="s">
        <v>182</v>
      </c>
      <c r="N4" s="60"/>
    </row>
    <row r="5" spans="1:26" x14ac:dyDescent="0.2">
      <c r="B5" s="59"/>
      <c r="D5" s="63" t="s">
        <v>183</v>
      </c>
      <c r="E5" s="64">
        <v>1</v>
      </c>
      <c r="F5" s="64">
        <v>0.6</v>
      </c>
      <c r="N5" s="60"/>
    </row>
    <row r="6" spans="1:26" x14ac:dyDescent="0.2">
      <c r="B6" s="59"/>
      <c r="D6" s="65"/>
      <c r="E6" s="42" t="s">
        <v>184</v>
      </c>
      <c r="F6" s="42" t="s">
        <v>184</v>
      </c>
      <c r="N6" s="60"/>
    </row>
    <row r="7" spans="1:26" x14ac:dyDescent="0.2">
      <c r="B7" s="59"/>
      <c r="D7" s="65" t="s">
        <v>57</v>
      </c>
      <c r="E7" s="62">
        <v>300</v>
      </c>
      <c r="F7" s="62">
        <v>120</v>
      </c>
      <c r="N7" s="60"/>
    </row>
    <row r="8" spans="1:26" x14ac:dyDescent="0.2">
      <c r="B8" s="59"/>
      <c r="D8" s="65" t="s">
        <v>185</v>
      </c>
      <c r="E8" s="62">
        <v>220</v>
      </c>
      <c r="F8" s="62">
        <v>90</v>
      </c>
      <c r="N8" s="60"/>
    </row>
    <row r="9" spans="1:26" x14ac:dyDescent="0.2">
      <c r="B9" s="59"/>
      <c r="D9" s="65" t="s">
        <v>186</v>
      </c>
      <c r="E9" s="62">
        <v>40</v>
      </c>
      <c r="F9" s="62">
        <v>20</v>
      </c>
      <c r="N9" s="60"/>
    </row>
    <row r="10" spans="1:26" x14ac:dyDescent="0.2">
      <c r="B10" s="59"/>
      <c r="C10" s="211" t="s">
        <v>187</v>
      </c>
      <c r="D10" s="182"/>
      <c r="E10" s="182"/>
      <c r="F10" s="182"/>
      <c r="G10" s="182"/>
      <c r="H10" s="182"/>
      <c r="I10" s="182"/>
      <c r="N10" s="60"/>
    </row>
    <row r="11" spans="1:26" x14ac:dyDescent="0.2">
      <c r="B11" s="59"/>
      <c r="C11" s="182"/>
      <c r="D11" s="182"/>
      <c r="E11" s="182"/>
      <c r="F11" s="182"/>
      <c r="G11" s="182"/>
      <c r="H11" s="182"/>
      <c r="I11" s="182"/>
      <c r="N11" s="60"/>
    </row>
    <row r="12" spans="1:26" x14ac:dyDescent="0.2">
      <c r="B12" s="59"/>
      <c r="C12" s="182"/>
      <c r="D12" s="182"/>
      <c r="E12" s="182"/>
      <c r="F12" s="182"/>
      <c r="G12" s="182"/>
      <c r="H12" s="182"/>
      <c r="I12" s="182"/>
      <c r="N12" s="60"/>
    </row>
    <row r="13" spans="1:26" x14ac:dyDescent="0.2">
      <c r="B13" s="66"/>
      <c r="C13" s="185"/>
      <c r="D13" s="185"/>
      <c r="E13" s="185"/>
      <c r="F13" s="185"/>
      <c r="G13" s="185"/>
      <c r="H13" s="185"/>
      <c r="I13" s="185"/>
      <c r="J13" s="67"/>
      <c r="K13" s="67"/>
      <c r="L13" s="67"/>
      <c r="M13" s="67"/>
      <c r="N13" s="68"/>
    </row>
    <row r="14" spans="1:26" ht="181.5" customHeight="1" x14ac:dyDescent="0.2">
      <c r="A14" s="43"/>
      <c r="B14" s="51"/>
      <c r="C14" s="52"/>
      <c r="D14" s="69"/>
      <c r="E14" s="69"/>
      <c r="F14" s="69"/>
      <c r="G14" s="69"/>
      <c r="H14" s="69"/>
      <c r="I14" s="69"/>
      <c r="J14" s="43"/>
      <c r="K14" s="43"/>
      <c r="L14" s="43"/>
      <c r="M14" s="43"/>
      <c r="N14" s="43"/>
      <c r="O14" s="43"/>
      <c r="P14" s="43"/>
      <c r="Q14" s="43"/>
      <c r="R14" s="43"/>
      <c r="S14" s="43"/>
      <c r="T14" s="43"/>
      <c r="U14" s="43"/>
      <c r="V14" s="43"/>
      <c r="W14" s="43"/>
      <c r="X14" s="43"/>
      <c r="Y14" s="43"/>
      <c r="Z14" s="43"/>
    </row>
    <row r="15" spans="1:26" x14ac:dyDescent="0.2">
      <c r="B15" s="53" t="s">
        <v>0</v>
      </c>
      <c r="C15" s="48"/>
      <c r="D15" s="214" t="s">
        <v>188</v>
      </c>
      <c r="E15" s="215"/>
      <c r="F15" s="215"/>
      <c r="G15" s="215"/>
      <c r="H15" s="215"/>
      <c r="I15" s="216"/>
    </row>
    <row r="17" spans="3:8" x14ac:dyDescent="0.2">
      <c r="D17" s="9" t="s">
        <v>189</v>
      </c>
      <c r="E17" s="42" t="s">
        <v>132</v>
      </c>
      <c r="F17" s="42" t="s">
        <v>133</v>
      </c>
      <c r="G17" s="42" t="s">
        <v>190</v>
      </c>
      <c r="H17" s="42" t="s">
        <v>191</v>
      </c>
    </row>
    <row r="18" spans="3:8" x14ac:dyDescent="0.2">
      <c r="D18" s="9" t="s">
        <v>192</v>
      </c>
      <c r="E18" s="42">
        <v>100</v>
      </c>
      <c r="F18" s="70">
        <v>1</v>
      </c>
      <c r="G18" s="42">
        <v>100</v>
      </c>
      <c r="H18" s="42">
        <v>75</v>
      </c>
    </row>
    <row r="19" spans="3:8" x14ac:dyDescent="0.2">
      <c r="E19" s="16" t="s">
        <v>184</v>
      </c>
      <c r="F19" s="16" t="s">
        <v>184</v>
      </c>
      <c r="G19" s="16" t="s">
        <v>184</v>
      </c>
      <c r="H19" s="16" t="s">
        <v>184</v>
      </c>
    </row>
    <row r="20" spans="3:8" ht="14" x14ac:dyDescent="0.15">
      <c r="D20" s="9" t="s">
        <v>84</v>
      </c>
      <c r="E20" s="9">
        <v>300</v>
      </c>
      <c r="F20" s="9">
        <f t="shared" ref="F20:F21" si="0">F7/$F$5*$F$18</f>
        <v>200</v>
      </c>
      <c r="G20" s="9">
        <f t="shared" ref="G20:G22" si="1">SUM(E20:F20)</f>
        <v>500</v>
      </c>
      <c r="H20" s="9">
        <f>G20/$G$18*$H$18</f>
        <v>375</v>
      </c>
    </row>
    <row r="21" spans="3:8" ht="14" x14ac:dyDescent="0.15">
      <c r="D21" s="9" t="s">
        <v>185</v>
      </c>
      <c r="E21" s="9">
        <v>220</v>
      </c>
      <c r="F21" s="9">
        <f t="shared" si="0"/>
        <v>150</v>
      </c>
      <c r="G21" s="9">
        <f>SUM(E21:F21)</f>
        <v>370</v>
      </c>
      <c r="H21" s="9">
        <f>G21/$G$18*$H$18</f>
        <v>277.5</v>
      </c>
    </row>
    <row r="22" spans="3:8" ht="15.75" customHeight="1" x14ac:dyDescent="0.2">
      <c r="D22" s="9" t="s">
        <v>5</v>
      </c>
      <c r="E22" s="42">
        <f t="shared" ref="E22:F22" si="2">E20-E21</f>
        <v>80</v>
      </c>
      <c r="F22" s="42">
        <f t="shared" si="2"/>
        <v>50</v>
      </c>
      <c r="G22" s="9">
        <f t="shared" si="1"/>
        <v>130</v>
      </c>
      <c r="H22" s="9">
        <f>H20-H21</f>
        <v>97.5</v>
      </c>
    </row>
    <row r="23" spans="3:8" ht="15.75" customHeight="1" x14ac:dyDescent="0.15">
      <c r="D23" s="9" t="s">
        <v>88</v>
      </c>
      <c r="G23" s="9">
        <f>E9+F9</f>
        <v>60</v>
      </c>
      <c r="H23" s="9">
        <f>G23</f>
        <v>60</v>
      </c>
    </row>
    <row r="24" spans="3:8" ht="15.75" customHeight="1" x14ac:dyDescent="0.15">
      <c r="D24" s="9" t="s">
        <v>21</v>
      </c>
      <c r="G24" s="9">
        <f t="shared" ref="G24:H24" si="3">G22-G23</f>
        <v>70</v>
      </c>
      <c r="H24" s="9">
        <f>H22-H23</f>
        <v>37.5</v>
      </c>
    </row>
    <row r="25" spans="3:8" ht="15.75" customHeight="1" x14ac:dyDescent="0.15">
      <c r="D25" s="9" t="s">
        <v>193</v>
      </c>
      <c r="G25" s="9">
        <f>G22/G20</f>
        <v>0.26</v>
      </c>
    </row>
    <row r="26" spans="3:8" ht="15.75" customHeight="1" x14ac:dyDescent="0.2">
      <c r="F26" s="9" t="s">
        <v>62</v>
      </c>
      <c r="G26" s="10">
        <f>G25</f>
        <v>0.26</v>
      </c>
    </row>
    <row r="27" spans="3:8" ht="15.75" customHeight="1" x14ac:dyDescent="0.2">
      <c r="C27" s="9" t="s">
        <v>7</v>
      </c>
      <c r="D27" s="217" t="s">
        <v>194</v>
      </c>
      <c r="E27" s="188"/>
      <c r="F27" s="188"/>
      <c r="G27" s="189"/>
    </row>
    <row r="28" spans="3:8" ht="15.75" customHeight="1" x14ac:dyDescent="0.15">
      <c r="D28" s="9" t="s">
        <v>195</v>
      </c>
      <c r="E28" s="9" t="s">
        <v>196</v>
      </c>
      <c r="G28" s="9">
        <f>G23/G25</f>
        <v>230.76923076923077</v>
      </c>
      <c r="H28" s="9" t="s">
        <v>197</v>
      </c>
    </row>
    <row r="29" spans="3:8" ht="15.75" customHeight="1" x14ac:dyDescent="0.15"/>
    <row r="30" spans="3:8" ht="15.75" customHeight="1" x14ac:dyDescent="0.2">
      <c r="C30" s="9" t="s">
        <v>11</v>
      </c>
      <c r="D30" s="220" t="s">
        <v>198</v>
      </c>
      <c r="E30" s="188"/>
      <c r="F30" s="188"/>
      <c r="G30" s="189"/>
    </row>
    <row r="31" spans="3:8" ht="15.75" customHeight="1" x14ac:dyDescent="0.2">
      <c r="D31" s="208" t="s">
        <v>199</v>
      </c>
      <c r="E31" s="182"/>
      <c r="F31" s="182"/>
      <c r="G31" s="9">
        <f>H22-G23</f>
        <v>37.5</v>
      </c>
    </row>
    <row r="32" spans="3: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6">
    <mergeCell ref="D31:F31"/>
    <mergeCell ref="B2:N2"/>
    <mergeCell ref="C10:I13"/>
    <mergeCell ref="D15:I15"/>
    <mergeCell ref="D27:G27"/>
    <mergeCell ref="D30:G3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topLeftCell="A23" zoomScale="148" workbookViewId="0">
      <selection activeCell="F38" sqref="F38"/>
    </sheetView>
  </sheetViews>
  <sheetFormatPr baseColWidth="10" defaultColWidth="12.6640625" defaultRowHeight="15" customHeight="1" x14ac:dyDescent="0.15"/>
  <cols>
    <col min="1" max="2" width="9" customWidth="1"/>
    <col min="3" max="3" width="33" customWidth="1"/>
    <col min="4" max="4" width="26.1640625" customWidth="1"/>
    <col min="5" max="5" width="15.5" customWidth="1"/>
    <col min="6" max="6" width="15" customWidth="1"/>
    <col min="7" max="11" width="9" customWidth="1"/>
    <col min="12" max="26" width="14.33203125" customWidth="1"/>
  </cols>
  <sheetData>
    <row r="1" spans="1:11" ht="14" x14ac:dyDescent="0.15">
      <c r="A1" s="71"/>
      <c r="B1" s="71"/>
      <c r="C1" s="71"/>
      <c r="D1" s="71"/>
      <c r="E1" s="71"/>
      <c r="F1" s="71"/>
      <c r="G1" s="71"/>
      <c r="H1" s="71"/>
      <c r="I1" s="71"/>
      <c r="J1" s="71"/>
      <c r="K1" s="71"/>
    </row>
    <row r="2" spans="1:11" ht="14" x14ac:dyDescent="0.15">
      <c r="A2" s="71"/>
      <c r="B2" s="221" t="s">
        <v>200</v>
      </c>
      <c r="C2" s="179"/>
      <c r="D2" s="179"/>
      <c r="E2" s="179"/>
      <c r="F2" s="179"/>
      <c r="G2" s="179"/>
      <c r="H2" s="179"/>
      <c r="I2" s="179"/>
      <c r="J2" s="179"/>
      <c r="K2" s="180"/>
    </row>
    <row r="3" spans="1:11" ht="14" x14ac:dyDescent="0.15">
      <c r="A3" s="71"/>
      <c r="B3" s="72"/>
      <c r="C3" s="71"/>
      <c r="D3" s="71"/>
      <c r="E3" s="71"/>
      <c r="F3" s="71"/>
      <c r="G3" s="71"/>
      <c r="H3" s="71"/>
      <c r="I3" s="71"/>
      <c r="J3" s="71"/>
      <c r="K3" s="73"/>
    </row>
    <row r="4" spans="1:11" x14ac:dyDescent="0.15">
      <c r="A4" s="71"/>
      <c r="B4" s="72"/>
      <c r="C4" s="74"/>
      <c r="D4" s="75" t="s">
        <v>201</v>
      </c>
      <c r="E4" s="76" t="s">
        <v>202</v>
      </c>
      <c r="F4" s="71"/>
      <c r="G4" s="71"/>
      <c r="H4" s="71"/>
      <c r="I4" s="71"/>
      <c r="J4" s="71"/>
      <c r="K4" s="73"/>
    </row>
    <row r="5" spans="1:11" ht="14" x14ac:dyDescent="0.15">
      <c r="A5" s="71"/>
      <c r="B5" s="72"/>
      <c r="C5" s="77" t="s">
        <v>203</v>
      </c>
      <c r="D5" s="78">
        <v>50</v>
      </c>
      <c r="E5" s="78">
        <v>50</v>
      </c>
      <c r="F5" s="71"/>
      <c r="G5" s="71"/>
      <c r="H5" s="71"/>
      <c r="I5" s="71"/>
      <c r="J5" s="71"/>
      <c r="K5" s="73"/>
    </row>
    <row r="6" spans="1:11" ht="15.75" customHeight="1" x14ac:dyDescent="0.15">
      <c r="A6" s="71"/>
      <c r="B6" s="72"/>
      <c r="C6" s="77" t="s">
        <v>204</v>
      </c>
      <c r="D6" s="78">
        <v>40</v>
      </c>
      <c r="E6" s="78">
        <v>35</v>
      </c>
      <c r="F6" s="71"/>
      <c r="G6" s="71"/>
      <c r="H6" s="71"/>
      <c r="I6" s="71"/>
      <c r="J6" s="71"/>
      <c r="K6" s="73"/>
    </row>
    <row r="7" spans="1:11" ht="14" x14ac:dyDescent="0.15">
      <c r="A7" s="71"/>
      <c r="B7" s="72"/>
      <c r="C7" s="77" t="s">
        <v>186</v>
      </c>
      <c r="D7" s="78">
        <v>200000</v>
      </c>
      <c r="E7" s="78">
        <v>300000</v>
      </c>
      <c r="F7" s="71"/>
      <c r="G7" s="71"/>
      <c r="H7" s="71"/>
      <c r="I7" s="71"/>
      <c r="J7" s="71"/>
      <c r="K7" s="73"/>
    </row>
    <row r="8" spans="1:11" ht="14" x14ac:dyDescent="0.15">
      <c r="A8" s="71"/>
      <c r="B8" s="72"/>
      <c r="C8" s="77" t="s">
        <v>205</v>
      </c>
      <c r="D8" s="78">
        <v>40000</v>
      </c>
      <c r="E8" s="78">
        <v>30000</v>
      </c>
      <c r="F8" s="71"/>
      <c r="G8" s="71"/>
      <c r="H8" s="71"/>
      <c r="I8" s="71"/>
      <c r="J8" s="71"/>
      <c r="K8" s="73"/>
    </row>
    <row r="9" spans="1:11" ht="14" x14ac:dyDescent="0.15">
      <c r="A9" s="71"/>
      <c r="B9" s="72"/>
      <c r="C9" s="77" t="s">
        <v>19</v>
      </c>
      <c r="D9" s="78">
        <v>30000</v>
      </c>
      <c r="E9" s="78">
        <v>20000</v>
      </c>
      <c r="F9" s="71"/>
      <c r="G9" s="71"/>
      <c r="H9" s="71"/>
      <c r="I9" s="71"/>
      <c r="J9" s="71"/>
      <c r="K9" s="73"/>
    </row>
    <row r="10" spans="1:11" ht="14" x14ac:dyDescent="0.15">
      <c r="A10" s="71"/>
      <c r="B10" s="72"/>
      <c r="C10" s="77" t="s">
        <v>206</v>
      </c>
      <c r="D10" s="78">
        <v>40000</v>
      </c>
      <c r="E10" s="78">
        <v>30000</v>
      </c>
      <c r="F10" s="71"/>
      <c r="G10" s="71"/>
      <c r="H10" s="71"/>
      <c r="I10" s="71"/>
      <c r="J10" s="71"/>
      <c r="K10" s="73"/>
    </row>
    <row r="11" spans="1:11" ht="14" x14ac:dyDescent="0.15">
      <c r="A11" s="71"/>
      <c r="B11" s="72"/>
      <c r="C11" s="79" t="s">
        <v>207</v>
      </c>
      <c r="D11" s="71"/>
      <c r="E11" s="71"/>
      <c r="F11" s="71"/>
      <c r="G11" s="71"/>
      <c r="H11" s="71"/>
      <c r="I11" s="71"/>
      <c r="J11" s="71"/>
      <c r="K11" s="73"/>
    </row>
    <row r="12" spans="1:11" ht="14" x14ac:dyDescent="0.15">
      <c r="A12" s="71"/>
      <c r="B12" s="72"/>
      <c r="C12" s="80" t="s">
        <v>208</v>
      </c>
      <c r="D12" s="71"/>
      <c r="E12" s="71"/>
      <c r="F12" s="71"/>
      <c r="G12" s="71"/>
      <c r="H12" s="71"/>
      <c r="I12" s="71"/>
      <c r="J12" s="71"/>
      <c r="K12" s="73"/>
    </row>
    <row r="13" spans="1:11" ht="14" x14ac:dyDescent="0.15">
      <c r="A13" s="71"/>
      <c r="B13" s="72"/>
      <c r="C13" s="80" t="s">
        <v>209</v>
      </c>
      <c r="D13" s="71"/>
      <c r="E13" s="71"/>
      <c r="F13" s="71"/>
      <c r="G13" s="71"/>
      <c r="H13" s="71"/>
      <c r="I13" s="71"/>
      <c r="J13" s="71"/>
      <c r="K13" s="73"/>
    </row>
    <row r="14" spans="1:11" ht="14" x14ac:dyDescent="0.15">
      <c r="A14" s="71"/>
      <c r="B14" s="72"/>
      <c r="C14" s="80" t="s">
        <v>210</v>
      </c>
      <c r="D14" s="71"/>
      <c r="E14" s="71"/>
      <c r="F14" s="71"/>
      <c r="G14" s="71"/>
      <c r="H14" s="71"/>
      <c r="I14" s="71"/>
      <c r="J14" s="71"/>
      <c r="K14" s="73"/>
    </row>
    <row r="15" spans="1:11" ht="14" x14ac:dyDescent="0.15">
      <c r="A15" s="71"/>
      <c r="B15" s="72"/>
      <c r="C15" s="80" t="s">
        <v>211</v>
      </c>
      <c r="D15" s="71"/>
      <c r="E15" s="71"/>
      <c r="F15" s="71"/>
      <c r="G15" s="71"/>
      <c r="H15" s="71"/>
      <c r="I15" s="71"/>
      <c r="J15" s="71"/>
      <c r="K15" s="73"/>
    </row>
    <row r="16" spans="1:11" ht="14" x14ac:dyDescent="0.15">
      <c r="A16" s="71"/>
      <c r="B16" s="72"/>
      <c r="C16" s="80" t="s">
        <v>212</v>
      </c>
      <c r="D16" s="71"/>
      <c r="E16" s="71"/>
      <c r="F16" s="71"/>
      <c r="G16" s="71"/>
      <c r="H16" s="71"/>
      <c r="I16" s="71"/>
      <c r="J16" s="71"/>
      <c r="K16" s="73"/>
    </row>
    <row r="17" spans="1:11" ht="14" x14ac:dyDescent="0.15">
      <c r="A17" s="71"/>
      <c r="B17" s="81"/>
      <c r="C17" s="82" t="s">
        <v>213</v>
      </c>
      <c r="D17" s="83"/>
      <c r="E17" s="83"/>
      <c r="F17" s="83"/>
      <c r="G17" s="83"/>
      <c r="H17" s="83"/>
      <c r="I17" s="83"/>
      <c r="J17" s="83"/>
      <c r="K17" s="84"/>
    </row>
    <row r="18" spans="1:11" ht="14" x14ac:dyDescent="0.15">
      <c r="A18" s="71"/>
      <c r="B18" s="71"/>
      <c r="C18" s="71"/>
      <c r="D18" s="71"/>
      <c r="E18" s="71"/>
      <c r="F18" s="71"/>
      <c r="G18" s="71"/>
      <c r="H18" s="71"/>
      <c r="I18" s="71"/>
      <c r="J18" s="71"/>
      <c r="K18" s="71"/>
    </row>
    <row r="19" spans="1:11" ht="14" x14ac:dyDescent="0.15">
      <c r="A19" s="71"/>
      <c r="B19" s="85" t="s">
        <v>0</v>
      </c>
      <c r="C19" s="71"/>
      <c r="D19" s="71"/>
      <c r="E19" s="71"/>
      <c r="F19" s="71"/>
      <c r="G19" s="71"/>
      <c r="H19" s="71"/>
      <c r="I19" s="71"/>
      <c r="J19" s="71"/>
      <c r="K19" s="71"/>
    </row>
    <row r="20" spans="1:11" x14ac:dyDescent="0.15">
      <c r="A20" s="71"/>
      <c r="B20" s="71"/>
      <c r="C20" s="74"/>
      <c r="D20" s="75" t="s">
        <v>201</v>
      </c>
      <c r="E20" s="76" t="s">
        <v>202</v>
      </c>
      <c r="F20" s="71"/>
      <c r="G20" s="71"/>
      <c r="H20" s="71"/>
      <c r="I20" s="71"/>
      <c r="J20" s="71"/>
      <c r="K20" s="71"/>
    </row>
    <row r="21" spans="1:11" ht="15.75" customHeight="1" x14ac:dyDescent="0.15">
      <c r="A21" s="71"/>
      <c r="B21" s="71"/>
      <c r="C21" s="77" t="s">
        <v>206</v>
      </c>
      <c r="D21" s="86">
        <v>40000</v>
      </c>
      <c r="E21" s="86">
        <v>30000</v>
      </c>
      <c r="F21" s="71"/>
      <c r="G21" s="71"/>
      <c r="H21" s="71"/>
      <c r="I21" s="71"/>
      <c r="J21" s="71"/>
      <c r="K21" s="71"/>
    </row>
    <row r="22" spans="1:11" ht="15.75" customHeight="1" x14ac:dyDescent="0.15">
      <c r="A22" s="71"/>
      <c r="B22" s="71"/>
      <c r="C22" s="77" t="s">
        <v>19</v>
      </c>
      <c r="D22" s="86">
        <v>30000</v>
      </c>
      <c r="E22" s="86">
        <v>20000</v>
      </c>
      <c r="F22" s="71"/>
      <c r="G22" s="71"/>
      <c r="H22" s="71"/>
      <c r="I22" s="71"/>
      <c r="J22" s="71"/>
      <c r="K22" s="71"/>
    </row>
    <row r="23" spans="1:11" ht="15.75" customHeight="1" x14ac:dyDescent="0.15">
      <c r="A23" s="71"/>
      <c r="B23" s="71"/>
      <c r="C23" s="77" t="s">
        <v>214</v>
      </c>
      <c r="D23" s="86">
        <v>50</v>
      </c>
      <c r="E23" s="86">
        <v>50</v>
      </c>
      <c r="F23" s="71"/>
      <c r="G23" s="71"/>
      <c r="H23" s="71"/>
      <c r="I23" s="71"/>
      <c r="J23" s="71"/>
      <c r="K23" s="71"/>
    </row>
    <row r="24" spans="1:11" ht="15.75" customHeight="1" x14ac:dyDescent="0.15">
      <c r="A24" s="71"/>
      <c r="B24" s="71"/>
      <c r="C24" s="77" t="s">
        <v>215</v>
      </c>
      <c r="D24" s="86">
        <v>40</v>
      </c>
      <c r="E24" s="86">
        <v>35</v>
      </c>
      <c r="F24" s="71"/>
      <c r="G24" s="71"/>
      <c r="H24" s="71"/>
      <c r="I24" s="71"/>
      <c r="J24" s="71"/>
      <c r="K24" s="71"/>
    </row>
    <row r="25" spans="1:11" ht="15.75" customHeight="1" x14ac:dyDescent="0.15">
      <c r="A25" s="71"/>
      <c r="B25" s="71"/>
      <c r="C25" s="77" t="s">
        <v>216</v>
      </c>
      <c r="D25" s="86">
        <f t="shared" ref="D25:E25" si="0">D23-D24</f>
        <v>10</v>
      </c>
      <c r="E25" s="86">
        <f t="shared" si="0"/>
        <v>15</v>
      </c>
      <c r="F25" s="71"/>
      <c r="G25" s="71"/>
      <c r="H25" s="71"/>
      <c r="I25" s="71"/>
      <c r="J25" s="71"/>
      <c r="K25" s="71"/>
    </row>
    <row r="26" spans="1:11" ht="15.75" customHeight="1" x14ac:dyDescent="0.15">
      <c r="A26" s="71"/>
      <c r="B26" s="71"/>
      <c r="C26" s="87" t="s">
        <v>217</v>
      </c>
      <c r="D26" s="88">
        <v>200000</v>
      </c>
      <c r="E26" s="88">
        <v>300000</v>
      </c>
      <c r="F26" s="71"/>
      <c r="G26" s="71"/>
      <c r="H26" s="71"/>
      <c r="I26" s="71"/>
      <c r="J26" s="71"/>
      <c r="K26" s="71"/>
    </row>
    <row r="27" spans="1:11" ht="15.75" customHeight="1" x14ac:dyDescent="0.15">
      <c r="A27" s="71"/>
      <c r="B27" s="71"/>
      <c r="C27" s="87" t="s">
        <v>218</v>
      </c>
      <c r="D27" s="88">
        <v>40000</v>
      </c>
      <c r="E27" s="88">
        <v>30000</v>
      </c>
      <c r="F27" s="71"/>
      <c r="G27" s="71"/>
      <c r="H27" s="71"/>
      <c r="I27" s="71"/>
      <c r="J27" s="71"/>
      <c r="K27" s="71"/>
    </row>
    <row r="28" spans="1:11" ht="15.75" customHeight="1" x14ac:dyDescent="0.15">
      <c r="A28" s="71"/>
      <c r="B28" s="71"/>
      <c r="C28" s="87" t="s">
        <v>219</v>
      </c>
      <c r="D28" s="88">
        <f t="shared" ref="D28:E28" si="1">D26-D27</f>
        <v>160000</v>
      </c>
      <c r="E28" s="88">
        <f t="shared" si="1"/>
        <v>270000</v>
      </c>
      <c r="F28" s="71"/>
      <c r="G28" s="71"/>
      <c r="H28" s="71"/>
      <c r="I28" s="71"/>
      <c r="J28" s="71"/>
      <c r="K28" s="71"/>
    </row>
    <row r="29" spans="1:11" ht="15.75" customHeight="1" x14ac:dyDescent="0.15">
      <c r="A29" s="71"/>
      <c r="B29" s="71"/>
      <c r="C29" s="77" t="s">
        <v>220</v>
      </c>
      <c r="D29" s="89">
        <f>(D25/D23)</f>
        <v>0.2</v>
      </c>
      <c r="E29" s="89">
        <f>E25/E23</f>
        <v>0.3</v>
      </c>
      <c r="F29" s="71"/>
      <c r="G29" s="71"/>
      <c r="H29" s="71"/>
      <c r="I29" s="71"/>
      <c r="J29" s="71"/>
      <c r="K29" s="71"/>
    </row>
    <row r="30" spans="1:11" ht="15.75" customHeight="1" x14ac:dyDescent="0.15">
      <c r="A30" s="71"/>
      <c r="B30" s="71" t="s">
        <v>130</v>
      </c>
      <c r="C30" s="77" t="s">
        <v>221</v>
      </c>
      <c r="D30" s="90">
        <f t="shared" ref="D30:E30" si="2">D26/D29</f>
        <v>1000000</v>
      </c>
      <c r="E30" s="90">
        <f t="shared" si="2"/>
        <v>1000000</v>
      </c>
      <c r="F30" s="71"/>
      <c r="G30" s="71"/>
      <c r="H30" s="71"/>
      <c r="I30" s="71"/>
      <c r="J30" s="71"/>
      <c r="K30" s="71"/>
    </row>
    <row r="31" spans="1:11" ht="15.75" customHeight="1" x14ac:dyDescent="0.15">
      <c r="A31" s="71"/>
      <c r="B31" s="71"/>
      <c r="C31" s="77" t="s">
        <v>222</v>
      </c>
      <c r="D31" s="90">
        <f t="shared" ref="D31:E31" si="3">D26/D25</f>
        <v>20000</v>
      </c>
      <c r="E31" s="90">
        <f t="shared" si="3"/>
        <v>20000</v>
      </c>
      <c r="F31" s="71"/>
      <c r="G31" s="71"/>
      <c r="H31" s="71"/>
      <c r="I31" s="71"/>
      <c r="J31" s="71"/>
      <c r="K31" s="71"/>
    </row>
    <row r="32" spans="1:11" ht="15.75" customHeight="1" x14ac:dyDescent="0.15">
      <c r="A32" s="71"/>
      <c r="B32" s="71"/>
      <c r="C32" s="71"/>
      <c r="D32" s="71"/>
      <c r="E32" s="71"/>
      <c r="F32" s="71"/>
      <c r="G32" s="71"/>
      <c r="H32" s="71"/>
      <c r="I32" s="71"/>
      <c r="J32" s="71"/>
      <c r="K32" s="71"/>
    </row>
    <row r="33" spans="1:11" ht="17.25" customHeight="1" x14ac:dyDescent="0.15">
      <c r="A33" s="71"/>
      <c r="B33" s="71" t="s">
        <v>145</v>
      </c>
      <c r="C33" s="20" t="s">
        <v>223</v>
      </c>
      <c r="D33" s="20"/>
      <c r="E33" s="71">
        <f>(E26-D26)/(E25-D25)</f>
        <v>20000</v>
      </c>
      <c r="F33" s="71" t="s">
        <v>224</v>
      </c>
      <c r="G33" s="71"/>
      <c r="H33" s="71"/>
      <c r="I33" s="71"/>
      <c r="J33" s="71"/>
      <c r="K33" s="71"/>
    </row>
    <row r="34" spans="1:11" ht="18" customHeight="1" x14ac:dyDescent="0.15">
      <c r="A34" s="71"/>
      <c r="B34" s="71"/>
      <c r="C34" s="20"/>
      <c r="D34" s="20"/>
      <c r="E34" s="71"/>
      <c r="F34" s="71"/>
      <c r="G34" s="71"/>
      <c r="H34" s="71"/>
      <c r="I34" s="71"/>
      <c r="J34" s="71"/>
      <c r="K34" s="71"/>
    </row>
    <row r="35" spans="1:11" ht="15.75" customHeight="1" x14ac:dyDescent="0.15">
      <c r="A35" s="71"/>
      <c r="B35" s="71" t="s">
        <v>225</v>
      </c>
      <c r="C35" s="77" t="s">
        <v>226</v>
      </c>
      <c r="D35" s="90">
        <f t="shared" ref="D35:E35" si="4">D28/D29</f>
        <v>800000</v>
      </c>
      <c r="E35" s="90">
        <f t="shared" si="4"/>
        <v>900000</v>
      </c>
      <c r="F35" s="71"/>
      <c r="G35" s="71"/>
      <c r="H35" s="71"/>
      <c r="I35" s="71"/>
      <c r="J35" s="71"/>
      <c r="K35" s="71"/>
    </row>
    <row r="36" spans="1:11" ht="15.75" customHeight="1" x14ac:dyDescent="0.15">
      <c r="A36" s="71"/>
      <c r="B36" s="71"/>
      <c r="C36" s="77" t="s">
        <v>227</v>
      </c>
      <c r="D36" s="90">
        <f t="shared" ref="D36:E36" si="5">D28/D25</f>
        <v>16000</v>
      </c>
      <c r="E36" s="90">
        <f t="shared" si="5"/>
        <v>18000</v>
      </c>
      <c r="F36" s="71"/>
      <c r="G36" s="71"/>
      <c r="H36" s="71"/>
      <c r="I36" s="71"/>
      <c r="J36" s="71"/>
      <c r="K36" s="71"/>
    </row>
    <row r="37" spans="1:11" ht="15.75" customHeight="1" x14ac:dyDescent="0.15">
      <c r="A37" s="71"/>
      <c r="B37" s="71"/>
      <c r="C37" s="91"/>
      <c r="D37" s="71"/>
      <c r="E37" s="71"/>
      <c r="F37" s="71"/>
      <c r="G37" s="71"/>
      <c r="H37" s="71"/>
      <c r="I37" s="71"/>
      <c r="J37" s="71"/>
      <c r="K37" s="71"/>
    </row>
    <row r="38" spans="1:11" ht="15.75" customHeight="1" x14ac:dyDescent="0.15">
      <c r="A38" s="71"/>
      <c r="B38" s="71" t="s">
        <v>228</v>
      </c>
      <c r="C38" s="222" t="s">
        <v>229</v>
      </c>
      <c r="D38" s="182"/>
      <c r="E38" s="71"/>
      <c r="F38" s="92">
        <f>(D22*D25+E22*E25)/(D22*D23+E22*E23)</f>
        <v>0.24</v>
      </c>
      <c r="G38" s="71"/>
      <c r="H38" s="71"/>
      <c r="I38" s="71"/>
      <c r="J38" s="71"/>
      <c r="K38" s="71"/>
    </row>
    <row r="39" spans="1:11" ht="15.75" customHeight="1" x14ac:dyDescent="0.15">
      <c r="A39" s="71"/>
      <c r="B39" s="71"/>
      <c r="C39" s="93" t="s">
        <v>230</v>
      </c>
      <c r="D39" s="71"/>
      <c r="E39" s="71"/>
      <c r="F39" s="71">
        <f>(D26+E26)/F38</f>
        <v>2083333.3333333335</v>
      </c>
      <c r="G39" s="71"/>
      <c r="H39" s="71"/>
      <c r="I39" s="71"/>
      <c r="J39" s="71"/>
      <c r="K39" s="71"/>
    </row>
    <row r="40" spans="1:11" ht="15.75" customHeight="1" x14ac:dyDescent="0.15">
      <c r="A40" s="71"/>
      <c r="B40" s="71"/>
      <c r="C40" s="71"/>
      <c r="D40" s="71"/>
      <c r="E40" s="71"/>
      <c r="F40" s="71"/>
      <c r="G40" s="71"/>
      <c r="H40" s="71"/>
      <c r="I40" s="71"/>
      <c r="J40" s="71"/>
      <c r="K40" s="71"/>
    </row>
    <row r="41" spans="1:11" ht="15.75" customHeight="1" x14ac:dyDescent="0.15">
      <c r="A41" s="71"/>
      <c r="B41" s="71" t="s">
        <v>231</v>
      </c>
      <c r="C41" s="223" t="s">
        <v>232</v>
      </c>
      <c r="D41" s="182"/>
      <c r="E41" s="182"/>
      <c r="F41" s="71"/>
      <c r="G41" s="71"/>
      <c r="H41" s="71"/>
      <c r="I41" s="94"/>
      <c r="J41" s="71"/>
      <c r="K41" s="71"/>
    </row>
    <row r="42" spans="1:11" ht="15.75" customHeight="1" x14ac:dyDescent="0.15">
      <c r="A42" s="71"/>
      <c r="B42" s="71"/>
      <c r="C42" s="71" t="s">
        <v>233</v>
      </c>
      <c r="D42" s="95">
        <v>25000</v>
      </c>
      <c r="E42" s="95">
        <v>25000</v>
      </c>
      <c r="F42" s="71"/>
      <c r="G42" s="71"/>
      <c r="H42" s="71"/>
      <c r="I42" s="71"/>
      <c r="J42" s="71"/>
      <c r="K42" s="71"/>
    </row>
    <row r="43" spans="1:11" ht="15.75" customHeight="1" x14ac:dyDescent="0.15">
      <c r="A43" s="71"/>
      <c r="B43" s="71"/>
      <c r="C43" s="222" t="s">
        <v>229</v>
      </c>
      <c r="D43" s="182"/>
      <c r="E43" s="71"/>
      <c r="F43" s="92">
        <f>(D42*D25+D42*E25)/(E42*D23+E42*E23)</f>
        <v>0.25</v>
      </c>
      <c r="G43" s="71"/>
      <c r="H43" s="71"/>
      <c r="I43" s="71"/>
      <c r="J43" s="71"/>
      <c r="K43" s="71"/>
    </row>
    <row r="44" spans="1:11" ht="15.75" customHeight="1" x14ac:dyDescent="0.15">
      <c r="A44" s="71"/>
      <c r="B44" s="71"/>
      <c r="C44" s="93" t="s">
        <v>230</v>
      </c>
      <c r="D44" s="71"/>
      <c r="E44" s="71"/>
      <c r="F44" s="71">
        <f>(D26+E26)/F43</f>
        <v>2000000</v>
      </c>
      <c r="G44" s="71"/>
      <c r="H44" s="71"/>
      <c r="I44" s="71"/>
      <c r="J44" s="71"/>
      <c r="K44" s="71"/>
    </row>
    <row r="45" spans="1:11" ht="15.75" customHeight="1" x14ac:dyDescent="0.15">
      <c r="A45" s="71"/>
      <c r="B45" s="71"/>
      <c r="C45" s="71"/>
      <c r="D45" s="71"/>
      <c r="E45" s="71"/>
      <c r="F45" s="71"/>
      <c r="G45" s="71"/>
      <c r="H45" s="71"/>
      <c r="I45" s="71"/>
      <c r="J45" s="71"/>
      <c r="K45" s="71"/>
    </row>
    <row r="46" spans="1:11" ht="15.75" customHeight="1" x14ac:dyDescent="0.15">
      <c r="A46" s="71"/>
      <c r="B46" s="71" t="s">
        <v>234</v>
      </c>
      <c r="C46" s="71" t="s">
        <v>233</v>
      </c>
      <c r="D46" s="95">
        <v>20000</v>
      </c>
      <c r="E46" s="95">
        <v>30000</v>
      </c>
      <c r="F46" s="71"/>
      <c r="G46" s="71"/>
      <c r="H46" s="71"/>
      <c r="I46" s="71"/>
      <c r="J46" s="71"/>
      <c r="K46" s="71"/>
    </row>
    <row r="47" spans="1:11" ht="15.75" customHeight="1" x14ac:dyDescent="0.15">
      <c r="A47" s="71"/>
      <c r="B47" s="71"/>
      <c r="C47" s="222" t="s">
        <v>229</v>
      </c>
      <c r="D47" s="182"/>
      <c r="E47" s="71"/>
      <c r="F47" s="92">
        <f>(D46*D25+E46*E25)/(D46*D23+E46*E23)</f>
        <v>0.26</v>
      </c>
      <c r="G47" s="71"/>
      <c r="H47" s="71"/>
      <c r="I47" s="71"/>
      <c r="J47" s="71"/>
      <c r="K47" s="71"/>
    </row>
    <row r="48" spans="1:11" ht="15.75" customHeight="1" x14ac:dyDescent="0.15">
      <c r="A48" s="71"/>
      <c r="B48" s="71"/>
      <c r="C48" s="93" t="s">
        <v>230</v>
      </c>
      <c r="D48" s="71"/>
      <c r="E48" s="71"/>
      <c r="F48" s="71">
        <f>(D26+E26)/F47</f>
        <v>1923076.923076923</v>
      </c>
      <c r="G48" s="71"/>
      <c r="H48" s="71"/>
      <c r="I48" s="71"/>
      <c r="J48" s="71"/>
      <c r="K48" s="71"/>
    </row>
    <row r="49" spans="1:11" ht="15.75" customHeight="1" x14ac:dyDescent="0.15">
      <c r="A49" s="71"/>
      <c r="B49" s="71"/>
      <c r="C49" s="71"/>
      <c r="D49" s="71"/>
      <c r="E49" s="71"/>
      <c r="F49" s="71"/>
      <c r="G49" s="71"/>
      <c r="H49" s="71"/>
      <c r="I49" s="71"/>
      <c r="J49" s="71"/>
      <c r="K49" s="71"/>
    </row>
    <row r="50" spans="1:11" ht="15.75" customHeight="1" x14ac:dyDescent="0.15">
      <c r="A50" s="71"/>
      <c r="B50" s="71"/>
      <c r="C50" s="71"/>
      <c r="D50" s="71"/>
      <c r="E50" s="71"/>
      <c r="F50" s="71"/>
      <c r="G50" s="71"/>
      <c r="H50" s="71"/>
      <c r="I50" s="71"/>
      <c r="J50" s="71"/>
      <c r="K50" s="71"/>
    </row>
    <row r="51" spans="1:11" ht="15.75" customHeight="1" x14ac:dyDescent="0.15">
      <c r="A51" s="71"/>
      <c r="B51" s="71"/>
      <c r="C51" s="71"/>
      <c r="D51" s="71"/>
      <c r="E51" s="71"/>
      <c r="F51" s="71"/>
      <c r="G51" s="71"/>
      <c r="H51" s="71"/>
      <c r="I51" s="71"/>
      <c r="J51" s="71"/>
      <c r="K51" s="71"/>
    </row>
    <row r="52" spans="1:11" ht="15.75" customHeight="1" x14ac:dyDescent="0.15">
      <c r="A52" s="71"/>
      <c r="B52" s="71"/>
      <c r="C52" s="71"/>
      <c r="D52" s="71"/>
      <c r="E52" s="71"/>
      <c r="F52" s="71"/>
      <c r="G52" s="71"/>
      <c r="H52" s="71"/>
      <c r="I52" s="71"/>
      <c r="J52" s="71"/>
      <c r="K52" s="71"/>
    </row>
    <row r="53" spans="1:11" ht="15.75" customHeight="1" x14ac:dyDescent="0.15">
      <c r="A53" s="71"/>
      <c r="B53" s="71"/>
      <c r="C53" s="71"/>
      <c r="D53" s="71"/>
      <c r="E53" s="71"/>
      <c r="F53" s="71"/>
      <c r="G53" s="71"/>
      <c r="H53" s="71"/>
      <c r="I53" s="71"/>
      <c r="J53" s="71"/>
      <c r="K53" s="71"/>
    </row>
    <row r="54" spans="1:11" ht="15.75" customHeight="1" x14ac:dyDescent="0.15">
      <c r="A54" s="71"/>
      <c r="B54" s="71"/>
      <c r="C54" s="71"/>
      <c r="D54" s="71"/>
      <c r="E54" s="71"/>
      <c r="F54" s="71"/>
      <c r="G54" s="71"/>
      <c r="H54" s="71"/>
      <c r="I54" s="71"/>
      <c r="J54" s="71"/>
      <c r="K54" s="71"/>
    </row>
    <row r="55" spans="1:11" ht="15.75" customHeight="1" x14ac:dyDescent="0.15">
      <c r="A55" s="71"/>
      <c r="B55" s="71"/>
      <c r="C55" s="71"/>
      <c r="D55" s="71"/>
      <c r="E55" s="71"/>
      <c r="F55" s="71"/>
      <c r="G55" s="71"/>
      <c r="H55" s="71"/>
      <c r="I55" s="71"/>
      <c r="J55" s="71"/>
      <c r="K55" s="71"/>
    </row>
    <row r="56" spans="1:11" ht="15.75" customHeight="1" x14ac:dyDescent="0.15">
      <c r="A56" s="71"/>
      <c r="B56" s="71"/>
      <c r="C56" s="71"/>
      <c r="D56" s="71"/>
      <c r="E56" s="71"/>
      <c r="F56" s="71"/>
      <c r="G56" s="71"/>
      <c r="H56" s="71"/>
      <c r="I56" s="71"/>
      <c r="J56" s="71"/>
      <c r="K56" s="71"/>
    </row>
    <row r="57" spans="1:11" ht="15.75" customHeight="1" x14ac:dyDescent="0.15">
      <c r="A57" s="71"/>
      <c r="B57" s="71"/>
      <c r="C57" s="71"/>
      <c r="D57" s="71"/>
      <c r="E57" s="71"/>
      <c r="F57" s="71"/>
      <c r="G57" s="71"/>
      <c r="H57" s="71"/>
      <c r="I57" s="71"/>
      <c r="J57" s="71"/>
      <c r="K57" s="71"/>
    </row>
    <row r="58" spans="1:11" ht="15.75" customHeight="1" x14ac:dyDescent="0.15">
      <c r="A58" s="71"/>
      <c r="B58" s="71"/>
      <c r="C58" s="71"/>
      <c r="D58" s="71"/>
      <c r="E58" s="71"/>
      <c r="F58" s="71"/>
      <c r="G58" s="71"/>
      <c r="H58" s="71"/>
      <c r="I58" s="71"/>
      <c r="J58" s="71"/>
      <c r="K58" s="71"/>
    </row>
    <row r="59" spans="1:11" ht="15.75" customHeight="1" x14ac:dyDescent="0.15">
      <c r="A59" s="71"/>
      <c r="B59" s="71"/>
      <c r="C59" s="71"/>
      <c r="D59" s="71"/>
      <c r="E59" s="71"/>
      <c r="F59" s="71"/>
      <c r="G59" s="71"/>
      <c r="H59" s="71"/>
      <c r="I59" s="71"/>
      <c r="J59" s="71"/>
      <c r="K59" s="71"/>
    </row>
    <row r="60" spans="1:11" ht="15.75" customHeight="1" x14ac:dyDescent="0.15">
      <c r="A60" s="71"/>
      <c r="B60" s="71"/>
      <c r="C60" s="71"/>
      <c r="D60" s="71"/>
      <c r="E60" s="71"/>
      <c r="F60" s="71"/>
      <c r="G60" s="71"/>
      <c r="H60" s="71"/>
      <c r="I60" s="71"/>
      <c r="J60" s="71"/>
      <c r="K60" s="71"/>
    </row>
    <row r="61" spans="1:11" ht="15.75" customHeight="1" x14ac:dyDescent="0.15">
      <c r="A61" s="71"/>
      <c r="B61" s="71"/>
      <c r="C61" s="71"/>
      <c r="D61" s="71"/>
      <c r="E61" s="71"/>
      <c r="F61" s="71"/>
      <c r="G61" s="71"/>
      <c r="H61" s="71"/>
      <c r="I61" s="71"/>
      <c r="J61" s="71"/>
      <c r="K61" s="71"/>
    </row>
    <row r="62" spans="1:11" ht="15.75" customHeight="1" x14ac:dyDescent="0.15">
      <c r="A62" s="71"/>
      <c r="B62" s="71"/>
      <c r="C62" s="71"/>
      <c r="D62" s="71"/>
      <c r="E62" s="71"/>
      <c r="F62" s="71"/>
      <c r="G62" s="71"/>
      <c r="H62" s="71"/>
      <c r="I62" s="71"/>
      <c r="J62" s="71"/>
      <c r="K62" s="71"/>
    </row>
    <row r="63" spans="1:11" ht="15.75" customHeight="1" x14ac:dyDescent="0.15">
      <c r="A63" s="71"/>
      <c r="B63" s="71"/>
      <c r="C63" s="71"/>
      <c r="D63" s="71"/>
      <c r="E63" s="71"/>
      <c r="F63" s="71"/>
      <c r="G63" s="71"/>
      <c r="H63" s="71"/>
      <c r="I63" s="71"/>
      <c r="J63" s="71"/>
      <c r="K63" s="71"/>
    </row>
    <row r="64" spans="1:11" ht="15.75" customHeight="1" x14ac:dyDescent="0.15">
      <c r="A64" s="71"/>
      <c r="B64" s="71"/>
      <c r="C64" s="71"/>
      <c r="D64" s="71"/>
      <c r="E64" s="71"/>
      <c r="F64" s="71"/>
      <c r="G64" s="71"/>
      <c r="H64" s="71"/>
      <c r="I64" s="71"/>
      <c r="J64" s="71"/>
      <c r="K64" s="71"/>
    </row>
    <row r="65" spans="1:11" ht="15.75" customHeight="1" x14ac:dyDescent="0.15">
      <c r="A65" s="71"/>
      <c r="B65" s="71"/>
      <c r="C65" s="71"/>
      <c r="D65" s="71"/>
      <c r="E65" s="71"/>
      <c r="F65" s="71"/>
      <c r="G65" s="71"/>
      <c r="H65" s="71"/>
      <c r="I65" s="71"/>
      <c r="J65" s="71"/>
      <c r="K65" s="71"/>
    </row>
    <row r="66" spans="1:11" ht="15.75" customHeight="1" x14ac:dyDescent="0.15">
      <c r="A66" s="71"/>
      <c r="B66" s="71"/>
      <c r="C66" s="71"/>
      <c r="D66" s="71"/>
      <c r="E66" s="71"/>
      <c r="F66" s="71"/>
      <c r="G66" s="71"/>
      <c r="H66" s="71"/>
      <c r="I66" s="71"/>
      <c r="J66" s="71"/>
      <c r="K66" s="71"/>
    </row>
    <row r="67" spans="1:11" ht="15.75" customHeight="1" x14ac:dyDescent="0.15">
      <c r="A67" s="71"/>
      <c r="B67" s="71"/>
      <c r="C67" s="71"/>
      <c r="D67" s="71"/>
      <c r="E67" s="71"/>
      <c r="F67" s="71"/>
      <c r="G67" s="71"/>
      <c r="H67" s="71"/>
      <c r="I67" s="71"/>
      <c r="J67" s="71"/>
      <c r="K67" s="71"/>
    </row>
    <row r="68" spans="1:11" ht="15.75" customHeight="1" x14ac:dyDescent="0.15">
      <c r="A68" s="71"/>
      <c r="B68" s="71"/>
      <c r="C68" s="71"/>
      <c r="D68" s="71"/>
      <c r="E68" s="71"/>
      <c r="F68" s="71"/>
      <c r="G68" s="71"/>
      <c r="H68" s="71"/>
      <c r="I68" s="71"/>
      <c r="J68" s="71"/>
      <c r="K68" s="71"/>
    </row>
    <row r="69" spans="1:11" ht="15.75" customHeight="1" x14ac:dyDescent="0.15">
      <c r="A69" s="71"/>
      <c r="B69" s="71"/>
      <c r="C69" s="71"/>
      <c r="D69" s="71"/>
      <c r="E69" s="71"/>
      <c r="F69" s="71"/>
      <c r="G69" s="71"/>
      <c r="H69" s="71"/>
      <c r="I69" s="71"/>
      <c r="J69" s="71"/>
      <c r="K69" s="71"/>
    </row>
    <row r="70" spans="1:11" ht="15.75" customHeight="1" x14ac:dyDescent="0.15">
      <c r="A70" s="71"/>
      <c r="B70" s="71"/>
      <c r="C70" s="71"/>
      <c r="D70" s="71"/>
      <c r="E70" s="71"/>
      <c r="F70" s="71"/>
      <c r="G70" s="71"/>
      <c r="H70" s="71"/>
      <c r="I70" s="71"/>
      <c r="J70" s="71"/>
      <c r="K70" s="71"/>
    </row>
    <row r="71" spans="1:11" ht="15.75" customHeight="1" x14ac:dyDescent="0.15">
      <c r="A71" s="71"/>
      <c r="B71" s="71"/>
      <c r="C71" s="71"/>
      <c r="D71" s="71"/>
      <c r="E71" s="71"/>
      <c r="F71" s="71"/>
      <c r="G71" s="71"/>
      <c r="H71" s="71"/>
      <c r="I71" s="71"/>
      <c r="J71" s="71"/>
      <c r="K71" s="71"/>
    </row>
    <row r="72" spans="1:11" ht="15.75" customHeight="1" x14ac:dyDescent="0.15">
      <c r="A72" s="71"/>
      <c r="B72" s="71"/>
      <c r="C72" s="71"/>
      <c r="D72" s="71"/>
      <c r="E72" s="71"/>
      <c r="F72" s="71"/>
      <c r="G72" s="71"/>
      <c r="H72" s="71"/>
      <c r="I72" s="71"/>
      <c r="J72" s="71"/>
      <c r="K72" s="71"/>
    </row>
    <row r="73" spans="1:11" ht="15.75" customHeight="1" x14ac:dyDescent="0.15">
      <c r="A73" s="71"/>
      <c r="B73" s="71"/>
      <c r="C73" s="71"/>
      <c r="D73" s="71"/>
      <c r="E73" s="71"/>
      <c r="F73" s="71"/>
      <c r="G73" s="71"/>
      <c r="H73" s="71"/>
      <c r="I73" s="71"/>
      <c r="J73" s="71"/>
      <c r="K73" s="71"/>
    </row>
    <row r="74" spans="1:11" ht="15.75" customHeight="1" x14ac:dyDescent="0.15">
      <c r="A74" s="71"/>
      <c r="B74" s="71"/>
      <c r="C74" s="71"/>
      <c r="D74" s="71"/>
      <c r="E74" s="71"/>
      <c r="F74" s="71"/>
      <c r="G74" s="71"/>
      <c r="H74" s="71"/>
      <c r="I74" s="71"/>
      <c r="J74" s="71"/>
      <c r="K74" s="71"/>
    </row>
    <row r="75" spans="1:11" ht="15.75" customHeight="1" x14ac:dyDescent="0.15">
      <c r="A75" s="71"/>
      <c r="B75" s="71"/>
      <c r="C75" s="71"/>
      <c r="D75" s="71"/>
      <c r="E75" s="71"/>
      <c r="F75" s="71"/>
      <c r="G75" s="71"/>
      <c r="H75" s="71"/>
      <c r="I75" s="71"/>
      <c r="J75" s="71"/>
      <c r="K75" s="71"/>
    </row>
    <row r="76" spans="1:11" ht="15.75" customHeight="1" x14ac:dyDescent="0.15">
      <c r="A76" s="71"/>
      <c r="B76" s="71"/>
      <c r="C76" s="71"/>
      <c r="D76" s="71"/>
      <c r="E76" s="71"/>
      <c r="F76" s="71"/>
      <c r="G76" s="71"/>
      <c r="H76" s="71"/>
      <c r="I76" s="71"/>
      <c r="J76" s="71"/>
      <c r="K76" s="71"/>
    </row>
    <row r="77" spans="1:11" ht="15.75" customHeight="1" x14ac:dyDescent="0.15">
      <c r="A77" s="71"/>
      <c r="B77" s="71"/>
      <c r="C77" s="71"/>
      <c r="D77" s="71"/>
      <c r="E77" s="71"/>
      <c r="F77" s="71"/>
      <c r="G77" s="71"/>
      <c r="H77" s="71"/>
      <c r="I77" s="71"/>
      <c r="J77" s="71"/>
      <c r="K77" s="71"/>
    </row>
    <row r="78" spans="1:11" ht="15.75" customHeight="1" x14ac:dyDescent="0.15">
      <c r="A78" s="71"/>
      <c r="B78" s="71"/>
      <c r="C78" s="71"/>
      <c r="D78" s="71"/>
      <c r="E78" s="71"/>
      <c r="F78" s="71"/>
      <c r="G78" s="71"/>
      <c r="H78" s="71"/>
      <c r="I78" s="71"/>
      <c r="J78" s="71"/>
      <c r="K78" s="71"/>
    </row>
    <row r="79" spans="1:11" ht="15.75" customHeight="1" x14ac:dyDescent="0.15">
      <c r="A79" s="71"/>
      <c r="B79" s="71"/>
      <c r="C79" s="71"/>
      <c r="D79" s="71"/>
      <c r="E79" s="71"/>
      <c r="F79" s="71"/>
      <c r="G79" s="71"/>
      <c r="H79" s="71"/>
      <c r="I79" s="71"/>
      <c r="J79" s="71"/>
      <c r="K79" s="71"/>
    </row>
    <row r="80" spans="1:11" ht="15.75" customHeight="1" x14ac:dyDescent="0.15">
      <c r="A80" s="71"/>
      <c r="B80" s="71"/>
      <c r="C80" s="71"/>
      <c r="D80" s="71"/>
      <c r="E80" s="71"/>
      <c r="F80" s="71"/>
      <c r="G80" s="71"/>
      <c r="H80" s="71"/>
      <c r="I80" s="71"/>
      <c r="J80" s="71"/>
      <c r="K80" s="71"/>
    </row>
    <row r="81" spans="1:11" ht="15.75" customHeight="1" x14ac:dyDescent="0.15">
      <c r="A81" s="71"/>
      <c r="B81" s="71"/>
      <c r="C81" s="71"/>
      <c r="D81" s="71"/>
      <c r="E81" s="71"/>
      <c r="F81" s="71"/>
      <c r="G81" s="71"/>
      <c r="H81" s="71"/>
      <c r="I81" s="71"/>
      <c r="J81" s="71"/>
      <c r="K81" s="71"/>
    </row>
    <row r="82" spans="1:11" ht="15.75" customHeight="1" x14ac:dyDescent="0.15">
      <c r="A82" s="71"/>
      <c r="B82" s="71"/>
      <c r="C82" s="71"/>
      <c r="D82" s="71"/>
      <c r="E82" s="71"/>
      <c r="F82" s="71"/>
      <c r="G82" s="71"/>
      <c r="H82" s="71"/>
      <c r="I82" s="71"/>
      <c r="J82" s="71"/>
      <c r="K82" s="71"/>
    </row>
    <row r="83" spans="1:11" ht="15.75" customHeight="1" x14ac:dyDescent="0.15">
      <c r="A83" s="71"/>
      <c r="B83" s="71"/>
      <c r="C83" s="71"/>
      <c r="D83" s="71"/>
      <c r="E83" s="71"/>
      <c r="F83" s="71"/>
      <c r="G83" s="71"/>
      <c r="H83" s="71"/>
      <c r="I83" s="71"/>
      <c r="J83" s="71"/>
      <c r="K83" s="71"/>
    </row>
    <row r="84" spans="1:11" ht="15.75" customHeight="1" x14ac:dyDescent="0.15">
      <c r="A84" s="71"/>
      <c r="B84" s="71"/>
      <c r="C84" s="71"/>
      <c r="D84" s="71"/>
      <c r="E84" s="71"/>
      <c r="F84" s="71"/>
      <c r="G84" s="71"/>
      <c r="H84" s="71"/>
      <c r="I84" s="71"/>
      <c r="J84" s="71"/>
      <c r="K84" s="71"/>
    </row>
    <row r="85" spans="1:11" ht="15.75" customHeight="1" x14ac:dyDescent="0.15">
      <c r="A85" s="71"/>
      <c r="B85" s="71"/>
      <c r="C85" s="71"/>
      <c r="D85" s="71"/>
      <c r="E85" s="71"/>
      <c r="F85" s="71"/>
      <c r="G85" s="71"/>
      <c r="H85" s="71"/>
      <c r="I85" s="71"/>
      <c r="J85" s="71"/>
      <c r="K85" s="71"/>
    </row>
    <row r="86" spans="1:11" ht="15.75" customHeight="1" x14ac:dyDescent="0.15">
      <c r="A86" s="71"/>
      <c r="B86" s="71"/>
      <c r="C86" s="71"/>
      <c r="D86" s="71"/>
      <c r="E86" s="71"/>
      <c r="F86" s="71"/>
      <c r="G86" s="71"/>
      <c r="H86" s="71"/>
      <c r="I86" s="71"/>
      <c r="J86" s="71"/>
      <c r="K86" s="71"/>
    </row>
    <row r="87" spans="1:11" ht="15.75" customHeight="1" x14ac:dyDescent="0.15">
      <c r="A87" s="71"/>
      <c r="B87" s="71"/>
      <c r="C87" s="71"/>
      <c r="D87" s="71"/>
      <c r="E87" s="71"/>
      <c r="F87" s="71"/>
      <c r="G87" s="71"/>
      <c r="H87" s="71"/>
      <c r="I87" s="71"/>
      <c r="J87" s="71"/>
      <c r="K87" s="71"/>
    </row>
    <row r="88" spans="1:11" ht="15.75" customHeight="1" x14ac:dyDescent="0.15">
      <c r="A88" s="71"/>
      <c r="B88" s="71"/>
      <c r="C88" s="71"/>
      <c r="D88" s="71"/>
      <c r="E88" s="71"/>
      <c r="F88" s="71"/>
      <c r="G88" s="71"/>
      <c r="H88" s="71"/>
      <c r="I88" s="71"/>
      <c r="J88" s="71"/>
      <c r="K88" s="71"/>
    </row>
    <row r="89" spans="1:11" ht="15.75" customHeight="1" x14ac:dyDescent="0.15">
      <c r="A89" s="71"/>
      <c r="B89" s="71"/>
      <c r="C89" s="71"/>
      <c r="D89" s="71"/>
      <c r="E89" s="71"/>
      <c r="F89" s="71"/>
      <c r="G89" s="71"/>
      <c r="H89" s="71"/>
      <c r="I89" s="71"/>
      <c r="J89" s="71"/>
      <c r="K89" s="71"/>
    </row>
    <row r="90" spans="1:11" ht="15.75" customHeight="1" x14ac:dyDescent="0.15">
      <c r="A90" s="71"/>
      <c r="B90" s="71"/>
      <c r="C90" s="71"/>
      <c r="D90" s="71"/>
      <c r="E90" s="71"/>
      <c r="F90" s="71"/>
      <c r="G90" s="71"/>
      <c r="H90" s="71"/>
      <c r="I90" s="71"/>
      <c r="J90" s="71"/>
      <c r="K90" s="71"/>
    </row>
    <row r="91" spans="1:11" ht="15.75" customHeight="1" x14ac:dyDescent="0.15">
      <c r="A91" s="71"/>
      <c r="B91" s="71"/>
      <c r="C91" s="71"/>
      <c r="D91" s="71"/>
      <c r="E91" s="71"/>
      <c r="F91" s="71"/>
      <c r="G91" s="71"/>
      <c r="H91" s="71"/>
      <c r="I91" s="71"/>
      <c r="J91" s="71"/>
      <c r="K91" s="71"/>
    </row>
    <row r="92" spans="1:11" ht="15.75" customHeight="1" x14ac:dyDescent="0.15">
      <c r="A92" s="71"/>
      <c r="B92" s="71"/>
      <c r="C92" s="71"/>
      <c r="D92" s="71"/>
      <c r="E92" s="71"/>
      <c r="F92" s="71"/>
      <c r="G92" s="71"/>
      <c r="H92" s="71"/>
      <c r="I92" s="71"/>
      <c r="J92" s="71"/>
      <c r="K92" s="71"/>
    </row>
    <row r="93" spans="1:11" ht="15.75" customHeight="1" x14ac:dyDescent="0.15">
      <c r="A93" s="71"/>
      <c r="B93" s="71"/>
      <c r="C93" s="71"/>
      <c r="D93" s="71"/>
      <c r="E93" s="71"/>
      <c r="F93" s="71"/>
      <c r="G93" s="71"/>
      <c r="H93" s="71"/>
      <c r="I93" s="71"/>
      <c r="J93" s="71"/>
      <c r="K93" s="71"/>
    </row>
    <row r="94" spans="1:11" ht="15.75" customHeight="1" x14ac:dyDescent="0.15">
      <c r="A94" s="71"/>
      <c r="B94" s="71"/>
      <c r="C94" s="71"/>
      <c r="D94" s="71"/>
      <c r="E94" s="71"/>
      <c r="F94" s="71"/>
      <c r="G94" s="71"/>
      <c r="H94" s="71"/>
      <c r="I94" s="71"/>
      <c r="J94" s="71"/>
      <c r="K94" s="71"/>
    </row>
    <row r="95" spans="1:11" ht="15.75" customHeight="1" x14ac:dyDescent="0.15">
      <c r="A95" s="71"/>
      <c r="B95" s="71"/>
      <c r="C95" s="71"/>
      <c r="D95" s="71"/>
      <c r="E95" s="71"/>
      <c r="F95" s="71"/>
      <c r="G95" s="71"/>
      <c r="H95" s="71"/>
      <c r="I95" s="71"/>
      <c r="J95" s="71"/>
      <c r="K95" s="71"/>
    </row>
    <row r="96" spans="1:11" ht="15.75" customHeight="1" x14ac:dyDescent="0.15">
      <c r="A96" s="71"/>
      <c r="B96" s="71"/>
      <c r="C96" s="71"/>
      <c r="D96" s="71"/>
      <c r="E96" s="71"/>
      <c r="F96" s="71"/>
      <c r="G96" s="71"/>
      <c r="H96" s="71"/>
      <c r="I96" s="71"/>
      <c r="J96" s="71"/>
      <c r="K96" s="71"/>
    </row>
    <row r="97" spans="1:11" ht="15.75" customHeight="1" x14ac:dyDescent="0.15">
      <c r="A97" s="71"/>
      <c r="B97" s="71"/>
      <c r="C97" s="71"/>
      <c r="D97" s="71"/>
      <c r="E97" s="71"/>
      <c r="F97" s="71"/>
      <c r="G97" s="71"/>
      <c r="H97" s="71"/>
      <c r="I97" s="71"/>
      <c r="J97" s="71"/>
      <c r="K97" s="71"/>
    </row>
    <row r="98" spans="1:11" ht="15.75" customHeight="1" x14ac:dyDescent="0.15">
      <c r="A98" s="71"/>
      <c r="B98" s="71"/>
      <c r="C98" s="71"/>
      <c r="D98" s="71"/>
      <c r="E98" s="71"/>
      <c r="F98" s="71"/>
      <c r="G98" s="71"/>
      <c r="H98" s="71"/>
      <c r="I98" s="71"/>
      <c r="J98" s="71"/>
      <c r="K98" s="71"/>
    </row>
    <row r="99" spans="1:11" ht="15.75" customHeight="1" x14ac:dyDescent="0.15">
      <c r="A99" s="71"/>
      <c r="B99" s="71"/>
      <c r="C99" s="71"/>
      <c r="D99" s="71"/>
      <c r="E99" s="71"/>
      <c r="F99" s="71"/>
      <c r="G99" s="71"/>
      <c r="H99" s="71"/>
      <c r="I99" s="71"/>
      <c r="J99" s="71"/>
      <c r="K99" s="71"/>
    </row>
    <row r="100" spans="1:11" ht="15.75" customHeight="1" x14ac:dyDescent="0.15">
      <c r="A100" s="71"/>
      <c r="B100" s="71"/>
      <c r="C100" s="71"/>
      <c r="D100" s="71"/>
      <c r="E100" s="71"/>
      <c r="F100" s="71"/>
      <c r="G100" s="71"/>
      <c r="H100" s="71"/>
      <c r="I100" s="71"/>
      <c r="J100" s="71"/>
      <c r="K100" s="71"/>
    </row>
    <row r="101" spans="1:11" ht="15.75" customHeight="1" x14ac:dyDescent="0.15"/>
    <row r="102" spans="1:11" ht="15.75" customHeight="1" x14ac:dyDescent="0.15"/>
    <row r="103" spans="1:11" ht="15.75" customHeight="1" x14ac:dyDescent="0.15"/>
    <row r="104" spans="1:11" ht="15.75" customHeight="1" x14ac:dyDescent="0.15"/>
    <row r="105" spans="1:11" ht="15.75" customHeight="1" x14ac:dyDescent="0.15"/>
    <row r="106" spans="1:11" ht="15.75" customHeight="1" x14ac:dyDescent="0.15"/>
    <row r="107" spans="1:11" ht="15.75" customHeight="1" x14ac:dyDescent="0.15"/>
    <row r="108" spans="1:11" ht="15.75" customHeight="1" x14ac:dyDescent="0.15"/>
    <row r="109" spans="1:11" ht="15.75" customHeight="1" x14ac:dyDescent="0.15"/>
    <row r="110" spans="1:11" ht="15.75" customHeight="1" x14ac:dyDescent="0.15"/>
    <row r="111" spans="1:11" ht="15.75" customHeight="1" x14ac:dyDescent="0.15"/>
    <row r="112" spans="1:1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B2:K2"/>
    <mergeCell ref="C38:D38"/>
    <mergeCell ref="C41:E41"/>
    <mergeCell ref="C43:D43"/>
    <mergeCell ref="C47:D47"/>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1000"/>
  <sheetViews>
    <sheetView zoomScale="125" workbookViewId="0">
      <selection activeCell="B30" sqref="B30:D30"/>
    </sheetView>
  </sheetViews>
  <sheetFormatPr baseColWidth="10" defaultColWidth="12.6640625" defaultRowHeight="15" customHeight="1" x14ac:dyDescent="0.15"/>
  <cols>
    <col min="1" max="2" width="9" customWidth="1"/>
    <col min="3" max="3" width="30.6640625" customWidth="1"/>
    <col min="4" max="4" width="14.1640625" customWidth="1"/>
    <col min="5" max="5" width="16" customWidth="1"/>
    <col min="6" max="6" width="15.6640625" customWidth="1"/>
    <col min="7" max="7" width="17.6640625" customWidth="1"/>
    <col min="8" max="8" width="18.83203125" customWidth="1"/>
    <col min="9" max="9" width="17" customWidth="1"/>
    <col min="10" max="10" width="15.6640625" customWidth="1"/>
    <col min="11" max="11" width="9" customWidth="1"/>
    <col min="12" max="26" width="14.33203125" customWidth="1"/>
  </cols>
  <sheetData>
    <row r="2" spans="2:8" ht="14" x14ac:dyDescent="0.15">
      <c r="B2" s="224" t="s">
        <v>235</v>
      </c>
      <c r="C2" s="179"/>
      <c r="D2" s="179"/>
      <c r="E2" s="179"/>
      <c r="F2" s="179"/>
      <c r="G2" s="179"/>
      <c r="H2" s="180"/>
    </row>
    <row r="3" spans="2:8" x14ac:dyDescent="0.2">
      <c r="B3" s="59"/>
      <c r="H3" s="60"/>
    </row>
    <row r="4" spans="2:8" x14ac:dyDescent="0.2">
      <c r="B4" s="59"/>
      <c r="C4" s="96"/>
      <c r="D4" s="62" t="s">
        <v>236</v>
      </c>
      <c r="E4" s="62" t="s">
        <v>237</v>
      </c>
      <c r="F4" s="62" t="s">
        <v>238</v>
      </c>
      <c r="H4" s="60"/>
    </row>
    <row r="5" spans="2:8" x14ac:dyDescent="0.2">
      <c r="B5" s="59"/>
      <c r="C5" s="65" t="s">
        <v>239</v>
      </c>
      <c r="D5" s="97">
        <v>5000</v>
      </c>
      <c r="E5" s="97">
        <v>2000</v>
      </c>
      <c r="F5" s="97">
        <v>3000</v>
      </c>
      <c r="H5" s="60"/>
    </row>
    <row r="6" spans="2:8" x14ac:dyDescent="0.2">
      <c r="B6" s="59"/>
      <c r="C6" s="65" t="s">
        <v>240</v>
      </c>
      <c r="D6" s="98">
        <v>40</v>
      </c>
      <c r="E6" s="98">
        <v>10</v>
      </c>
      <c r="F6" s="98">
        <v>30</v>
      </c>
      <c r="H6" s="60"/>
    </row>
    <row r="7" spans="2:8" x14ac:dyDescent="0.2">
      <c r="B7" s="59"/>
      <c r="C7" s="65" t="s">
        <v>241</v>
      </c>
      <c r="D7" s="98">
        <v>36</v>
      </c>
      <c r="E7" s="98">
        <v>25</v>
      </c>
      <c r="F7" s="98">
        <v>10</v>
      </c>
      <c r="H7" s="60"/>
    </row>
    <row r="8" spans="2:8" x14ac:dyDescent="0.2">
      <c r="B8" s="59"/>
      <c r="C8" s="65" t="s">
        <v>242</v>
      </c>
      <c r="D8" s="98">
        <v>100</v>
      </c>
      <c r="E8" s="98">
        <v>50</v>
      </c>
      <c r="F8" s="98">
        <v>60</v>
      </c>
      <c r="H8" s="60"/>
    </row>
    <row r="9" spans="2:8" x14ac:dyDescent="0.2">
      <c r="B9" s="59"/>
      <c r="C9" s="99" t="s">
        <v>243</v>
      </c>
      <c r="D9" s="100">
        <v>20000</v>
      </c>
      <c r="E9" s="100">
        <v>15000</v>
      </c>
      <c r="F9" s="100">
        <v>10000</v>
      </c>
      <c r="H9" s="60"/>
    </row>
    <row r="10" spans="2:8" x14ac:dyDescent="0.2">
      <c r="B10" s="59"/>
      <c r="H10" s="60"/>
    </row>
    <row r="11" spans="2:8" x14ac:dyDescent="0.2">
      <c r="B11" s="101" t="s">
        <v>244</v>
      </c>
      <c r="H11" s="60"/>
    </row>
    <row r="12" spans="2:8" x14ac:dyDescent="0.2">
      <c r="B12" s="101" t="s">
        <v>245</v>
      </c>
      <c r="H12" s="60"/>
    </row>
    <row r="13" spans="2:8" x14ac:dyDescent="0.2">
      <c r="B13" s="101" t="s">
        <v>246</v>
      </c>
      <c r="E13" s="9" t="s">
        <v>247</v>
      </c>
      <c r="H13" s="60"/>
    </row>
    <row r="14" spans="2:8" x14ac:dyDescent="0.2">
      <c r="B14" s="102" t="s">
        <v>248</v>
      </c>
      <c r="C14" s="67"/>
      <c r="D14" s="67"/>
      <c r="E14" s="67"/>
      <c r="F14" s="67"/>
      <c r="G14" s="67"/>
      <c r="H14" s="68"/>
    </row>
    <row r="15" spans="2:8" ht="14" x14ac:dyDescent="0.15">
      <c r="B15" s="103"/>
    </row>
    <row r="16" spans="2:8" ht="14" x14ac:dyDescent="0.15">
      <c r="B16" s="104" t="s">
        <v>0</v>
      </c>
    </row>
    <row r="17" spans="2:7" x14ac:dyDescent="0.15">
      <c r="C17" s="96"/>
      <c r="D17" s="105" t="s">
        <v>236</v>
      </c>
      <c r="E17" s="105" t="s">
        <v>237</v>
      </c>
      <c r="F17" s="105" t="s">
        <v>238</v>
      </c>
    </row>
    <row r="18" spans="2:7" ht="14" x14ac:dyDescent="0.15">
      <c r="C18" s="65" t="s">
        <v>239</v>
      </c>
      <c r="D18" s="98">
        <v>5000</v>
      </c>
      <c r="E18" s="98">
        <v>2000</v>
      </c>
      <c r="F18" s="98">
        <v>3000</v>
      </c>
    </row>
    <row r="19" spans="2:7" ht="14" x14ac:dyDescent="0.15">
      <c r="C19" s="65" t="s">
        <v>242</v>
      </c>
      <c r="D19" s="98">
        <v>100</v>
      </c>
      <c r="E19" s="98">
        <v>50</v>
      </c>
      <c r="F19" s="98">
        <v>60</v>
      </c>
    </row>
    <row r="20" spans="2:7" ht="14" x14ac:dyDescent="0.15">
      <c r="C20" s="65" t="s">
        <v>240</v>
      </c>
      <c r="D20" s="98">
        <v>40</v>
      </c>
      <c r="E20" s="98">
        <v>10</v>
      </c>
      <c r="F20" s="98">
        <v>30</v>
      </c>
    </row>
    <row r="21" spans="2:7" ht="15.75" customHeight="1" x14ac:dyDescent="0.15">
      <c r="C21" s="65" t="s">
        <v>241</v>
      </c>
      <c r="D21" s="98">
        <v>36</v>
      </c>
      <c r="E21" s="98">
        <v>25</v>
      </c>
      <c r="F21" s="98">
        <v>10</v>
      </c>
    </row>
    <row r="22" spans="2:7" ht="15.75" customHeight="1" x14ac:dyDescent="0.15">
      <c r="C22" s="65" t="s">
        <v>249</v>
      </c>
      <c r="D22" s="98">
        <f t="shared" ref="D22:F22" si="0">SUM(D20:D21)</f>
        <v>76</v>
      </c>
      <c r="E22" s="98">
        <f t="shared" si="0"/>
        <v>35</v>
      </c>
      <c r="F22" s="98">
        <f t="shared" si="0"/>
        <v>40</v>
      </c>
    </row>
    <row r="23" spans="2:7" ht="15.75" customHeight="1" x14ac:dyDescent="0.15">
      <c r="C23" s="65" t="s">
        <v>250</v>
      </c>
      <c r="D23" s="98">
        <f t="shared" ref="D23:F23" si="1">D19-D22</f>
        <v>24</v>
      </c>
      <c r="E23" s="98">
        <f t="shared" si="1"/>
        <v>15</v>
      </c>
      <c r="F23" s="98">
        <f t="shared" si="1"/>
        <v>20</v>
      </c>
    </row>
    <row r="24" spans="2:7" ht="15.75" customHeight="1" x14ac:dyDescent="0.2">
      <c r="B24" s="201" t="s">
        <v>251</v>
      </c>
      <c r="C24" s="188"/>
      <c r="D24" s="189"/>
    </row>
    <row r="25" spans="2:7" ht="19.5" customHeight="1" x14ac:dyDescent="0.15">
      <c r="C25" s="65" t="s">
        <v>252</v>
      </c>
      <c r="D25" s="98">
        <f>D20/10</f>
        <v>4</v>
      </c>
      <c r="E25" s="98">
        <f>E20/10</f>
        <v>1</v>
      </c>
      <c r="F25" s="98">
        <f>F20/10</f>
        <v>3</v>
      </c>
    </row>
    <row r="26" spans="2:7" ht="19.5" customHeight="1" x14ac:dyDescent="0.15">
      <c r="C26" s="65" t="s">
        <v>253</v>
      </c>
      <c r="D26" s="98">
        <f>D23/D25</f>
        <v>6</v>
      </c>
      <c r="E26" s="98">
        <f>E23/E25</f>
        <v>15</v>
      </c>
      <c r="F26" s="241">
        <f>F23/F25</f>
        <v>6.666666666666667</v>
      </c>
    </row>
    <row r="27" spans="2:7" ht="19.5" customHeight="1" x14ac:dyDescent="0.2">
      <c r="C27" s="65" t="s">
        <v>254</v>
      </c>
      <c r="D27" s="106">
        <f t="shared" ref="D27:F27" si="2">RANK(D26,$D$26:$F$26)</f>
        <v>3</v>
      </c>
      <c r="E27" s="106">
        <f t="shared" si="2"/>
        <v>1</v>
      </c>
      <c r="F27" s="106">
        <f t="shared" si="2"/>
        <v>2</v>
      </c>
      <c r="G27" s="107" t="s">
        <v>255</v>
      </c>
    </row>
    <row r="28" spans="2:7" ht="15.75" customHeight="1" x14ac:dyDescent="0.2">
      <c r="B28" s="217" t="s">
        <v>256</v>
      </c>
      <c r="C28" s="188"/>
      <c r="D28" s="189"/>
    </row>
    <row r="29" spans="2:7" ht="16.5" customHeight="1" x14ac:dyDescent="0.15">
      <c r="C29" s="65" t="s">
        <v>257</v>
      </c>
      <c r="D29" s="98">
        <f>RANK(D23,$D$23:$F$23)</f>
        <v>1</v>
      </c>
      <c r="E29" s="98">
        <f t="shared" ref="D29:F29" si="3">RANK(E23,$D$23:$F$23)</f>
        <v>3</v>
      </c>
      <c r="F29" s="98">
        <f t="shared" si="3"/>
        <v>2</v>
      </c>
      <c r="G29" s="9" t="s">
        <v>255</v>
      </c>
    </row>
    <row r="30" spans="2:7" ht="15.75" customHeight="1" x14ac:dyDescent="0.2">
      <c r="B30" s="201" t="s">
        <v>258</v>
      </c>
      <c r="C30" s="188"/>
      <c r="D30" s="189"/>
    </row>
    <row r="31" spans="2:7" ht="15.75" customHeight="1" x14ac:dyDescent="0.15">
      <c r="C31" s="65" t="s">
        <v>193</v>
      </c>
      <c r="D31" s="108">
        <f t="shared" ref="D31:F31" si="4">D23/D19</f>
        <v>0.24</v>
      </c>
      <c r="E31" s="108">
        <f t="shared" si="4"/>
        <v>0.3</v>
      </c>
      <c r="F31" s="108">
        <f t="shared" si="4"/>
        <v>0.33333333333333331</v>
      </c>
    </row>
    <row r="32" spans="2:7" ht="15.75" customHeight="1" x14ac:dyDescent="0.15">
      <c r="C32" s="65" t="s">
        <v>259</v>
      </c>
      <c r="D32" s="98">
        <f t="shared" ref="D32:F32" si="5">RANK(D31,$D$31:$F$31)</f>
        <v>3</v>
      </c>
      <c r="E32" s="98">
        <f t="shared" si="5"/>
        <v>2</v>
      </c>
      <c r="F32" s="98">
        <f t="shared" si="5"/>
        <v>1</v>
      </c>
      <c r="G32" s="9" t="s">
        <v>255</v>
      </c>
    </row>
    <row r="33" spans="2:11" ht="15.75" customHeight="1" x14ac:dyDescent="0.2">
      <c r="C33" s="99" t="s">
        <v>243</v>
      </c>
      <c r="D33" s="6">
        <v>20000</v>
      </c>
      <c r="E33" s="6">
        <v>15000</v>
      </c>
      <c r="F33" s="6">
        <v>10000</v>
      </c>
      <c r="I33" s="10"/>
    </row>
    <row r="34" spans="2:11" ht="15.75" customHeight="1" x14ac:dyDescent="0.15"/>
    <row r="35" spans="2:11" ht="15.75" customHeight="1" x14ac:dyDescent="0.2">
      <c r="B35" s="201" t="s">
        <v>251</v>
      </c>
      <c r="C35" s="188"/>
      <c r="D35" s="189"/>
    </row>
    <row r="36" spans="2:11" ht="15.75" customHeight="1" x14ac:dyDescent="0.15">
      <c r="B36" s="9" t="s">
        <v>7</v>
      </c>
      <c r="C36" s="109" t="s">
        <v>260</v>
      </c>
      <c r="F36" s="9">
        <v>18000</v>
      </c>
    </row>
    <row r="37" spans="2:11" ht="15.75" customHeight="1" x14ac:dyDescent="0.15"/>
    <row r="38" spans="2:11" ht="15.75" customHeight="1" x14ac:dyDescent="0.2">
      <c r="C38" s="6" t="s">
        <v>261</v>
      </c>
      <c r="D38" s="7" t="s">
        <v>144</v>
      </c>
      <c r="E38" s="197" t="s">
        <v>262</v>
      </c>
      <c r="F38" s="189"/>
      <c r="G38" s="197" t="s">
        <v>263</v>
      </c>
      <c r="H38" s="189"/>
      <c r="I38" s="6" t="s">
        <v>264</v>
      </c>
      <c r="J38" s="59" t="s">
        <v>265</v>
      </c>
      <c r="K38" s="18"/>
    </row>
    <row r="39" spans="2:11" ht="15.75" customHeight="1" x14ac:dyDescent="0.2">
      <c r="C39" s="6" t="s">
        <v>266</v>
      </c>
      <c r="D39" s="6">
        <v>2000</v>
      </c>
      <c r="E39" s="197">
        <f>E25</f>
        <v>1</v>
      </c>
      <c r="F39" s="189"/>
      <c r="G39" s="197">
        <f t="shared" ref="G39:G40" si="6">D39*E39</f>
        <v>2000</v>
      </c>
      <c r="H39" s="189"/>
      <c r="I39" s="6">
        <f>F36-G39</f>
        <v>16000</v>
      </c>
      <c r="J39" s="6">
        <f>D39*E23</f>
        <v>30000</v>
      </c>
    </row>
    <row r="40" spans="2:11" ht="15.75" customHeight="1" x14ac:dyDescent="0.2">
      <c r="C40" s="6" t="s">
        <v>238</v>
      </c>
      <c r="D40" s="6">
        <v>3000</v>
      </c>
      <c r="E40" s="197">
        <f>F25</f>
        <v>3</v>
      </c>
      <c r="F40" s="189"/>
      <c r="G40" s="197">
        <f t="shared" si="6"/>
        <v>9000</v>
      </c>
      <c r="H40" s="189"/>
      <c r="I40" s="6">
        <f>I39-G40</f>
        <v>7000</v>
      </c>
      <c r="J40" s="6">
        <f>D40*F23</f>
        <v>60000</v>
      </c>
    </row>
    <row r="41" spans="2:11" ht="15.75" customHeight="1" x14ac:dyDescent="0.2">
      <c r="C41" s="6" t="s">
        <v>267</v>
      </c>
      <c r="D41" s="6">
        <f>G41/E41</f>
        <v>1750</v>
      </c>
      <c r="E41" s="197">
        <f>D25</f>
        <v>4</v>
      </c>
      <c r="F41" s="189"/>
      <c r="G41" s="197">
        <f>I40</f>
        <v>7000</v>
      </c>
      <c r="H41" s="189"/>
      <c r="J41" s="6">
        <f>D41*D23</f>
        <v>42000</v>
      </c>
    </row>
    <row r="42" spans="2:11" ht="15.75" customHeight="1" x14ac:dyDescent="0.2">
      <c r="C42" s="6" t="s">
        <v>268</v>
      </c>
      <c r="D42" s="6"/>
      <c r="E42" s="6"/>
      <c r="F42" s="6"/>
      <c r="G42" s="6"/>
      <c r="H42" s="6"/>
      <c r="J42" s="6">
        <f>SUM(J39:J41)</f>
        <v>132000</v>
      </c>
    </row>
    <row r="43" spans="2:11" ht="15.75" customHeight="1" x14ac:dyDescent="0.2">
      <c r="C43" s="6" t="s">
        <v>269</v>
      </c>
      <c r="D43" s="6"/>
      <c r="E43" s="6"/>
      <c r="F43" s="6"/>
      <c r="G43" s="6"/>
      <c r="H43" s="6"/>
      <c r="J43" s="110">
        <f>SUM(D33:F33)</f>
        <v>45000</v>
      </c>
    </row>
    <row r="44" spans="2:11" ht="15.75" customHeight="1" x14ac:dyDescent="0.2">
      <c r="C44" s="6" t="s">
        <v>21</v>
      </c>
      <c r="D44" s="6"/>
      <c r="E44" s="6"/>
      <c r="F44" s="6"/>
      <c r="G44" s="6"/>
      <c r="H44" s="6"/>
      <c r="J44" s="110">
        <f>J42-J43</f>
        <v>87000</v>
      </c>
    </row>
    <row r="45" spans="2:11" ht="15.75" customHeight="1" x14ac:dyDescent="0.2">
      <c r="B45" s="217" t="s">
        <v>256</v>
      </c>
      <c r="C45" s="188"/>
      <c r="D45" s="189"/>
    </row>
    <row r="46" spans="2:11" ht="15.75" customHeight="1" x14ac:dyDescent="0.15">
      <c r="B46" s="9" t="s">
        <v>11</v>
      </c>
      <c r="C46" s="109" t="s">
        <v>270</v>
      </c>
      <c r="F46" s="9">
        <v>7500</v>
      </c>
    </row>
    <row r="47" spans="2:11" ht="15.75" customHeight="1" x14ac:dyDescent="0.15"/>
    <row r="48" spans="2:11" ht="15.75" customHeight="1" x14ac:dyDescent="0.2">
      <c r="C48" s="6" t="s">
        <v>261</v>
      </c>
      <c r="D48" s="7" t="s">
        <v>144</v>
      </c>
      <c r="E48" s="197" t="s">
        <v>271</v>
      </c>
      <c r="F48" s="189"/>
      <c r="G48" s="6" t="s">
        <v>265</v>
      </c>
      <c r="H48" s="22" t="s">
        <v>272</v>
      </c>
    </row>
    <row r="49" spans="2:9" ht="15.75" customHeight="1" x14ac:dyDescent="0.2">
      <c r="C49" s="6" t="s">
        <v>267</v>
      </c>
      <c r="D49" s="6">
        <v>5000</v>
      </c>
      <c r="E49" s="197">
        <f>D23</f>
        <v>24</v>
      </c>
      <c r="F49" s="189"/>
      <c r="G49" s="6">
        <f t="shared" ref="G49:G51" si="7">D49*E49</f>
        <v>120000</v>
      </c>
      <c r="H49" s="6">
        <f>F46-D49</f>
        <v>2500</v>
      </c>
    </row>
    <row r="50" spans="2:9" ht="15.75" customHeight="1" x14ac:dyDescent="0.2">
      <c r="C50" s="6" t="s">
        <v>238</v>
      </c>
      <c r="D50" s="6">
        <v>2500</v>
      </c>
      <c r="E50" s="197">
        <f>F23</f>
        <v>20</v>
      </c>
      <c r="F50" s="189"/>
      <c r="G50" s="6">
        <f t="shared" si="7"/>
        <v>50000</v>
      </c>
    </row>
    <row r="51" spans="2:9" ht="15.75" customHeight="1" x14ac:dyDescent="0.2">
      <c r="C51" s="6" t="s">
        <v>266</v>
      </c>
      <c r="D51" s="6">
        <f>7500-(D49+D50)</f>
        <v>0</v>
      </c>
      <c r="E51" s="197">
        <f>E23</f>
        <v>15</v>
      </c>
      <c r="F51" s="189"/>
      <c r="G51" s="6">
        <f t="shared" si="7"/>
        <v>0</v>
      </c>
    </row>
    <row r="52" spans="2:9" ht="15.75" customHeight="1" x14ac:dyDescent="0.2">
      <c r="C52" s="6" t="s">
        <v>268</v>
      </c>
      <c r="D52" s="6"/>
      <c r="E52" s="6"/>
      <c r="F52" s="6"/>
      <c r="G52" s="6">
        <f>SUM(G49:G51)</f>
        <v>170000</v>
      </c>
    </row>
    <row r="53" spans="2:9" ht="15.75" customHeight="1" x14ac:dyDescent="0.2">
      <c r="C53" s="6" t="s">
        <v>269</v>
      </c>
      <c r="D53" s="6"/>
      <c r="E53" s="6"/>
      <c r="F53" s="6"/>
      <c r="G53" s="110">
        <f>J43</f>
        <v>45000</v>
      </c>
      <c r="I53" s="111"/>
    </row>
    <row r="54" spans="2:9" ht="15.75" customHeight="1" x14ac:dyDescent="0.2">
      <c r="C54" s="6" t="s">
        <v>21</v>
      </c>
      <c r="D54" s="6"/>
      <c r="E54" s="6"/>
      <c r="F54" s="6"/>
      <c r="G54" s="110">
        <f>G52-G53</f>
        <v>125000</v>
      </c>
      <c r="I54" s="111"/>
    </row>
    <row r="55" spans="2:9" ht="15.75" customHeight="1" x14ac:dyDescent="0.2">
      <c r="B55" s="201" t="s">
        <v>258</v>
      </c>
      <c r="C55" s="188"/>
      <c r="D55" s="189"/>
    </row>
    <row r="56" spans="2:9" ht="15.75" customHeight="1" x14ac:dyDescent="0.15">
      <c r="B56" s="9" t="s">
        <v>14</v>
      </c>
      <c r="C56" s="109" t="s">
        <v>273</v>
      </c>
      <c r="F56" s="9">
        <v>650000</v>
      </c>
    </row>
    <row r="57" spans="2:9" ht="15.75" customHeight="1" x14ac:dyDescent="0.15"/>
    <row r="58" spans="2:9" ht="15.75" customHeight="1" x14ac:dyDescent="0.2">
      <c r="C58" s="6" t="s">
        <v>261</v>
      </c>
      <c r="D58" s="22" t="s">
        <v>144</v>
      </c>
      <c r="E58" s="6" t="s">
        <v>274</v>
      </c>
      <c r="F58" s="6" t="s">
        <v>275</v>
      </c>
      <c r="G58" s="22" t="s">
        <v>276</v>
      </c>
      <c r="H58" s="18"/>
    </row>
    <row r="59" spans="2:9" ht="15.75" customHeight="1" x14ac:dyDescent="0.2">
      <c r="C59" s="6" t="s">
        <v>238</v>
      </c>
      <c r="D59" s="6">
        <v>3000</v>
      </c>
      <c r="E59" s="6">
        <v>60</v>
      </c>
      <c r="F59" s="6">
        <f t="shared" ref="F59:F60" si="8">D59*E59</f>
        <v>180000</v>
      </c>
      <c r="G59" s="6">
        <f>F56-F59</f>
        <v>470000</v>
      </c>
      <c r="H59" s="18"/>
    </row>
    <row r="60" spans="2:9" ht="15.75" customHeight="1" x14ac:dyDescent="0.2">
      <c r="C60" s="6" t="s">
        <v>266</v>
      </c>
      <c r="D60" s="6">
        <v>2000</v>
      </c>
      <c r="E60" s="6">
        <v>50</v>
      </c>
      <c r="F60" s="6">
        <f t="shared" si="8"/>
        <v>100000</v>
      </c>
      <c r="G60" s="6">
        <f>G59-F60</f>
        <v>370000</v>
      </c>
      <c r="H60" s="18"/>
    </row>
    <row r="61" spans="2:9" ht="15.75" customHeight="1" x14ac:dyDescent="0.2">
      <c r="C61" s="6" t="s">
        <v>267</v>
      </c>
      <c r="D61" s="6">
        <f>F61/E61</f>
        <v>3700</v>
      </c>
      <c r="E61" s="6">
        <v>100</v>
      </c>
      <c r="F61" s="6">
        <f>F56-(F59+F60)</f>
        <v>370000</v>
      </c>
      <c r="G61" s="18"/>
      <c r="H61" s="18"/>
    </row>
    <row r="62" spans="2:9" ht="15.75" customHeight="1" x14ac:dyDescent="0.15"/>
    <row r="63" spans="2:9" ht="15.75" customHeight="1" x14ac:dyDescent="0.2">
      <c r="C63" s="6" t="s">
        <v>261</v>
      </c>
      <c r="D63" s="7" t="s">
        <v>144</v>
      </c>
      <c r="E63" s="197" t="s">
        <v>271</v>
      </c>
      <c r="F63" s="189"/>
      <c r="G63" s="6" t="s">
        <v>265</v>
      </c>
      <c r="I63" s="111"/>
    </row>
    <row r="64" spans="2:9" ht="15.75" customHeight="1" x14ac:dyDescent="0.2">
      <c r="C64" s="6" t="s">
        <v>238</v>
      </c>
      <c r="D64" s="6">
        <v>3000</v>
      </c>
      <c r="E64" s="197">
        <v>20</v>
      </c>
      <c r="F64" s="189"/>
      <c r="G64" s="6">
        <f t="shared" ref="G64:G66" si="9">D64*E64</f>
        <v>60000</v>
      </c>
      <c r="I64" s="111"/>
    </row>
    <row r="65" spans="3:7" ht="15.75" customHeight="1" x14ac:dyDescent="0.2">
      <c r="C65" s="6" t="s">
        <v>266</v>
      </c>
      <c r="D65" s="6">
        <v>2000</v>
      </c>
      <c r="E65" s="197">
        <v>15</v>
      </c>
      <c r="F65" s="189"/>
      <c r="G65" s="6">
        <f t="shared" si="9"/>
        <v>30000</v>
      </c>
    </row>
    <row r="66" spans="3:7" ht="15.75" customHeight="1" x14ac:dyDescent="0.2">
      <c r="C66" s="6" t="s">
        <v>267</v>
      </c>
      <c r="D66" s="6">
        <v>3700</v>
      </c>
      <c r="E66" s="197">
        <v>24</v>
      </c>
      <c r="F66" s="189"/>
      <c r="G66" s="6">
        <f t="shared" si="9"/>
        <v>88800</v>
      </c>
    </row>
    <row r="67" spans="3:7" ht="15.75" customHeight="1" x14ac:dyDescent="0.2">
      <c r="C67" s="6" t="s">
        <v>268</v>
      </c>
      <c r="D67" s="6"/>
      <c r="E67" s="6"/>
      <c r="F67" s="6"/>
      <c r="G67" s="6">
        <f>SUM(G64:G66)</f>
        <v>178800</v>
      </c>
    </row>
    <row r="68" spans="3:7" ht="15.75" customHeight="1" x14ac:dyDescent="0.2">
      <c r="C68" s="6" t="s">
        <v>269</v>
      </c>
      <c r="D68" s="6"/>
      <c r="E68" s="6"/>
      <c r="F68" s="6"/>
      <c r="G68" s="110">
        <f>J43</f>
        <v>45000</v>
      </c>
    </row>
    <row r="69" spans="3:7" ht="15.75" customHeight="1" x14ac:dyDescent="0.2">
      <c r="C69" s="6" t="s">
        <v>21</v>
      </c>
      <c r="D69" s="6"/>
      <c r="E69" s="6"/>
      <c r="F69" s="6"/>
      <c r="G69" s="110">
        <f>G67-G68</f>
        <v>133800</v>
      </c>
    </row>
    <row r="70" spans="3:7" ht="15.75" customHeight="1" x14ac:dyDescent="0.15"/>
    <row r="71" spans="3:7" ht="15.75" customHeight="1" x14ac:dyDescent="0.15"/>
    <row r="72" spans="3:7" ht="15.75" customHeight="1" x14ac:dyDescent="0.15"/>
    <row r="73" spans="3:7" ht="15.75" customHeight="1" x14ac:dyDescent="0.15"/>
    <row r="74" spans="3:7" ht="15.75" customHeight="1" x14ac:dyDescent="0.15"/>
    <row r="75" spans="3:7" ht="15.75" customHeight="1" x14ac:dyDescent="0.15"/>
    <row r="76" spans="3:7" ht="15.75" customHeight="1" x14ac:dyDescent="0.15"/>
    <row r="77" spans="3:7" ht="15.75" customHeight="1" x14ac:dyDescent="0.15"/>
    <row r="78" spans="3:7" ht="15.75" customHeight="1" x14ac:dyDescent="0.15"/>
    <row r="79" spans="3:7" ht="15.75" customHeight="1" x14ac:dyDescent="0.15"/>
    <row r="80" spans="3:7"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3">
    <mergeCell ref="B2:H2"/>
    <mergeCell ref="B24:D24"/>
    <mergeCell ref="B28:D28"/>
    <mergeCell ref="B30:D30"/>
    <mergeCell ref="B35:D35"/>
    <mergeCell ref="E38:F38"/>
    <mergeCell ref="G38:H38"/>
    <mergeCell ref="E39:F39"/>
    <mergeCell ref="G39:H39"/>
    <mergeCell ref="E40:F40"/>
    <mergeCell ref="G40:H40"/>
    <mergeCell ref="E41:F41"/>
    <mergeCell ref="G41:H41"/>
    <mergeCell ref="B45:D45"/>
    <mergeCell ref="E65:F65"/>
    <mergeCell ref="E66:F66"/>
    <mergeCell ref="E48:F48"/>
    <mergeCell ref="E49:F49"/>
    <mergeCell ref="E50:F50"/>
    <mergeCell ref="E51:F51"/>
    <mergeCell ref="B55:D55"/>
    <mergeCell ref="E63:F63"/>
    <mergeCell ref="E64:F64"/>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1002"/>
  <sheetViews>
    <sheetView topLeftCell="A19" zoomScale="140" workbookViewId="0">
      <selection activeCell="E39" sqref="E39"/>
    </sheetView>
  </sheetViews>
  <sheetFormatPr baseColWidth="10" defaultColWidth="12.6640625" defaultRowHeight="15" customHeight="1" x14ac:dyDescent="0.15"/>
  <cols>
    <col min="1" max="1" width="6.6640625" customWidth="1"/>
    <col min="2" max="2" width="7.33203125" customWidth="1"/>
    <col min="3" max="3" width="25.83203125" customWidth="1"/>
    <col min="4" max="4" width="14" customWidth="1"/>
    <col min="5" max="5" width="16" customWidth="1"/>
    <col min="6" max="17" width="9" customWidth="1"/>
    <col min="18" max="26" width="14.33203125" customWidth="1"/>
  </cols>
  <sheetData>
    <row r="2" spans="2:17" ht="14" x14ac:dyDescent="0.15">
      <c r="B2" s="224" t="s">
        <v>277</v>
      </c>
      <c r="C2" s="179"/>
      <c r="D2" s="179"/>
      <c r="E2" s="179"/>
      <c r="F2" s="179"/>
      <c r="G2" s="179"/>
      <c r="H2" s="179"/>
      <c r="I2" s="179"/>
      <c r="J2" s="179"/>
      <c r="K2" s="179"/>
      <c r="L2" s="179"/>
      <c r="M2" s="179"/>
      <c r="N2" s="179"/>
      <c r="O2" s="179"/>
      <c r="P2" s="179"/>
      <c r="Q2" s="180"/>
    </row>
    <row r="3" spans="2:17" x14ac:dyDescent="0.2">
      <c r="B3" s="59"/>
      <c r="Q3" s="60"/>
    </row>
    <row r="4" spans="2:17" x14ac:dyDescent="0.2">
      <c r="B4" s="59"/>
      <c r="C4" s="99" t="s">
        <v>55</v>
      </c>
      <c r="D4" s="99" t="s">
        <v>278</v>
      </c>
      <c r="E4" s="62" t="s">
        <v>279</v>
      </c>
      <c r="Q4" s="60"/>
    </row>
    <row r="5" spans="2:17" ht="18" customHeight="1" x14ac:dyDescent="0.2">
      <c r="B5" s="59"/>
      <c r="C5" s="65" t="s">
        <v>214</v>
      </c>
      <c r="D5" s="112">
        <v>400</v>
      </c>
      <c r="E5" s="112">
        <v>400</v>
      </c>
      <c r="Q5" s="60"/>
    </row>
    <row r="6" spans="2:17" ht="15.75" customHeight="1" x14ac:dyDescent="0.2">
      <c r="B6" s="59"/>
      <c r="C6" s="65" t="s">
        <v>280</v>
      </c>
      <c r="D6" s="112">
        <v>240</v>
      </c>
      <c r="E6" s="112">
        <v>260</v>
      </c>
      <c r="Q6" s="60"/>
    </row>
    <row r="7" spans="2:17" ht="23.25" customHeight="1" x14ac:dyDescent="0.2">
      <c r="B7" s="59"/>
      <c r="C7" s="99" t="s">
        <v>281</v>
      </c>
      <c r="D7" s="113">
        <v>35000000</v>
      </c>
      <c r="E7" s="113">
        <v>20000000</v>
      </c>
      <c r="Q7" s="60"/>
    </row>
    <row r="8" spans="2:17" x14ac:dyDescent="0.2">
      <c r="B8" s="59"/>
      <c r="C8" s="99" t="s">
        <v>282</v>
      </c>
      <c r="D8" s="113">
        <v>800000</v>
      </c>
      <c r="E8" s="113">
        <v>1000000</v>
      </c>
      <c r="Q8" s="60"/>
    </row>
    <row r="9" spans="2:17" x14ac:dyDescent="0.2">
      <c r="B9" s="59"/>
      <c r="Q9" s="60"/>
    </row>
    <row r="10" spans="2:17" x14ac:dyDescent="0.2">
      <c r="B10" s="114" t="s">
        <v>283</v>
      </c>
      <c r="Q10" s="60"/>
    </row>
    <row r="11" spans="2:17" x14ac:dyDescent="0.2">
      <c r="B11" s="114" t="s">
        <v>284</v>
      </c>
      <c r="Q11" s="60"/>
    </row>
    <row r="12" spans="2:17" x14ac:dyDescent="0.2">
      <c r="B12" s="114" t="s">
        <v>285</v>
      </c>
      <c r="Q12" s="60"/>
    </row>
    <row r="13" spans="2:17" x14ac:dyDescent="0.2">
      <c r="B13" s="115" t="s">
        <v>286</v>
      </c>
      <c r="C13" s="67"/>
      <c r="D13" s="67"/>
      <c r="E13" s="67"/>
      <c r="F13" s="67"/>
      <c r="G13" s="67"/>
      <c r="H13" s="67"/>
      <c r="I13" s="67"/>
      <c r="J13" s="67"/>
      <c r="K13" s="67"/>
      <c r="L13" s="67"/>
      <c r="M13" s="67"/>
      <c r="N13" s="67"/>
      <c r="O13" s="67"/>
      <c r="P13" s="67"/>
      <c r="Q13" s="68"/>
    </row>
    <row r="14" spans="2:17" x14ac:dyDescent="0.2">
      <c r="B14" s="176"/>
      <c r="C14" s="177"/>
      <c r="D14" s="177"/>
      <c r="E14" s="177"/>
      <c r="F14" s="177"/>
      <c r="G14" s="177"/>
      <c r="H14" s="177"/>
      <c r="I14" s="177"/>
      <c r="J14" s="177"/>
      <c r="K14" s="177"/>
      <c r="L14" s="177"/>
      <c r="M14" s="177"/>
      <c r="N14" s="177"/>
      <c r="O14" s="177"/>
      <c r="P14" s="177"/>
      <c r="Q14" s="177"/>
    </row>
    <row r="15" spans="2:17" x14ac:dyDescent="0.2">
      <c r="B15" s="176"/>
      <c r="C15" s="177"/>
      <c r="D15" s="177"/>
      <c r="E15" s="177"/>
      <c r="F15" s="177"/>
      <c r="G15" s="177"/>
      <c r="H15" s="177"/>
      <c r="I15" s="177"/>
      <c r="J15" s="177"/>
      <c r="K15" s="177"/>
      <c r="L15" s="177"/>
      <c r="M15" s="177"/>
      <c r="N15" s="177"/>
      <c r="O15" s="177"/>
      <c r="P15" s="177"/>
      <c r="Q15" s="177"/>
    </row>
    <row r="16" spans="2:17" ht="14" x14ac:dyDescent="0.15">
      <c r="B16" s="104" t="s">
        <v>0</v>
      </c>
    </row>
    <row r="17" spans="1:17" ht="14" x14ac:dyDescent="0.15">
      <c r="C17" s="99" t="s">
        <v>55</v>
      </c>
      <c r="D17" s="99" t="s">
        <v>278</v>
      </c>
      <c r="E17" s="62" t="s">
        <v>279</v>
      </c>
    </row>
    <row r="18" spans="1:17" ht="14" x14ac:dyDescent="0.15">
      <c r="C18" s="99" t="s">
        <v>287</v>
      </c>
      <c r="D18" s="113">
        <v>800000</v>
      </c>
      <c r="E18" s="113">
        <v>1000000</v>
      </c>
    </row>
    <row r="19" spans="1:17" ht="14" x14ac:dyDescent="0.15">
      <c r="C19" s="65" t="s">
        <v>214</v>
      </c>
      <c r="D19" s="112">
        <v>400</v>
      </c>
      <c r="E19" s="112">
        <v>400</v>
      </c>
    </row>
    <row r="20" spans="1:17" ht="14" x14ac:dyDescent="0.15">
      <c r="C20" s="65" t="s">
        <v>280</v>
      </c>
      <c r="D20" s="112">
        <v>240</v>
      </c>
      <c r="E20" s="112">
        <v>260</v>
      </c>
    </row>
    <row r="21" spans="1:17" ht="14" x14ac:dyDescent="0.15">
      <c r="C21" s="65" t="s">
        <v>271</v>
      </c>
      <c r="D21" s="112">
        <f t="shared" ref="D21:E21" si="0">D19-D20</f>
        <v>160</v>
      </c>
      <c r="E21" s="112">
        <f t="shared" si="0"/>
        <v>140</v>
      </c>
    </row>
    <row r="22" spans="1:17" ht="14" x14ac:dyDescent="0.15">
      <c r="C22" s="65" t="s">
        <v>288</v>
      </c>
      <c r="D22" s="112">
        <f>D18*D21</f>
        <v>128000000</v>
      </c>
      <c r="E22" s="112">
        <f t="shared" ref="D22:E22" si="1">E18*E21</f>
        <v>140000000</v>
      </c>
    </row>
    <row r="23" spans="1:17" ht="15.75" customHeight="1" x14ac:dyDescent="0.15">
      <c r="C23" s="99" t="s">
        <v>289</v>
      </c>
      <c r="D23" s="113">
        <v>35000000</v>
      </c>
      <c r="E23" s="113">
        <v>20000000</v>
      </c>
    </row>
    <row r="24" spans="1:17" ht="15.75" customHeight="1" x14ac:dyDescent="0.15">
      <c r="C24" s="99" t="s">
        <v>93</v>
      </c>
      <c r="D24" s="113">
        <f t="shared" ref="D24:E24" si="2">D22-D23</f>
        <v>93000000</v>
      </c>
      <c r="E24" s="113">
        <f t="shared" si="2"/>
        <v>120000000</v>
      </c>
    </row>
    <row r="25" spans="1:17" ht="15.75" customHeight="1" x14ac:dyDescent="0.2">
      <c r="C25" s="65" t="s">
        <v>193</v>
      </c>
      <c r="D25" s="116">
        <f>D21/D19</f>
        <v>0.4</v>
      </c>
      <c r="E25" s="116">
        <f t="shared" ref="D25:E25" si="3">E21/E19</f>
        <v>0.35</v>
      </c>
    </row>
    <row r="26" spans="1:17" ht="15.75" customHeight="1" x14ac:dyDescent="0.2">
      <c r="C26" s="65" t="s">
        <v>290</v>
      </c>
      <c r="D26" s="6">
        <f>D23/D21</f>
        <v>218750</v>
      </c>
      <c r="E26" s="6">
        <f t="shared" ref="D26:E26" si="4">E23/E21</f>
        <v>142857.14285714287</v>
      </c>
    </row>
    <row r="27" spans="1:17" ht="15.75" customHeight="1" x14ac:dyDescent="0.15"/>
    <row r="28" spans="1:17" ht="15.75" customHeight="1" x14ac:dyDescent="0.15">
      <c r="B28" s="225" t="s">
        <v>291</v>
      </c>
      <c r="C28" s="195"/>
      <c r="D28" s="195"/>
      <c r="E28" s="195"/>
      <c r="F28" s="195"/>
      <c r="G28" s="195"/>
    </row>
    <row r="29" spans="1:17" ht="15.75" customHeight="1" x14ac:dyDescent="0.15">
      <c r="B29" s="226" t="s">
        <v>292</v>
      </c>
      <c r="C29" s="182"/>
      <c r="D29" s="9">
        <f>(D23-E23)/(D21-E21)</f>
        <v>750000</v>
      </c>
    </row>
    <row r="30" spans="1:17" ht="15.75" customHeight="1" x14ac:dyDescent="0.15">
      <c r="A30" s="9" t="s">
        <v>7</v>
      </c>
      <c r="B30" s="242" t="s">
        <v>356</v>
      </c>
      <c r="C30" s="243"/>
      <c r="D30" s="243"/>
      <c r="E30" s="243"/>
      <c r="F30" s="243"/>
      <c r="G30" s="243"/>
      <c r="H30" s="243"/>
      <c r="I30" s="243"/>
      <c r="J30" s="243"/>
      <c r="K30" s="243"/>
      <c r="L30" s="243"/>
      <c r="M30" s="243"/>
      <c r="N30" s="243"/>
      <c r="O30" s="243"/>
      <c r="P30" s="243"/>
      <c r="Q30" s="243"/>
    </row>
    <row r="31" spans="1:17" ht="15.75" customHeight="1" x14ac:dyDescent="0.15">
      <c r="B31" s="243"/>
      <c r="C31" s="243"/>
      <c r="D31" s="243"/>
      <c r="E31" s="243"/>
      <c r="F31" s="243"/>
      <c r="G31" s="243"/>
      <c r="H31" s="243"/>
      <c r="I31" s="243"/>
      <c r="J31" s="243"/>
      <c r="K31" s="243"/>
      <c r="L31" s="243"/>
      <c r="M31" s="243"/>
      <c r="N31" s="243"/>
      <c r="O31" s="243"/>
      <c r="P31" s="243"/>
      <c r="Q31" s="243"/>
    </row>
    <row r="32" spans="1:17" ht="15.75" customHeight="1" x14ac:dyDescent="0.15">
      <c r="A32" s="9" t="s">
        <v>11</v>
      </c>
      <c r="B32" s="20" t="s">
        <v>293</v>
      </c>
    </row>
    <row r="33" spans="3:5" ht="15.75" customHeight="1" x14ac:dyDescent="0.15"/>
    <row r="34" spans="3:5" ht="15.75" customHeight="1" x14ac:dyDescent="0.15">
      <c r="C34" s="65" t="s">
        <v>294</v>
      </c>
      <c r="D34" s="62">
        <v>1200000</v>
      </c>
      <c r="E34" s="62">
        <v>1200000</v>
      </c>
    </row>
    <row r="35" spans="3:5" ht="15.75" customHeight="1" x14ac:dyDescent="0.15">
      <c r="C35" s="65" t="s">
        <v>295</v>
      </c>
      <c r="D35" s="117">
        <f t="shared" ref="D35:E35" si="5">D21</f>
        <v>160</v>
      </c>
      <c r="E35" s="117">
        <f t="shared" si="5"/>
        <v>140</v>
      </c>
    </row>
    <row r="36" spans="3:5" ht="15.75" customHeight="1" x14ac:dyDescent="0.15">
      <c r="C36" s="118" t="s">
        <v>296</v>
      </c>
      <c r="D36" s="118">
        <f>D34*D35</f>
        <v>192000000</v>
      </c>
      <c r="E36" s="118">
        <f t="shared" ref="D36:E36" si="6">E34*E35</f>
        <v>168000000</v>
      </c>
    </row>
    <row r="37" spans="3:5" ht="15.75" customHeight="1" x14ac:dyDescent="0.15">
      <c r="C37" s="112" t="s">
        <v>297</v>
      </c>
      <c r="D37" s="118">
        <f t="shared" ref="D37:E37" si="7">D23</f>
        <v>35000000</v>
      </c>
      <c r="E37" s="118">
        <f t="shared" si="7"/>
        <v>20000000</v>
      </c>
    </row>
    <row r="38" spans="3:5" ht="15.75" customHeight="1" x14ac:dyDescent="0.15">
      <c r="C38" s="112" t="s">
        <v>298</v>
      </c>
      <c r="D38" s="118">
        <f t="shared" ref="D38:E38" si="8">D36-D37</f>
        <v>157000000</v>
      </c>
      <c r="E38" s="118">
        <f t="shared" si="8"/>
        <v>148000000</v>
      </c>
    </row>
    <row r="39" spans="3:5" ht="15.75" customHeight="1" x14ac:dyDescent="0.15"/>
    <row r="40" spans="3:5" ht="15.75" customHeight="1" x14ac:dyDescent="0.15"/>
    <row r="41" spans="3:5" ht="15.75" customHeight="1" x14ac:dyDescent="0.15"/>
    <row r="42" spans="3:5" ht="15.75" customHeight="1" x14ac:dyDescent="0.15"/>
    <row r="43" spans="3:5" ht="15.75" customHeight="1" x14ac:dyDescent="0.15"/>
    <row r="44" spans="3:5" ht="15.75" customHeight="1" x14ac:dyDescent="0.15"/>
    <row r="45" spans="3:5" ht="15.75" customHeight="1" x14ac:dyDescent="0.15"/>
    <row r="46" spans="3:5" ht="15.75" customHeight="1" x14ac:dyDescent="0.15"/>
    <row r="47" spans="3:5" ht="15.75" customHeight="1" x14ac:dyDescent="0.15"/>
    <row r="48" spans="3: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4">
    <mergeCell ref="B2:Q2"/>
    <mergeCell ref="B28:G28"/>
    <mergeCell ref="B29:C29"/>
    <mergeCell ref="B30:Q3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1000"/>
  <sheetViews>
    <sheetView topLeftCell="A43" zoomScale="79" workbookViewId="0">
      <selection activeCell="E22" activeCellId="1" sqref="C22:C29 E22:G29"/>
    </sheetView>
  </sheetViews>
  <sheetFormatPr baseColWidth="10" defaultColWidth="12.6640625" defaultRowHeight="15" customHeight="1" x14ac:dyDescent="0.15"/>
  <cols>
    <col min="1" max="2" width="9" customWidth="1"/>
    <col min="3" max="3" width="26.1640625" customWidth="1"/>
    <col min="4" max="4" width="16.6640625" customWidth="1"/>
    <col min="5" max="5" width="13.1640625" customWidth="1"/>
    <col min="6" max="6" width="12.6640625" customWidth="1"/>
    <col min="7" max="7" width="12.83203125" customWidth="1"/>
    <col min="8" max="8" width="16" customWidth="1"/>
    <col min="9" max="9" width="14.33203125" customWidth="1"/>
    <col min="10" max="25" width="9" customWidth="1"/>
    <col min="26" max="26" width="14.33203125" customWidth="1"/>
  </cols>
  <sheetData>
    <row r="1" spans="1:25" ht="18.75" customHeight="1" x14ac:dyDescent="0.25">
      <c r="A1" s="119"/>
      <c r="B1" s="119"/>
      <c r="C1" s="119"/>
      <c r="D1" s="119"/>
      <c r="E1" s="119"/>
      <c r="F1" s="119"/>
      <c r="G1" s="119"/>
      <c r="H1" s="119"/>
      <c r="I1" s="119"/>
      <c r="J1" s="119"/>
      <c r="K1" s="119"/>
      <c r="L1" s="119"/>
      <c r="M1" s="119"/>
      <c r="N1" s="119"/>
      <c r="O1" s="119"/>
      <c r="P1" s="119"/>
      <c r="Q1" s="119"/>
      <c r="R1" s="119"/>
      <c r="S1" s="119"/>
      <c r="T1" s="119"/>
      <c r="U1" s="119"/>
      <c r="V1" s="119"/>
      <c r="W1" s="119"/>
      <c r="X1" s="119"/>
      <c r="Y1" s="119"/>
    </row>
    <row r="2" spans="1:25" ht="18.75" customHeight="1" x14ac:dyDescent="0.25">
      <c r="A2" s="119"/>
      <c r="B2" s="227" t="s">
        <v>299</v>
      </c>
      <c r="C2" s="179"/>
      <c r="D2" s="179"/>
      <c r="E2" s="179"/>
      <c r="F2" s="179"/>
      <c r="G2" s="179"/>
      <c r="H2" s="179"/>
      <c r="I2" s="180"/>
      <c r="J2" s="119"/>
      <c r="K2" s="119"/>
      <c r="L2" s="119"/>
      <c r="M2" s="119"/>
      <c r="N2" s="119"/>
      <c r="O2" s="119"/>
      <c r="P2" s="119"/>
      <c r="Q2" s="119"/>
      <c r="R2" s="119"/>
      <c r="S2" s="119"/>
      <c r="T2" s="119"/>
      <c r="U2" s="119"/>
      <c r="V2" s="119"/>
      <c r="W2" s="119"/>
      <c r="X2" s="119"/>
      <c r="Y2" s="119"/>
    </row>
    <row r="3" spans="1:25" ht="18.75" customHeight="1" x14ac:dyDescent="0.25">
      <c r="A3" s="119"/>
      <c r="B3" s="120"/>
      <c r="C3" s="121" t="s">
        <v>242</v>
      </c>
      <c r="D3" s="119">
        <v>20</v>
      </c>
      <c r="E3" s="119"/>
      <c r="F3" s="119"/>
      <c r="G3" s="119"/>
      <c r="H3" s="119"/>
      <c r="I3" s="122"/>
      <c r="J3" s="119"/>
      <c r="K3" s="119"/>
      <c r="L3" s="119"/>
      <c r="M3" s="119"/>
      <c r="N3" s="119"/>
      <c r="O3" s="119"/>
      <c r="P3" s="119"/>
      <c r="Q3" s="119"/>
      <c r="R3" s="119"/>
      <c r="S3" s="119"/>
      <c r="T3" s="119"/>
      <c r="U3" s="119"/>
      <c r="V3" s="119"/>
      <c r="W3" s="119"/>
      <c r="X3" s="119"/>
      <c r="Y3" s="119"/>
    </row>
    <row r="4" spans="1:25" ht="18.75" customHeight="1" x14ac:dyDescent="0.25">
      <c r="A4" s="119"/>
      <c r="B4" s="120"/>
      <c r="C4" s="121" t="s">
        <v>280</v>
      </c>
      <c r="D4" s="123">
        <v>12</v>
      </c>
      <c r="E4" s="123"/>
      <c r="F4" s="119"/>
      <c r="G4" s="119"/>
      <c r="H4" s="119"/>
      <c r="I4" s="122"/>
      <c r="J4" s="119"/>
      <c r="K4" s="119"/>
      <c r="L4" s="119"/>
      <c r="M4" s="119"/>
      <c r="N4" s="119"/>
      <c r="O4" s="119"/>
      <c r="P4" s="119"/>
      <c r="Q4" s="119"/>
      <c r="R4" s="119"/>
      <c r="S4" s="119"/>
      <c r="T4" s="119"/>
      <c r="U4" s="119"/>
      <c r="V4" s="119"/>
      <c r="W4" s="119"/>
      <c r="X4" s="119"/>
      <c r="Y4" s="119"/>
    </row>
    <row r="5" spans="1:25" ht="18.75" customHeight="1" x14ac:dyDescent="0.25">
      <c r="A5" s="119"/>
      <c r="B5" s="120"/>
      <c r="C5" s="121" t="s">
        <v>300</v>
      </c>
      <c r="D5" s="123">
        <v>160000</v>
      </c>
      <c r="E5" s="123"/>
      <c r="F5" s="119"/>
      <c r="G5" s="119"/>
      <c r="H5" s="119"/>
      <c r="I5" s="122"/>
      <c r="J5" s="119"/>
      <c r="K5" s="119"/>
      <c r="L5" s="119"/>
      <c r="M5" s="119"/>
      <c r="N5" s="119"/>
      <c r="O5" s="119"/>
      <c r="P5" s="119"/>
      <c r="Q5" s="119"/>
      <c r="R5" s="119"/>
      <c r="S5" s="119"/>
      <c r="T5" s="119"/>
      <c r="U5" s="119"/>
      <c r="V5" s="119"/>
      <c r="W5" s="119"/>
      <c r="X5" s="119"/>
      <c r="Y5" s="119"/>
    </row>
    <row r="6" spans="1:25" ht="18.75" customHeight="1" x14ac:dyDescent="0.25">
      <c r="A6" s="119"/>
      <c r="B6" s="120"/>
      <c r="C6" s="124" t="s">
        <v>301</v>
      </c>
      <c r="D6" s="124">
        <v>25000</v>
      </c>
      <c r="E6" s="124"/>
      <c r="F6" s="124"/>
      <c r="G6" s="119"/>
      <c r="H6" s="119"/>
      <c r="I6" s="122"/>
      <c r="J6" s="119"/>
      <c r="K6" s="119"/>
      <c r="L6" s="119"/>
      <c r="M6" s="119"/>
      <c r="N6" s="119"/>
      <c r="O6" s="119"/>
      <c r="P6" s="119"/>
      <c r="Q6" s="119"/>
      <c r="R6" s="119"/>
      <c r="S6" s="119"/>
      <c r="T6" s="119"/>
      <c r="U6" s="119"/>
      <c r="V6" s="119"/>
      <c r="W6" s="119"/>
      <c r="X6" s="119"/>
      <c r="Y6" s="119"/>
    </row>
    <row r="7" spans="1:25" ht="18.75" customHeight="1" x14ac:dyDescent="0.25">
      <c r="A7" s="119"/>
      <c r="B7" s="120"/>
      <c r="C7" s="125" t="s">
        <v>302</v>
      </c>
      <c r="D7" s="125"/>
      <c r="E7" s="125"/>
      <c r="F7" s="125"/>
      <c r="G7" s="125"/>
      <c r="H7" s="119"/>
      <c r="I7" s="122"/>
      <c r="J7" s="119"/>
      <c r="K7" s="119"/>
      <c r="L7" s="119"/>
      <c r="M7" s="119"/>
      <c r="N7" s="119"/>
      <c r="O7" s="119"/>
      <c r="P7" s="119"/>
      <c r="Q7" s="119"/>
      <c r="R7" s="119"/>
      <c r="S7" s="119"/>
      <c r="T7" s="119"/>
      <c r="U7" s="119"/>
      <c r="V7" s="119"/>
      <c r="W7" s="119"/>
      <c r="X7" s="119"/>
      <c r="Y7" s="119"/>
    </row>
    <row r="8" spans="1:25" ht="18.75" customHeight="1" x14ac:dyDescent="0.25">
      <c r="A8" s="119"/>
      <c r="B8" s="126" t="s">
        <v>0</v>
      </c>
      <c r="C8" s="127"/>
      <c r="D8" s="127"/>
      <c r="E8" s="127"/>
      <c r="F8" s="127"/>
      <c r="G8" s="127"/>
      <c r="H8" s="127"/>
      <c r="I8" s="128"/>
      <c r="J8" s="119"/>
      <c r="K8" s="119"/>
      <c r="L8" s="119"/>
      <c r="M8" s="119"/>
      <c r="N8" s="119"/>
      <c r="O8" s="119"/>
      <c r="P8" s="119"/>
      <c r="Q8" s="119"/>
      <c r="R8" s="119"/>
      <c r="S8" s="119"/>
      <c r="T8" s="119"/>
      <c r="U8" s="119"/>
      <c r="V8" s="119"/>
      <c r="W8" s="119"/>
      <c r="X8" s="119"/>
      <c r="Y8" s="119"/>
    </row>
    <row r="9" spans="1:25" ht="18.75" customHeight="1" x14ac:dyDescent="0.25">
      <c r="A9" s="119"/>
      <c r="B9" s="119"/>
      <c r="C9" s="129" t="s">
        <v>303</v>
      </c>
      <c r="D9" s="130" t="s">
        <v>304</v>
      </c>
      <c r="E9" s="129" t="s">
        <v>305</v>
      </c>
      <c r="F9" s="131" t="s">
        <v>306</v>
      </c>
      <c r="G9" s="131" t="s">
        <v>307</v>
      </c>
      <c r="H9" s="130" t="s">
        <v>117</v>
      </c>
      <c r="I9" s="131" t="s">
        <v>308</v>
      </c>
      <c r="J9" s="119"/>
      <c r="K9" s="119"/>
      <c r="L9" s="119"/>
      <c r="M9" s="119"/>
      <c r="N9" s="119"/>
      <c r="O9" s="119"/>
      <c r="P9" s="119"/>
      <c r="Q9" s="119"/>
      <c r="R9" s="119"/>
      <c r="S9" s="119"/>
      <c r="T9" s="119"/>
      <c r="U9" s="119"/>
      <c r="V9" s="119"/>
      <c r="W9" s="119"/>
      <c r="X9" s="119"/>
      <c r="Y9" s="119"/>
    </row>
    <row r="10" spans="1:25" ht="18.75" customHeight="1" x14ac:dyDescent="0.25">
      <c r="A10" s="119"/>
      <c r="B10" s="119"/>
      <c r="C10" s="132">
        <v>0</v>
      </c>
      <c r="D10" s="132">
        <f t="shared" ref="D10:D17" si="0">C10*D$3</f>
        <v>0</v>
      </c>
      <c r="E10" s="133">
        <f>C10*D$4</f>
        <v>0</v>
      </c>
      <c r="F10" s="133">
        <f t="shared" ref="F10:F17" si="1">D$5</f>
        <v>160000</v>
      </c>
      <c r="G10" s="133">
        <f t="shared" ref="G10:G17" si="2">E10+F10</f>
        <v>160000</v>
      </c>
      <c r="H10" s="133">
        <f t="shared" ref="H10:H17" si="3">D10-E10</f>
        <v>0</v>
      </c>
      <c r="I10" s="133">
        <f t="shared" ref="I10:I17" si="4">D10-G10</f>
        <v>-160000</v>
      </c>
      <c r="J10" s="119"/>
      <c r="K10" s="119"/>
      <c r="L10" s="119"/>
      <c r="M10" s="119"/>
      <c r="N10" s="119"/>
      <c r="O10" s="119"/>
      <c r="P10" s="119"/>
      <c r="Q10" s="119"/>
      <c r="R10" s="119"/>
      <c r="S10" s="119"/>
      <c r="T10" s="119"/>
      <c r="U10" s="119"/>
      <c r="V10" s="119"/>
      <c r="W10" s="119"/>
      <c r="X10" s="119"/>
      <c r="Y10" s="119"/>
    </row>
    <row r="11" spans="1:25" ht="18.75" customHeight="1" x14ac:dyDescent="0.25">
      <c r="A11" s="119"/>
      <c r="B11" s="119"/>
      <c r="C11" s="132">
        <v>5000</v>
      </c>
      <c r="D11" s="132">
        <f>C11*D$3</f>
        <v>100000</v>
      </c>
      <c r="E11" s="133">
        <f t="shared" ref="E10:E17" si="5">C11*D$4</f>
        <v>60000</v>
      </c>
      <c r="F11" s="133">
        <f t="shared" si="1"/>
        <v>160000</v>
      </c>
      <c r="G11" s="133">
        <f t="shared" si="2"/>
        <v>220000</v>
      </c>
      <c r="H11" s="133">
        <f t="shared" si="3"/>
        <v>40000</v>
      </c>
      <c r="I11" s="133">
        <f t="shared" si="4"/>
        <v>-120000</v>
      </c>
      <c r="J11" s="119"/>
      <c r="K11" s="119"/>
      <c r="L11" s="119"/>
      <c r="M11" s="119"/>
      <c r="N11" s="119"/>
      <c r="O11" s="119"/>
      <c r="P11" s="119"/>
      <c r="Q11" s="119"/>
      <c r="R11" s="119"/>
      <c r="S11" s="119"/>
      <c r="T11" s="119"/>
      <c r="U11" s="119"/>
      <c r="V11" s="119"/>
      <c r="W11" s="119"/>
      <c r="X11" s="119"/>
      <c r="Y11" s="119"/>
    </row>
    <row r="12" spans="1:25" ht="18.75" customHeight="1" x14ac:dyDescent="0.25">
      <c r="A12" s="119"/>
      <c r="B12" s="119"/>
      <c r="C12" s="132">
        <v>10000</v>
      </c>
      <c r="D12" s="132">
        <f t="shared" si="0"/>
        <v>200000</v>
      </c>
      <c r="E12" s="133">
        <f t="shared" si="5"/>
        <v>120000</v>
      </c>
      <c r="F12" s="133">
        <f t="shared" si="1"/>
        <v>160000</v>
      </c>
      <c r="G12" s="133">
        <f t="shared" si="2"/>
        <v>280000</v>
      </c>
      <c r="H12" s="133">
        <f t="shared" si="3"/>
        <v>80000</v>
      </c>
      <c r="I12" s="133">
        <f t="shared" si="4"/>
        <v>-80000</v>
      </c>
      <c r="J12" s="119"/>
      <c r="K12" s="119"/>
      <c r="L12" s="119"/>
      <c r="M12" s="119"/>
      <c r="N12" s="119"/>
      <c r="O12" s="119"/>
      <c r="P12" s="119"/>
      <c r="Q12" s="119"/>
      <c r="R12" s="119"/>
      <c r="S12" s="119"/>
      <c r="T12" s="119"/>
      <c r="U12" s="119"/>
      <c r="V12" s="119"/>
      <c r="W12" s="119"/>
      <c r="X12" s="119"/>
      <c r="Y12" s="119"/>
    </row>
    <row r="13" spans="1:25" ht="18.75" customHeight="1" x14ac:dyDescent="0.25">
      <c r="A13" s="119"/>
      <c r="B13" s="119"/>
      <c r="C13" s="132">
        <v>15000</v>
      </c>
      <c r="D13" s="132">
        <f t="shared" si="0"/>
        <v>300000</v>
      </c>
      <c r="E13" s="133">
        <f t="shared" si="5"/>
        <v>180000</v>
      </c>
      <c r="F13" s="133">
        <f t="shared" si="1"/>
        <v>160000</v>
      </c>
      <c r="G13" s="133">
        <f t="shared" si="2"/>
        <v>340000</v>
      </c>
      <c r="H13" s="133">
        <f t="shared" si="3"/>
        <v>120000</v>
      </c>
      <c r="I13" s="133">
        <f t="shared" si="4"/>
        <v>-40000</v>
      </c>
      <c r="J13" s="119"/>
      <c r="K13" s="119"/>
      <c r="L13" s="119"/>
      <c r="M13" s="119"/>
      <c r="N13" s="119"/>
      <c r="O13" s="119"/>
      <c r="P13" s="119"/>
      <c r="Q13" s="119"/>
      <c r="R13" s="119"/>
      <c r="S13" s="119"/>
      <c r="T13" s="119"/>
      <c r="U13" s="119"/>
      <c r="V13" s="119"/>
      <c r="W13" s="119"/>
      <c r="X13" s="119"/>
      <c r="Y13" s="119"/>
    </row>
    <row r="14" spans="1:25" ht="18.75" customHeight="1" x14ac:dyDescent="0.25">
      <c r="A14" s="119"/>
      <c r="B14" s="119"/>
      <c r="C14" s="134">
        <v>20000</v>
      </c>
      <c r="D14" s="134">
        <f t="shared" si="0"/>
        <v>400000</v>
      </c>
      <c r="E14" s="135">
        <f t="shared" si="5"/>
        <v>240000</v>
      </c>
      <c r="F14" s="135">
        <f t="shared" si="1"/>
        <v>160000</v>
      </c>
      <c r="G14" s="135">
        <f t="shared" si="2"/>
        <v>400000</v>
      </c>
      <c r="H14" s="135">
        <f t="shared" si="3"/>
        <v>160000</v>
      </c>
      <c r="I14" s="135">
        <f t="shared" si="4"/>
        <v>0</v>
      </c>
      <c r="J14" s="119"/>
      <c r="K14" s="119"/>
      <c r="L14" s="119"/>
      <c r="M14" s="119"/>
      <c r="N14" s="119"/>
      <c r="O14" s="119"/>
      <c r="P14" s="119"/>
      <c r="Q14" s="119"/>
      <c r="R14" s="119"/>
      <c r="S14" s="119"/>
      <c r="T14" s="119"/>
      <c r="U14" s="119"/>
      <c r="V14" s="119"/>
      <c r="W14" s="119"/>
      <c r="X14" s="119"/>
      <c r="Y14" s="119"/>
    </row>
    <row r="15" spans="1:25" ht="18.75" customHeight="1" x14ac:dyDescent="0.25">
      <c r="A15" s="119"/>
      <c r="B15" s="119"/>
      <c r="C15" s="132">
        <v>25000</v>
      </c>
      <c r="D15" s="132">
        <f t="shared" si="0"/>
        <v>500000</v>
      </c>
      <c r="E15" s="133">
        <f t="shared" si="5"/>
        <v>300000</v>
      </c>
      <c r="F15" s="133">
        <f t="shared" si="1"/>
        <v>160000</v>
      </c>
      <c r="G15" s="133">
        <f t="shared" si="2"/>
        <v>460000</v>
      </c>
      <c r="H15" s="133">
        <f t="shared" si="3"/>
        <v>200000</v>
      </c>
      <c r="I15" s="133">
        <f t="shared" si="4"/>
        <v>40000</v>
      </c>
      <c r="J15" s="119"/>
      <c r="K15" s="119"/>
      <c r="L15" s="119"/>
      <c r="M15" s="119"/>
      <c r="N15" s="119"/>
      <c r="O15" s="119"/>
      <c r="P15" s="119"/>
      <c r="Q15" s="119"/>
      <c r="R15" s="119"/>
      <c r="S15" s="119"/>
      <c r="T15" s="119"/>
      <c r="U15" s="119"/>
      <c r="V15" s="119"/>
      <c r="W15" s="119"/>
      <c r="X15" s="119"/>
      <c r="Y15" s="119"/>
    </row>
    <row r="16" spans="1:25" ht="18.75" customHeight="1" x14ac:dyDescent="0.25">
      <c r="A16" s="119"/>
      <c r="B16" s="119"/>
      <c r="C16" s="132">
        <v>30000</v>
      </c>
      <c r="D16" s="132">
        <f t="shared" si="0"/>
        <v>600000</v>
      </c>
      <c r="E16" s="133">
        <f t="shared" si="5"/>
        <v>360000</v>
      </c>
      <c r="F16" s="133">
        <f t="shared" si="1"/>
        <v>160000</v>
      </c>
      <c r="G16" s="133">
        <f t="shared" si="2"/>
        <v>520000</v>
      </c>
      <c r="H16" s="133">
        <f t="shared" si="3"/>
        <v>240000</v>
      </c>
      <c r="I16" s="133">
        <f t="shared" si="4"/>
        <v>80000</v>
      </c>
      <c r="J16" s="119"/>
      <c r="K16" s="119"/>
      <c r="L16" s="119"/>
      <c r="M16" s="119"/>
      <c r="N16" s="119"/>
      <c r="O16" s="119"/>
      <c r="P16" s="119"/>
      <c r="Q16" s="119"/>
      <c r="R16" s="119"/>
      <c r="S16" s="119"/>
      <c r="T16" s="119"/>
      <c r="U16" s="119"/>
      <c r="V16" s="119"/>
      <c r="W16" s="119"/>
      <c r="X16" s="119"/>
      <c r="Y16" s="119"/>
    </row>
    <row r="17" spans="1:25" ht="18.75" customHeight="1" x14ac:dyDescent="0.25">
      <c r="A17" s="119"/>
      <c r="B17" s="119"/>
      <c r="C17" s="132">
        <v>35000</v>
      </c>
      <c r="D17" s="132">
        <f t="shared" si="0"/>
        <v>700000</v>
      </c>
      <c r="E17" s="133">
        <f t="shared" si="5"/>
        <v>420000</v>
      </c>
      <c r="F17" s="133">
        <f t="shared" si="1"/>
        <v>160000</v>
      </c>
      <c r="G17" s="133">
        <f t="shared" si="2"/>
        <v>580000</v>
      </c>
      <c r="H17" s="133">
        <f t="shared" si="3"/>
        <v>280000</v>
      </c>
      <c r="I17" s="133">
        <f t="shared" si="4"/>
        <v>120000</v>
      </c>
      <c r="J17" s="119"/>
      <c r="K17" s="119"/>
      <c r="L17" s="119"/>
      <c r="M17" s="119"/>
      <c r="N17" s="119"/>
      <c r="O17" s="119"/>
      <c r="P17" s="119"/>
      <c r="Q17" s="119"/>
      <c r="R17" s="119"/>
      <c r="S17" s="119"/>
      <c r="T17" s="119"/>
      <c r="U17" s="119"/>
      <c r="V17" s="119"/>
      <c r="W17" s="119"/>
      <c r="X17" s="119"/>
      <c r="Y17" s="119"/>
    </row>
    <row r="18" spans="1:25" ht="18.75" customHeight="1" x14ac:dyDescent="0.25">
      <c r="A18" s="119"/>
      <c r="B18" s="119"/>
      <c r="C18" s="136"/>
      <c r="D18" s="119"/>
      <c r="E18" s="119"/>
      <c r="F18" s="119"/>
      <c r="G18" s="119"/>
      <c r="H18" s="119"/>
      <c r="I18" s="119"/>
      <c r="J18" s="119"/>
      <c r="K18" s="119"/>
      <c r="L18" s="119"/>
      <c r="M18" s="119"/>
      <c r="N18" s="119"/>
      <c r="O18" s="119"/>
      <c r="P18" s="119"/>
      <c r="Q18" s="119"/>
      <c r="R18" s="119"/>
      <c r="S18" s="119"/>
      <c r="T18" s="119"/>
      <c r="U18" s="119"/>
      <c r="V18" s="119"/>
      <c r="W18" s="119"/>
      <c r="X18" s="119"/>
      <c r="Y18" s="119"/>
    </row>
    <row r="19" spans="1:25" ht="18.75" customHeight="1" x14ac:dyDescent="0.25">
      <c r="A19" s="119"/>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row>
    <row r="20" spans="1:25" ht="18.75" customHeight="1" x14ac:dyDescent="0.25">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row>
    <row r="21" spans="1:25" ht="18.75" customHeight="1" x14ac:dyDescent="0.25">
      <c r="A21" s="119"/>
      <c r="B21" s="119"/>
      <c r="C21" s="137" t="s">
        <v>303</v>
      </c>
      <c r="D21" s="138" t="s">
        <v>306</v>
      </c>
      <c r="E21" s="137" t="s">
        <v>305</v>
      </c>
      <c r="F21" s="138" t="s">
        <v>307</v>
      </c>
      <c r="G21" s="139" t="s">
        <v>304</v>
      </c>
      <c r="H21" s="139" t="s">
        <v>117</v>
      </c>
      <c r="I21" s="138" t="s">
        <v>308</v>
      </c>
      <c r="J21" s="119"/>
      <c r="K21" s="119"/>
      <c r="L21" s="119"/>
      <c r="M21" s="119"/>
      <c r="N21" s="119"/>
      <c r="O21" s="119"/>
      <c r="P21" s="119"/>
      <c r="Q21" s="119"/>
      <c r="R21" s="119"/>
      <c r="S21" s="119"/>
      <c r="T21" s="119"/>
      <c r="U21" s="119"/>
      <c r="V21" s="119"/>
      <c r="W21" s="119"/>
      <c r="X21" s="119"/>
      <c r="Y21" s="119"/>
    </row>
    <row r="22" spans="1:25" ht="18.75" customHeight="1" x14ac:dyDescent="0.25">
      <c r="A22" s="119"/>
      <c r="B22" s="119"/>
      <c r="C22" s="132">
        <v>0</v>
      </c>
      <c r="D22" s="133">
        <f t="shared" ref="D22:D29" si="6">D$5</f>
        <v>160000</v>
      </c>
      <c r="E22" s="133">
        <f t="shared" ref="E22:E29" si="7">C22*D$4</f>
        <v>0</v>
      </c>
      <c r="F22" s="133">
        <f t="shared" ref="F22:F29" si="8">E22+D22</f>
        <v>160000</v>
      </c>
      <c r="G22" s="132">
        <f t="shared" ref="G22:G29" si="9">C22*D$3</f>
        <v>0</v>
      </c>
      <c r="H22" s="133">
        <f t="shared" ref="H22:H29" si="10">G22-E22</f>
        <v>0</v>
      </c>
      <c r="I22" s="133">
        <f t="shared" ref="I22:I29" si="11">G22-F22</f>
        <v>-160000</v>
      </c>
      <c r="J22" s="119"/>
      <c r="K22" s="119"/>
      <c r="L22" s="119"/>
      <c r="M22" s="119"/>
      <c r="N22" s="119"/>
      <c r="O22" s="119"/>
      <c r="P22" s="119"/>
      <c r="Q22" s="119"/>
      <c r="R22" s="119"/>
      <c r="S22" s="119"/>
      <c r="T22" s="119"/>
      <c r="U22" s="119"/>
      <c r="V22" s="119"/>
      <c r="W22" s="119"/>
      <c r="X22" s="119"/>
      <c r="Y22" s="119"/>
    </row>
    <row r="23" spans="1:25" ht="18.75" customHeight="1" x14ac:dyDescent="0.25">
      <c r="A23" s="119"/>
      <c r="B23" s="119"/>
      <c r="C23" s="132">
        <v>5000</v>
      </c>
      <c r="D23" s="133">
        <f t="shared" si="6"/>
        <v>160000</v>
      </c>
      <c r="E23" s="133">
        <f t="shared" si="7"/>
        <v>60000</v>
      </c>
      <c r="F23" s="133">
        <f t="shared" si="8"/>
        <v>220000</v>
      </c>
      <c r="G23" s="132">
        <f t="shared" si="9"/>
        <v>100000</v>
      </c>
      <c r="H23" s="133">
        <f t="shared" si="10"/>
        <v>40000</v>
      </c>
      <c r="I23" s="133">
        <f t="shared" si="11"/>
        <v>-120000</v>
      </c>
      <c r="J23" s="119"/>
      <c r="K23" s="119"/>
      <c r="L23" s="119"/>
      <c r="M23" s="119"/>
      <c r="N23" s="119"/>
      <c r="O23" s="119"/>
      <c r="P23" s="119"/>
      <c r="Q23" s="119"/>
      <c r="R23" s="119"/>
      <c r="S23" s="119"/>
      <c r="T23" s="119"/>
      <c r="U23" s="119"/>
      <c r="V23" s="119"/>
      <c r="W23" s="119"/>
      <c r="X23" s="119"/>
      <c r="Y23" s="119"/>
    </row>
    <row r="24" spans="1:25" ht="18.75" customHeight="1" x14ac:dyDescent="0.25">
      <c r="A24" s="119"/>
      <c r="B24" s="119"/>
      <c r="C24" s="132">
        <v>10000</v>
      </c>
      <c r="D24" s="133">
        <f t="shared" si="6"/>
        <v>160000</v>
      </c>
      <c r="E24" s="133">
        <f t="shared" si="7"/>
        <v>120000</v>
      </c>
      <c r="F24" s="133">
        <f t="shared" si="8"/>
        <v>280000</v>
      </c>
      <c r="G24" s="132">
        <f t="shared" si="9"/>
        <v>200000</v>
      </c>
      <c r="H24" s="133">
        <f t="shared" si="10"/>
        <v>80000</v>
      </c>
      <c r="I24" s="133">
        <f t="shared" si="11"/>
        <v>-80000</v>
      </c>
      <c r="J24" s="119"/>
      <c r="K24" s="119"/>
      <c r="L24" s="119"/>
      <c r="M24" s="119"/>
      <c r="N24" s="119"/>
      <c r="O24" s="119"/>
      <c r="P24" s="119"/>
      <c r="Q24" s="119"/>
      <c r="R24" s="119"/>
      <c r="S24" s="119"/>
      <c r="T24" s="119"/>
      <c r="U24" s="119"/>
      <c r="V24" s="119"/>
      <c r="W24" s="119"/>
      <c r="X24" s="119"/>
      <c r="Y24" s="119"/>
    </row>
    <row r="25" spans="1:25" ht="18.75" customHeight="1" x14ac:dyDescent="0.25">
      <c r="A25" s="119"/>
      <c r="B25" s="119"/>
      <c r="C25" s="132">
        <v>15000</v>
      </c>
      <c r="D25" s="133">
        <f t="shared" si="6"/>
        <v>160000</v>
      </c>
      <c r="E25" s="133">
        <f t="shared" si="7"/>
        <v>180000</v>
      </c>
      <c r="F25" s="133">
        <f t="shared" si="8"/>
        <v>340000</v>
      </c>
      <c r="G25" s="132">
        <f t="shared" si="9"/>
        <v>300000</v>
      </c>
      <c r="H25" s="133">
        <f t="shared" si="10"/>
        <v>120000</v>
      </c>
      <c r="I25" s="133">
        <f t="shared" si="11"/>
        <v>-40000</v>
      </c>
      <c r="J25" s="119"/>
      <c r="K25" s="119"/>
      <c r="L25" s="119"/>
      <c r="M25" s="119"/>
      <c r="N25" s="119"/>
      <c r="O25" s="119"/>
      <c r="P25" s="119"/>
      <c r="Q25" s="119"/>
      <c r="R25" s="119"/>
      <c r="S25" s="119"/>
      <c r="T25" s="119"/>
      <c r="U25" s="119"/>
      <c r="V25" s="119"/>
      <c r="W25" s="119"/>
      <c r="X25" s="119"/>
      <c r="Y25" s="119"/>
    </row>
    <row r="26" spans="1:25" ht="18.75" customHeight="1" x14ac:dyDescent="0.25">
      <c r="A26" s="119"/>
      <c r="B26" s="119"/>
      <c r="C26" s="134">
        <v>20000</v>
      </c>
      <c r="D26" s="135">
        <f t="shared" si="6"/>
        <v>160000</v>
      </c>
      <c r="E26" s="135">
        <f t="shared" si="7"/>
        <v>240000</v>
      </c>
      <c r="F26" s="135">
        <f t="shared" si="8"/>
        <v>400000</v>
      </c>
      <c r="G26" s="134">
        <f t="shared" si="9"/>
        <v>400000</v>
      </c>
      <c r="H26" s="135">
        <f t="shared" si="10"/>
        <v>160000</v>
      </c>
      <c r="I26" s="135">
        <f t="shared" si="11"/>
        <v>0</v>
      </c>
      <c r="J26" s="119"/>
      <c r="K26" s="119"/>
      <c r="L26" s="119"/>
      <c r="M26" s="119"/>
      <c r="N26" s="119"/>
      <c r="O26" s="119"/>
      <c r="P26" s="119"/>
      <c r="Q26" s="119"/>
      <c r="R26" s="119"/>
      <c r="S26" s="119"/>
      <c r="T26" s="119"/>
      <c r="U26" s="119"/>
      <c r="V26" s="119"/>
      <c r="W26" s="119"/>
      <c r="X26" s="119"/>
      <c r="Y26" s="119"/>
    </row>
    <row r="27" spans="1:25" ht="18.75" customHeight="1" x14ac:dyDescent="0.25">
      <c r="A27" s="119"/>
      <c r="B27" s="119"/>
      <c r="C27" s="132">
        <v>25000</v>
      </c>
      <c r="D27" s="133">
        <f t="shared" si="6"/>
        <v>160000</v>
      </c>
      <c r="E27" s="133">
        <f t="shared" si="7"/>
        <v>300000</v>
      </c>
      <c r="F27" s="133">
        <f t="shared" si="8"/>
        <v>460000</v>
      </c>
      <c r="G27" s="132">
        <f t="shared" si="9"/>
        <v>500000</v>
      </c>
      <c r="H27" s="133">
        <f t="shared" si="10"/>
        <v>200000</v>
      </c>
      <c r="I27" s="133">
        <f t="shared" si="11"/>
        <v>40000</v>
      </c>
      <c r="J27" s="119"/>
      <c r="K27" s="119"/>
      <c r="L27" s="119"/>
      <c r="M27" s="119"/>
      <c r="N27" s="119"/>
      <c r="O27" s="119"/>
      <c r="P27" s="119"/>
      <c r="Q27" s="119"/>
      <c r="R27" s="119"/>
      <c r="S27" s="119"/>
      <c r="T27" s="119"/>
      <c r="U27" s="119"/>
      <c r="V27" s="119"/>
      <c r="W27" s="119"/>
      <c r="X27" s="119"/>
      <c r="Y27" s="119"/>
    </row>
    <row r="28" spans="1:25" ht="18.75" customHeight="1" x14ac:dyDescent="0.25">
      <c r="A28" s="119"/>
      <c r="B28" s="119"/>
      <c r="C28" s="132">
        <v>30000</v>
      </c>
      <c r="D28" s="133">
        <f t="shared" si="6"/>
        <v>160000</v>
      </c>
      <c r="E28" s="133">
        <f t="shared" si="7"/>
        <v>360000</v>
      </c>
      <c r="F28" s="133">
        <f t="shared" si="8"/>
        <v>520000</v>
      </c>
      <c r="G28" s="132">
        <f t="shared" si="9"/>
        <v>600000</v>
      </c>
      <c r="H28" s="133">
        <f t="shared" si="10"/>
        <v>240000</v>
      </c>
      <c r="I28" s="133">
        <f t="shared" si="11"/>
        <v>80000</v>
      </c>
      <c r="J28" s="119"/>
      <c r="K28" s="119"/>
      <c r="L28" s="119"/>
      <c r="M28" s="119"/>
      <c r="N28" s="119"/>
      <c r="O28" s="119"/>
      <c r="P28" s="119"/>
      <c r="Q28" s="119"/>
      <c r="R28" s="119"/>
      <c r="S28" s="119"/>
      <c r="T28" s="119"/>
      <c r="U28" s="119"/>
      <c r="V28" s="119"/>
      <c r="W28" s="119"/>
      <c r="X28" s="119"/>
      <c r="Y28" s="119"/>
    </row>
    <row r="29" spans="1:25" ht="18.75" customHeight="1" x14ac:dyDescent="0.25">
      <c r="A29" s="119"/>
      <c r="B29" s="119"/>
      <c r="C29" s="132">
        <v>35000</v>
      </c>
      <c r="D29" s="133">
        <f t="shared" si="6"/>
        <v>160000</v>
      </c>
      <c r="E29" s="133">
        <f t="shared" si="7"/>
        <v>420000</v>
      </c>
      <c r="F29" s="133">
        <f t="shared" si="8"/>
        <v>580000</v>
      </c>
      <c r="G29" s="132">
        <f t="shared" si="9"/>
        <v>700000</v>
      </c>
      <c r="H29" s="133">
        <f t="shared" si="10"/>
        <v>280000</v>
      </c>
      <c r="I29" s="133">
        <f t="shared" si="11"/>
        <v>120000</v>
      </c>
      <c r="J29" s="119"/>
      <c r="K29" s="119"/>
      <c r="L29" s="119"/>
      <c r="M29" s="119"/>
      <c r="N29" s="119"/>
      <c r="O29" s="119"/>
      <c r="P29" s="119"/>
      <c r="Q29" s="119"/>
      <c r="R29" s="119"/>
      <c r="S29" s="119"/>
      <c r="T29" s="119"/>
      <c r="U29" s="119"/>
      <c r="V29" s="119"/>
      <c r="W29" s="119"/>
      <c r="X29" s="119"/>
      <c r="Y29" s="119"/>
    </row>
    <row r="30" spans="1:25" ht="18.75" customHeight="1" x14ac:dyDescent="0.25">
      <c r="A30" s="119"/>
      <c r="B30" s="119"/>
      <c r="C30" s="119"/>
      <c r="D30" s="119"/>
      <c r="E30" s="119"/>
      <c r="F30" s="119"/>
      <c r="G30" s="119"/>
      <c r="H30" s="119"/>
      <c r="I30" s="119"/>
      <c r="J30" s="119"/>
      <c r="K30" s="119"/>
      <c r="L30" s="119"/>
      <c r="M30" s="119"/>
      <c r="N30" s="119"/>
      <c r="O30" s="119"/>
      <c r="P30" s="119"/>
      <c r="Q30" s="140"/>
      <c r="R30" s="119"/>
      <c r="S30" s="119"/>
      <c r="T30" s="119"/>
      <c r="U30" s="119"/>
      <c r="V30" s="119"/>
      <c r="W30" s="119"/>
      <c r="X30" s="119"/>
      <c r="Y30" s="119"/>
    </row>
    <row r="31" spans="1:25" ht="18.75" customHeight="1" x14ac:dyDescent="0.25">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row>
    <row r="32" spans="1:25" ht="18.75" customHeight="1" x14ac:dyDescent="0.25">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row>
    <row r="33" spans="1:25" ht="18.75" customHeight="1" x14ac:dyDescent="0.25">
      <c r="A33" s="119"/>
      <c r="B33" s="119"/>
      <c r="C33" s="141" t="s">
        <v>303</v>
      </c>
      <c r="D33" s="142" t="s">
        <v>306</v>
      </c>
      <c r="E33" s="143" t="s">
        <v>304</v>
      </c>
      <c r="F33" s="143" t="s">
        <v>117</v>
      </c>
      <c r="G33" s="142" t="s">
        <v>308</v>
      </c>
      <c r="H33" s="119"/>
      <c r="I33" s="119"/>
      <c r="J33" s="119"/>
      <c r="K33" s="119"/>
      <c r="L33" s="119"/>
      <c r="M33" s="119"/>
      <c r="N33" s="119"/>
      <c r="O33" s="119"/>
      <c r="P33" s="119"/>
      <c r="Q33" s="119"/>
      <c r="R33" s="119"/>
      <c r="S33" s="119"/>
      <c r="T33" s="119"/>
      <c r="U33" s="119"/>
      <c r="V33" s="119"/>
      <c r="W33" s="119"/>
      <c r="X33" s="119"/>
      <c r="Y33" s="119"/>
    </row>
    <row r="34" spans="1:25" ht="18.75" customHeight="1" x14ac:dyDescent="0.25">
      <c r="A34" s="119"/>
      <c r="B34" s="119"/>
      <c r="C34" s="132">
        <v>0</v>
      </c>
      <c r="D34" s="133">
        <f t="shared" ref="D34:D41" si="12">D$5</f>
        <v>160000</v>
      </c>
      <c r="E34" s="132">
        <v>0</v>
      </c>
      <c r="F34" s="133">
        <v>0</v>
      </c>
      <c r="G34" s="133">
        <v>-160000</v>
      </c>
      <c r="H34" s="119"/>
      <c r="I34" s="119"/>
      <c r="J34" s="119"/>
      <c r="K34" s="119"/>
      <c r="L34" s="119"/>
      <c r="M34" s="119"/>
      <c r="N34" s="119"/>
      <c r="O34" s="119"/>
      <c r="P34" s="119"/>
      <c r="Q34" s="119"/>
      <c r="R34" s="119"/>
      <c r="S34" s="119"/>
      <c r="T34" s="119"/>
      <c r="U34" s="119"/>
      <c r="V34" s="119"/>
      <c r="W34" s="119"/>
      <c r="X34" s="119"/>
      <c r="Y34" s="119"/>
    </row>
    <row r="35" spans="1:25" ht="18.75" customHeight="1" x14ac:dyDescent="0.25">
      <c r="A35" s="119"/>
      <c r="B35" s="119"/>
      <c r="C35" s="132">
        <v>5000</v>
      </c>
      <c r="D35" s="133">
        <f t="shared" si="12"/>
        <v>160000</v>
      </c>
      <c r="E35" s="132">
        <v>100000</v>
      </c>
      <c r="F35" s="133">
        <v>40000</v>
      </c>
      <c r="G35" s="133">
        <v>-120000</v>
      </c>
      <c r="H35" s="119"/>
      <c r="I35" s="119"/>
      <c r="J35" s="119"/>
      <c r="K35" s="119"/>
      <c r="L35" s="119"/>
      <c r="M35" s="119"/>
      <c r="N35" s="119"/>
      <c r="O35" s="119"/>
      <c r="P35" s="119"/>
      <c r="Q35" s="119"/>
      <c r="R35" s="119"/>
      <c r="S35" s="119"/>
      <c r="T35" s="119"/>
      <c r="U35" s="119"/>
      <c r="V35" s="119"/>
      <c r="W35" s="119"/>
      <c r="X35" s="119"/>
      <c r="Y35" s="119"/>
    </row>
    <row r="36" spans="1:25" ht="18.75" customHeight="1" x14ac:dyDescent="0.25">
      <c r="A36" s="119"/>
      <c r="B36" s="119"/>
      <c r="C36" s="132">
        <v>10000</v>
      </c>
      <c r="D36" s="133">
        <f t="shared" si="12"/>
        <v>160000</v>
      </c>
      <c r="E36" s="132">
        <v>200000</v>
      </c>
      <c r="F36" s="133">
        <v>80000</v>
      </c>
      <c r="G36" s="133">
        <v>-80000</v>
      </c>
      <c r="H36" s="119"/>
      <c r="I36" s="119"/>
      <c r="J36" s="119"/>
      <c r="K36" s="119"/>
      <c r="L36" s="119"/>
      <c r="M36" s="119"/>
      <c r="N36" s="119"/>
      <c r="O36" s="119"/>
      <c r="P36" s="119"/>
      <c r="Q36" s="119"/>
      <c r="R36" s="119"/>
      <c r="S36" s="119"/>
      <c r="T36" s="119"/>
      <c r="U36" s="119"/>
      <c r="V36" s="119"/>
      <c r="W36" s="119"/>
      <c r="X36" s="119"/>
      <c r="Y36" s="119"/>
    </row>
    <row r="37" spans="1:25" ht="18.75" customHeight="1" x14ac:dyDescent="0.25">
      <c r="A37" s="119"/>
      <c r="B37" s="119"/>
      <c r="C37" s="132">
        <v>15000</v>
      </c>
      <c r="D37" s="133">
        <f t="shared" si="12"/>
        <v>160000</v>
      </c>
      <c r="E37" s="132">
        <v>300000</v>
      </c>
      <c r="F37" s="133">
        <v>120000</v>
      </c>
      <c r="G37" s="133">
        <v>-40000</v>
      </c>
      <c r="H37" s="119"/>
      <c r="I37" s="119"/>
      <c r="J37" s="119"/>
      <c r="K37" s="119"/>
      <c r="L37" s="119"/>
      <c r="M37" s="119"/>
      <c r="N37" s="119"/>
      <c r="O37" s="119"/>
      <c r="P37" s="119"/>
      <c r="Q37" s="119"/>
      <c r="R37" s="119"/>
      <c r="S37" s="119"/>
      <c r="T37" s="119"/>
      <c r="U37" s="119"/>
      <c r="V37" s="119"/>
      <c r="W37" s="119"/>
      <c r="X37" s="119"/>
      <c r="Y37" s="119"/>
    </row>
    <row r="38" spans="1:25" ht="18.75" customHeight="1" x14ac:dyDescent="0.25">
      <c r="A38" s="119"/>
      <c r="B38" s="119"/>
      <c r="C38" s="134">
        <v>20000</v>
      </c>
      <c r="D38" s="135">
        <f t="shared" si="12"/>
        <v>160000</v>
      </c>
      <c r="E38" s="134">
        <v>400000</v>
      </c>
      <c r="F38" s="135">
        <v>160000</v>
      </c>
      <c r="G38" s="135">
        <v>0</v>
      </c>
      <c r="H38" s="119"/>
      <c r="I38" s="119"/>
      <c r="J38" s="119"/>
      <c r="K38" s="119"/>
      <c r="L38" s="119"/>
      <c r="M38" s="119"/>
      <c r="N38" s="119"/>
      <c r="O38" s="119"/>
      <c r="P38" s="119"/>
      <c r="Q38" s="119"/>
      <c r="R38" s="119"/>
      <c r="S38" s="119"/>
      <c r="T38" s="119"/>
      <c r="U38" s="119" t="s">
        <v>309</v>
      </c>
      <c r="V38" s="119"/>
      <c r="W38" s="119"/>
      <c r="X38" s="119"/>
      <c r="Y38" s="119"/>
    </row>
    <row r="39" spans="1:25" ht="18.75" customHeight="1" x14ac:dyDescent="0.25">
      <c r="A39" s="119"/>
      <c r="B39" s="119"/>
      <c r="C39" s="132">
        <v>25000</v>
      </c>
      <c r="D39" s="133">
        <f t="shared" si="12"/>
        <v>160000</v>
      </c>
      <c r="E39" s="132">
        <v>500000</v>
      </c>
      <c r="F39" s="133">
        <v>200000</v>
      </c>
      <c r="G39" s="133">
        <v>40000</v>
      </c>
      <c r="H39" s="119"/>
      <c r="I39" s="119"/>
      <c r="J39" s="119"/>
      <c r="K39" s="119"/>
      <c r="L39" s="119"/>
      <c r="M39" s="119"/>
      <c r="N39" s="119"/>
      <c r="O39" s="119"/>
      <c r="P39" s="119"/>
      <c r="Q39" s="119"/>
      <c r="R39" s="119"/>
      <c r="S39" s="119"/>
      <c r="T39" s="119"/>
      <c r="U39" s="119"/>
      <c r="V39" s="119"/>
      <c r="W39" s="119"/>
      <c r="X39" s="119"/>
      <c r="Y39" s="119"/>
    </row>
    <row r="40" spans="1:25" ht="18.75" customHeight="1" x14ac:dyDescent="0.25">
      <c r="A40" s="119"/>
      <c r="B40" s="119"/>
      <c r="C40" s="132">
        <v>30000</v>
      </c>
      <c r="D40" s="133">
        <f t="shared" si="12"/>
        <v>160000</v>
      </c>
      <c r="E40" s="132">
        <v>600000</v>
      </c>
      <c r="F40" s="133">
        <v>240000</v>
      </c>
      <c r="G40" s="133">
        <v>80000</v>
      </c>
      <c r="H40" s="119"/>
      <c r="I40" s="119"/>
      <c r="J40" s="119"/>
      <c r="K40" s="119"/>
      <c r="L40" s="119"/>
      <c r="M40" s="119"/>
      <c r="N40" s="119"/>
      <c r="O40" s="119"/>
      <c r="P40" s="119"/>
      <c r="Q40" s="119"/>
      <c r="R40" s="119"/>
      <c r="S40" s="119"/>
      <c r="T40" s="119"/>
      <c r="U40" s="119"/>
      <c r="V40" s="119"/>
      <c r="W40" s="119"/>
      <c r="X40" s="119"/>
      <c r="Y40" s="119"/>
    </row>
    <row r="41" spans="1:25" ht="18.75" customHeight="1" x14ac:dyDescent="0.25">
      <c r="A41" s="119"/>
      <c r="B41" s="119"/>
      <c r="C41" s="132">
        <v>35000</v>
      </c>
      <c r="D41" s="133">
        <f t="shared" si="12"/>
        <v>160000</v>
      </c>
      <c r="E41" s="132">
        <v>700000</v>
      </c>
      <c r="F41" s="133">
        <v>280000</v>
      </c>
      <c r="G41" s="133">
        <v>120000</v>
      </c>
      <c r="H41" s="119"/>
      <c r="I41" s="119"/>
      <c r="J41" s="119"/>
      <c r="K41" s="119"/>
      <c r="L41" s="119"/>
      <c r="M41" s="119"/>
      <c r="N41" s="119"/>
      <c r="O41" s="119"/>
      <c r="P41" s="119"/>
      <c r="Q41" s="119"/>
      <c r="R41" s="119"/>
      <c r="S41" s="119"/>
      <c r="T41" s="119"/>
      <c r="U41" s="119"/>
      <c r="V41" s="119"/>
      <c r="W41" s="119"/>
      <c r="X41" s="119"/>
      <c r="Y41" s="119"/>
    </row>
    <row r="42" spans="1:25" ht="18.75" customHeight="1" x14ac:dyDescent="0.25">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row>
    <row r="43" spans="1:25" ht="18.75" customHeight="1" x14ac:dyDescent="0.2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row>
    <row r="44" spans="1:25" ht="18.75" customHeight="1" x14ac:dyDescent="0.2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row>
    <row r="45" spans="1:25" ht="18.75" customHeight="1" x14ac:dyDescent="0.2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row>
    <row r="46" spans="1:25" ht="18.75" customHeight="1"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row>
    <row r="47" spans="1:25" ht="18.75" customHeight="1"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row>
    <row r="48" spans="1:25" ht="18.75" customHeight="1"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row>
    <row r="49" spans="1:25" ht="18.75" customHeight="1"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row>
    <row r="50" spans="1:25" ht="18.75" customHeight="1" x14ac:dyDescent="0.25">
      <c r="A50" s="119"/>
      <c r="B50" s="119"/>
      <c r="C50" s="137" t="s">
        <v>303</v>
      </c>
      <c r="D50" s="138" t="s">
        <v>308</v>
      </c>
      <c r="E50" s="119"/>
      <c r="F50" s="144"/>
      <c r="G50" s="119"/>
      <c r="H50" s="119"/>
      <c r="I50" s="119"/>
      <c r="J50" s="119"/>
      <c r="K50" s="119"/>
      <c r="L50" s="119"/>
      <c r="M50" s="119"/>
      <c r="N50" s="119"/>
      <c r="O50" s="119"/>
      <c r="P50" s="119"/>
      <c r="Q50" s="119"/>
      <c r="R50" s="119"/>
      <c r="S50" s="119"/>
      <c r="T50" s="119"/>
      <c r="U50" s="119"/>
      <c r="V50" s="119"/>
      <c r="W50" s="119"/>
      <c r="X50" s="119"/>
      <c r="Y50" s="119"/>
    </row>
    <row r="51" spans="1:25" ht="18.75" customHeight="1" x14ac:dyDescent="0.25">
      <c r="A51" s="119"/>
      <c r="B51" s="119"/>
      <c r="C51" s="132">
        <v>0</v>
      </c>
      <c r="D51" s="133">
        <v>-160000</v>
      </c>
      <c r="E51" s="119"/>
      <c r="F51" s="119"/>
      <c r="G51" s="119"/>
      <c r="H51" s="119"/>
      <c r="I51" s="119"/>
      <c r="J51" s="119"/>
      <c r="K51" s="119"/>
      <c r="L51" s="119"/>
      <c r="M51" s="119"/>
      <c r="N51" s="119"/>
      <c r="O51" s="119"/>
      <c r="P51" s="119"/>
      <c r="Q51" s="119"/>
      <c r="R51" s="119"/>
      <c r="S51" s="119"/>
      <c r="T51" s="119"/>
      <c r="U51" s="119"/>
      <c r="V51" s="119"/>
      <c r="W51" s="119"/>
      <c r="X51" s="119"/>
      <c r="Y51" s="119"/>
    </row>
    <row r="52" spans="1:25" ht="18.75" customHeight="1" x14ac:dyDescent="0.25">
      <c r="A52" s="119"/>
      <c r="B52" s="119"/>
      <c r="C52" s="132">
        <v>5000</v>
      </c>
      <c r="D52" s="133">
        <v>-120000</v>
      </c>
      <c r="E52" s="119"/>
      <c r="F52" s="119"/>
      <c r="G52" s="119"/>
      <c r="H52" s="119"/>
      <c r="I52" s="119"/>
      <c r="J52" s="119"/>
      <c r="K52" s="119"/>
      <c r="L52" s="119"/>
      <c r="M52" s="119"/>
      <c r="N52" s="119"/>
      <c r="O52" s="119"/>
      <c r="P52" s="119"/>
      <c r="Q52" s="119"/>
      <c r="R52" s="119"/>
      <c r="S52" s="119"/>
      <c r="T52" s="119"/>
      <c r="U52" s="119"/>
      <c r="V52" s="119"/>
      <c r="W52" s="119"/>
      <c r="X52" s="119"/>
      <c r="Y52" s="119"/>
    </row>
    <row r="53" spans="1:25" ht="18.75" customHeight="1" x14ac:dyDescent="0.25">
      <c r="A53" s="119"/>
      <c r="B53" s="119"/>
      <c r="C53" s="132">
        <v>10000</v>
      </c>
      <c r="D53" s="133">
        <v>-80000</v>
      </c>
      <c r="E53" s="119"/>
      <c r="F53" s="119"/>
      <c r="G53" s="119"/>
      <c r="H53" s="119"/>
      <c r="I53" s="119"/>
      <c r="J53" s="119"/>
      <c r="K53" s="119"/>
      <c r="L53" s="119"/>
      <c r="M53" s="119"/>
      <c r="N53" s="119"/>
      <c r="O53" s="119"/>
      <c r="P53" s="119"/>
      <c r="Q53" s="119"/>
      <c r="R53" s="119"/>
      <c r="S53" s="119"/>
      <c r="T53" s="119"/>
      <c r="U53" s="119"/>
      <c r="V53" s="119"/>
      <c r="W53" s="119"/>
      <c r="X53" s="119"/>
      <c r="Y53" s="119"/>
    </row>
    <row r="54" spans="1:25" ht="18.75" customHeight="1" x14ac:dyDescent="0.25">
      <c r="A54" s="119"/>
      <c r="B54" s="119"/>
      <c r="C54" s="132">
        <v>15000</v>
      </c>
      <c r="D54" s="133">
        <v>-40000</v>
      </c>
      <c r="E54" s="119"/>
      <c r="F54" s="119"/>
      <c r="G54" s="119"/>
      <c r="H54" s="119"/>
      <c r="I54" s="119"/>
      <c r="J54" s="119"/>
      <c r="K54" s="119"/>
      <c r="L54" s="119"/>
      <c r="M54" s="119"/>
      <c r="N54" s="119"/>
      <c r="O54" s="119"/>
      <c r="P54" s="119"/>
      <c r="Q54" s="119"/>
      <c r="R54" s="119"/>
      <c r="S54" s="119"/>
      <c r="T54" s="119"/>
      <c r="U54" s="119"/>
      <c r="V54" s="119"/>
      <c r="W54" s="119"/>
      <c r="X54" s="119"/>
      <c r="Y54" s="119"/>
    </row>
    <row r="55" spans="1:25" ht="18.75" customHeight="1" x14ac:dyDescent="0.25">
      <c r="A55" s="119"/>
      <c r="B55" s="119"/>
      <c r="C55" s="134">
        <v>20000</v>
      </c>
      <c r="D55" s="135">
        <v>0</v>
      </c>
      <c r="E55" s="119"/>
      <c r="F55" s="145"/>
      <c r="G55" s="119"/>
      <c r="H55" s="119"/>
      <c r="I55" s="119"/>
      <c r="J55" s="119"/>
      <c r="K55" s="119"/>
      <c r="L55" s="119"/>
      <c r="M55" s="119"/>
      <c r="N55" s="119"/>
      <c r="O55" s="119"/>
      <c r="P55" s="119"/>
      <c r="Q55" s="119"/>
      <c r="R55" s="119"/>
      <c r="S55" s="119"/>
      <c r="T55" s="119"/>
      <c r="U55" s="119"/>
      <c r="V55" s="119"/>
      <c r="W55" s="119"/>
      <c r="X55" s="119"/>
      <c r="Y55" s="119"/>
    </row>
    <row r="56" spans="1:25" ht="18.75" customHeight="1" x14ac:dyDescent="0.25">
      <c r="A56" s="119"/>
      <c r="B56" s="119"/>
      <c r="C56" s="132">
        <v>25000</v>
      </c>
      <c r="D56" s="133">
        <v>40000</v>
      </c>
      <c r="E56" s="119"/>
      <c r="F56" s="119"/>
      <c r="G56" s="119"/>
      <c r="H56" s="119"/>
      <c r="I56" s="119"/>
      <c r="J56" s="119"/>
      <c r="K56" s="119"/>
      <c r="L56" s="119"/>
      <c r="M56" s="119"/>
      <c r="N56" s="119"/>
      <c r="O56" s="119"/>
      <c r="P56" s="119"/>
      <c r="Q56" s="119"/>
      <c r="R56" s="119"/>
      <c r="S56" s="119"/>
      <c r="T56" s="119"/>
      <c r="U56" s="119"/>
      <c r="V56" s="119"/>
      <c r="W56" s="119"/>
      <c r="X56" s="119"/>
      <c r="Y56" s="119"/>
    </row>
    <row r="57" spans="1:25" ht="18.75" customHeight="1" x14ac:dyDescent="0.25">
      <c r="A57" s="119"/>
      <c r="B57" s="119"/>
      <c r="C57" s="132">
        <v>30000</v>
      </c>
      <c r="D57" s="133">
        <v>80000</v>
      </c>
      <c r="E57" s="119"/>
      <c r="F57" s="119"/>
      <c r="G57" s="119"/>
      <c r="H57" s="119"/>
      <c r="I57" s="119"/>
      <c r="J57" s="119"/>
      <c r="K57" s="119"/>
      <c r="L57" s="119"/>
      <c r="M57" s="119"/>
      <c r="N57" s="119"/>
      <c r="O57" s="119"/>
      <c r="P57" s="119"/>
      <c r="Q57" s="119"/>
      <c r="R57" s="119"/>
      <c r="S57" s="119"/>
      <c r="T57" s="119"/>
      <c r="U57" s="119"/>
      <c r="V57" s="119"/>
      <c r="W57" s="119"/>
      <c r="X57" s="119"/>
      <c r="Y57" s="119"/>
    </row>
    <row r="58" spans="1:25" ht="18.75" customHeight="1" x14ac:dyDescent="0.25">
      <c r="A58" s="119"/>
      <c r="B58" s="119"/>
      <c r="C58" s="132">
        <v>35000</v>
      </c>
      <c r="D58" s="133">
        <v>120000</v>
      </c>
      <c r="E58" s="119"/>
      <c r="F58" s="119"/>
      <c r="G58" s="119"/>
      <c r="H58" s="119"/>
      <c r="I58" s="119"/>
      <c r="J58" s="119"/>
      <c r="K58" s="119"/>
      <c r="L58" s="119"/>
      <c r="M58" s="119"/>
      <c r="N58" s="119"/>
      <c r="O58" s="119"/>
      <c r="P58" s="119"/>
      <c r="Q58" s="119"/>
      <c r="R58" s="119"/>
      <c r="S58" s="119"/>
      <c r="T58" s="119"/>
      <c r="U58" s="119"/>
      <c r="V58" s="119"/>
      <c r="W58" s="119"/>
      <c r="X58" s="119"/>
      <c r="Y58" s="119"/>
    </row>
    <row r="59" spans="1:25" ht="18.75" customHeight="1" x14ac:dyDescent="0.2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row>
    <row r="60" spans="1:25" ht="18.75" customHeight="1" x14ac:dyDescent="0.25">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row>
    <row r="61" spans="1:25" ht="18.75" customHeight="1" x14ac:dyDescent="0.25">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row>
    <row r="62" spans="1:25" ht="18.75" customHeight="1" x14ac:dyDescent="0.25">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row>
    <row r="63" spans="1:25" ht="18.75" customHeight="1" x14ac:dyDescent="0.25">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row>
    <row r="64" spans="1:25" ht="18.75" customHeight="1" x14ac:dyDescent="0.25">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row>
    <row r="65" spans="1:25" ht="18.75" customHeight="1" x14ac:dyDescent="0.2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row>
    <row r="66" spans="1:25" ht="18.75" customHeight="1" x14ac:dyDescent="0.25">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row>
    <row r="67" spans="1:25" ht="18.75" customHeight="1" x14ac:dyDescent="0.25">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row>
    <row r="68" spans="1:25" ht="18.75" customHeight="1" x14ac:dyDescent="0.25">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row>
    <row r="69" spans="1:25" ht="18.75" customHeight="1" x14ac:dyDescent="0.25">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row>
    <row r="70" spans="1:25" ht="18.75" customHeight="1" x14ac:dyDescent="0.25">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row>
    <row r="71" spans="1:25" ht="18.75" customHeight="1" x14ac:dyDescent="0.25">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row>
    <row r="72" spans="1:25" ht="18.75" customHeight="1" x14ac:dyDescent="0.25">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row>
    <row r="73" spans="1:25" ht="18.75" customHeight="1" x14ac:dyDescent="0.25">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row>
    <row r="74" spans="1:25" ht="18.75" customHeight="1" x14ac:dyDescent="0.25">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row>
    <row r="75" spans="1:25" ht="18.75" customHeight="1" x14ac:dyDescent="0.2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row>
    <row r="76" spans="1:25" ht="18.75" customHeight="1" x14ac:dyDescent="0.25">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row>
    <row r="77" spans="1:25" ht="18.75" customHeight="1" x14ac:dyDescent="0.25">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row>
    <row r="78" spans="1:25" ht="18.75" customHeight="1" x14ac:dyDescent="0.25">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row>
    <row r="79" spans="1:25" ht="18.75" customHeight="1" x14ac:dyDescent="0.25">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row>
    <row r="80" spans="1:25" ht="18.75" customHeight="1" x14ac:dyDescent="0.25">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row>
    <row r="81" spans="1:25" ht="18.75" customHeight="1" x14ac:dyDescent="0.25">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row>
    <row r="82" spans="1:25" ht="18.75" customHeight="1" x14ac:dyDescent="0.25">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row>
    <row r="83" spans="1:25" ht="18.75" customHeight="1" x14ac:dyDescent="0.25">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row>
    <row r="84" spans="1:25" ht="18.75" customHeight="1" x14ac:dyDescent="0.25">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row>
    <row r="85" spans="1:25" ht="18.75" customHeight="1" x14ac:dyDescent="0.2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row>
    <row r="86" spans="1:25" ht="18.75" customHeight="1" x14ac:dyDescent="0.25">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row>
    <row r="87" spans="1:25" ht="18.75" customHeight="1" x14ac:dyDescent="0.25">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row>
    <row r="88" spans="1:25" ht="18.75" customHeight="1" x14ac:dyDescent="0.25">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row>
    <row r="89" spans="1:25" ht="18.75" customHeight="1" x14ac:dyDescent="0.25">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row>
    <row r="90" spans="1:25" ht="18.75" customHeight="1" x14ac:dyDescent="0.25">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row>
    <row r="91" spans="1:25" ht="18.75" customHeight="1" x14ac:dyDescent="0.25">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row>
    <row r="92" spans="1:25" ht="18.75" customHeight="1" x14ac:dyDescent="0.25">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row>
    <row r="93" spans="1:25" ht="18.75" customHeight="1" x14ac:dyDescent="0.25">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row>
    <row r="94" spans="1:25" ht="18.75" customHeight="1" x14ac:dyDescent="0.25">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row>
    <row r="95" spans="1:25" ht="18.75" customHeight="1" x14ac:dyDescent="0.2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row>
    <row r="96" spans="1:25" ht="18.75" customHeight="1" x14ac:dyDescent="0.25">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row>
    <row r="97" spans="1:25" ht="18.75" customHeight="1" x14ac:dyDescent="0.25">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row>
    <row r="98" spans="1:25" ht="18.75" customHeight="1" x14ac:dyDescent="0.25">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row>
    <row r="99" spans="1:25" ht="18.75" customHeight="1" x14ac:dyDescent="0.25">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row>
    <row r="100" spans="1:25" ht="18.75" customHeight="1" x14ac:dyDescent="0.25">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row>
    <row r="101" spans="1:25" ht="15.75" customHeight="1" x14ac:dyDescent="0.15"/>
    <row r="102" spans="1:25" ht="15.75" customHeight="1" x14ac:dyDescent="0.15"/>
    <row r="103" spans="1:25" ht="15.75" customHeight="1" x14ac:dyDescent="0.15"/>
    <row r="104" spans="1:25" ht="15.75" customHeight="1" x14ac:dyDescent="0.15"/>
    <row r="105" spans="1:25" ht="15.75" customHeight="1" x14ac:dyDescent="0.15"/>
    <row r="106" spans="1:25" ht="15.75" customHeight="1" x14ac:dyDescent="0.15"/>
    <row r="107" spans="1:25" ht="15.75" customHeight="1" x14ac:dyDescent="0.15"/>
    <row r="108" spans="1:25" ht="15.75" customHeight="1" x14ac:dyDescent="0.15"/>
    <row r="109" spans="1:25" ht="15.75" customHeight="1" x14ac:dyDescent="0.15"/>
    <row r="110" spans="1:25" ht="15.75" customHeight="1" x14ac:dyDescent="0.15"/>
    <row r="111" spans="1:25" ht="15.75" customHeight="1" x14ac:dyDescent="0.15"/>
    <row r="112" spans="1:2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2:I2"/>
  </mergeCells>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3009-E85C-4158-B979-6816A82D413C}">
  <dimension ref="B1:P51"/>
  <sheetViews>
    <sheetView zoomScaleNormal="145" workbookViewId="0">
      <selection activeCell="C39" sqref="C39"/>
    </sheetView>
  </sheetViews>
  <sheetFormatPr baseColWidth="10" defaultColWidth="8.83203125" defaultRowHeight="14" x14ac:dyDescent="0.15"/>
  <cols>
    <col min="1" max="2" width="8.83203125" style="153"/>
    <col min="3" max="3" width="19.6640625" style="153" customWidth="1"/>
    <col min="4" max="4" width="21" style="153" customWidth="1"/>
    <col min="5" max="5" width="23.83203125" style="153" customWidth="1"/>
    <col min="6" max="6" width="8.83203125" style="153"/>
    <col min="7" max="7" width="11.83203125" style="153" customWidth="1"/>
    <col min="8" max="8" width="8.83203125" style="153"/>
    <col min="9" max="9" width="2.5" style="153" customWidth="1"/>
    <col min="10" max="16384" width="8.83203125" style="153"/>
  </cols>
  <sheetData>
    <row r="1" spans="3:9" ht="2.5" customHeight="1" x14ac:dyDescent="0.15"/>
    <row r="2" spans="3:9" hidden="1" x14ac:dyDescent="0.15"/>
    <row r="3" spans="3:9" x14ac:dyDescent="0.15">
      <c r="C3" s="244" t="s">
        <v>316</v>
      </c>
      <c r="D3" s="245"/>
      <c r="E3" s="245"/>
      <c r="F3" s="245"/>
      <c r="G3" s="245"/>
      <c r="H3" s="245"/>
      <c r="I3" s="245"/>
    </row>
    <row r="4" spans="3:9" x14ac:dyDescent="0.15">
      <c r="C4" s="245"/>
      <c r="D4" s="246"/>
      <c r="E4" s="246"/>
      <c r="F4" s="246"/>
      <c r="G4" s="246"/>
      <c r="H4" s="246"/>
      <c r="I4" s="245"/>
    </row>
    <row r="5" spans="3:9" x14ac:dyDescent="0.15">
      <c r="C5" s="245"/>
      <c r="D5" s="246"/>
      <c r="E5" s="246"/>
      <c r="F5" s="246"/>
      <c r="G5" s="246"/>
      <c r="H5" s="246"/>
      <c r="I5" s="245"/>
    </row>
    <row r="6" spans="3:9" x14ac:dyDescent="0.15">
      <c r="C6" s="245"/>
      <c r="D6" s="246"/>
      <c r="E6" s="246"/>
      <c r="F6" s="246"/>
      <c r="G6" s="246"/>
      <c r="H6" s="246"/>
      <c r="I6" s="245"/>
    </row>
    <row r="7" spans="3:9" x14ac:dyDescent="0.15">
      <c r="C7" s="245"/>
      <c r="D7" s="246"/>
      <c r="E7" s="246"/>
      <c r="F7" s="246"/>
      <c r="G7" s="246"/>
      <c r="H7" s="246"/>
      <c r="I7" s="245"/>
    </row>
    <row r="8" spans="3:9" x14ac:dyDescent="0.15">
      <c r="C8" s="245"/>
      <c r="D8" s="246"/>
      <c r="E8" s="246"/>
      <c r="F8" s="246"/>
      <c r="G8" s="246"/>
      <c r="H8" s="246"/>
      <c r="I8" s="245"/>
    </row>
    <row r="9" spans="3:9" x14ac:dyDescent="0.15">
      <c r="C9" s="245"/>
      <c r="D9" s="246"/>
      <c r="E9" s="246"/>
      <c r="F9" s="246"/>
      <c r="G9" s="246"/>
      <c r="H9" s="246"/>
      <c r="I9" s="245"/>
    </row>
    <row r="10" spans="3:9" x14ac:dyDescent="0.15">
      <c r="C10" s="245"/>
      <c r="D10" s="246"/>
      <c r="E10" s="246"/>
      <c r="F10" s="246"/>
      <c r="G10" s="246"/>
      <c r="H10" s="246"/>
      <c r="I10" s="245"/>
    </row>
    <row r="11" spans="3:9" x14ac:dyDescent="0.15">
      <c r="C11" s="245"/>
      <c r="D11" s="246"/>
      <c r="E11" s="246"/>
      <c r="F11" s="246"/>
      <c r="G11" s="246"/>
      <c r="H11" s="246"/>
      <c r="I11" s="245"/>
    </row>
    <row r="12" spans="3:9" x14ac:dyDescent="0.15">
      <c r="C12" s="245"/>
      <c r="D12" s="246"/>
      <c r="E12" s="246"/>
      <c r="F12" s="246"/>
      <c r="G12" s="246"/>
      <c r="H12" s="246"/>
      <c r="I12" s="245"/>
    </row>
    <row r="13" spans="3:9" x14ac:dyDescent="0.15">
      <c r="C13" s="245"/>
      <c r="D13" s="246"/>
      <c r="E13" s="246"/>
      <c r="F13" s="246"/>
      <c r="G13" s="246"/>
      <c r="H13" s="246"/>
      <c r="I13" s="245"/>
    </row>
    <row r="14" spans="3:9" x14ac:dyDescent="0.15">
      <c r="C14" s="245"/>
      <c r="D14" s="246"/>
      <c r="E14" s="246"/>
      <c r="F14" s="246"/>
      <c r="G14" s="246"/>
      <c r="H14" s="246"/>
      <c r="I14" s="245"/>
    </row>
    <row r="15" spans="3:9" x14ac:dyDescent="0.15">
      <c r="C15" s="245"/>
      <c r="D15" s="246"/>
      <c r="E15" s="246"/>
      <c r="F15" s="246"/>
      <c r="G15" s="246"/>
      <c r="H15" s="246"/>
      <c r="I15" s="245"/>
    </row>
    <row r="16" spans="3:9" x14ac:dyDescent="0.15">
      <c r="C16" s="245"/>
      <c r="D16" s="246"/>
      <c r="E16" s="246"/>
      <c r="F16" s="246"/>
      <c r="G16" s="246"/>
      <c r="H16" s="246"/>
      <c r="I16" s="245"/>
    </row>
    <row r="17" spans="2:16" x14ac:dyDescent="0.15">
      <c r="C17" s="245"/>
      <c r="D17" s="246"/>
      <c r="E17" s="246"/>
      <c r="F17" s="246"/>
      <c r="G17" s="246"/>
      <c r="H17" s="246"/>
      <c r="I17" s="245"/>
    </row>
    <row r="18" spans="2:16" ht="87" customHeight="1" x14ac:dyDescent="0.15">
      <c r="C18" s="245"/>
      <c r="D18" s="245"/>
      <c r="E18" s="245"/>
      <c r="F18" s="245"/>
      <c r="G18" s="245"/>
      <c r="H18" s="245"/>
      <c r="I18" s="245"/>
    </row>
    <row r="28" spans="2:16" x14ac:dyDescent="0.15">
      <c r="B28" s="153" t="s">
        <v>131</v>
      </c>
      <c r="C28" s="153" t="s">
        <v>317</v>
      </c>
      <c r="D28" s="153" t="s">
        <v>318</v>
      </c>
      <c r="E28" s="153" t="s">
        <v>319</v>
      </c>
      <c r="F28" s="153" t="s">
        <v>320</v>
      </c>
      <c r="G28" s="153" t="s">
        <v>321</v>
      </c>
      <c r="L28" s="247" t="s">
        <v>322</v>
      </c>
      <c r="M28" s="247"/>
      <c r="N28" s="153" t="s">
        <v>323</v>
      </c>
      <c r="P28" s="153" t="e">
        <f>1160000/G32</f>
        <v>#DIV/0!</v>
      </c>
    </row>
    <row r="29" spans="2:16" x14ac:dyDescent="0.15">
      <c r="B29" s="153" t="s">
        <v>132</v>
      </c>
      <c r="C29" s="153">
        <v>200</v>
      </c>
      <c r="D29" s="153">
        <v>120</v>
      </c>
      <c r="E29" s="153">
        <f>C29-D29</f>
        <v>80</v>
      </c>
      <c r="F29" s="153">
        <v>0.2</v>
      </c>
      <c r="G29" s="153">
        <f>E29*F29</f>
        <v>16</v>
      </c>
    </row>
    <row r="30" spans="2:16" x14ac:dyDescent="0.15">
      <c r="B30" s="153" t="s">
        <v>133</v>
      </c>
      <c r="C30" s="153">
        <v>160</v>
      </c>
      <c r="D30" s="153">
        <v>120</v>
      </c>
      <c r="E30" s="153">
        <f t="shared" ref="E30:E31" si="0">C30-D30</f>
        <v>40</v>
      </c>
      <c r="F30" s="153">
        <v>0.3</v>
      </c>
      <c r="G30" s="153">
        <f>E30*F30</f>
        <v>12</v>
      </c>
    </row>
    <row r="31" spans="2:16" x14ac:dyDescent="0.15">
      <c r="B31" s="153" t="s">
        <v>134</v>
      </c>
      <c r="C31" s="153">
        <v>100</v>
      </c>
      <c r="D31" s="153">
        <v>40</v>
      </c>
      <c r="E31" s="153">
        <f t="shared" si="0"/>
        <v>60</v>
      </c>
      <c r="F31" s="153">
        <v>0.5</v>
      </c>
      <c r="G31" s="153">
        <f>E31*F31</f>
        <v>30</v>
      </c>
    </row>
    <row r="36" spans="2:7" x14ac:dyDescent="0.15">
      <c r="B36" s="153" t="s">
        <v>324</v>
      </c>
    </row>
    <row r="38" spans="2:7" x14ac:dyDescent="0.15">
      <c r="B38" s="153" t="s">
        <v>131</v>
      </c>
      <c r="C38" s="153" t="s">
        <v>326</v>
      </c>
      <c r="D38" s="153" t="s">
        <v>325</v>
      </c>
      <c r="E38" s="153" t="s">
        <v>327</v>
      </c>
      <c r="F38" s="153" t="s">
        <v>328</v>
      </c>
      <c r="G38" s="153" t="s">
        <v>329</v>
      </c>
    </row>
    <row r="39" spans="2:7" x14ac:dyDescent="0.15">
      <c r="B39" s="153" t="s">
        <v>132</v>
      </c>
    </row>
    <row r="40" spans="2:7" x14ac:dyDescent="0.15">
      <c r="B40" s="153" t="s">
        <v>133</v>
      </c>
    </row>
    <row r="41" spans="2:7" x14ac:dyDescent="0.15">
      <c r="B41" s="153" t="s">
        <v>134</v>
      </c>
    </row>
    <row r="42" spans="2:7" x14ac:dyDescent="0.15">
      <c r="C42" s="248"/>
      <c r="D42" s="248"/>
      <c r="E42" s="248"/>
      <c r="F42" s="248"/>
      <c r="G42" s="248"/>
    </row>
    <row r="46" spans="2:7" x14ac:dyDescent="0.15">
      <c r="C46" s="153" t="s">
        <v>330</v>
      </c>
      <c r="D46" s="153" t="e">
        <f>1160000/G42</f>
        <v>#DIV/0!</v>
      </c>
    </row>
    <row r="51" spans="2:7" x14ac:dyDescent="0.15">
      <c r="B51" s="153" t="s">
        <v>224</v>
      </c>
      <c r="C51" s="153" t="s">
        <v>331</v>
      </c>
      <c r="D51" s="167" t="s">
        <v>332</v>
      </c>
      <c r="E51" s="167" t="s">
        <v>333</v>
      </c>
      <c r="F51" s="167" t="s">
        <v>334</v>
      </c>
      <c r="G51" s="167" t="s">
        <v>335</v>
      </c>
    </row>
  </sheetData>
  <mergeCells count="2">
    <mergeCell ref="C3:I18"/>
    <mergeCell ref="L28:M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8C17-A3E5-4923-80B5-89A7A1F20FE0}">
  <dimension ref="B1:P56"/>
  <sheetViews>
    <sheetView topLeftCell="A33" zoomScale="75" workbookViewId="0">
      <selection activeCell="I67" sqref="I67"/>
    </sheetView>
  </sheetViews>
  <sheetFormatPr baseColWidth="10" defaultColWidth="8.83203125" defaultRowHeight="14" x14ac:dyDescent="0.15"/>
  <cols>
    <col min="1" max="2" width="8.83203125" style="149"/>
    <col min="3" max="3" width="19.6640625" style="149" customWidth="1"/>
    <col min="4" max="4" width="21" style="149" customWidth="1"/>
    <col min="5" max="5" width="23.83203125" style="149" customWidth="1"/>
    <col min="6" max="6" width="8.83203125" style="149"/>
    <col min="7" max="7" width="15.5" style="149" customWidth="1"/>
    <col min="8" max="8" width="8.83203125" style="149"/>
    <col min="9" max="9" width="41.5" style="149" customWidth="1"/>
    <col min="10" max="16384" width="8.83203125" style="149"/>
  </cols>
  <sheetData>
    <row r="1" spans="3:9" ht="2.5" customHeight="1" x14ac:dyDescent="0.15"/>
    <row r="2" spans="3:9" hidden="1" x14ac:dyDescent="0.15"/>
    <row r="3" spans="3:9" x14ac:dyDescent="0.15">
      <c r="C3" s="209" t="s">
        <v>316</v>
      </c>
      <c r="D3" s="228"/>
      <c r="E3" s="228"/>
      <c r="F3" s="228"/>
      <c r="G3" s="228"/>
      <c r="H3" s="228"/>
      <c r="I3" s="229"/>
    </row>
    <row r="4" spans="3:9" x14ac:dyDescent="0.15">
      <c r="C4" s="230"/>
      <c r="D4" s="231"/>
      <c r="E4" s="231"/>
      <c r="F4" s="231"/>
      <c r="G4" s="231"/>
      <c r="H4" s="231"/>
      <c r="I4" s="232"/>
    </row>
    <row r="5" spans="3:9" x14ac:dyDescent="0.15">
      <c r="C5" s="230"/>
      <c r="D5" s="231"/>
      <c r="E5" s="231"/>
      <c r="F5" s="231"/>
      <c r="G5" s="231"/>
      <c r="H5" s="231"/>
      <c r="I5" s="232"/>
    </row>
    <row r="6" spans="3:9" x14ac:dyDescent="0.15">
      <c r="C6" s="230"/>
      <c r="D6" s="231"/>
      <c r="E6" s="231"/>
      <c r="F6" s="231"/>
      <c r="G6" s="231"/>
      <c r="H6" s="231"/>
      <c r="I6" s="232"/>
    </row>
    <row r="7" spans="3:9" x14ac:dyDescent="0.15">
      <c r="C7" s="230"/>
      <c r="D7" s="231"/>
      <c r="E7" s="231"/>
      <c r="F7" s="231"/>
      <c r="G7" s="231"/>
      <c r="H7" s="231"/>
      <c r="I7" s="232"/>
    </row>
    <row r="8" spans="3:9" x14ac:dyDescent="0.15">
      <c r="C8" s="230"/>
      <c r="D8" s="231"/>
      <c r="E8" s="231"/>
      <c r="F8" s="231"/>
      <c r="G8" s="231"/>
      <c r="H8" s="231"/>
      <c r="I8" s="232"/>
    </row>
    <row r="9" spans="3:9" x14ac:dyDescent="0.15">
      <c r="C9" s="230"/>
      <c r="D9" s="231"/>
      <c r="E9" s="231"/>
      <c r="F9" s="231"/>
      <c r="G9" s="231"/>
      <c r="H9" s="231"/>
      <c r="I9" s="232"/>
    </row>
    <row r="10" spans="3:9" x14ac:dyDescent="0.15">
      <c r="C10" s="230"/>
      <c r="D10" s="231"/>
      <c r="E10" s="231"/>
      <c r="F10" s="231"/>
      <c r="G10" s="231"/>
      <c r="H10" s="231"/>
      <c r="I10" s="232"/>
    </row>
    <row r="11" spans="3:9" x14ac:dyDescent="0.15">
      <c r="C11" s="230"/>
      <c r="D11" s="231"/>
      <c r="E11" s="231"/>
      <c r="F11" s="231"/>
      <c r="G11" s="231"/>
      <c r="H11" s="231"/>
      <c r="I11" s="232"/>
    </row>
    <row r="12" spans="3:9" x14ac:dyDescent="0.15">
      <c r="C12" s="230"/>
      <c r="D12" s="231"/>
      <c r="E12" s="231"/>
      <c r="F12" s="231"/>
      <c r="G12" s="231"/>
      <c r="H12" s="231"/>
      <c r="I12" s="232"/>
    </row>
    <row r="13" spans="3:9" x14ac:dyDescent="0.15">
      <c r="C13" s="230"/>
      <c r="D13" s="231"/>
      <c r="E13" s="231"/>
      <c r="F13" s="231"/>
      <c r="G13" s="231"/>
      <c r="H13" s="231"/>
      <c r="I13" s="232"/>
    </row>
    <row r="14" spans="3:9" x14ac:dyDescent="0.15">
      <c r="C14" s="230"/>
      <c r="D14" s="231"/>
      <c r="E14" s="231"/>
      <c r="F14" s="231"/>
      <c r="G14" s="231"/>
      <c r="H14" s="231"/>
      <c r="I14" s="232"/>
    </row>
    <row r="15" spans="3:9" x14ac:dyDescent="0.15">
      <c r="C15" s="230"/>
      <c r="D15" s="231"/>
      <c r="E15" s="231"/>
      <c r="F15" s="231"/>
      <c r="G15" s="231"/>
      <c r="H15" s="231"/>
      <c r="I15" s="232"/>
    </row>
    <row r="16" spans="3:9" x14ac:dyDescent="0.15">
      <c r="C16" s="230"/>
      <c r="D16" s="231"/>
      <c r="E16" s="231"/>
      <c r="F16" s="231"/>
      <c r="G16" s="231"/>
      <c r="H16" s="231"/>
      <c r="I16" s="232"/>
    </row>
    <row r="17" spans="2:16" x14ac:dyDescent="0.15">
      <c r="C17" s="230"/>
      <c r="D17" s="231"/>
      <c r="E17" s="231"/>
      <c r="F17" s="231"/>
      <c r="G17" s="231"/>
      <c r="H17" s="231"/>
      <c r="I17" s="232"/>
    </row>
    <row r="18" spans="2:16" ht="87" customHeight="1" x14ac:dyDescent="0.15">
      <c r="C18" s="233"/>
      <c r="D18" s="234"/>
      <c r="E18" s="234"/>
      <c r="F18" s="234"/>
      <c r="G18" s="234"/>
      <c r="H18" s="234"/>
      <c r="I18" s="235"/>
    </row>
    <row r="28" spans="2:16" x14ac:dyDescent="0.15">
      <c r="B28" s="149" t="s">
        <v>131</v>
      </c>
      <c r="C28" s="149" t="s">
        <v>317</v>
      </c>
      <c r="D28" s="149" t="s">
        <v>318</v>
      </c>
      <c r="E28" s="149" t="s">
        <v>319</v>
      </c>
      <c r="F28" s="149" t="s">
        <v>320</v>
      </c>
      <c r="G28" s="149" t="s">
        <v>321</v>
      </c>
      <c r="L28" s="236" t="s">
        <v>322</v>
      </c>
      <c r="M28" s="237"/>
      <c r="N28" s="149" t="s">
        <v>323</v>
      </c>
      <c r="P28" s="149">
        <f>1160000/G32</f>
        <v>20000</v>
      </c>
    </row>
    <row r="29" spans="2:16" x14ac:dyDescent="0.15">
      <c r="B29" s="149" t="s">
        <v>132</v>
      </c>
      <c r="C29" s="149">
        <v>200</v>
      </c>
      <c r="D29" s="149">
        <v>120</v>
      </c>
      <c r="E29" s="149">
        <f>C29-D29</f>
        <v>80</v>
      </c>
      <c r="F29" s="149">
        <v>0.2</v>
      </c>
      <c r="G29" s="149">
        <f>E29*F29</f>
        <v>16</v>
      </c>
    </row>
    <row r="30" spans="2:16" x14ac:dyDescent="0.15">
      <c r="B30" s="149" t="s">
        <v>133</v>
      </c>
      <c r="C30" s="149">
        <v>160</v>
      </c>
      <c r="D30" s="149">
        <v>120</v>
      </c>
      <c r="E30" s="149">
        <f t="shared" ref="E30:E31" si="0">C30-D30</f>
        <v>40</v>
      </c>
      <c r="F30" s="149">
        <v>0.3</v>
      </c>
      <c r="G30" s="149">
        <f t="shared" ref="G30:G31" si="1">E30*F30</f>
        <v>12</v>
      </c>
    </row>
    <row r="31" spans="2:16" x14ac:dyDescent="0.15">
      <c r="B31" s="149" t="s">
        <v>134</v>
      </c>
      <c r="C31" s="149">
        <v>100</v>
      </c>
      <c r="D31" s="149">
        <v>40</v>
      </c>
      <c r="E31" s="149">
        <f t="shared" si="0"/>
        <v>60</v>
      </c>
      <c r="F31" s="149">
        <v>0.5</v>
      </c>
      <c r="G31" s="149">
        <f t="shared" si="1"/>
        <v>30</v>
      </c>
    </row>
    <row r="32" spans="2:16" x14ac:dyDescent="0.15">
      <c r="G32" s="149">
        <f>SUM(G29:G31)</f>
        <v>58</v>
      </c>
    </row>
    <row r="36" spans="2:7" x14ac:dyDescent="0.15">
      <c r="B36" s="149" t="s">
        <v>324</v>
      </c>
    </row>
    <row r="38" spans="2:7" x14ac:dyDescent="0.15">
      <c r="B38" s="149" t="s">
        <v>131</v>
      </c>
      <c r="C38" s="149" t="s">
        <v>326</v>
      </c>
      <c r="D38" s="149" t="s">
        <v>325</v>
      </c>
      <c r="E38" s="149" t="s">
        <v>327</v>
      </c>
      <c r="F38" s="149" t="s">
        <v>328</v>
      </c>
      <c r="G38" s="149" t="s">
        <v>329</v>
      </c>
    </row>
    <row r="39" spans="2:7" x14ac:dyDescent="0.15">
      <c r="B39" s="149" t="s">
        <v>132</v>
      </c>
      <c r="C39" s="149">
        <f>C29*F29</f>
        <v>40</v>
      </c>
      <c r="D39" s="149">
        <f>D29*F29</f>
        <v>24</v>
      </c>
      <c r="E39" s="149">
        <f>C39-D39</f>
        <v>16</v>
      </c>
      <c r="F39" s="149">
        <f>P$28*F29</f>
        <v>4000</v>
      </c>
      <c r="G39" s="149">
        <f>F39*C29</f>
        <v>800000</v>
      </c>
    </row>
    <row r="40" spans="2:7" x14ac:dyDescent="0.15">
      <c r="B40" s="149" t="s">
        <v>133</v>
      </c>
      <c r="C40" s="149">
        <f t="shared" ref="C40:C41" si="2">C30*F30</f>
        <v>48</v>
      </c>
      <c r="D40" s="149">
        <f t="shared" ref="D40:D41" si="3">D30*F30</f>
        <v>36</v>
      </c>
      <c r="E40" s="149">
        <f t="shared" ref="E40:E41" si="4">C40-D40</f>
        <v>12</v>
      </c>
      <c r="F40" s="149">
        <f t="shared" ref="F40:F41" si="5">P$28*F30</f>
        <v>6000</v>
      </c>
      <c r="G40" s="149">
        <f t="shared" ref="G40:G41" si="6">F40*C30</f>
        <v>960000</v>
      </c>
    </row>
    <row r="41" spans="2:7" x14ac:dyDescent="0.15">
      <c r="B41" s="149" t="s">
        <v>134</v>
      </c>
      <c r="C41" s="149">
        <f t="shared" si="2"/>
        <v>50</v>
      </c>
      <c r="D41" s="149">
        <f t="shared" si="3"/>
        <v>20</v>
      </c>
      <c r="E41" s="149">
        <f t="shared" si="4"/>
        <v>30</v>
      </c>
      <c r="F41" s="149">
        <f t="shared" si="5"/>
        <v>10000</v>
      </c>
      <c r="G41" s="149">
        <f t="shared" si="6"/>
        <v>1000000</v>
      </c>
    </row>
    <row r="42" spans="2:7" x14ac:dyDescent="0.15">
      <c r="C42" s="150">
        <f>SUM(C39:C41)</f>
        <v>138</v>
      </c>
      <c r="D42" s="150">
        <f>SUM(D39:D41)</f>
        <v>80</v>
      </c>
      <c r="E42" s="150">
        <f>SUM(E39:E41)</f>
        <v>58</v>
      </c>
      <c r="F42" s="150"/>
      <c r="G42" s="150">
        <f>SUM(G39:G41)</f>
        <v>2760000</v>
      </c>
    </row>
    <row r="46" spans="2:7" x14ac:dyDescent="0.15">
      <c r="C46" s="149" t="s">
        <v>330</v>
      </c>
      <c r="D46" s="149">
        <f>1160000/G42</f>
        <v>0.42028985507246375</v>
      </c>
    </row>
    <row r="51" spans="2:7" x14ac:dyDescent="0.15">
      <c r="B51" s="149" t="s">
        <v>224</v>
      </c>
      <c r="C51" s="149" t="s">
        <v>331</v>
      </c>
      <c r="D51" s="151" t="s">
        <v>332</v>
      </c>
      <c r="E51" s="151" t="s">
        <v>333</v>
      </c>
      <c r="F51" s="151" t="s">
        <v>334</v>
      </c>
      <c r="G51" s="151" t="s">
        <v>335</v>
      </c>
    </row>
    <row r="52" spans="2:7" x14ac:dyDescent="0.15">
      <c r="B52" s="149">
        <v>10000</v>
      </c>
      <c r="C52" s="149">
        <v>1160000</v>
      </c>
      <c r="D52" s="149">
        <f>B52*D$42</f>
        <v>800000</v>
      </c>
      <c r="E52" s="149">
        <f>C52+D52</f>
        <v>1960000</v>
      </c>
      <c r="F52" s="149">
        <f>B52*C$42</f>
        <v>1380000</v>
      </c>
      <c r="G52" s="149">
        <f>F52-E52</f>
        <v>-580000</v>
      </c>
    </row>
    <row r="53" spans="2:7" x14ac:dyDescent="0.15">
      <c r="B53" s="149">
        <v>15000</v>
      </c>
      <c r="C53" s="149">
        <v>1160000</v>
      </c>
      <c r="D53" s="149">
        <f t="shared" ref="D53:D56" si="7">B53*D$42</f>
        <v>1200000</v>
      </c>
      <c r="E53" s="149">
        <f t="shared" ref="E53:E56" si="8">C53+D53</f>
        <v>2360000</v>
      </c>
      <c r="F53" s="149">
        <f t="shared" ref="F53:F56" si="9">B53*C$42</f>
        <v>2070000</v>
      </c>
      <c r="G53" s="149">
        <f t="shared" ref="G53:G56" si="10">F53-E53</f>
        <v>-290000</v>
      </c>
    </row>
    <row r="54" spans="2:7" x14ac:dyDescent="0.15">
      <c r="B54" s="149">
        <v>20000</v>
      </c>
      <c r="C54" s="149">
        <v>1160000</v>
      </c>
      <c r="D54" s="149">
        <f t="shared" si="7"/>
        <v>1600000</v>
      </c>
      <c r="E54" s="149">
        <f t="shared" si="8"/>
        <v>2760000</v>
      </c>
      <c r="F54" s="149">
        <f t="shared" si="9"/>
        <v>2760000</v>
      </c>
      <c r="G54" s="149">
        <f t="shared" si="10"/>
        <v>0</v>
      </c>
    </row>
    <row r="55" spans="2:7" x14ac:dyDescent="0.15">
      <c r="B55" s="149">
        <v>25000</v>
      </c>
      <c r="C55" s="149">
        <v>1160000</v>
      </c>
      <c r="D55" s="149">
        <f t="shared" si="7"/>
        <v>2000000</v>
      </c>
      <c r="E55" s="149">
        <f t="shared" si="8"/>
        <v>3160000</v>
      </c>
      <c r="F55" s="149">
        <f t="shared" si="9"/>
        <v>3450000</v>
      </c>
      <c r="G55" s="149">
        <f t="shared" si="10"/>
        <v>290000</v>
      </c>
    </row>
    <row r="56" spans="2:7" x14ac:dyDescent="0.15">
      <c r="B56" s="149">
        <v>30000</v>
      </c>
      <c r="C56" s="149">
        <v>1160000</v>
      </c>
      <c r="D56" s="149">
        <f t="shared" si="7"/>
        <v>2400000</v>
      </c>
      <c r="E56" s="149">
        <f t="shared" si="8"/>
        <v>3560000</v>
      </c>
      <c r="F56" s="149">
        <f t="shared" si="9"/>
        <v>4140000</v>
      </c>
      <c r="G56" s="149">
        <f t="shared" si="10"/>
        <v>580000</v>
      </c>
    </row>
  </sheetData>
  <mergeCells count="2">
    <mergeCell ref="C3:I18"/>
    <mergeCell ref="L28:M2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00"/>
  <sheetViews>
    <sheetView topLeftCell="D1" workbookViewId="0">
      <selection activeCell="L21" sqref="L21"/>
    </sheetView>
  </sheetViews>
  <sheetFormatPr baseColWidth="10" defaultColWidth="12.6640625" defaultRowHeight="15" customHeight="1" x14ac:dyDescent="0.15"/>
  <cols>
    <col min="1" max="2" width="11.33203125" customWidth="1"/>
    <col min="3" max="3" width="30.33203125" customWidth="1"/>
    <col min="4" max="4" width="11.33203125" customWidth="1"/>
    <col min="5" max="6" width="13.6640625" customWidth="1"/>
    <col min="7" max="7" width="13.1640625" customWidth="1"/>
    <col min="8" max="8" width="16.5" customWidth="1"/>
    <col min="9" max="9" width="25.33203125" customWidth="1"/>
    <col min="10" max="12" width="11.33203125" customWidth="1"/>
    <col min="13" max="26" width="14.33203125" customWidth="1"/>
  </cols>
  <sheetData>
    <row r="1" spans="1:12" ht="19" x14ac:dyDescent="0.25">
      <c r="A1" s="119"/>
      <c r="B1" s="119"/>
      <c r="C1" s="119"/>
      <c r="D1" s="119"/>
      <c r="E1" s="119"/>
      <c r="F1" s="119"/>
      <c r="G1" s="119"/>
      <c r="H1" s="119"/>
      <c r="I1" s="119"/>
    </row>
    <row r="2" spans="1:12" ht="19" x14ac:dyDescent="0.25">
      <c r="A2" s="119"/>
      <c r="B2" s="227" t="s">
        <v>299</v>
      </c>
      <c r="C2" s="179"/>
      <c r="D2" s="179"/>
      <c r="E2" s="179"/>
      <c r="F2" s="179"/>
      <c r="G2" s="179"/>
      <c r="H2" s="179"/>
      <c r="I2" s="180"/>
    </row>
    <row r="3" spans="1:12" ht="19" x14ac:dyDescent="0.25">
      <c r="A3" s="119"/>
      <c r="B3" s="120"/>
      <c r="C3" s="121" t="s">
        <v>242</v>
      </c>
      <c r="D3" s="119">
        <v>20</v>
      </c>
      <c r="E3" s="119"/>
      <c r="F3" s="119"/>
      <c r="G3" s="119"/>
      <c r="H3" s="119"/>
      <c r="I3" s="122"/>
    </row>
    <row r="4" spans="1:12" ht="19" x14ac:dyDescent="0.25">
      <c r="A4" s="119"/>
      <c r="B4" s="120"/>
      <c r="C4" s="121" t="s">
        <v>280</v>
      </c>
      <c r="D4" s="123">
        <v>12</v>
      </c>
      <c r="E4" s="123"/>
      <c r="F4" s="119"/>
      <c r="G4" s="119"/>
      <c r="H4" s="119"/>
      <c r="I4" s="122"/>
    </row>
    <row r="5" spans="1:12" ht="19" x14ac:dyDescent="0.25">
      <c r="A5" s="119"/>
      <c r="B5" s="120"/>
      <c r="C5" s="121" t="s">
        <v>300</v>
      </c>
      <c r="D5" s="123">
        <v>160000</v>
      </c>
      <c r="E5" s="123"/>
      <c r="F5" s="119" t="s">
        <v>310</v>
      </c>
      <c r="G5" s="119"/>
      <c r="H5" s="119"/>
      <c r="I5" s="122"/>
    </row>
    <row r="6" spans="1:12" ht="19" x14ac:dyDescent="0.25">
      <c r="A6" s="119"/>
      <c r="B6" s="120"/>
      <c r="C6" s="124" t="s">
        <v>301</v>
      </c>
      <c r="D6" s="124">
        <v>25000</v>
      </c>
      <c r="E6" s="124"/>
      <c r="F6" s="124"/>
      <c r="G6" s="119"/>
      <c r="H6" s="119"/>
      <c r="I6" s="122"/>
    </row>
    <row r="7" spans="1:12" ht="19" x14ac:dyDescent="0.25">
      <c r="A7" s="119"/>
      <c r="B7" s="120"/>
      <c r="C7" s="125" t="s">
        <v>311</v>
      </c>
      <c r="D7" s="125"/>
      <c r="E7" s="125"/>
      <c r="F7" s="125"/>
      <c r="G7" s="125"/>
      <c r="H7" s="119"/>
      <c r="I7" s="122"/>
    </row>
    <row r="8" spans="1:12" ht="19" x14ac:dyDescent="0.25">
      <c r="A8" s="119"/>
      <c r="B8" s="126" t="s">
        <v>0</v>
      </c>
      <c r="C8" s="127"/>
      <c r="D8" s="127"/>
      <c r="E8" s="127"/>
      <c r="F8" s="127"/>
      <c r="G8" s="127"/>
      <c r="H8" s="127"/>
      <c r="I8" s="128"/>
    </row>
    <row r="9" spans="1:12" ht="57" x14ac:dyDescent="0.25">
      <c r="A9" s="119"/>
      <c r="B9" s="119"/>
      <c r="C9" s="129" t="s">
        <v>303</v>
      </c>
      <c r="D9" s="130" t="s">
        <v>304</v>
      </c>
      <c r="E9" s="129" t="s">
        <v>305</v>
      </c>
      <c r="F9" s="131" t="s">
        <v>306</v>
      </c>
      <c r="G9" s="131" t="s">
        <v>307</v>
      </c>
      <c r="H9" s="130" t="s">
        <v>117</v>
      </c>
      <c r="I9" s="131" t="s">
        <v>308</v>
      </c>
      <c r="J9" s="146" t="s">
        <v>312</v>
      </c>
      <c r="K9" s="146" t="s">
        <v>313</v>
      </c>
      <c r="L9" s="142" t="s">
        <v>314</v>
      </c>
    </row>
    <row r="10" spans="1:12" ht="21" x14ac:dyDescent="0.25">
      <c r="A10" s="119"/>
      <c r="B10" s="119"/>
      <c r="C10" s="132">
        <v>0</v>
      </c>
      <c r="D10" s="132">
        <f t="shared" ref="D10:D17" si="0">C10*$D$3</f>
        <v>0</v>
      </c>
      <c r="E10" s="133">
        <f t="shared" ref="E10:E17" si="1">C10*$D$4</f>
        <v>0</v>
      </c>
      <c r="F10" s="133">
        <f t="shared" ref="F10:F17" si="2">D$5</f>
        <v>160000</v>
      </c>
      <c r="G10" s="133">
        <f t="shared" ref="G10:G17" si="3">E10+F10</f>
        <v>160000</v>
      </c>
      <c r="H10" s="133">
        <f t="shared" ref="H10:H17" si="4">D10-E10</f>
        <v>0</v>
      </c>
      <c r="I10" s="133">
        <f t="shared" ref="I10:I17" si="5">D10-G10</f>
        <v>-160000</v>
      </c>
      <c r="J10" s="147">
        <f t="shared" ref="J10:J17" si="6">F10+40000</f>
        <v>200000</v>
      </c>
      <c r="K10" s="147">
        <f t="shared" ref="K10:K17" si="7">E10+J10</f>
        <v>200000</v>
      </c>
      <c r="L10" s="133">
        <f t="shared" ref="L10:L17" si="8">D10-K10</f>
        <v>-200000</v>
      </c>
    </row>
    <row r="11" spans="1:12" ht="21" x14ac:dyDescent="0.25">
      <c r="A11" s="119"/>
      <c r="B11" s="119"/>
      <c r="C11" s="132">
        <v>5000</v>
      </c>
      <c r="D11" s="132">
        <f t="shared" si="0"/>
        <v>100000</v>
      </c>
      <c r="E11" s="133">
        <f t="shared" si="1"/>
        <v>60000</v>
      </c>
      <c r="F11" s="133">
        <f t="shared" si="2"/>
        <v>160000</v>
      </c>
      <c r="G11" s="133">
        <f t="shared" si="3"/>
        <v>220000</v>
      </c>
      <c r="H11" s="133">
        <f t="shared" si="4"/>
        <v>40000</v>
      </c>
      <c r="I11" s="133">
        <f t="shared" si="5"/>
        <v>-120000</v>
      </c>
      <c r="J11" s="147">
        <f t="shared" si="6"/>
        <v>200000</v>
      </c>
      <c r="K11" s="147">
        <f t="shared" si="7"/>
        <v>260000</v>
      </c>
      <c r="L11" s="133">
        <f t="shared" si="8"/>
        <v>-160000</v>
      </c>
    </row>
    <row r="12" spans="1:12" ht="21" x14ac:dyDescent="0.25">
      <c r="A12" s="119"/>
      <c r="B12" s="119"/>
      <c r="C12" s="132">
        <v>10000</v>
      </c>
      <c r="D12" s="132">
        <f t="shared" si="0"/>
        <v>200000</v>
      </c>
      <c r="E12" s="133">
        <f t="shared" si="1"/>
        <v>120000</v>
      </c>
      <c r="F12" s="133">
        <f t="shared" si="2"/>
        <v>160000</v>
      </c>
      <c r="G12" s="133">
        <f t="shared" si="3"/>
        <v>280000</v>
      </c>
      <c r="H12" s="133">
        <f t="shared" si="4"/>
        <v>80000</v>
      </c>
      <c r="I12" s="133">
        <f t="shared" si="5"/>
        <v>-80000</v>
      </c>
      <c r="J12" s="147">
        <f t="shared" si="6"/>
        <v>200000</v>
      </c>
      <c r="K12" s="147">
        <f t="shared" si="7"/>
        <v>320000</v>
      </c>
      <c r="L12" s="133">
        <f t="shared" si="8"/>
        <v>-120000</v>
      </c>
    </row>
    <row r="13" spans="1:12" ht="21" x14ac:dyDescent="0.25">
      <c r="A13" s="119"/>
      <c r="B13" s="119"/>
      <c r="C13" s="132">
        <v>15000</v>
      </c>
      <c r="D13" s="132">
        <f t="shared" si="0"/>
        <v>300000</v>
      </c>
      <c r="E13" s="133">
        <f t="shared" si="1"/>
        <v>180000</v>
      </c>
      <c r="F13" s="133">
        <f t="shared" si="2"/>
        <v>160000</v>
      </c>
      <c r="G13" s="133">
        <f t="shared" si="3"/>
        <v>340000</v>
      </c>
      <c r="H13" s="133">
        <f t="shared" si="4"/>
        <v>120000</v>
      </c>
      <c r="I13" s="133">
        <f t="shared" si="5"/>
        <v>-40000</v>
      </c>
      <c r="J13" s="147">
        <f t="shared" si="6"/>
        <v>200000</v>
      </c>
      <c r="K13" s="147">
        <f t="shared" si="7"/>
        <v>380000</v>
      </c>
      <c r="L13" s="133">
        <f t="shared" si="8"/>
        <v>-80000</v>
      </c>
    </row>
    <row r="14" spans="1:12" ht="21" x14ac:dyDescent="0.25">
      <c r="A14" s="119"/>
      <c r="B14" s="119"/>
      <c r="C14" s="134">
        <v>20000</v>
      </c>
      <c r="D14" s="132">
        <f t="shared" si="0"/>
        <v>400000</v>
      </c>
      <c r="E14" s="133">
        <f t="shared" si="1"/>
        <v>240000</v>
      </c>
      <c r="F14" s="135">
        <f t="shared" si="2"/>
        <v>160000</v>
      </c>
      <c r="G14" s="135">
        <f t="shared" si="3"/>
        <v>400000</v>
      </c>
      <c r="H14" s="135">
        <f t="shared" si="4"/>
        <v>160000</v>
      </c>
      <c r="I14" s="135">
        <f t="shared" si="5"/>
        <v>0</v>
      </c>
      <c r="J14" s="147">
        <f t="shared" si="6"/>
        <v>200000</v>
      </c>
      <c r="K14" s="147">
        <f t="shared" si="7"/>
        <v>440000</v>
      </c>
      <c r="L14" s="133">
        <f t="shared" si="8"/>
        <v>-40000</v>
      </c>
    </row>
    <row r="15" spans="1:12" ht="21" x14ac:dyDescent="0.25">
      <c r="A15" s="119"/>
      <c r="B15" s="119"/>
      <c r="C15" s="132">
        <v>25000</v>
      </c>
      <c r="D15" s="132">
        <f t="shared" si="0"/>
        <v>500000</v>
      </c>
      <c r="E15" s="133">
        <f t="shared" si="1"/>
        <v>300000</v>
      </c>
      <c r="F15" s="133">
        <f t="shared" si="2"/>
        <v>160000</v>
      </c>
      <c r="G15" s="133">
        <f t="shared" si="3"/>
        <v>460000</v>
      </c>
      <c r="H15" s="133">
        <f t="shared" si="4"/>
        <v>200000</v>
      </c>
      <c r="I15" s="133">
        <f t="shared" si="5"/>
        <v>40000</v>
      </c>
      <c r="J15" s="148">
        <f t="shared" si="6"/>
        <v>200000</v>
      </c>
      <c r="K15" s="148">
        <f t="shared" si="7"/>
        <v>500000</v>
      </c>
      <c r="L15" s="135">
        <f t="shared" si="8"/>
        <v>0</v>
      </c>
    </row>
    <row r="16" spans="1:12" ht="21" x14ac:dyDescent="0.25">
      <c r="A16" s="119"/>
      <c r="B16" s="119"/>
      <c r="C16" s="132">
        <v>30000</v>
      </c>
      <c r="D16" s="132">
        <f t="shared" si="0"/>
        <v>600000</v>
      </c>
      <c r="E16" s="133">
        <f t="shared" si="1"/>
        <v>360000</v>
      </c>
      <c r="F16" s="133">
        <f t="shared" si="2"/>
        <v>160000</v>
      </c>
      <c r="G16" s="133">
        <f t="shared" si="3"/>
        <v>520000</v>
      </c>
      <c r="H16" s="133">
        <f t="shared" si="4"/>
        <v>240000</v>
      </c>
      <c r="I16" s="133">
        <f t="shared" si="5"/>
        <v>80000</v>
      </c>
      <c r="J16" s="147">
        <f t="shared" si="6"/>
        <v>200000</v>
      </c>
      <c r="K16" s="147">
        <f t="shared" si="7"/>
        <v>560000</v>
      </c>
      <c r="L16" s="133">
        <f t="shared" si="8"/>
        <v>40000</v>
      </c>
    </row>
    <row r="17" spans="1:12" ht="21" x14ac:dyDescent="0.25">
      <c r="A17" s="119"/>
      <c r="B17" s="119"/>
      <c r="C17" s="132">
        <v>35000</v>
      </c>
      <c r="D17" s="132">
        <f t="shared" si="0"/>
        <v>700000</v>
      </c>
      <c r="E17" s="133">
        <f t="shared" si="1"/>
        <v>420000</v>
      </c>
      <c r="F17" s="133">
        <f t="shared" si="2"/>
        <v>160000</v>
      </c>
      <c r="G17" s="133">
        <f t="shared" si="3"/>
        <v>580000</v>
      </c>
      <c r="H17" s="133">
        <f t="shared" si="4"/>
        <v>280000</v>
      </c>
      <c r="I17" s="133">
        <f t="shared" si="5"/>
        <v>120000</v>
      </c>
      <c r="J17" s="147">
        <f t="shared" si="6"/>
        <v>200000</v>
      </c>
      <c r="K17" s="147">
        <f t="shared" si="7"/>
        <v>620000</v>
      </c>
      <c r="L17" s="133">
        <f t="shared" si="8"/>
        <v>80000</v>
      </c>
    </row>
    <row r="18" spans="1:12" ht="19" x14ac:dyDescent="0.25">
      <c r="A18" s="119"/>
      <c r="B18" s="119"/>
      <c r="C18" s="136"/>
      <c r="D18" s="119"/>
      <c r="E18" s="119"/>
      <c r="F18" s="119"/>
      <c r="G18" s="119"/>
      <c r="H18" s="119"/>
      <c r="I18" s="119"/>
    </row>
    <row r="21" spans="1:12" ht="15.75" customHeight="1" x14ac:dyDescent="0.15"/>
    <row r="22" spans="1:12" ht="15.75" customHeight="1" x14ac:dyDescent="0.15"/>
    <row r="23" spans="1:12" ht="15.75" customHeight="1" x14ac:dyDescent="0.15"/>
    <row r="24" spans="1:12" ht="15.75" customHeight="1" x14ac:dyDescent="0.15"/>
    <row r="25" spans="1:12" ht="15.75" customHeight="1" x14ac:dyDescent="0.15"/>
    <row r="26" spans="1:12" ht="15.75" customHeight="1" x14ac:dyDescent="0.15"/>
    <row r="27" spans="1:12" ht="15.75" customHeight="1" x14ac:dyDescent="0.15"/>
    <row r="28" spans="1:12" ht="15.75" customHeight="1" x14ac:dyDescent="0.15"/>
    <row r="29" spans="1:12" ht="15.75" customHeight="1" x14ac:dyDescent="0.15"/>
    <row r="30" spans="1:12" ht="15.75" customHeight="1" x14ac:dyDescent="0.15"/>
    <row r="31" spans="1:12" ht="15.75" customHeight="1" x14ac:dyDescent="0.15"/>
    <row r="32" spans="1:1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2:I2"/>
  </mergeCells>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BE11-E44B-44CF-B609-1A177200F10C}">
  <dimension ref="C3:R52"/>
  <sheetViews>
    <sheetView tabSelected="1" topLeftCell="A52" zoomScale="92" workbookViewId="0">
      <selection activeCell="C51" sqref="C51"/>
    </sheetView>
  </sheetViews>
  <sheetFormatPr baseColWidth="10" defaultColWidth="8.83203125" defaultRowHeight="14" x14ac:dyDescent="0.15"/>
  <cols>
    <col min="4" max="4" width="14.33203125" customWidth="1"/>
    <col min="5" max="5" width="18.33203125" customWidth="1"/>
    <col min="6" max="6" width="10.6640625" customWidth="1"/>
  </cols>
  <sheetData>
    <row r="3" spans="3:18" ht="15" thickBot="1" x14ac:dyDescent="0.2"/>
    <row r="4" spans="3:18" x14ac:dyDescent="0.15">
      <c r="C4" s="238" t="s">
        <v>277</v>
      </c>
      <c r="D4" s="239"/>
      <c r="E4" s="239"/>
      <c r="F4" s="239"/>
      <c r="G4" s="239"/>
      <c r="H4" s="239"/>
      <c r="I4" s="239"/>
      <c r="J4" s="239"/>
      <c r="K4" s="239"/>
      <c r="L4" s="239"/>
      <c r="M4" s="239"/>
      <c r="N4" s="239"/>
      <c r="O4" s="239"/>
      <c r="P4" s="239"/>
      <c r="Q4" s="239"/>
      <c r="R4" s="240"/>
    </row>
    <row r="5" spans="3:18" ht="15" x14ac:dyDescent="0.2">
      <c r="C5" s="152"/>
      <c r="D5" s="153"/>
      <c r="E5" s="153"/>
      <c r="F5" s="153"/>
      <c r="G5" s="153"/>
      <c r="H5" s="153"/>
      <c r="I5" s="153"/>
      <c r="J5" s="153"/>
      <c r="K5" s="153"/>
      <c r="L5" s="153"/>
      <c r="M5" s="153"/>
      <c r="N5" s="153"/>
      <c r="O5" s="153"/>
      <c r="P5" s="153"/>
      <c r="Q5" s="153"/>
      <c r="R5" s="154"/>
    </row>
    <row r="6" spans="3:18" ht="15" x14ac:dyDescent="0.2">
      <c r="C6" s="152"/>
      <c r="D6" s="99" t="s">
        <v>55</v>
      </c>
      <c r="E6" s="99" t="s">
        <v>278</v>
      </c>
      <c r="F6" s="62" t="s">
        <v>279</v>
      </c>
      <c r="G6" s="153"/>
      <c r="H6" s="153"/>
      <c r="I6" s="153"/>
      <c r="J6" s="153"/>
      <c r="K6" s="153"/>
      <c r="L6" s="153"/>
      <c r="M6" s="153"/>
      <c r="N6" s="153"/>
      <c r="O6" s="153"/>
      <c r="P6" s="153"/>
      <c r="Q6" s="153"/>
      <c r="R6" s="154"/>
    </row>
    <row r="7" spans="3:18" ht="28" x14ac:dyDescent="0.2">
      <c r="C7" s="152"/>
      <c r="D7" s="65" t="s">
        <v>280</v>
      </c>
      <c r="E7" s="112">
        <v>50</v>
      </c>
      <c r="F7" s="112">
        <v>10</v>
      </c>
      <c r="G7" s="153"/>
      <c r="H7" s="153"/>
      <c r="I7" s="153"/>
      <c r="J7" s="153"/>
      <c r="K7" s="153"/>
      <c r="L7" s="153"/>
      <c r="M7" s="153"/>
      <c r="N7" s="153"/>
      <c r="O7" s="153"/>
      <c r="P7" s="153"/>
      <c r="Q7" s="153"/>
      <c r="R7" s="154"/>
    </row>
    <row r="8" spans="3:18" ht="28" x14ac:dyDescent="0.2">
      <c r="C8" s="152"/>
      <c r="D8" s="99" t="s">
        <v>281</v>
      </c>
      <c r="E8" s="113">
        <v>50000</v>
      </c>
      <c r="F8" s="113">
        <v>150000</v>
      </c>
      <c r="G8" s="153"/>
      <c r="H8" s="153"/>
      <c r="I8" s="153"/>
      <c r="J8" s="153"/>
      <c r="K8" s="153"/>
      <c r="L8" s="153"/>
      <c r="M8" s="153"/>
      <c r="N8" s="153"/>
      <c r="O8" s="153"/>
      <c r="P8" s="153"/>
      <c r="Q8" s="153"/>
      <c r="R8" s="154"/>
    </row>
    <row r="9" spans="3:18" ht="15" x14ac:dyDescent="0.2">
      <c r="C9" s="152"/>
      <c r="D9" s="153"/>
      <c r="E9" s="153"/>
      <c r="F9" s="153"/>
      <c r="G9" s="153"/>
      <c r="H9" s="153"/>
      <c r="I9" s="153"/>
      <c r="J9" s="153"/>
      <c r="K9" s="153"/>
      <c r="L9" s="153"/>
      <c r="M9" s="153"/>
      <c r="N9" s="153"/>
      <c r="O9" s="153"/>
      <c r="P9" s="153"/>
      <c r="Q9" s="153"/>
      <c r="R9" s="154"/>
    </row>
    <row r="10" spans="3:18" ht="15" x14ac:dyDescent="0.2">
      <c r="C10" s="152"/>
      <c r="D10" s="153"/>
      <c r="E10" s="153"/>
      <c r="F10" s="153"/>
      <c r="G10" s="153"/>
      <c r="H10" s="153"/>
      <c r="I10" s="153"/>
      <c r="J10" s="153"/>
      <c r="K10" s="153"/>
      <c r="L10" s="153"/>
      <c r="M10" s="153"/>
      <c r="N10" s="153"/>
      <c r="O10" s="153"/>
      <c r="P10" s="153"/>
      <c r="Q10" s="153"/>
      <c r="R10" s="154"/>
    </row>
    <row r="11" spans="3:18" ht="15" x14ac:dyDescent="0.2">
      <c r="C11" s="152"/>
      <c r="D11" s="153"/>
      <c r="E11" s="153"/>
      <c r="F11" s="153"/>
      <c r="G11" s="153"/>
      <c r="H11" s="153"/>
      <c r="I11" s="153"/>
      <c r="J11" s="153"/>
      <c r="K11" s="153"/>
      <c r="L11" s="153"/>
      <c r="M11" s="153"/>
      <c r="N11" s="153"/>
      <c r="O11" s="153"/>
      <c r="P11" s="153"/>
      <c r="Q11" s="153"/>
      <c r="R11" s="154"/>
    </row>
    <row r="12" spans="3:18" ht="15" x14ac:dyDescent="0.2">
      <c r="C12" s="155" t="s">
        <v>283</v>
      </c>
      <c r="D12" s="162" t="s">
        <v>344</v>
      </c>
      <c r="E12" s="153"/>
      <c r="F12" s="153"/>
      <c r="G12" s="153"/>
      <c r="H12" s="153"/>
      <c r="I12" s="153"/>
      <c r="J12" s="153"/>
      <c r="K12" s="153"/>
      <c r="L12" s="153"/>
      <c r="M12" s="153"/>
      <c r="N12" s="60"/>
      <c r="O12" s="153"/>
      <c r="P12" s="153"/>
      <c r="Q12" s="153"/>
      <c r="R12" s="156"/>
    </row>
    <row r="13" spans="3:18" ht="15" x14ac:dyDescent="0.2">
      <c r="C13" s="155"/>
      <c r="D13" s="157" t="s">
        <v>343</v>
      </c>
      <c r="E13" s="157"/>
      <c r="F13" s="157"/>
      <c r="G13" s="153"/>
      <c r="H13" s="153"/>
      <c r="I13" s="153"/>
      <c r="J13" s="153"/>
      <c r="K13" s="153"/>
      <c r="L13" s="153"/>
      <c r="M13" s="153"/>
      <c r="N13" s="153"/>
      <c r="O13" s="153"/>
      <c r="P13" s="153"/>
      <c r="Q13" s="153"/>
      <c r="R13" s="154"/>
    </row>
    <row r="14" spans="3:18" ht="15" x14ac:dyDescent="0.2">
      <c r="C14" s="155"/>
      <c r="D14" s="162" t="s">
        <v>337</v>
      </c>
      <c r="E14" s="162"/>
      <c r="F14" s="162" t="s">
        <v>336</v>
      </c>
      <c r="G14" s="157"/>
      <c r="H14" s="153"/>
      <c r="I14" s="153"/>
      <c r="J14" s="153"/>
      <c r="K14" s="153"/>
      <c r="L14" s="153"/>
      <c r="M14" s="153"/>
      <c r="N14" s="153"/>
      <c r="O14" s="153"/>
      <c r="P14" s="153"/>
      <c r="Q14" s="153"/>
      <c r="R14" s="154"/>
    </row>
    <row r="15" spans="3:18" ht="16" thickBot="1" x14ac:dyDescent="0.25">
      <c r="C15" s="158"/>
      <c r="D15" s="159"/>
      <c r="E15" s="159"/>
      <c r="F15" s="159"/>
      <c r="G15" s="159"/>
      <c r="H15" s="160"/>
      <c r="I15" s="160"/>
      <c r="J15" s="160"/>
      <c r="K15" s="160"/>
      <c r="L15" s="160"/>
      <c r="M15" s="160"/>
      <c r="N15" s="160"/>
      <c r="O15" s="160"/>
      <c r="P15" s="160"/>
      <c r="Q15" s="160"/>
      <c r="R15" s="161"/>
    </row>
    <row r="28" spans="4:6" x14ac:dyDescent="0.15">
      <c r="D28" s="163" t="s">
        <v>338</v>
      </c>
      <c r="E28" s="163" t="s">
        <v>339</v>
      </c>
      <c r="F28">
        <f>(F8-E8)/(E7-F7)</f>
        <v>2500</v>
      </c>
    </row>
    <row r="33" spans="6:12" ht="15" thickBot="1" x14ac:dyDescent="0.2"/>
    <row r="34" spans="6:12" x14ac:dyDescent="0.15">
      <c r="F34" s="171" t="s">
        <v>340</v>
      </c>
      <c r="G34" s="174"/>
      <c r="H34" s="164" t="s">
        <v>341</v>
      </c>
      <c r="I34" s="165"/>
      <c r="J34" s="174"/>
      <c r="K34" s="164" t="s">
        <v>342</v>
      </c>
      <c r="L34" s="165"/>
    </row>
    <row r="35" spans="6:12" x14ac:dyDescent="0.15">
      <c r="F35" s="172"/>
      <c r="G35" s="175" t="s">
        <v>332</v>
      </c>
      <c r="H35" s="167" t="s">
        <v>331</v>
      </c>
      <c r="I35" s="168" t="s">
        <v>333</v>
      </c>
      <c r="J35" s="175" t="s">
        <v>332</v>
      </c>
      <c r="K35" s="167" t="s">
        <v>331</v>
      </c>
      <c r="L35" s="168" t="s">
        <v>333</v>
      </c>
    </row>
    <row r="36" spans="6:12" x14ac:dyDescent="0.15">
      <c r="F36" s="172">
        <v>0</v>
      </c>
      <c r="G36" s="166">
        <f>F36*E$7</f>
        <v>0</v>
      </c>
      <c r="H36" s="153">
        <v>50000</v>
      </c>
      <c r="I36" s="156">
        <f>G36+H36</f>
        <v>50000</v>
      </c>
      <c r="J36" s="166">
        <f>F36*F$7</f>
        <v>0</v>
      </c>
      <c r="K36" s="153">
        <v>150000</v>
      </c>
      <c r="L36" s="156">
        <f>J36+K36</f>
        <v>150000</v>
      </c>
    </row>
    <row r="37" spans="6:12" x14ac:dyDescent="0.15">
      <c r="F37" s="172">
        <v>500</v>
      </c>
      <c r="G37" s="166">
        <f t="shared" ref="G37:G52" si="0">F37*E$7</f>
        <v>25000</v>
      </c>
      <c r="H37" s="153">
        <v>50000</v>
      </c>
      <c r="I37" s="156">
        <f t="shared" ref="I37:I52" si="1">G37+H37</f>
        <v>75000</v>
      </c>
      <c r="J37" s="166">
        <f t="shared" ref="J37:J52" si="2">F37*F$7</f>
        <v>5000</v>
      </c>
      <c r="K37" s="153">
        <v>150000</v>
      </c>
      <c r="L37" s="156">
        <f t="shared" ref="L37:L52" si="3">J37+K37</f>
        <v>155000</v>
      </c>
    </row>
    <row r="38" spans="6:12" x14ac:dyDescent="0.15">
      <c r="F38" s="172">
        <v>1000</v>
      </c>
      <c r="G38" s="166">
        <f t="shared" si="0"/>
        <v>50000</v>
      </c>
      <c r="H38" s="153">
        <v>50000</v>
      </c>
      <c r="I38" s="156">
        <f t="shared" si="1"/>
        <v>100000</v>
      </c>
      <c r="J38" s="166">
        <f t="shared" si="2"/>
        <v>10000</v>
      </c>
      <c r="K38" s="153">
        <v>150000</v>
      </c>
      <c r="L38" s="156">
        <f t="shared" si="3"/>
        <v>160000</v>
      </c>
    </row>
    <row r="39" spans="6:12" x14ac:dyDescent="0.15">
      <c r="F39" s="172">
        <v>1500</v>
      </c>
      <c r="G39" s="166">
        <f t="shared" si="0"/>
        <v>75000</v>
      </c>
      <c r="H39" s="153">
        <v>50000</v>
      </c>
      <c r="I39" s="156">
        <f t="shared" si="1"/>
        <v>125000</v>
      </c>
      <c r="J39" s="166">
        <f t="shared" si="2"/>
        <v>15000</v>
      </c>
      <c r="K39" s="153">
        <v>150000</v>
      </c>
      <c r="L39" s="156">
        <f t="shared" si="3"/>
        <v>165000</v>
      </c>
    </row>
    <row r="40" spans="6:12" x14ac:dyDescent="0.15">
      <c r="F40" s="172">
        <v>2000</v>
      </c>
      <c r="G40" s="166">
        <f t="shared" si="0"/>
        <v>100000</v>
      </c>
      <c r="H40" s="153">
        <v>50000</v>
      </c>
      <c r="I40" s="156">
        <f t="shared" si="1"/>
        <v>150000</v>
      </c>
      <c r="J40" s="166">
        <f t="shared" si="2"/>
        <v>20000</v>
      </c>
      <c r="K40" s="153">
        <v>150000</v>
      </c>
      <c r="L40" s="156">
        <f t="shared" si="3"/>
        <v>170000</v>
      </c>
    </row>
    <row r="41" spans="6:12" x14ac:dyDescent="0.15">
      <c r="F41" s="172">
        <v>2500</v>
      </c>
      <c r="G41" s="166">
        <f t="shared" si="0"/>
        <v>125000</v>
      </c>
      <c r="H41" s="153">
        <v>50000</v>
      </c>
      <c r="I41" s="156">
        <f t="shared" si="1"/>
        <v>175000</v>
      </c>
      <c r="J41" s="166">
        <f t="shared" si="2"/>
        <v>25000</v>
      </c>
      <c r="K41" s="153">
        <v>150000</v>
      </c>
      <c r="L41" s="156">
        <f t="shared" si="3"/>
        <v>175000</v>
      </c>
    </row>
    <row r="42" spans="6:12" x14ac:dyDescent="0.15">
      <c r="F42" s="172">
        <v>3000</v>
      </c>
      <c r="G42" s="166">
        <f t="shared" si="0"/>
        <v>150000</v>
      </c>
      <c r="H42" s="153">
        <v>50000</v>
      </c>
      <c r="I42" s="156">
        <f t="shared" si="1"/>
        <v>200000</v>
      </c>
      <c r="J42" s="166">
        <f t="shared" si="2"/>
        <v>30000</v>
      </c>
      <c r="K42" s="153">
        <v>150000</v>
      </c>
      <c r="L42" s="156">
        <f t="shared" si="3"/>
        <v>180000</v>
      </c>
    </row>
    <row r="43" spans="6:12" x14ac:dyDescent="0.15">
      <c r="F43" s="172">
        <v>3500</v>
      </c>
      <c r="G43" s="166">
        <f t="shared" si="0"/>
        <v>175000</v>
      </c>
      <c r="H43" s="153">
        <v>50000</v>
      </c>
      <c r="I43" s="156">
        <f t="shared" si="1"/>
        <v>225000</v>
      </c>
      <c r="J43" s="166">
        <f t="shared" si="2"/>
        <v>35000</v>
      </c>
      <c r="K43" s="153">
        <v>150000</v>
      </c>
      <c r="L43" s="156">
        <f t="shared" si="3"/>
        <v>185000</v>
      </c>
    </row>
    <row r="44" spans="6:12" x14ac:dyDescent="0.15">
      <c r="F44" s="172">
        <v>4000</v>
      </c>
      <c r="G44" s="166">
        <f t="shared" si="0"/>
        <v>200000</v>
      </c>
      <c r="H44" s="153">
        <v>50000</v>
      </c>
      <c r="I44" s="156">
        <f t="shared" si="1"/>
        <v>250000</v>
      </c>
      <c r="J44" s="166">
        <f t="shared" si="2"/>
        <v>40000</v>
      </c>
      <c r="K44" s="153">
        <v>150000</v>
      </c>
      <c r="L44" s="156">
        <f t="shared" si="3"/>
        <v>190000</v>
      </c>
    </row>
    <row r="45" spans="6:12" x14ac:dyDescent="0.15">
      <c r="F45" s="172">
        <v>4500</v>
      </c>
      <c r="G45" s="166">
        <f t="shared" si="0"/>
        <v>225000</v>
      </c>
      <c r="H45" s="153">
        <v>50000</v>
      </c>
      <c r="I45" s="156">
        <f t="shared" si="1"/>
        <v>275000</v>
      </c>
      <c r="J45" s="166">
        <f t="shared" si="2"/>
        <v>45000</v>
      </c>
      <c r="K45" s="153">
        <v>150000</v>
      </c>
      <c r="L45" s="156">
        <f t="shared" si="3"/>
        <v>195000</v>
      </c>
    </row>
    <row r="46" spans="6:12" x14ac:dyDescent="0.15">
      <c r="F46" s="172">
        <v>5000</v>
      </c>
      <c r="G46" s="166">
        <f t="shared" si="0"/>
        <v>250000</v>
      </c>
      <c r="H46" s="153">
        <v>50000</v>
      </c>
      <c r="I46" s="156">
        <f t="shared" si="1"/>
        <v>300000</v>
      </c>
      <c r="J46" s="166">
        <f t="shared" si="2"/>
        <v>50000</v>
      </c>
      <c r="K46" s="153">
        <v>150000</v>
      </c>
      <c r="L46" s="156">
        <f t="shared" si="3"/>
        <v>200000</v>
      </c>
    </row>
    <row r="47" spans="6:12" x14ac:dyDescent="0.15">
      <c r="F47" s="172">
        <v>5500</v>
      </c>
      <c r="G47" s="166">
        <f t="shared" si="0"/>
        <v>275000</v>
      </c>
      <c r="H47" s="153">
        <v>50000</v>
      </c>
      <c r="I47" s="156">
        <f t="shared" si="1"/>
        <v>325000</v>
      </c>
      <c r="J47" s="166">
        <f t="shared" si="2"/>
        <v>55000</v>
      </c>
      <c r="K47" s="153">
        <v>150000</v>
      </c>
      <c r="L47" s="156">
        <f t="shared" si="3"/>
        <v>205000</v>
      </c>
    </row>
    <row r="48" spans="6:12" x14ac:dyDescent="0.15">
      <c r="F48" s="172">
        <v>6000</v>
      </c>
      <c r="G48" s="166">
        <f t="shared" si="0"/>
        <v>300000</v>
      </c>
      <c r="H48" s="153">
        <v>50000</v>
      </c>
      <c r="I48" s="156">
        <f t="shared" si="1"/>
        <v>350000</v>
      </c>
      <c r="J48" s="166">
        <f t="shared" si="2"/>
        <v>60000</v>
      </c>
      <c r="K48" s="153">
        <v>150000</v>
      </c>
      <c r="L48" s="156">
        <f t="shared" si="3"/>
        <v>210000</v>
      </c>
    </row>
    <row r="49" spans="6:12" x14ac:dyDescent="0.15">
      <c r="F49" s="172">
        <v>6500</v>
      </c>
      <c r="G49" s="166">
        <f t="shared" si="0"/>
        <v>325000</v>
      </c>
      <c r="H49" s="153">
        <v>50000</v>
      </c>
      <c r="I49" s="156">
        <f t="shared" si="1"/>
        <v>375000</v>
      </c>
      <c r="J49" s="166">
        <f t="shared" si="2"/>
        <v>65000</v>
      </c>
      <c r="K49" s="153">
        <v>150000</v>
      </c>
      <c r="L49" s="156">
        <f t="shared" si="3"/>
        <v>215000</v>
      </c>
    </row>
    <row r="50" spans="6:12" x14ac:dyDescent="0.15">
      <c r="F50" s="172">
        <v>7000</v>
      </c>
      <c r="G50" s="166">
        <f t="shared" si="0"/>
        <v>350000</v>
      </c>
      <c r="H50" s="153">
        <v>50000</v>
      </c>
      <c r="I50" s="156">
        <f t="shared" si="1"/>
        <v>400000</v>
      </c>
      <c r="J50" s="166">
        <f t="shared" si="2"/>
        <v>70000</v>
      </c>
      <c r="K50" s="153">
        <v>150000</v>
      </c>
      <c r="L50" s="156">
        <f t="shared" si="3"/>
        <v>220000</v>
      </c>
    </row>
    <row r="51" spans="6:12" x14ac:dyDescent="0.15">
      <c r="F51" s="172">
        <v>7500</v>
      </c>
      <c r="G51" s="166">
        <f t="shared" si="0"/>
        <v>375000</v>
      </c>
      <c r="H51" s="153">
        <v>50000</v>
      </c>
      <c r="I51" s="156">
        <f t="shared" si="1"/>
        <v>425000</v>
      </c>
      <c r="J51" s="166">
        <f t="shared" si="2"/>
        <v>75000</v>
      </c>
      <c r="K51" s="153">
        <v>150000</v>
      </c>
      <c r="L51" s="156">
        <f t="shared" si="3"/>
        <v>225000</v>
      </c>
    </row>
    <row r="52" spans="6:12" ht="15" thickBot="1" x14ac:dyDescent="0.2">
      <c r="F52" s="173">
        <v>8000</v>
      </c>
      <c r="G52" s="169">
        <f t="shared" si="0"/>
        <v>400000</v>
      </c>
      <c r="H52" s="159">
        <v>50000</v>
      </c>
      <c r="I52" s="170">
        <f t="shared" si="1"/>
        <v>450000</v>
      </c>
      <c r="J52" s="166">
        <f t="shared" si="2"/>
        <v>80000</v>
      </c>
      <c r="K52" s="153">
        <v>150000</v>
      </c>
      <c r="L52" s="156">
        <f t="shared" si="3"/>
        <v>230000</v>
      </c>
    </row>
  </sheetData>
  <mergeCells count="1">
    <mergeCell ref="C4:R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1000"/>
  <sheetViews>
    <sheetView topLeftCell="A32" workbookViewId="0">
      <selection activeCell="H54" sqref="H54"/>
    </sheetView>
  </sheetViews>
  <sheetFormatPr baseColWidth="10" defaultColWidth="12.6640625" defaultRowHeight="15" customHeight="1" x14ac:dyDescent="0.15"/>
  <cols>
    <col min="1" max="1" width="9" customWidth="1"/>
    <col min="2" max="3" width="10.5" customWidth="1"/>
    <col min="4" max="4" width="19.1640625" customWidth="1"/>
    <col min="5" max="5" width="13" customWidth="1"/>
    <col min="6" max="6" width="12.33203125" customWidth="1"/>
    <col min="7" max="7" width="11.6640625" customWidth="1"/>
    <col min="8" max="8" width="12.1640625" customWidth="1"/>
    <col min="9" max="9" width="11.1640625" customWidth="1"/>
    <col min="10" max="10" width="20" customWidth="1"/>
    <col min="11" max="11" width="13.33203125" customWidth="1"/>
    <col min="12" max="12" width="20.1640625" customWidth="1"/>
    <col min="13" max="13" width="26.33203125" customWidth="1"/>
    <col min="14" max="26" width="14.33203125" customWidth="1"/>
  </cols>
  <sheetData>
    <row r="2" spans="2:14" x14ac:dyDescent="0.2">
      <c r="B2" s="199" t="s">
        <v>17</v>
      </c>
      <c r="C2" s="179"/>
      <c r="D2" s="179"/>
      <c r="E2" s="179"/>
      <c r="F2" s="179"/>
      <c r="G2" s="179"/>
      <c r="H2" s="179"/>
      <c r="I2" s="179"/>
      <c r="J2" s="180"/>
      <c r="K2" s="12"/>
      <c r="L2" s="200"/>
      <c r="M2" s="182"/>
    </row>
    <row r="3" spans="2:14" x14ac:dyDescent="0.2">
      <c r="B3" s="181"/>
      <c r="C3" s="182"/>
      <c r="D3" s="182"/>
      <c r="E3" s="182"/>
      <c r="F3" s="182"/>
      <c r="G3" s="182"/>
      <c r="H3" s="182"/>
      <c r="I3" s="182"/>
      <c r="J3" s="183"/>
      <c r="K3" s="12"/>
    </row>
    <row r="4" spans="2:14" x14ac:dyDescent="0.2">
      <c r="B4" s="181"/>
      <c r="C4" s="182"/>
      <c r="D4" s="182"/>
      <c r="E4" s="182"/>
      <c r="F4" s="182"/>
      <c r="G4" s="182"/>
      <c r="H4" s="182"/>
      <c r="I4" s="182"/>
      <c r="J4" s="183"/>
      <c r="K4" s="12"/>
      <c r="M4" s="11"/>
    </row>
    <row r="5" spans="2:14" x14ac:dyDescent="0.2">
      <c r="B5" s="181"/>
      <c r="C5" s="182"/>
      <c r="D5" s="182"/>
      <c r="E5" s="182"/>
      <c r="F5" s="182"/>
      <c r="G5" s="182"/>
      <c r="H5" s="182"/>
      <c r="I5" s="182"/>
      <c r="J5" s="183"/>
      <c r="K5" s="12"/>
      <c r="M5" s="11"/>
    </row>
    <row r="6" spans="2:14" x14ac:dyDescent="0.2">
      <c r="B6" s="181"/>
      <c r="C6" s="182"/>
      <c r="D6" s="182"/>
      <c r="E6" s="182"/>
      <c r="F6" s="182"/>
      <c r="G6" s="182"/>
      <c r="H6" s="182"/>
      <c r="I6" s="182"/>
      <c r="J6" s="183"/>
      <c r="K6" s="12"/>
      <c r="L6" s="5"/>
      <c r="M6" s="11"/>
    </row>
    <row r="7" spans="2:14" x14ac:dyDescent="0.2">
      <c r="B7" s="181"/>
      <c r="C7" s="182"/>
      <c r="D7" s="182"/>
      <c r="E7" s="182"/>
      <c r="F7" s="182"/>
      <c r="G7" s="182"/>
      <c r="H7" s="182"/>
      <c r="I7" s="182"/>
      <c r="J7" s="183"/>
      <c r="K7" s="12"/>
      <c r="M7" s="11"/>
    </row>
    <row r="8" spans="2:14" x14ac:dyDescent="0.2">
      <c r="B8" s="181"/>
      <c r="C8" s="182"/>
      <c r="D8" s="182"/>
      <c r="E8" s="182"/>
      <c r="F8" s="182"/>
      <c r="G8" s="182"/>
      <c r="H8" s="182"/>
      <c r="I8" s="182"/>
      <c r="J8" s="183"/>
      <c r="K8" s="12"/>
      <c r="M8" s="11"/>
    </row>
    <row r="9" spans="2:14" x14ac:dyDescent="0.2">
      <c r="B9" s="181"/>
      <c r="C9" s="182"/>
      <c r="D9" s="182"/>
      <c r="E9" s="182"/>
      <c r="F9" s="182"/>
      <c r="G9" s="182"/>
      <c r="H9" s="182"/>
      <c r="I9" s="182"/>
      <c r="J9" s="183"/>
      <c r="K9" s="12"/>
    </row>
    <row r="10" spans="2:14" x14ac:dyDescent="0.2">
      <c r="B10" s="181"/>
      <c r="C10" s="182"/>
      <c r="D10" s="182"/>
      <c r="E10" s="182"/>
      <c r="F10" s="182"/>
      <c r="G10" s="182"/>
      <c r="H10" s="182"/>
      <c r="I10" s="182"/>
      <c r="J10" s="183"/>
      <c r="K10" s="12"/>
    </row>
    <row r="11" spans="2:14" x14ac:dyDescent="0.2">
      <c r="B11" s="184"/>
      <c r="C11" s="185"/>
      <c r="D11" s="185"/>
      <c r="E11" s="185"/>
      <c r="F11" s="185"/>
      <c r="G11" s="185"/>
      <c r="H11" s="185"/>
      <c r="I11" s="185"/>
      <c r="J11" s="186"/>
      <c r="K11" s="12"/>
    </row>
    <row r="12" spans="2:14" ht="192.75" customHeight="1" x14ac:dyDescent="0.2">
      <c r="B12" s="197"/>
      <c r="C12" s="188"/>
      <c r="D12" s="188"/>
      <c r="E12" s="188"/>
      <c r="F12" s="188"/>
      <c r="G12" s="188"/>
      <c r="H12" s="188"/>
      <c r="I12" s="188"/>
      <c r="J12" s="189"/>
      <c r="K12" s="12"/>
    </row>
    <row r="13" spans="2:14" x14ac:dyDescent="0.2">
      <c r="B13" s="201" t="s">
        <v>18</v>
      </c>
      <c r="C13" s="188"/>
      <c r="D13" s="188"/>
      <c r="E13" s="188"/>
      <c r="F13" s="188"/>
      <c r="G13" s="188"/>
      <c r="H13" s="188"/>
      <c r="I13" s="188"/>
      <c r="J13" s="189"/>
      <c r="K13" s="13"/>
    </row>
    <row r="14" spans="2:14" x14ac:dyDescent="0.2">
      <c r="B14" s="13"/>
      <c r="C14" s="13"/>
      <c r="D14" s="14" t="s">
        <v>19</v>
      </c>
      <c r="E14" s="14"/>
      <c r="F14" s="14"/>
      <c r="G14" s="14"/>
      <c r="H14" s="15">
        <v>50000</v>
      </c>
      <c r="I14" s="16"/>
      <c r="J14" s="13"/>
      <c r="K14" s="13"/>
      <c r="L14" s="163" t="s">
        <v>84</v>
      </c>
      <c r="N14">
        <v>50000</v>
      </c>
    </row>
    <row r="15" spans="2:14" x14ac:dyDescent="0.2">
      <c r="D15" s="6"/>
      <c r="E15" s="6"/>
      <c r="F15" s="6"/>
      <c r="G15" s="7" t="s">
        <v>20</v>
      </c>
      <c r="H15" s="7" t="s">
        <v>20</v>
      </c>
      <c r="M15" s="163" t="s">
        <v>345</v>
      </c>
      <c r="N15" s="163" t="s">
        <v>346</v>
      </c>
    </row>
    <row r="16" spans="2:14" x14ac:dyDescent="0.2">
      <c r="D16" s="6" t="s">
        <v>3</v>
      </c>
      <c r="E16" s="6"/>
      <c r="F16" s="6"/>
      <c r="G16" s="7">
        <v>20</v>
      </c>
      <c r="H16" s="6">
        <f t="shared" ref="H16:H18" si="0">$H$14*G16</f>
        <v>1000000</v>
      </c>
      <c r="L16" s="163" t="s">
        <v>3</v>
      </c>
      <c r="M16">
        <v>20</v>
      </c>
      <c r="N16">
        <f>M16*N14</f>
        <v>1000000</v>
      </c>
    </row>
    <row r="17" spans="3:14" x14ac:dyDescent="0.2">
      <c r="D17" s="8" t="s">
        <v>4</v>
      </c>
      <c r="E17" s="6"/>
      <c r="F17" s="6"/>
      <c r="G17" s="7">
        <v>12</v>
      </c>
      <c r="H17" s="6">
        <f t="shared" si="0"/>
        <v>600000</v>
      </c>
      <c r="L17" s="163" t="s">
        <v>347</v>
      </c>
      <c r="M17">
        <v>12</v>
      </c>
      <c r="N17">
        <f>M17*N14</f>
        <v>600000</v>
      </c>
    </row>
    <row r="18" spans="3:14" x14ac:dyDescent="0.2">
      <c r="D18" s="6" t="s">
        <v>5</v>
      </c>
      <c r="E18" s="6"/>
      <c r="F18" s="6"/>
      <c r="G18" s="7">
        <f>G16-G17</f>
        <v>8</v>
      </c>
      <c r="H18" s="6">
        <f t="shared" si="0"/>
        <v>400000</v>
      </c>
      <c r="L18" s="163" t="s">
        <v>348</v>
      </c>
      <c r="M18">
        <f>M16-M17</f>
        <v>8</v>
      </c>
      <c r="N18">
        <f>N16-N17</f>
        <v>400000</v>
      </c>
    </row>
    <row r="19" spans="3:14" x14ac:dyDescent="0.2">
      <c r="D19" s="6" t="s">
        <v>6</v>
      </c>
      <c r="E19" s="6"/>
      <c r="F19" s="6"/>
      <c r="G19" s="6"/>
      <c r="H19" s="6">
        <v>120000</v>
      </c>
      <c r="L19" s="163" t="s">
        <v>331</v>
      </c>
      <c r="N19">
        <v>120000</v>
      </c>
    </row>
    <row r="20" spans="3:14" x14ac:dyDescent="0.2">
      <c r="D20" s="6" t="s">
        <v>21</v>
      </c>
      <c r="E20" s="6"/>
      <c r="F20" s="6"/>
      <c r="G20" s="6">
        <f>H20/H14</f>
        <v>5.6</v>
      </c>
      <c r="H20" s="6">
        <f>H18-H19</f>
        <v>280000</v>
      </c>
      <c r="L20" s="163" t="s">
        <v>349</v>
      </c>
      <c r="N20">
        <f>N18-N19</f>
        <v>280000</v>
      </c>
    </row>
    <row r="21" spans="3:14" ht="15.75" customHeight="1" x14ac:dyDescent="0.15"/>
    <row r="22" spans="3:14" ht="15.75" customHeight="1" x14ac:dyDescent="0.2">
      <c r="D22" s="9" t="s">
        <v>8</v>
      </c>
      <c r="E22" s="202" t="s">
        <v>9</v>
      </c>
      <c r="F22" s="182"/>
      <c r="H22" s="18">
        <f>H18/H16</f>
        <v>0.4</v>
      </c>
      <c r="L22" s="163" t="s">
        <v>118</v>
      </c>
      <c r="M22" s="163" t="s">
        <v>350</v>
      </c>
      <c r="N22">
        <f>M18/M16</f>
        <v>0.4</v>
      </c>
    </row>
    <row r="23" spans="3:14" ht="15.75" customHeight="1" x14ac:dyDescent="0.2">
      <c r="E23" s="182"/>
      <c r="F23" s="182"/>
      <c r="G23" s="9" t="s">
        <v>22</v>
      </c>
      <c r="H23" s="10">
        <f>H22</f>
        <v>0.4</v>
      </c>
    </row>
    <row r="24" spans="3:14" ht="15.75" customHeight="1" x14ac:dyDescent="0.2">
      <c r="E24" s="17"/>
      <c r="F24" s="17"/>
      <c r="H24" s="19"/>
      <c r="L24" s="163" t="s">
        <v>351</v>
      </c>
      <c r="M24" s="163" t="s">
        <v>352</v>
      </c>
      <c r="N24">
        <f>N19/M18</f>
        <v>15000</v>
      </c>
    </row>
    <row r="25" spans="3:14" ht="15.75" customHeight="1" x14ac:dyDescent="0.2">
      <c r="C25" s="9" t="s">
        <v>7</v>
      </c>
      <c r="D25" s="9" t="s">
        <v>12</v>
      </c>
      <c r="E25" s="191" t="s">
        <v>23</v>
      </c>
      <c r="F25" s="182"/>
      <c r="H25" s="9">
        <f>H19/G18</f>
        <v>15000</v>
      </c>
      <c r="M25" s="163" t="s">
        <v>353</v>
      </c>
      <c r="N25">
        <f>N19/N22</f>
        <v>300000</v>
      </c>
    </row>
    <row r="26" spans="3:14" ht="15.75" customHeight="1" x14ac:dyDescent="0.2">
      <c r="D26" s="9" t="s">
        <v>15</v>
      </c>
      <c r="E26" s="191" t="s">
        <v>16</v>
      </c>
      <c r="F26" s="182"/>
      <c r="H26" s="9">
        <f>H19/H22</f>
        <v>300000</v>
      </c>
    </row>
    <row r="27" spans="3:14" ht="15.75" customHeight="1" x14ac:dyDescent="0.15"/>
    <row r="28" spans="3:14" ht="15.75" customHeight="1" x14ac:dyDescent="0.15">
      <c r="C28" s="9" t="s">
        <v>14</v>
      </c>
      <c r="D28" s="192" t="s">
        <v>24</v>
      </c>
      <c r="E28" s="188"/>
      <c r="F28" s="188"/>
      <c r="G28" s="188"/>
      <c r="H28" s="189"/>
    </row>
    <row r="29" spans="3:14" ht="15.75" customHeight="1" x14ac:dyDescent="0.15"/>
    <row r="30" spans="3:14" ht="15.75" customHeight="1" x14ac:dyDescent="0.2">
      <c r="D30" s="20" t="s">
        <v>25</v>
      </c>
      <c r="E30" s="191" t="s">
        <v>26</v>
      </c>
      <c r="F30" s="182"/>
      <c r="H30" s="9">
        <f>(H19+100000)/H22</f>
        <v>550000</v>
      </c>
    </row>
    <row r="31" spans="3:14" ht="15.75" customHeight="1" x14ac:dyDescent="0.2">
      <c r="D31" s="20" t="s">
        <v>27</v>
      </c>
      <c r="E31" s="191" t="s">
        <v>28</v>
      </c>
      <c r="F31" s="182"/>
      <c r="H31" s="9">
        <f>(H19+100000)/G18</f>
        <v>27500</v>
      </c>
    </row>
    <row r="32" spans="3:14" ht="15.75" customHeight="1" x14ac:dyDescent="0.15"/>
    <row r="33" spans="3:11" ht="15.75" customHeight="1" x14ac:dyDescent="0.2">
      <c r="C33" s="9" t="s">
        <v>29</v>
      </c>
      <c r="D33" s="196" t="s">
        <v>30</v>
      </c>
      <c r="E33" s="188"/>
      <c r="F33" s="188"/>
      <c r="G33" s="188"/>
      <c r="H33" s="188"/>
      <c r="I33" s="21" t="s">
        <v>31</v>
      </c>
      <c r="K33" s="22" t="s">
        <v>2</v>
      </c>
    </row>
    <row r="34" spans="3:11" ht="15.75" customHeight="1" x14ac:dyDescent="0.2">
      <c r="J34" s="6" t="s">
        <v>32</v>
      </c>
      <c r="K34" s="6">
        <f>G18</f>
        <v>8</v>
      </c>
    </row>
    <row r="35" spans="3:11" ht="15.75" customHeight="1" x14ac:dyDescent="0.2">
      <c r="D35" s="20" t="s">
        <v>33</v>
      </c>
      <c r="E35" s="11"/>
      <c r="F35" s="11"/>
      <c r="H35" s="9">
        <v>4</v>
      </c>
      <c r="J35" s="23" t="s">
        <v>33</v>
      </c>
      <c r="K35" s="6">
        <v>4</v>
      </c>
    </row>
    <row r="36" spans="3:11" ht="15.75" customHeight="1" x14ac:dyDescent="0.2">
      <c r="D36" s="20" t="s">
        <v>27</v>
      </c>
      <c r="E36" s="9" t="s">
        <v>34</v>
      </c>
      <c r="H36" s="9">
        <f>H19/(G18-H35)</f>
        <v>30000</v>
      </c>
      <c r="J36" s="6" t="s">
        <v>35</v>
      </c>
      <c r="K36" s="6">
        <f>K34-K35</f>
        <v>4</v>
      </c>
    </row>
    <row r="37" spans="3:11" ht="15.75" customHeight="1" x14ac:dyDescent="0.2">
      <c r="D37" s="20" t="s">
        <v>25</v>
      </c>
      <c r="E37" s="12" t="s">
        <v>36</v>
      </c>
      <c r="F37" s="12"/>
      <c r="H37" s="9">
        <f>H36*G16</f>
        <v>600000</v>
      </c>
      <c r="J37" s="6" t="s">
        <v>6</v>
      </c>
      <c r="K37" s="22">
        <f>H19</f>
        <v>120000</v>
      </c>
    </row>
    <row r="38" spans="3:11" ht="15.75" customHeight="1" x14ac:dyDescent="0.2">
      <c r="D38" s="20"/>
      <c r="E38" s="12"/>
      <c r="F38" s="12"/>
      <c r="J38" s="6" t="s">
        <v>37</v>
      </c>
      <c r="K38" s="6">
        <f>K37/K36</f>
        <v>30000</v>
      </c>
    </row>
    <row r="39" spans="3:11" ht="15.75" customHeight="1" x14ac:dyDescent="0.2">
      <c r="D39" s="20"/>
      <c r="E39" s="12"/>
      <c r="F39" s="12"/>
      <c r="J39" s="6" t="s">
        <v>38</v>
      </c>
      <c r="K39" s="6">
        <f>K38*G16</f>
        <v>600000</v>
      </c>
    </row>
    <row r="40" spans="3:11" ht="15.75" customHeight="1" x14ac:dyDescent="0.2">
      <c r="C40" s="9" t="s">
        <v>39</v>
      </c>
      <c r="D40" s="24" t="s">
        <v>40</v>
      </c>
      <c r="E40" s="25"/>
      <c r="F40" s="25"/>
      <c r="G40" s="26"/>
      <c r="H40" s="27"/>
    </row>
    <row r="41" spans="3:11" ht="15.75" customHeight="1" x14ac:dyDescent="0.2">
      <c r="D41" s="197"/>
      <c r="E41" s="189"/>
      <c r="F41" s="7" t="s">
        <v>20</v>
      </c>
    </row>
    <row r="42" spans="3:11" ht="15.75" customHeight="1" x14ac:dyDescent="0.2">
      <c r="D42" s="6" t="s">
        <v>3</v>
      </c>
      <c r="E42" s="6"/>
      <c r="F42" s="7">
        <f t="shared" ref="F42:F43" si="1">G16</f>
        <v>20</v>
      </c>
    </row>
    <row r="43" spans="3:11" ht="15.75" customHeight="1" x14ac:dyDescent="0.2">
      <c r="D43" s="8" t="s">
        <v>4</v>
      </c>
      <c r="E43" s="6"/>
      <c r="F43" s="7">
        <f t="shared" si="1"/>
        <v>12</v>
      </c>
    </row>
    <row r="44" spans="3:11" ht="15.75" customHeight="1" x14ac:dyDescent="0.2">
      <c r="D44" s="6" t="s">
        <v>41</v>
      </c>
      <c r="E44" s="6"/>
      <c r="F44" s="7">
        <f>F42-F43</f>
        <v>8</v>
      </c>
    </row>
    <row r="45" spans="3:11" ht="38.25" customHeight="1" x14ac:dyDescent="0.15">
      <c r="D45" s="198" t="s">
        <v>42</v>
      </c>
      <c r="E45" s="189"/>
      <c r="F45" s="28">
        <f>15%*F42</f>
        <v>3</v>
      </c>
    </row>
    <row r="46" spans="3:11" ht="31.5" customHeight="1" x14ac:dyDescent="0.15">
      <c r="D46" s="198" t="s">
        <v>43</v>
      </c>
      <c r="E46" s="189"/>
      <c r="F46" s="28">
        <f>F44-F45</f>
        <v>5</v>
      </c>
    </row>
    <row r="47" spans="3:11" ht="15.75" customHeight="1" x14ac:dyDescent="0.2">
      <c r="D47" s="6" t="s">
        <v>44</v>
      </c>
      <c r="E47" s="6"/>
      <c r="F47" s="22">
        <f>H19</f>
        <v>120000</v>
      </c>
    </row>
    <row r="48" spans="3:11" ht="15.75" customHeight="1" x14ac:dyDescent="0.2">
      <c r="D48" s="6" t="s">
        <v>45</v>
      </c>
      <c r="E48" s="6"/>
      <c r="F48" s="22">
        <f>F47/F46</f>
        <v>24000</v>
      </c>
    </row>
    <row r="49" spans="3:8" ht="15.75" customHeight="1" x14ac:dyDescent="0.2">
      <c r="D49" s="193" t="s">
        <v>46</v>
      </c>
      <c r="E49" s="189"/>
      <c r="F49" s="22">
        <f>F48*F42</f>
        <v>480000</v>
      </c>
    </row>
    <row r="50" spans="3:8" ht="15.75" customHeight="1" x14ac:dyDescent="0.15"/>
    <row r="51" spans="3:8" ht="15.75" customHeight="1" x14ac:dyDescent="0.2">
      <c r="C51" s="9" t="s">
        <v>47</v>
      </c>
      <c r="D51" s="194" t="s">
        <v>48</v>
      </c>
      <c r="E51" s="195"/>
      <c r="F51" s="195"/>
      <c r="G51" s="195"/>
      <c r="H51" s="195"/>
    </row>
    <row r="52" spans="3:8" ht="15.75" customHeight="1" x14ac:dyDescent="0.15">
      <c r="D52" s="9" t="s">
        <v>49</v>
      </c>
      <c r="H52" s="9">
        <v>20000</v>
      </c>
    </row>
    <row r="53" spans="3:8" ht="15.75" customHeight="1" x14ac:dyDescent="0.2">
      <c r="D53" s="20" t="s">
        <v>27</v>
      </c>
      <c r="E53" s="12" t="s">
        <v>50</v>
      </c>
      <c r="F53" s="12"/>
      <c r="H53" s="9">
        <f>H52/G18</f>
        <v>2500</v>
      </c>
    </row>
    <row r="54" spans="3:8" ht="15.75" customHeight="1" x14ac:dyDescent="0.2">
      <c r="D54" s="20" t="s">
        <v>25</v>
      </c>
      <c r="E54" s="12" t="s">
        <v>51</v>
      </c>
      <c r="F54" s="12"/>
      <c r="H54" s="9">
        <f>H52/H22</f>
        <v>50000</v>
      </c>
    </row>
    <row r="55" spans="3:8" ht="15.75" customHeight="1" x14ac:dyDescent="0.15"/>
    <row r="56" spans="3:8" ht="15.75" customHeight="1" x14ac:dyDescent="0.15"/>
    <row r="57" spans="3:8" ht="15.75" customHeight="1" x14ac:dyDescent="0.15"/>
    <row r="58" spans="3:8" ht="15.75" customHeight="1" x14ac:dyDescent="0.15"/>
    <row r="59" spans="3:8" ht="15.75" customHeight="1" x14ac:dyDescent="0.15"/>
    <row r="60" spans="3:8" ht="15.75" customHeight="1" x14ac:dyDescent="0.15"/>
    <row r="61" spans="3:8" ht="15.75" customHeight="1" x14ac:dyDescent="0.15"/>
    <row r="62" spans="3:8" ht="15.75" customHeight="1" x14ac:dyDescent="0.15"/>
    <row r="63" spans="3:8" ht="15.75" customHeight="1" x14ac:dyDescent="0.15"/>
    <row r="64" spans="3:8"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6">
    <mergeCell ref="B2:J11"/>
    <mergeCell ref="L2:M2"/>
    <mergeCell ref="B12:J12"/>
    <mergeCell ref="B13:J13"/>
    <mergeCell ref="E22:F23"/>
    <mergeCell ref="E25:F25"/>
    <mergeCell ref="D28:H28"/>
    <mergeCell ref="D49:E49"/>
    <mergeCell ref="D51:H51"/>
    <mergeCell ref="E26:F26"/>
    <mergeCell ref="E30:F30"/>
    <mergeCell ref="E31:F31"/>
    <mergeCell ref="D33:H33"/>
    <mergeCell ref="D41:E41"/>
    <mergeCell ref="D45:E45"/>
    <mergeCell ref="D46:E46"/>
  </mergeCells>
  <pageMargins left="0.7" right="0.7" top="0.75" bottom="0.75" header="0" footer="0"/>
  <pageSetup orientation="portrait"/>
  <ignoredErrors>
    <ignoredError sqref="F4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zoomScale="111" workbookViewId="0">
      <selection activeCell="I21" sqref="I21"/>
    </sheetView>
  </sheetViews>
  <sheetFormatPr baseColWidth="10" defaultColWidth="12.6640625" defaultRowHeight="15" customHeight="1" x14ac:dyDescent="0.15"/>
  <cols>
    <col min="1" max="1" width="9" customWidth="1"/>
    <col min="2" max="2" width="36" customWidth="1"/>
    <col min="3" max="3" width="9" customWidth="1"/>
    <col min="4" max="4" width="18.83203125" customWidth="1"/>
    <col min="5" max="5" width="13.6640625" customWidth="1"/>
    <col min="6" max="9" width="9" customWidth="1"/>
    <col min="10" max="10" width="20.1640625" customWidth="1"/>
    <col min="11" max="26" width="14.33203125" customWidth="1"/>
  </cols>
  <sheetData>
    <row r="1" spans="2:9" ht="14" x14ac:dyDescent="0.15">
      <c r="B1" s="199" t="s">
        <v>52</v>
      </c>
      <c r="C1" s="179"/>
      <c r="D1" s="179"/>
      <c r="E1" s="179"/>
      <c r="F1" s="179"/>
      <c r="G1" s="179"/>
      <c r="H1" s="179"/>
      <c r="I1" s="180"/>
    </row>
    <row r="2" spans="2:9" ht="14" x14ac:dyDescent="0.15">
      <c r="B2" s="181"/>
      <c r="C2" s="182"/>
      <c r="D2" s="182"/>
      <c r="E2" s="182"/>
      <c r="F2" s="182"/>
      <c r="G2" s="182"/>
      <c r="H2" s="182"/>
      <c r="I2" s="183"/>
    </row>
    <row r="3" spans="2:9" ht="14" x14ac:dyDescent="0.15">
      <c r="B3" s="181"/>
      <c r="C3" s="182"/>
      <c r="D3" s="182"/>
      <c r="E3" s="182"/>
      <c r="F3" s="182"/>
      <c r="G3" s="182"/>
      <c r="H3" s="182"/>
      <c r="I3" s="183"/>
    </row>
    <row r="4" spans="2:9" ht="14" x14ac:dyDescent="0.15">
      <c r="B4" s="181"/>
      <c r="C4" s="182"/>
      <c r="D4" s="182"/>
      <c r="E4" s="182"/>
      <c r="F4" s="182"/>
      <c r="G4" s="182"/>
      <c r="H4" s="182"/>
      <c r="I4" s="183"/>
    </row>
    <row r="5" spans="2:9" ht="14" x14ac:dyDescent="0.15">
      <c r="B5" s="181"/>
      <c r="C5" s="182"/>
      <c r="D5" s="182"/>
      <c r="E5" s="182"/>
      <c r="F5" s="182"/>
      <c r="G5" s="182"/>
      <c r="H5" s="182"/>
      <c r="I5" s="183"/>
    </row>
    <row r="6" spans="2:9" ht="14" x14ac:dyDescent="0.15">
      <c r="B6" s="181"/>
      <c r="C6" s="182"/>
      <c r="D6" s="182"/>
      <c r="E6" s="182"/>
      <c r="F6" s="182"/>
      <c r="G6" s="182"/>
      <c r="H6" s="182"/>
      <c r="I6" s="183"/>
    </row>
    <row r="7" spans="2:9" ht="14" x14ac:dyDescent="0.15">
      <c r="B7" s="181"/>
      <c r="C7" s="182"/>
      <c r="D7" s="182"/>
      <c r="E7" s="182"/>
      <c r="F7" s="182"/>
      <c r="G7" s="182"/>
      <c r="H7" s="182"/>
      <c r="I7" s="183"/>
    </row>
    <row r="8" spans="2:9" ht="14" x14ac:dyDescent="0.15">
      <c r="B8" s="181"/>
      <c r="C8" s="182"/>
      <c r="D8" s="182"/>
      <c r="E8" s="182"/>
      <c r="F8" s="182"/>
      <c r="G8" s="182"/>
      <c r="H8" s="182"/>
      <c r="I8" s="183"/>
    </row>
    <row r="9" spans="2:9" ht="14" x14ac:dyDescent="0.15">
      <c r="B9" s="181"/>
      <c r="C9" s="182"/>
      <c r="D9" s="182"/>
      <c r="E9" s="182"/>
      <c r="F9" s="182"/>
      <c r="G9" s="182"/>
      <c r="H9" s="182"/>
      <c r="I9" s="183"/>
    </row>
    <row r="10" spans="2:9" ht="14" x14ac:dyDescent="0.15">
      <c r="B10" s="181"/>
      <c r="C10" s="182"/>
      <c r="D10" s="182"/>
      <c r="E10" s="182"/>
      <c r="F10" s="182"/>
      <c r="G10" s="182"/>
      <c r="H10" s="182"/>
      <c r="I10" s="183"/>
    </row>
    <row r="11" spans="2:9" ht="14" x14ac:dyDescent="0.15">
      <c r="B11" s="181"/>
      <c r="C11" s="182"/>
      <c r="D11" s="182"/>
      <c r="E11" s="182"/>
      <c r="F11" s="182"/>
      <c r="G11" s="182"/>
      <c r="H11" s="182"/>
      <c r="I11" s="183"/>
    </row>
    <row r="12" spans="2:9" ht="14" x14ac:dyDescent="0.15">
      <c r="B12" s="181"/>
      <c r="C12" s="182"/>
      <c r="D12" s="182"/>
      <c r="E12" s="182"/>
      <c r="F12" s="182"/>
      <c r="G12" s="182"/>
      <c r="H12" s="182"/>
      <c r="I12" s="183"/>
    </row>
    <row r="13" spans="2:9" ht="14" x14ac:dyDescent="0.15">
      <c r="B13" s="181"/>
      <c r="C13" s="182"/>
      <c r="D13" s="182"/>
      <c r="E13" s="182"/>
      <c r="F13" s="182"/>
      <c r="G13" s="182"/>
      <c r="H13" s="182"/>
      <c r="I13" s="183"/>
    </row>
    <row r="14" spans="2:9" ht="14" x14ac:dyDescent="0.15">
      <c r="B14" s="181"/>
      <c r="C14" s="182"/>
      <c r="D14" s="182"/>
      <c r="E14" s="182"/>
      <c r="F14" s="182"/>
      <c r="G14" s="182"/>
      <c r="H14" s="182"/>
      <c r="I14" s="183"/>
    </row>
    <row r="15" spans="2:9" ht="14" x14ac:dyDescent="0.15">
      <c r="B15" s="184"/>
      <c r="C15" s="185"/>
      <c r="D15" s="185"/>
      <c r="E15" s="185"/>
      <c r="F15" s="185"/>
      <c r="G15" s="185"/>
      <c r="H15" s="185"/>
      <c r="I15" s="186"/>
    </row>
    <row r="16" spans="2:9" ht="183.75" customHeight="1" x14ac:dyDescent="0.15"/>
    <row r="17" spans="1:10" x14ac:dyDescent="0.2">
      <c r="B17" s="201" t="s">
        <v>53</v>
      </c>
      <c r="C17" s="188"/>
      <c r="D17" s="188"/>
      <c r="E17" s="188"/>
      <c r="F17" s="188"/>
      <c r="G17" s="188"/>
      <c r="H17" s="188"/>
      <c r="I17" s="188"/>
      <c r="J17" s="189"/>
    </row>
    <row r="18" spans="1:10" x14ac:dyDescent="0.2">
      <c r="A18" s="5"/>
      <c r="B18" s="8" t="s">
        <v>54</v>
      </c>
      <c r="C18" s="8"/>
      <c r="D18" s="8"/>
      <c r="E18" s="8"/>
      <c r="F18" s="8"/>
      <c r="G18" s="8"/>
      <c r="H18" s="8">
        <v>20000</v>
      </c>
    </row>
    <row r="19" spans="1:10" x14ac:dyDescent="0.2">
      <c r="A19" s="5"/>
      <c r="B19" s="8" t="s">
        <v>55</v>
      </c>
      <c r="C19" s="8"/>
      <c r="D19" s="8"/>
      <c r="E19" s="8" t="s">
        <v>20</v>
      </c>
      <c r="F19" s="8"/>
      <c r="G19" s="8"/>
      <c r="H19" s="8" t="s">
        <v>56</v>
      </c>
    </row>
    <row r="20" spans="1:10" x14ac:dyDescent="0.2">
      <c r="B20" s="6" t="s">
        <v>57</v>
      </c>
      <c r="C20" s="6"/>
      <c r="D20" s="6"/>
      <c r="E20" s="6">
        <v>40</v>
      </c>
      <c r="F20" s="6"/>
      <c r="G20" s="6"/>
      <c r="H20" s="6">
        <f t="shared" ref="H20:H22" si="0">E20*$H$18</f>
        <v>800000</v>
      </c>
    </row>
    <row r="21" spans="1:10" ht="15.75" customHeight="1" x14ac:dyDescent="0.2">
      <c r="B21" s="6" t="s">
        <v>58</v>
      </c>
      <c r="C21" s="6"/>
      <c r="D21" s="6"/>
      <c r="E21" s="6">
        <v>28</v>
      </c>
      <c r="F21" s="6"/>
      <c r="G21" s="6"/>
      <c r="H21" s="6">
        <f t="shared" si="0"/>
        <v>560000</v>
      </c>
    </row>
    <row r="22" spans="1:10" ht="15.75" customHeight="1" x14ac:dyDescent="0.2">
      <c r="B22" s="6" t="s">
        <v>5</v>
      </c>
      <c r="C22" s="6"/>
      <c r="D22" s="6"/>
      <c r="E22" s="6">
        <f>E20-E21</f>
        <v>12</v>
      </c>
      <c r="F22" s="6"/>
      <c r="G22" s="6"/>
      <c r="H22" s="6">
        <f t="shared" si="0"/>
        <v>240000</v>
      </c>
    </row>
    <row r="23" spans="1:10" ht="15.75" customHeight="1" x14ac:dyDescent="0.2">
      <c r="B23" s="6" t="s">
        <v>59</v>
      </c>
      <c r="C23" s="6"/>
      <c r="D23" s="6"/>
      <c r="E23" s="6"/>
      <c r="F23" s="6"/>
      <c r="G23" s="6"/>
      <c r="H23" s="6">
        <v>180000</v>
      </c>
    </row>
    <row r="24" spans="1:10" ht="15.75" customHeight="1" x14ac:dyDescent="0.2">
      <c r="B24" s="6" t="s">
        <v>21</v>
      </c>
      <c r="C24" s="6"/>
      <c r="D24" s="6"/>
      <c r="E24" s="6"/>
      <c r="F24" s="6"/>
      <c r="G24" s="6"/>
      <c r="H24" s="6">
        <f>H22-H23</f>
        <v>60000</v>
      </c>
    </row>
    <row r="25" spans="1:10" ht="15.75" customHeight="1" x14ac:dyDescent="0.15"/>
    <row r="26" spans="1:10" ht="15.75" customHeight="1" x14ac:dyDescent="0.2">
      <c r="A26" s="9" t="s">
        <v>7</v>
      </c>
      <c r="B26" s="20" t="s">
        <v>60</v>
      </c>
      <c r="C26" s="204" t="s">
        <v>61</v>
      </c>
      <c r="D26" s="182"/>
      <c r="F26" s="9">
        <f>E21/E20</f>
        <v>0.7</v>
      </c>
      <c r="G26" s="9" t="s">
        <v>62</v>
      </c>
      <c r="H26" s="10">
        <f>F26</f>
        <v>0.7</v>
      </c>
    </row>
    <row r="27" spans="1:10" ht="15.75" customHeight="1" x14ac:dyDescent="0.2">
      <c r="B27" s="20"/>
      <c r="C27" s="191"/>
      <c r="D27" s="182"/>
      <c r="H27" s="19"/>
    </row>
    <row r="28" spans="1:10" ht="15.75" customHeight="1" x14ac:dyDescent="0.2">
      <c r="A28" s="9" t="s">
        <v>11</v>
      </c>
      <c r="B28" s="20" t="s">
        <v>63</v>
      </c>
      <c r="C28" s="191" t="s">
        <v>64</v>
      </c>
      <c r="D28" s="182"/>
      <c r="F28" s="9">
        <f>E22/E20</f>
        <v>0.3</v>
      </c>
      <c r="H28" s="10">
        <f>F28</f>
        <v>0.3</v>
      </c>
    </row>
    <row r="29" spans="1:10" ht="15.75" customHeight="1" x14ac:dyDescent="0.15"/>
    <row r="30" spans="1:10" ht="15.75" customHeight="1" x14ac:dyDescent="0.2">
      <c r="A30" s="9" t="s">
        <v>14</v>
      </c>
      <c r="B30" s="9" t="s">
        <v>12</v>
      </c>
      <c r="C30" s="191" t="s">
        <v>23</v>
      </c>
      <c r="D30" s="182"/>
      <c r="H30" s="9">
        <f>H23/E22</f>
        <v>15000</v>
      </c>
    </row>
    <row r="31" spans="1:10" ht="15.75" customHeight="1" x14ac:dyDescent="0.2">
      <c r="B31" s="9" t="s">
        <v>15</v>
      </c>
      <c r="C31" s="191" t="s">
        <v>16</v>
      </c>
      <c r="D31" s="182"/>
      <c r="H31" s="9">
        <f>H23/H28</f>
        <v>600000</v>
      </c>
    </row>
    <row r="32" spans="1:10" ht="15.75" customHeight="1" x14ac:dyDescent="0.15"/>
    <row r="33" spans="1:8" ht="15.75" customHeight="1" x14ac:dyDescent="0.2">
      <c r="A33" s="9" t="s">
        <v>29</v>
      </c>
      <c r="B33" s="205" t="s">
        <v>65</v>
      </c>
      <c r="C33" s="188"/>
      <c r="D33" s="188"/>
      <c r="E33" s="188"/>
      <c r="F33" s="188"/>
      <c r="G33" s="188"/>
      <c r="H33" s="189"/>
    </row>
    <row r="34" spans="1:8" ht="15.75" customHeight="1" x14ac:dyDescent="0.15">
      <c r="B34" s="9" t="s">
        <v>66</v>
      </c>
      <c r="H34" s="9">
        <v>120000</v>
      </c>
    </row>
    <row r="35" spans="1:8" ht="15.75" customHeight="1" x14ac:dyDescent="0.2">
      <c r="B35" s="9" t="s">
        <v>37</v>
      </c>
      <c r="C35" s="191" t="s">
        <v>67</v>
      </c>
      <c r="D35" s="182"/>
      <c r="H35" s="9">
        <f>(H23+H34)/E22</f>
        <v>25000</v>
      </c>
    </row>
    <row r="36" spans="1:8" ht="15.75" customHeight="1" x14ac:dyDescent="0.2">
      <c r="B36" s="9" t="s">
        <v>46</v>
      </c>
      <c r="C36" s="191" t="s">
        <v>68</v>
      </c>
      <c r="D36" s="182"/>
      <c r="H36" s="9">
        <f>(H23+H34)/H28</f>
        <v>1000000</v>
      </c>
    </row>
    <row r="37" spans="1:8" ht="15.75" customHeight="1" x14ac:dyDescent="0.15"/>
    <row r="38" spans="1:8" ht="15.75" customHeight="1" x14ac:dyDescent="0.2">
      <c r="A38" s="9" t="s">
        <v>39</v>
      </c>
      <c r="B38" s="203" t="s">
        <v>69</v>
      </c>
      <c r="C38" s="188"/>
      <c r="D38" s="188"/>
      <c r="E38" s="188"/>
      <c r="F38" s="188"/>
      <c r="G38" s="188"/>
      <c r="H38" s="189"/>
    </row>
    <row r="39" spans="1:8" ht="15.75" customHeight="1" x14ac:dyDescent="0.2">
      <c r="B39" s="29"/>
      <c r="D39" s="30" t="s">
        <v>20</v>
      </c>
    </row>
    <row r="40" spans="1:8" ht="15.75" customHeight="1" x14ac:dyDescent="0.2">
      <c r="B40" s="31" t="s">
        <v>3</v>
      </c>
      <c r="D40" s="32">
        <v>40</v>
      </c>
    </row>
    <row r="41" spans="1:8" ht="15.75" customHeight="1" x14ac:dyDescent="0.2">
      <c r="B41" s="33" t="s">
        <v>4</v>
      </c>
      <c r="D41" s="32">
        <v>28</v>
      </c>
    </row>
    <row r="42" spans="1:8" ht="15.75" customHeight="1" x14ac:dyDescent="0.2">
      <c r="B42" s="31" t="s">
        <v>70</v>
      </c>
      <c r="D42" s="32">
        <f>D40-D41</f>
        <v>12</v>
      </c>
    </row>
    <row r="43" spans="1:8" ht="15.75" customHeight="1" x14ac:dyDescent="0.2">
      <c r="B43" s="31" t="s">
        <v>71</v>
      </c>
      <c r="D43" s="32">
        <f>0.1*D40</f>
        <v>4</v>
      </c>
    </row>
    <row r="44" spans="1:8" ht="15.75" customHeight="1" x14ac:dyDescent="0.2">
      <c r="B44" s="31" t="s">
        <v>43</v>
      </c>
      <c r="D44" s="34">
        <f>D42-D43</f>
        <v>8</v>
      </c>
    </row>
    <row r="45" spans="1:8" ht="15.75" customHeight="1" x14ac:dyDescent="0.2">
      <c r="B45" s="31" t="s">
        <v>44</v>
      </c>
      <c r="D45" s="32">
        <v>180000</v>
      </c>
    </row>
    <row r="46" spans="1:8" ht="15.75" customHeight="1" x14ac:dyDescent="0.2">
      <c r="B46" s="31" t="s">
        <v>45</v>
      </c>
      <c r="D46" s="32">
        <f>D45/D44</f>
        <v>22500</v>
      </c>
    </row>
    <row r="47" spans="1:8" ht="15.75" customHeight="1" x14ac:dyDescent="0.2">
      <c r="B47" s="35" t="s">
        <v>38</v>
      </c>
      <c r="D47" s="36">
        <f>D46*D40</f>
        <v>900000</v>
      </c>
    </row>
    <row r="48" spans="1:8" ht="15.75" customHeight="1" x14ac:dyDescent="0.15"/>
    <row r="49" spans="1:8" ht="15.75" customHeight="1" x14ac:dyDescent="0.2">
      <c r="A49" s="9" t="s">
        <v>47</v>
      </c>
      <c r="B49" s="205" t="s">
        <v>72</v>
      </c>
      <c r="C49" s="188"/>
      <c r="D49" s="188"/>
      <c r="E49" s="188"/>
      <c r="F49" s="188"/>
      <c r="G49" s="188"/>
      <c r="H49" s="189"/>
    </row>
    <row r="50" spans="1:8" ht="15.75" customHeight="1" x14ac:dyDescent="0.15">
      <c r="B50" s="9" t="s">
        <v>73</v>
      </c>
      <c r="H50" s="9">
        <v>1200000</v>
      </c>
    </row>
    <row r="51" spans="1:8" ht="15.75" customHeight="1" x14ac:dyDescent="0.2">
      <c r="B51" s="9" t="s">
        <v>21</v>
      </c>
      <c r="C51" s="191" t="s">
        <v>74</v>
      </c>
      <c r="D51" s="182"/>
      <c r="H51" s="9">
        <f>H50*H28-H23</f>
        <v>180000</v>
      </c>
    </row>
    <row r="52" spans="1:8" ht="15.75" customHeight="1" x14ac:dyDescent="0.15"/>
    <row r="53" spans="1:8" ht="15.75" customHeight="1" x14ac:dyDescent="0.2">
      <c r="A53" s="9" t="s">
        <v>47</v>
      </c>
      <c r="B53" s="203" t="s">
        <v>75</v>
      </c>
      <c r="C53" s="188"/>
      <c r="D53" s="188"/>
      <c r="E53" s="188"/>
      <c r="F53" s="188"/>
      <c r="G53" s="188"/>
      <c r="H53" s="189"/>
    </row>
    <row r="54" spans="1:8" ht="15.75" customHeight="1" x14ac:dyDescent="0.15">
      <c r="B54" s="9" t="s">
        <v>76</v>
      </c>
      <c r="H54" s="9">
        <v>36000</v>
      </c>
    </row>
    <row r="55" spans="1:8" ht="15.75" customHeight="1" x14ac:dyDescent="0.2">
      <c r="B55" s="9" t="s">
        <v>21</v>
      </c>
      <c r="C55" s="191" t="s">
        <v>77</v>
      </c>
      <c r="D55" s="182"/>
      <c r="H55" s="9">
        <f>H54*E22-H23</f>
        <v>252000</v>
      </c>
    </row>
    <row r="56" spans="1:8" ht="15.75" customHeight="1" x14ac:dyDescent="0.15"/>
    <row r="57" spans="1:8" ht="15.75" customHeight="1" x14ac:dyDescent="0.15"/>
    <row r="58" spans="1:8" ht="15.75" customHeight="1" x14ac:dyDescent="0.15"/>
    <row r="59" spans="1:8" ht="15.75" customHeight="1" x14ac:dyDescent="0.15"/>
    <row r="60" spans="1:8" ht="15.75" customHeight="1" x14ac:dyDescent="0.15"/>
    <row r="61" spans="1:8" ht="15.75" customHeight="1" x14ac:dyDescent="0.15"/>
    <row r="62" spans="1:8" ht="15.75" customHeight="1" x14ac:dyDescent="0.15"/>
    <row r="63" spans="1:8" ht="15.75" customHeight="1" x14ac:dyDescent="0.15"/>
    <row r="64" spans="1:8"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5">
    <mergeCell ref="C51:D51"/>
    <mergeCell ref="B53:H53"/>
    <mergeCell ref="C55:D55"/>
    <mergeCell ref="B1:I15"/>
    <mergeCell ref="B17:J17"/>
    <mergeCell ref="C26:D26"/>
    <mergeCell ref="C27:D27"/>
    <mergeCell ref="C28:D28"/>
    <mergeCell ref="C30:D30"/>
    <mergeCell ref="B33:H33"/>
    <mergeCell ref="C31:D31"/>
    <mergeCell ref="C35:D35"/>
    <mergeCell ref="C36:D36"/>
    <mergeCell ref="B38:H38"/>
    <mergeCell ref="B49:H4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001"/>
  <sheetViews>
    <sheetView topLeftCell="A18" workbookViewId="0">
      <selection activeCell="H40" sqref="H40"/>
    </sheetView>
  </sheetViews>
  <sheetFormatPr baseColWidth="10" defaultColWidth="12.6640625" defaultRowHeight="15" customHeight="1" x14ac:dyDescent="0.15"/>
  <cols>
    <col min="1" max="1" width="9" customWidth="1"/>
    <col min="2" max="2" width="20.1640625" customWidth="1"/>
    <col min="3" max="3" width="9" customWidth="1"/>
    <col min="4" max="4" width="20.83203125" customWidth="1"/>
    <col min="5" max="8" width="9" customWidth="1"/>
    <col min="9" max="26" width="14.33203125" customWidth="1"/>
  </cols>
  <sheetData>
    <row r="2" spans="2:8" ht="14" x14ac:dyDescent="0.15">
      <c r="B2" s="199" t="s">
        <v>78</v>
      </c>
      <c r="C2" s="179"/>
      <c r="D2" s="179"/>
      <c r="E2" s="179"/>
      <c r="F2" s="179"/>
      <c r="G2" s="179"/>
      <c r="H2" s="180"/>
    </row>
    <row r="3" spans="2:8" ht="14" x14ac:dyDescent="0.15">
      <c r="B3" s="181"/>
      <c r="C3" s="182"/>
      <c r="D3" s="182"/>
      <c r="E3" s="182"/>
      <c r="F3" s="182"/>
      <c r="G3" s="182"/>
      <c r="H3" s="183"/>
    </row>
    <row r="4" spans="2:8" ht="14" x14ac:dyDescent="0.15">
      <c r="B4" s="181"/>
      <c r="C4" s="182"/>
      <c r="D4" s="182"/>
      <c r="E4" s="182"/>
      <c r="F4" s="182"/>
      <c r="G4" s="182"/>
      <c r="H4" s="183"/>
    </row>
    <row r="5" spans="2:8" ht="14" x14ac:dyDescent="0.15">
      <c r="B5" s="181"/>
      <c r="C5" s="182"/>
      <c r="D5" s="182"/>
      <c r="E5" s="182"/>
      <c r="F5" s="182"/>
      <c r="G5" s="182"/>
      <c r="H5" s="183"/>
    </row>
    <row r="6" spans="2:8" ht="14" x14ac:dyDescent="0.15">
      <c r="B6" s="181"/>
      <c r="C6" s="182"/>
      <c r="D6" s="182"/>
      <c r="E6" s="182"/>
      <c r="F6" s="182"/>
      <c r="G6" s="182"/>
      <c r="H6" s="183"/>
    </row>
    <row r="7" spans="2:8" ht="14" x14ac:dyDescent="0.15">
      <c r="B7" s="181"/>
      <c r="C7" s="182"/>
      <c r="D7" s="182"/>
      <c r="E7" s="182"/>
      <c r="F7" s="182"/>
      <c r="G7" s="182"/>
      <c r="H7" s="183"/>
    </row>
    <row r="8" spans="2:8" ht="14" x14ac:dyDescent="0.15">
      <c r="B8" s="181"/>
      <c r="C8" s="182"/>
      <c r="D8" s="182"/>
      <c r="E8" s="182"/>
      <c r="F8" s="182"/>
      <c r="G8" s="182"/>
      <c r="H8" s="183"/>
    </row>
    <row r="9" spans="2:8" ht="14" x14ac:dyDescent="0.15">
      <c r="B9" s="181"/>
      <c r="C9" s="182"/>
      <c r="D9" s="182"/>
      <c r="E9" s="182"/>
      <c r="F9" s="182"/>
      <c r="G9" s="182"/>
      <c r="H9" s="183"/>
    </row>
    <row r="10" spans="2:8" ht="14" x14ac:dyDescent="0.15">
      <c r="B10" s="181"/>
      <c r="C10" s="182"/>
      <c r="D10" s="182"/>
      <c r="E10" s="182"/>
      <c r="F10" s="182"/>
      <c r="G10" s="182"/>
      <c r="H10" s="183"/>
    </row>
    <row r="11" spans="2:8" ht="14" x14ac:dyDescent="0.15">
      <c r="B11" s="181"/>
      <c r="C11" s="182"/>
      <c r="D11" s="182"/>
      <c r="E11" s="182"/>
      <c r="F11" s="182"/>
      <c r="G11" s="182"/>
      <c r="H11" s="183"/>
    </row>
    <row r="12" spans="2:8" ht="14" x14ac:dyDescent="0.15">
      <c r="B12" s="181"/>
      <c r="C12" s="182"/>
      <c r="D12" s="182"/>
      <c r="E12" s="182"/>
      <c r="F12" s="182"/>
      <c r="G12" s="182"/>
      <c r="H12" s="183"/>
    </row>
    <row r="13" spans="2:8" ht="14" x14ac:dyDescent="0.15">
      <c r="B13" s="181"/>
      <c r="C13" s="182"/>
      <c r="D13" s="182"/>
      <c r="E13" s="182"/>
      <c r="F13" s="182"/>
      <c r="G13" s="182"/>
      <c r="H13" s="183"/>
    </row>
    <row r="14" spans="2:8" ht="14" x14ac:dyDescent="0.15">
      <c r="B14" s="181"/>
      <c r="C14" s="182"/>
      <c r="D14" s="182"/>
      <c r="E14" s="182"/>
      <c r="F14" s="182"/>
      <c r="G14" s="182"/>
      <c r="H14" s="183"/>
    </row>
    <row r="15" spans="2:8" ht="14" x14ac:dyDescent="0.15">
      <c r="B15" s="181"/>
      <c r="C15" s="182"/>
      <c r="D15" s="182"/>
      <c r="E15" s="182"/>
      <c r="F15" s="182"/>
      <c r="G15" s="182"/>
      <c r="H15" s="183"/>
    </row>
    <row r="16" spans="2:8" ht="14" x14ac:dyDescent="0.15">
      <c r="B16" s="181"/>
      <c r="C16" s="182"/>
      <c r="D16" s="182"/>
      <c r="E16" s="182"/>
      <c r="F16" s="182"/>
      <c r="G16" s="182"/>
      <c r="H16" s="183"/>
    </row>
    <row r="17" spans="1:8" ht="14" x14ac:dyDescent="0.15">
      <c r="B17" s="184"/>
      <c r="C17" s="185"/>
      <c r="D17" s="185"/>
      <c r="E17" s="185"/>
      <c r="F17" s="185"/>
      <c r="G17" s="185"/>
      <c r="H17" s="186"/>
    </row>
    <row r="18" spans="1:8" ht="127.5" customHeight="1" x14ac:dyDescent="0.2">
      <c r="B18" s="37"/>
      <c r="C18" s="38"/>
      <c r="D18" s="38"/>
      <c r="E18" s="38"/>
      <c r="F18" s="38"/>
      <c r="G18" s="38"/>
      <c r="H18" s="38"/>
    </row>
    <row r="19" spans="1:8" x14ac:dyDescent="0.2">
      <c r="B19" s="37" t="s">
        <v>79</v>
      </c>
      <c r="C19" s="206"/>
      <c r="D19" s="185"/>
      <c r="E19" s="185"/>
      <c r="F19" s="185"/>
      <c r="G19" s="185"/>
      <c r="H19" s="186"/>
    </row>
    <row r="20" spans="1:8" x14ac:dyDescent="0.2">
      <c r="B20" s="207" t="s">
        <v>80</v>
      </c>
      <c r="C20" s="188"/>
      <c r="D20" s="188"/>
      <c r="E20" s="188"/>
      <c r="F20" s="188"/>
      <c r="G20" s="188"/>
      <c r="H20" s="189"/>
    </row>
    <row r="21" spans="1:8" x14ac:dyDescent="0.2">
      <c r="B21" s="8" t="s">
        <v>55</v>
      </c>
      <c r="C21" s="8"/>
      <c r="D21" s="39" t="s">
        <v>81</v>
      </c>
      <c r="E21" s="8"/>
      <c r="F21" s="39" t="s">
        <v>82</v>
      </c>
      <c r="G21" s="8"/>
      <c r="H21" s="39" t="s">
        <v>83</v>
      </c>
    </row>
    <row r="22" spans="1:8" ht="15.75" customHeight="1" x14ac:dyDescent="0.2">
      <c r="B22" s="6" t="s">
        <v>84</v>
      </c>
      <c r="C22" s="6"/>
      <c r="D22" s="6">
        <v>250000</v>
      </c>
      <c r="E22" s="6"/>
      <c r="F22" s="6">
        <v>300000</v>
      </c>
      <c r="G22" s="6"/>
      <c r="H22" s="6">
        <f t="shared" ref="H22:H23" si="0">F22-D22</f>
        <v>50000</v>
      </c>
    </row>
    <row r="23" spans="1:8" ht="15.75" customHeight="1" x14ac:dyDescent="0.2">
      <c r="B23" s="8" t="s">
        <v>85</v>
      </c>
      <c r="C23" s="6"/>
      <c r="D23" s="6">
        <v>200000</v>
      </c>
      <c r="E23" s="6"/>
      <c r="F23" s="6">
        <v>230000</v>
      </c>
      <c r="G23" s="6"/>
      <c r="H23" s="6">
        <f t="shared" si="0"/>
        <v>30000</v>
      </c>
    </row>
    <row r="24" spans="1:8" ht="15.75" customHeight="1" x14ac:dyDescent="0.2">
      <c r="B24" s="6" t="s">
        <v>21</v>
      </c>
      <c r="C24" s="6"/>
      <c r="D24" s="6">
        <f>D22-D23</f>
        <v>50000</v>
      </c>
      <c r="E24" s="6"/>
      <c r="F24" s="6">
        <f>F22-F23</f>
        <v>70000</v>
      </c>
      <c r="G24" s="6"/>
      <c r="H24" s="6">
        <f>H22-H23</f>
        <v>20000</v>
      </c>
    </row>
    <row r="25" spans="1:8" ht="15.75" customHeight="1" x14ac:dyDescent="0.15"/>
    <row r="26" spans="1:8" ht="15.75" customHeight="1" x14ac:dyDescent="0.2">
      <c r="A26" s="9" t="s">
        <v>7</v>
      </c>
      <c r="B26" s="9" t="s">
        <v>86</v>
      </c>
      <c r="C26" s="191" t="s">
        <v>87</v>
      </c>
      <c r="D26" s="182"/>
      <c r="H26" s="9">
        <f>H24/H22</f>
        <v>0.4</v>
      </c>
    </row>
    <row r="27" spans="1:8" ht="15.75" customHeight="1" x14ac:dyDescent="0.2">
      <c r="G27" s="9" t="s">
        <v>62</v>
      </c>
      <c r="H27" s="10">
        <f>H26</f>
        <v>0.4</v>
      </c>
    </row>
    <row r="28" spans="1:8" ht="15.75" customHeight="1" x14ac:dyDescent="0.15"/>
    <row r="29" spans="1:8" ht="15.75" customHeight="1" x14ac:dyDescent="0.15">
      <c r="A29" s="9" t="s">
        <v>11</v>
      </c>
      <c r="B29" s="9" t="s">
        <v>88</v>
      </c>
      <c r="D29" s="163" t="s">
        <v>354</v>
      </c>
      <c r="H29" s="9">
        <f>D22*H26-D24</f>
        <v>50000</v>
      </c>
    </row>
    <row r="30" spans="1:8" ht="15.75" customHeight="1" x14ac:dyDescent="0.15">
      <c r="G30" s="9" t="s">
        <v>62</v>
      </c>
      <c r="H30" s="9">
        <f>F22*H27-F24</f>
        <v>50000</v>
      </c>
    </row>
    <row r="31" spans="1:8" ht="15.75" customHeight="1" x14ac:dyDescent="0.15"/>
    <row r="32" spans="1:8" ht="15.75" customHeight="1" x14ac:dyDescent="0.15"/>
    <row r="33" spans="1:8" ht="15.75" customHeight="1" x14ac:dyDescent="0.15">
      <c r="A33" s="9" t="s">
        <v>14</v>
      </c>
      <c r="B33" s="9" t="s">
        <v>15</v>
      </c>
      <c r="D33" s="163" t="s">
        <v>355</v>
      </c>
      <c r="H33" s="9">
        <f>H29/H27</f>
        <v>125000</v>
      </c>
    </row>
    <row r="34" spans="1:8" ht="15.75" customHeight="1" x14ac:dyDescent="0.15"/>
    <row r="35" spans="1:8" ht="15.75" customHeight="1" x14ac:dyDescent="0.2">
      <c r="A35" s="9" t="s">
        <v>29</v>
      </c>
      <c r="B35" s="9" t="s">
        <v>89</v>
      </c>
      <c r="C35" s="191" t="s">
        <v>90</v>
      </c>
      <c r="D35" s="182"/>
      <c r="E35" s="9" t="s">
        <v>81</v>
      </c>
      <c r="H35" s="10">
        <f>(D22-H33)/D22</f>
        <v>0.5</v>
      </c>
    </row>
    <row r="36" spans="1:8" ht="15.75" customHeight="1" x14ac:dyDescent="0.2">
      <c r="E36" s="9" t="s">
        <v>82</v>
      </c>
      <c r="H36" s="19">
        <f>(F22-H33)/F22</f>
        <v>0.58333333333333337</v>
      </c>
    </row>
    <row r="37" spans="1:8" ht="15.75" customHeight="1" x14ac:dyDescent="0.15"/>
    <row r="38" spans="1:8" ht="15.75" customHeight="1" x14ac:dyDescent="0.2">
      <c r="A38" s="9" t="s">
        <v>39</v>
      </c>
      <c r="B38" s="205" t="s">
        <v>91</v>
      </c>
      <c r="C38" s="188"/>
      <c r="D38" s="188"/>
      <c r="E38" s="188"/>
      <c r="F38" s="188"/>
      <c r="G38" s="188"/>
      <c r="H38" s="189"/>
    </row>
    <row r="39" spans="1:8" ht="15.75" customHeight="1" x14ac:dyDescent="0.15"/>
    <row r="40" spans="1:8" ht="15.75" customHeight="1" x14ac:dyDescent="0.15">
      <c r="B40" s="9" t="s">
        <v>66</v>
      </c>
      <c r="H40" s="9">
        <v>100000</v>
      </c>
    </row>
    <row r="41" spans="1:8" ht="15.75" customHeight="1" x14ac:dyDescent="0.2">
      <c r="B41" s="9" t="s">
        <v>46</v>
      </c>
      <c r="C41" s="191" t="s">
        <v>68</v>
      </c>
      <c r="D41" s="182"/>
      <c r="H41" s="9">
        <f>(H29+H40)/H27</f>
        <v>375000</v>
      </c>
    </row>
    <row r="42" spans="1:8" ht="15.75" customHeight="1" x14ac:dyDescent="0.2">
      <c r="C42" s="191"/>
      <c r="D42" s="182"/>
    </row>
    <row r="43" spans="1:8" ht="15.75" customHeight="1" x14ac:dyDescent="0.2">
      <c r="A43" s="9" t="s">
        <v>47</v>
      </c>
      <c r="B43" s="203" t="s">
        <v>92</v>
      </c>
      <c r="C43" s="188"/>
      <c r="D43" s="188"/>
      <c r="E43" s="188"/>
      <c r="F43" s="188"/>
      <c r="G43" s="188"/>
      <c r="H43" s="189"/>
    </row>
    <row r="44" spans="1:8" ht="15.75" customHeight="1" x14ac:dyDescent="0.15">
      <c r="B44" s="9" t="s">
        <v>73</v>
      </c>
      <c r="H44" s="9">
        <v>400000</v>
      </c>
    </row>
    <row r="45" spans="1:8" ht="15.75" customHeight="1" x14ac:dyDescent="0.2">
      <c r="B45" s="9" t="s">
        <v>93</v>
      </c>
      <c r="C45" s="191" t="s">
        <v>74</v>
      </c>
      <c r="D45" s="182"/>
      <c r="H45" s="9">
        <f>H44*H27-H29</f>
        <v>110000</v>
      </c>
    </row>
    <row r="46" spans="1:8" ht="15.75" customHeight="1" x14ac:dyDescent="0.15"/>
    <row r="47" spans="1:8" ht="15.75" customHeight="1" x14ac:dyDescent="0.15"/>
    <row r="48" spans="1: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0">
    <mergeCell ref="C42:D42"/>
    <mergeCell ref="B43:H43"/>
    <mergeCell ref="C45:D45"/>
    <mergeCell ref="B2:H17"/>
    <mergeCell ref="C19:H19"/>
    <mergeCell ref="B20:H20"/>
    <mergeCell ref="C26:D26"/>
    <mergeCell ref="C35:D35"/>
    <mergeCell ref="B38:H38"/>
    <mergeCell ref="C41:D4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topLeftCell="A23" workbookViewId="0">
      <selection activeCell="H32" sqref="H32"/>
    </sheetView>
  </sheetViews>
  <sheetFormatPr baseColWidth="10" defaultColWidth="12.6640625" defaultRowHeight="15" customHeight="1" x14ac:dyDescent="0.15"/>
  <cols>
    <col min="1" max="1" width="9" customWidth="1"/>
    <col min="2" max="2" width="24" customWidth="1"/>
    <col min="3" max="3" width="10.83203125" customWidth="1"/>
    <col min="4" max="11" width="9" customWidth="1"/>
    <col min="12" max="26" width="14.33203125" customWidth="1"/>
  </cols>
  <sheetData>
    <row r="1" spans="2:11" x14ac:dyDescent="0.2">
      <c r="B1" s="208"/>
      <c r="C1" s="182"/>
      <c r="D1" s="182"/>
      <c r="E1" s="182"/>
      <c r="F1" s="182"/>
      <c r="G1" s="182"/>
      <c r="H1" s="182"/>
    </row>
    <row r="2" spans="2:11" ht="15" customHeight="1" x14ac:dyDescent="0.2">
      <c r="B2" s="209" t="s">
        <v>94</v>
      </c>
      <c r="C2" s="179"/>
      <c r="D2" s="179"/>
      <c r="E2" s="179"/>
      <c r="F2" s="179"/>
      <c r="G2" s="179"/>
      <c r="H2" s="180"/>
      <c r="I2" s="40"/>
      <c r="J2" s="40"/>
    </row>
    <row r="3" spans="2:11" x14ac:dyDescent="0.2">
      <c r="B3" s="181"/>
      <c r="C3" s="182"/>
      <c r="D3" s="182"/>
      <c r="E3" s="182"/>
      <c r="F3" s="182"/>
      <c r="G3" s="182"/>
      <c r="H3" s="183"/>
      <c r="I3" s="40"/>
      <c r="J3" s="40"/>
    </row>
    <row r="4" spans="2:11" x14ac:dyDescent="0.2">
      <c r="B4" s="181"/>
      <c r="C4" s="182"/>
      <c r="D4" s="182"/>
      <c r="E4" s="182"/>
      <c r="F4" s="182"/>
      <c r="G4" s="182"/>
      <c r="H4" s="183"/>
      <c r="I4" s="40"/>
      <c r="J4" s="40"/>
    </row>
    <row r="5" spans="2:11" x14ac:dyDescent="0.2">
      <c r="B5" s="181"/>
      <c r="C5" s="182"/>
      <c r="D5" s="182"/>
      <c r="E5" s="182"/>
      <c r="F5" s="182"/>
      <c r="G5" s="182"/>
      <c r="H5" s="183"/>
      <c r="I5" s="40"/>
      <c r="J5" s="40"/>
    </row>
    <row r="6" spans="2:11" x14ac:dyDescent="0.2">
      <c r="B6" s="181"/>
      <c r="C6" s="182"/>
      <c r="D6" s="182"/>
      <c r="E6" s="182"/>
      <c r="F6" s="182"/>
      <c r="G6" s="182"/>
      <c r="H6" s="183"/>
      <c r="I6" s="40"/>
      <c r="J6" s="40"/>
    </row>
    <row r="7" spans="2:11" x14ac:dyDescent="0.2">
      <c r="B7" s="181"/>
      <c r="C7" s="182"/>
      <c r="D7" s="182"/>
      <c r="E7" s="182"/>
      <c r="F7" s="182"/>
      <c r="G7" s="182"/>
      <c r="H7" s="183"/>
      <c r="I7" s="40"/>
      <c r="J7" s="40"/>
      <c r="K7" s="41"/>
    </row>
    <row r="8" spans="2:11" x14ac:dyDescent="0.2">
      <c r="B8" s="181"/>
      <c r="C8" s="182"/>
      <c r="D8" s="182"/>
      <c r="E8" s="182"/>
      <c r="F8" s="182"/>
      <c r="G8" s="182"/>
      <c r="H8" s="183"/>
      <c r="I8" s="40"/>
      <c r="J8" s="40"/>
    </row>
    <row r="9" spans="2:11" x14ac:dyDescent="0.2">
      <c r="B9" s="181"/>
      <c r="C9" s="182"/>
      <c r="D9" s="182"/>
      <c r="E9" s="182"/>
      <c r="F9" s="182"/>
      <c r="G9" s="182"/>
      <c r="H9" s="183"/>
      <c r="I9" s="40"/>
      <c r="J9" s="40"/>
    </row>
    <row r="10" spans="2:11" x14ac:dyDescent="0.2">
      <c r="B10" s="181"/>
      <c r="C10" s="182"/>
      <c r="D10" s="182"/>
      <c r="E10" s="182"/>
      <c r="F10" s="182"/>
      <c r="G10" s="182"/>
      <c r="H10" s="183"/>
      <c r="I10" s="40"/>
      <c r="J10" s="40"/>
    </row>
    <row r="11" spans="2:11" x14ac:dyDescent="0.2">
      <c r="B11" s="181"/>
      <c r="C11" s="182"/>
      <c r="D11" s="182"/>
      <c r="E11" s="182"/>
      <c r="F11" s="182"/>
      <c r="G11" s="182"/>
      <c r="H11" s="183"/>
      <c r="I11" s="40"/>
      <c r="J11" s="40"/>
    </row>
    <row r="12" spans="2:11" x14ac:dyDescent="0.2">
      <c r="B12" s="181"/>
      <c r="C12" s="182"/>
      <c r="D12" s="182"/>
      <c r="E12" s="182"/>
      <c r="F12" s="182"/>
      <c r="G12" s="182"/>
      <c r="H12" s="183"/>
      <c r="I12" s="40"/>
      <c r="J12" s="40"/>
    </row>
    <row r="13" spans="2:11" x14ac:dyDescent="0.2">
      <c r="B13" s="184"/>
      <c r="C13" s="185"/>
      <c r="D13" s="185"/>
      <c r="E13" s="185"/>
      <c r="F13" s="185"/>
      <c r="G13" s="185"/>
      <c r="H13" s="186"/>
      <c r="I13" s="40"/>
      <c r="J13" s="40"/>
    </row>
    <row r="14" spans="2:11" ht="178.5" customHeight="1" x14ac:dyDescent="0.15"/>
    <row r="15" spans="2:11" x14ac:dyDescent="0.2">
      <c r="B15" s="201" t="s">
        <v>53</v>
      </c>
      <c r="C15" s="188"/>
      <c r="D15" s="188"/>
      <c r="E15" s="188"/>
      <c r="F15" s="188"/>
      <c r="G15" s="188"/>
      <c r="H15" s="188"/>
      <c r="I15" s="188"/>
      <c r="J15" s="189"/>
    </row>
    <row r="16" spans="2:11" x14ac:dyDescent="0.2">
      <c r="B16" s="8" t="s">
        <v>54</v>
      </c>
      <c r="C16" s="8"/>
      <c r="D16" s="8"/>
      <c r="E16" s="8"/>
      <c r="F16" s="8"/>
      <c r="G16" s="8"/>
      <c r="H16" s="8">
        <v>10000</v>
      </c>
    </row>
    <row r="17" spans="1:10" x14ac:dyDescent="0.2">
      <c r="B17" s="8" t="s">
        <v>55</v>
      </c>
      <c r="C17" s="8"/>
      <c r="D17" s="8"/>
      <c r="E17" s="8" t="s">
        <v>20</v>
      </c>
      <c r="F17" s="8"/>
      <c r="G17" s="8"/>
      <c r="H17" s="8" t="s">
        <v>56</v>
      </c>
    </row>
    <row r="18" spans="1:10" x14ac:dyDescent="0.2">
      <c r="B18" s="6" t="s">
        <v>57</v>
      </c>
      <c r="C18" s="6"/>
      <c r="D18" s="6"/>
      <c r="E18" s="6">
        <v>20</v>
      </c>
      <c r="F18" s="6"/>
      <c r="G18" s="6"/>
      <c r="H18" s="6">
        <f>E18*H16</f>
        <v>200000</v>
      </c>
    </row>
    <row r="19" spans="1:10" x14ac:dyDescent="0.2">
      <c r="B19" s="6" t="s">
        <v>58</v>
      </c>
      <c r="C19" s="6"/>
      <c r="D19" s="6"/>
      <c r="E19" s="6">
        <v>12</v>
      </c>
      <c r="F19" s="6"/>
      <c r="G19" s="6"/>
      <c r="H19" s="6">
        <f>E19*H16</f>
        <v>120000</v>
      </c>
    </row>
    <row r="20" spans="1:10" x14ac:dyDescent="0.2">
      <c r="B20" s="6" t="s">
        <v>5</v>
      </c>
      <c r="C20" s="6"/>
      <c r="D20" s="6"/>
      <c r="E20" s="6">
        <f>E18-E19</f>
        <v>8</v>
      </c>
      <c r="F20" s="6"/>
      <c r="G20" s="6"/>
      <c r="H20" s="6">
        <f>H18-H19</f>
        <v>80000</v>
      </c>
    </row>
    <row r="21" spans="1:10" ht="15.75" customHeight="1" x14ac:dyDescent="0.2">
      <c r="B21" s="6" t="s">
        <v>59</v>
      </c>
      <c r="C21" s="6"/>
      <c r="D21" s="6"/>
      <c r="E21" s="6"/>
      <c r="F21" s="6"/>
      <c r="G21" s="6"/>
      <c r="H21" s="6">
        <v>50000</v>
      </c>
    </row>
    <row r="22" spans="1:10" ht="15.75" customHeight="1" x14ac:dyDescent="0.2">
      <c r="B22" s="6" t="s">
        <v>21</v>
      </c>
      <c r="C22" s="6"/>
      <c r="D22" s="6"/>
      <c r="E22" s="6"/>
      <c r="F22" s="6"/>
      <c r="G22" s="6"/>
      <c r="H22" s="6">
        <f>H20-H21</f>
        <v>30000</v>
      </c>
    </row>
    <row r="23" spans="1:10" ht="15.75" customHeight="1" x14ac:dyDescent="0.15"/>
    <row r="24" spans="1:10" ht="15.75" customHeight="1" x14ac:dyDescent="0.2">
      <c r="A24" s="9" t="s">
        <v>95</v>
      </c>
      <c r="B24" s="205" t="s">
        <v>96</v>
      </c>
      <c r="C24" s="188"/>
      <c r="D24" s="188"/>
      <c r="E24" s="188"/>
      <c r="F24" s="188"/>
      <c r="G24" s="188"/>
      <c r="H24" s="188"/>
      <c r="I24" s="188"/>
      <c r="J24" s="189"/>
    </row>
    <row r="25" spans="1:10" ht="15.75" customHeight="1" x14ac:dyDescent="0.15">
      <c r="B25" s="9" t="s">
        <v>97</v>
      </c>
      <c r="H25" s="9">
        <f>E19+4</f>
        <v>16</v>
      </c>
    </row>
    <row r="26" spans="1:10" ht="15.75" customHeight="1" x14ac:dyDescent="0.2">
      <c r="B26" s="208" t="s">
        <v>98</v>
      </c>
      <c r="C26" s="182"/>
      <c r="D26" s="182"/>
      <c r="H26" s="9">
        <f>E18-H25</f>
        <v>4</v>
      </c>
    </row>
    <row r="27" spans="1:10" ht="15.75" customHeight="1" x14ac:dyDescent="0.2">
      <c r="B27" s="9" t="s">
        <v>37</v>
      </c>
      <c r="C27" s="191" t="s">
        <v>67</v>
      </c>
      <c r="D27" s="182"/>
      <c r="H27" s="9">
        <f>(H21+H22)/H26</f>
        <v>20000</v>
      </c>
    </row>
    <row r="28" spans="1:10" ht="15.75" customHeight="1" x14ac:dyDescent="0.15"/>
    <row r="29" spans="1:10" ht="15.75" customHeight="1" x14ac:dyDescent="0.2">
      <c r="A29" s="9" t="s">
        <v>99</v>
      </c>
      <c r="B29" s="203" t="s">
        <v>100</v>
      </c>
      <c r="C29" s="188"/>
      <c r="D29" s="188"/>
      <c r="E29" s="188"/>
      <c r="F29" s="188"/>
      <c r="G29" s="188"/>
      <c r="H29" s="188"/>
      <c r="I29" s="188"/>
      <c r="J29" s="189"/>
    </row>
    <row r="30" spans="1:10" ht="15.75" customHeight="1" x14ac:dyDescent="0.15"/>
    <row r="31" spans="1:10" ht="15.75" customHeight="1" x14ac:dyDescent="0.2">
      <c r="B31" s="9" t="s">
        <v>101</v>
      </c>
      <c r="C31" s="191" t="s">
        <v>102</v>
      </c>
      <c r="D31" s="182"/>
      <c r="E31" s="182"/>
      <c r="F31" s="182"/>
      <c r="H31" s="9">
        <f>(H16*H25)+H21+H22</f>
        <v>240000</v>
      </c>
    </row>
    <row r="32" spans="1:10" ht="15.75" customHeight="1" x14ac:dyDescent="0.15">
      <c r="B32" s="9" t="s">
        <v>103</v>
      </c>
      <c r="H32" s="9">
        <f>H31/H16</f>
        <v>24</v>
      </c>
    </row>
    <row r="33" spans="1:10" ht="15.75" customHeight="1" x14ac:dyDescent="0.15"/>
    <row r="34" spans="1:10" ht="15.75" customHeight="1" x14ac:dyDescent="0.2">
      <c r="A34" s="9" t="s">
        <v>104</v>
      </c>
      <c r="B34" s="205" t="s">
        <v>105</v>
      </c>
      <c r="C34" s="188"/>
      <c r="D34" s="188"/>
      <c r="E34" s="188"/>
      <c r="F34" s="188"/>
      <c r="G34" s="188"/>
      <c r="H34" s="188"/>
      <c r="I34" s="188"/>
      <c r="J34" s="189"/>
    </row>
    <row r="35" spans="1:10" ht="15.75" customHeight="1" x14ac:dyDescent="0.15">
      <c r="B35" s="9" t="s">
        <v>106</v>
      </c>
      <c r="H35" s="9">
        <f>H21+10000</f>
        <v>60000</v>
      </c>
    </row>
    <row r="36" spans="1:10" ht="15.75" customHeight="1" x14ac:dyDescent="0.2">
      <c r="B36" s="9" t="s">
        <v>37</v>
      </c>
      <c r="C36" s="191" t="s">
        <v>67</v>
      </c>
      <c r="D36" s="182"/>
      <c r="H36" s="9">
        <f>(H35+H22)/E20</f>
        <v>11250</v>
      </c>
    </row>
    <row r="37" spans="1:10" ht="15.75" customHeight="1" x14ac:dyDescent="0.15"/>
    <row r="38" spans="1:10" ht="15.75" customHeight="1" x14ac:dyDescent="0.2">
      <c r="A38" s="9" t="s">
        <v>107</v>
      </c>
      <c r="B38" s="203" t="s">
        <v>108</v>
      </c>
      <c r="C38" s="188"/>
      <c r="D38" s="188"/>
      <c r="E38" s="188"/>
      <c r="F38" s="188"/>
      <c r="G38" s="188"/>
      <c r="H38" s="188"/>
      <c r="I38" s="188"/>
      <c r="J38" s="189"/>
    </row>
    <row r="39" spans="1:10" ht="15.75" customHeight="1" x14ac:dyDescent="0.15"/>
    <row r="40" spans="1:10" ht="15.75" customHeight="1" x14ac:dyDescent="0.2">
      <c r="B40" s="9" t="s">
        <v>101</v>
      </c>
      <c r="C40" s="191" t="s">
        <v>102</v>
      </c>
      <c r="D40" s="182"/>
      <c r="E40" s="182"/>
      <c r="F40" s="182"/>
      <c r="H40" s="9">
        <f>H19+H35+H22</f>
        <v>210000</v>
      </c>
    </row>
    <row r="41" spans="1:10" ht="15.75" customHeight="1" x14ac:dyDescent="0.15">
      <c r="B41" s="9" t="s">
        <v>103</v>
      </c>
      <c r="H41" s="9">
        <f>H40/H16</f>
        <v>21</v>
      </c>
    </row>
    <row r="42" spans="1:10" ht="15.75" customHeight="1" x14ac:dyDescent="0.15"/>
    <row r="43" spans="1:10" ht="15.75" customHeight="1" x14ac:dyDescent="0.2">
      <c r="A43" s="9" t="s">
        <v>109</v>
      </c>
      <c r="B43" s="203" t="s">
        <v>110</v>
      </c>
      <c r="C43" s="188"/>
      <c r="D43" s="188"/>
      <c r="E43" s="188"/>
      <c r="F43" s="188"/>
      <c r="G43" s="188"/>
      <c r="H43" s="188"/>
      <c r="I43" s="188"/>
      <c r="J43" s="189"/>
    </row>
    <row r="44" spans="1:10" ht="15.75" customHeight="1" x14ac:dyDescent="0.2">
      <c r="B44" s="9" t="s">
        <v>97</v>
      </c>
      <c r="H44" s="9">
        <f>E19+2</f>
        <v>14</v>
      </c>
      <c r="I44" s="12"/>
      <c r="J44" s="12"/>
    </row>
    <row r="45" spans="1:10" ht="15.75" customHeight="1" x14ac:dyDescent="0.2">
      <c r="B45" s="12" t="s">
        <v>111</v>
      </c>
      <c r="C45" s="12"/>
      <c r="D45" s="12"/>
      <c r="E45" s="12"/>
      <c r="F45" s="12"/>
      <c r="G45" s="12"/>
      <c r="H45" s="42">
        <f>E18-H44</f>
        <v>6</v>
      </c>
      <c r="I45" s="12"/>
      <c r="J45" s="12"/>
    </row>
    <row r="46" spans="1:10" ht="15.75" customHeight="1" x14ac:dyDescent="0.15">
      <c r="B46" s="9" t="s">
        <v>106</v>
      </c>
      <c r="H46" s="9">
        <f>H21-8000</f>
        <v>42000</v>
      </c>
    </row>
    <row r="47" spans="1:10" ht="15.75" customHeight="1" x14ac:dyDescent="0.2">
      <c r="B47" s="9" t="s">
        <v>37</v>
      </c>
      <c r="C47" s="191" t="s">
        <v>67</v>
      </c>
      <c r="D47" s="182"/>
      <c r="H47" s="9">
        <f>(H46+H22)/H45</f>
        <v>12000</v>
      </c>
    </row>
    <row r="48" spans="1:10" ht="15.75" customHeight="1" x14ac:dyDescent="0.15"/>
    <row r="49" spans="1:10" ht="15.75" customHeight="1" x14ac:dyDescent="0.2">
      <c r="A49" s="9" t="s">
        <v>112</v>
      </c>
      <c r="B49" s="203" t="s">
        <v>113</v>
      </c>
      <c r="C49" s="188"/>
      <c r="D49" s="188"/>
      <c r="E49" s="188"/>
      <c r="F49" s="188"/>
      <c r="G49" s="188"/>
      <c r="H49" s="188"/>
      <c r="I49" s="188"/>
      <c r="J49" s="189"/>
    </row>
    <row r="50" spans="1:10" ht="15.75" customHeight="1" x14ac:dyDescent="0.15"/>
    <row r="51" spans="1:10" ht="15.75" customHeight="1" x14ac:dyDescent="0.2">
      <c r="B51" s="9" t="s">
        <v>101</v>
      </c>
      <c r="C51" s="191" t="s">
        <v>102</v>
      </c>
      <c r="D51" s="182"/>
      <c r="E51" s="182"/>
      <c r="F51" s="182"/>
      <c r="H51" s="9">
        <f>(H16*H44)+H46+H22</f>
        <v>212000</v>
      </c>
    </row>
    <row r="52" spans="1:10" ht="15.75" customHeight="1" x14ac:dyDescent="0.15">
      <c r="B52" s="9" t="s">
        <v>103</v>
      </c>
      <c r="H52" s="9">
        <f>H51/H16</f>
        <v>21.2</v>
      </c>
    </row>
    <row r="53" spans="1:10" ht="15.75" customHeight="1" x14ac:dyDescent="0.15"/>
    <row r="54" spans="1:10" ht="15.75" customHeight="1" x14ac:dyDescent="0.15"/>
    <row r="55" spans="1:10" ht="15.75" customHeight="1" x14ac:dyDescent="0.15"/>
    <row r="56" spans="1:10" ht="15.75" customHeight="1" x14ac:dyDescent="0.15"/>
    <row r="57" spans="1:10" ht="15.75" customHeight="1" x14ac:dyDescent="0.15"/>
    <row r="58" spans="1:10" ht="15.75" customHeight="1" x14ac:dyDescent="0.15"/>
    <row r="59" spans="1:10" ht="15.75" customHeight="1" x14ac:dyDescent="0.15"/>
    <row r="60" spans="1:10" ht="15.75" customHeight="1" x14ac:dyDescent="0.15"/>
    <row r="61" spans="1:10" ht="15.75" customHeight="1" x14ac:dyDescent="0.15"/>
    <row r="62" spans="1:10" ht="15.75" customHeight="1" x14ac:dyDescent="0.15"/>
    <row r="63" spans="1:10" ht="15.75" customHeight="1" x14ac:dyDescent="0.15"/>
    <row r="64" spans="1:10"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6">
    <mergeCell ref="B1:H1"/>
    <mergeCell ref="B2:H13"/>
    <mergeCell ref="B15:J15"/>
    <mergeCell ref="B24:J24"/>
    <mergeCell ref="B26:D26"/>
    <mergeCell ref="C27:D27"/>
    <mergeCell ref="B29:J29"/>
    <mergeCell ref="B49:J49"/>
    <mergeCell ref="C51:F51"/>
    <mergeCell ref="C31:F31"/>
    <mergeCell ref="B34:J34"/>
    <mergeCell ref="C36:D36"/>
    <mergeCell ref="B38:J38"/>
    <mergeCell ref="C40:F40"/>
    <mergeCell ref="B43:J43"/>
    <mergeCell ref="C47:D4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Z1001"/>
  <sheetViews>
    <sheetView workbookViewId="0">
      <selection activeCell="H17" sqref="H17"/>
    </sheetView>
  </sheetViews>
  <sheetFormatPr baseColWidth="10" defaultColWidth="12.6640625" defaultRowHeight="15" customHeight="1" x14ac:dyDescent="0.15"/>
  <cols>
    <col min="1" max="1" width="9" customWidth="1"/>
    <col min="2" max="2" width="11.33203125" customWidth="1"/>
    <col min="3" max="3" width="11.6640625" customWidth="1"/>
    <col min="4" max="4" width="13.1640625" customWidth="1"/>
    <col min="5" max="5" width="10.6640625" customWidth="1"/>
    <col min="6" max="6" width="13.6640625" customWidth="1"/>
    <col min="7" max="7" width="12.1640625" customWidth="1"/>
    <col min="8" max="8" width="16" customWidth="1"/>
    <col min="9" max="12" width="9" customWidth="1"/>
    <col min="13" max="26" width="14.33203125" customWidth="1"/>
  </cols>
  <sheetData>
    <row r="2" spans="1:26" ht="14" x14ac:dyDescent="0.15">
      <c r="B2" s="209" t="s">
        <v>114</v>
      </c>
      <c r="C2" s="179"/>
      <c r="D2" s="179"/>
      <c r="E2" s="179"/>
      <c r="F2" s="179"/>
      <c r="G2" s="179"/>
      <c r="H2" s="180"/>
    </row>
    <row r="3" spans="1:26" ht="14" x14ac:dyDescent="0.15">
      <c r="B3" s="181"/>
      <c r="C3" s="182"/>
      <c r="D3" s="182"/>
      <c r="E3" s="182"/>
      <c r="F3" s="182"/>
      <c r="G3" s="182"/>
      <c r="H3" s="183"/>
    </row>
    <row r="4" spans="1:26" ht="14" x14ac:dyDescent="0.15">
      <c r="B4" s="181"/>
      <c r="C4" s="182"/>
      <c r="D4" s="182"/>
      <c r="E4" s="182"/>
      <c r="F4" s="182"/>
      <c r="G4" s="182"/>
      <c r="H4" s="183"/>
    </row>
    <row r="5" spans="1:26" ht="14" x14ac:dyDescent="0.15">
      <c r="B5" s="181"/>
      <c r="C5" s="182"/>
      <c r="D5" s="182"/>
      <c r="E5" s="182"/>
      <c r="F5" s="182"/>
      <c r="G5" s="182"/>
      <c r="H5" s="183"/>
    </row>
    <row r="6" spans="1:26" ht="14" x14ac:dyDescent="0.15">
      <c r="B6" s="181"/>
      <c r="C6" s="182"/>
      <c r="D6" s="182"/>
      <c r="E6" s="182"/>
      <c r="F6" s="182"/>
      <c r="G6" s="182"/>
      <c r="H6" s="183"/>
    </row>
    <row r="7" spans="1:26" ht="14" x14ac:dyDescent="0.15">
      <c r="B7" s="181"/>
      <c r="C7" s="182"/>
      <c r="D7" s="182"/>
      <c r="E7" s="182"/>
      <c r="F7" s="182"/>
      <c r="G7" s="182"/>
      <c r="H7" s="183"/>
    </row>
    <row r="8" spans="1:26" ht="14" x14ac:dyDescent="0.15">
      <c r="B8" s="184"/>
      <c r="C8" s="185"/>
      <c r="D8" s="185"/>
      <c r="E8" s="185"/>
      <c r="F8" s="185"/>
      <c r="G8" s="185"/>
      <c r="H8" s="186"/>
    </row>
    <row r="9" spans="1:26" ht="182.25" customHeight="1" x14ac:dyDescent="0.2">
      <c r="A9" s="43"/>
      <c r="B9" s="44"/>
      <c r="C9" s="45"/>
      <c r="D9" s="45"/>
      <c r="E9" s="45"/>
      <c r="F9" s="45"/>
      <c r="G9" s="45"/>
      <c r="H9" s="45"/>
      <c r="I9" s="43"/>
      <c r="J9" s="43"/>
      <c r="K9" s="43"/>
      <c r="L9" s="43"/>
      <c r="M9" s="43"/>
      <c r="N9" s="43"/>
      <c r="O9" s="43"/>
      <c r="P9" s="43"/>
      <c r="Q9" s="43"/>
      <c r="R9" s="43"/>
      <c r="S9" s="43"/>
      <c r="T9" s="43"/>
      <c r="U9" s="43"/>
      <c r="V9" s="43"/>
      <c r="W9" s="43"/>
      <c r="X9" s="43"/>
      <c r="Y9" s="43"/>
      <c r="Z9" s="43"/>
    </row>
    <row r="10" spans="1:26" x14ac:dyDescent="0.2">
      <c r="B10" s="46" t="s">
        <v>0</v>
      </c>
      <c r="C10" s="47"/>
      <c r="D10" s="47"/>
      <c r="E10" s="47"/>
      <c r="F10" s="47"/>
      <c r="G10" s="47"/>
      <c r="H10" s="47"/>
    </row>
    <row r="11" spans="1:26" x14ac:dyDescent="0.2">
      <c r="A11" s="42" t="s">
        <v>7</v>
      </c>
      <c r="B11" s="5"/>
      <c r="C11" s="48" t="s">
        <v>115</v>
      </c>
    </row>
    <row r="12" spans="1:26" x14ac:dyDescent="0.2">
      <c r="C12" s="208" t="s">
        <v>116</v>
      </c>
      <c r="D12" s="182"/>
      <c r="H12" s="9">
        <v>10000</v>
      </c>
      <c r="L12" s="12"/>
    </row>
    <row r="13" spans="1:26" x14ac:dyDescent="0.2">
      <c r="C13" s="208" t="s">
        <v>117</v>
      </c>
      <c r="D13" s="182"/>
      <c r="H13" s="9">
        <v>20000</v>
      </c>
    </row>
    <row r="14" spans="1:26" x14ac:dyDescent="0.2">
      <c r="C14" s="208" t="s">
        <v>88</v>
      </c>
      <c r="D14" s="182"/>
      <c r="H14" s="9">
        <v>12000</v>
      </c>
    </row>
    <row r="15" spans="1:26" x14ac:dyDescent="0.2">
      <c r="C15" s="208" t="s">
        <v>60</v>
      </c>
      <c r="D15" s="182"/>
      <c r="H15" s="19">
        <v>0.6</v>
      </c>
    </row>
    <row r="17" spans="1:8" x14ac:dyDescent="0.2">
      <c r="A17" s="42"/>
      <c r="C17" s="9" t="s">
        <v>118</v>
      </c>
      <c r="H17" s="19">
        <f>1-H15</f>
        <v>0.4</v>
      </c>
    </row>
    <row r="18" spans="1:8" ht="14" x14ac:dyDescent="0.15">
      <c r="C18" s="9" t="s">
        <v>119</v>
      </c>
      <c r="H18" s="9">
        <f>H13/H17</f>
        <v>50000</v>
      </c>
    </row>
    <row r="19" spans="1:8" ht="14" x14ac:dyDescent="0.15">
      <c r="C19" s="9" t="s">
        <v>3</v>
      </c>
      <c r="H19" s="9">
        <f>H18/H12</f>
        <v>5</v>
      </c>
    </row>
    <row r="20" spans="1:8" ht="14" x14ac:dyDescent="0.15">
      <c r="C20" s="9" t="s">
        <v>21</v>
      </c>
      <c r="H20" s="9">
        <f>H13-H14</f>
        <v>8000</v>
      </c>
    </row>
    <row r="22" spans="1:8" ht="15.75" customHeight="1" x14ac:dyDescent="0.2">
      <c r="A22" s="42" t="s">
        <v>11</v>
      </c>
      <c r="C22" s="48" t="s">
        <v>115</v>
      </c>
    </row>
    <row r="23" spans="1:8" ht="15.75" customHeight="1" x14ac:dyDescent="0.2">
      <c r="C23" s="208" t="s">
        <v>120</v>
      </c>
      <c r="D23" s="182"/>
      <c r="H23" s="9">
        <v>48000</v>
      </c>
    </row>
    <row r="24" spans="1:8" ht="15.75" customHeight="1" x14ac:dyDescent="0.2">
      <c r="C24" s="208" t="s">
        <v>121</v>
      </c>
      <c r="D24" s="182"/>
      <c r="H24" s="9">
        <v>8000</v>
      </c>
    </row>
    <row r="25" spans="1:8" ht="15.75" customHeight="1" x14ac:dyDescent="0.2">
      <c r="C25" s="208" t="s">
        <v>88</v>
      </c>
      <c r="D25" s="182"/>
      <c r="H25" s="9">
        <v>12000</v>
      </c>
    </row>
    <row r="26" spans="1:8" ht="15.75" customHeight="1" x14ac:dyDescent="0.2">
      <c r="C26" s="191"/>
      <c r="D26" s="182"/>
      <c r="H26" s="19"/>
    </row>
    <row r="27" spans="1:8" ht="15.75" customHeight="1" x14ac:dyDescent="0.15">
      <c r="C27" s="9" t="s">
        <v>122</v>
      </c>
      <c r="H27" s="9">
        <f>H23-H24</f>
        <v>40000</v>
      </c>
    </row>
    <row r="28" spans="1:8" ht="15.75" customHeight="1" x14ac:dyDescent="0.2">
      <c r="C28" s="9" t="s">
        <v>118</v>
      </c>
      <c r="E28" s="191" t="s">
        <v>123</v>
      </c>
      <c r="F28" s="182"/>
      <c r="H28" s="9">
        <f>H25/H27</f>
        <v>0.3</v>
      </c>
    </row>
    <row r="29" spans="1:8" ht="15.75" customHeight="1" x14ac:dyDescent="0.2">
      <c r="G29" s="9" t="s">
        <v>62</v>
      </c>
      <c r="H29" s="10">
        <f>H28</f>
        <v>0.3</v>
      </c>
    </row>
    <row r="30" spans="1:8" ht="15.75" customHeight="1" x14ac:dyDescent="0.2">
      <c r="A30" s="42" t="s">
        <v>124</v>
      </c>
      <c r="C30" s="48" t="s">
        <v>115</v>
      </c>
    </row>
    <row r="31" spans="1:8" ht="15.75" customHeight="1" x14ac:dyDescent="0.2">
      <c r="C31" s="208" t="s">
        <v>121</v>
      </c>
      <c r="D31" s="182"/>
      <c r="H31" s="9">
        <v>400000</v>
      </c>
    </row>
    <row r="32" spans="1:8" ht="15.75" customHeight="1" x14ac:dyDescent="0.2">
      <c r="C32" s="208" t="s">
        <v>125</v>
      </c>
      <c r="D32" s="182"/>
      <c r="H32" s="9">
        <v>80000</v>
      </c>
    </row>
    <row r="33" spans="3:8" ht="15.75" customHeight="1" x14ac:dyDescent="0.2">
      <c r="C33" s="208" t="s">
        <v>88</v>
      </c>
      <c r="D33" s="182"/>
      <c r="H33" s="9">
        <v>500000</v>
      </c>
    </row>
    <row r="34" spans="3:8" ht="15.75" customHeight="1" x14ac:dyDescent="0.15"/>
    <row r="35" spans="3:8" ht="15.75" customHeight="1" x14ac:dyDescent="0.2">
      <c r="C35" s="9" t="s">
        <v>118</v>
      </c>
      <c r="E35" s="191" t="s">
        <v>126</v>
      </c>
      <c r="F35" s="182"/>
      <c r="H35" s="9">
        <f>H32/H31</f>
        <v>0.2</v>
      </c>
    </row>
    <row r="36" spans="3:8" ht="15.75" customHeight="1" x14ac:dyDescent="0.2">
      <c r="G36" s="9" t="s">
        <v>62</v>
      </c>
      <c r="H36" s="10">
        <f>H35</f>
        <v>0.2</v>
      </c>
    </row>
    <row r="37" spans="3:8" ht="15.75" customHeight="1" x14ac:dyDescent="0.2">
      <c r="C37" s="9" t="s">
        <v>127</v>
      </c>
      <c r="E37" s="191" t="s">
        <v>128</v>
      </c>
      <c r="F37" s="182"/>
      <c r="H37" s="9">
        <f>H33/H36</f>
        <v>2500000</v>
      </c>
    </row>
    <row r="38" spans="3:8" ht="15.75" customHeight="1" x14ac:dyDescent="0.15"/>
    <row r="39" spans="3:8" ht="15.75" customHeight="1" x14ac:dyDescent="0.15"/>
    <row r="40" spans="3:8" ht="15.75" customHeight="1" x14ac:dyDescent="0.15"/>
    <row r="41" spans="3:8" ht="15.75" customHeight="1" x14ac:dyDescent="0.15"/>
    <row r="42" spans="3:8" ht="15.75" customHeight="1" x14ac:dyDescent="0.15"/>
    <row r="43" spans="3:8" ht="15.75" customHeight="1" x14ac:dyDescent="0.15"/>
    <row r="44" spans="3:8" ht="15.75" customHeight="1" x14ac:dyDescent="0.15"/>
    <row r="45" spans="3:8" ht="15.75" customHeight="1" x14ac:dyDescent="0.15"/>
    <row r="46" spans="3:8" ht="15.75" customHeight="1" x14ac:dyDescent="0.15"/>
    <row r="47" spans="3:8" ht="15.75" customHeight="1" x14ac:dyDescent="0.15"/>
    <row r="48" spans="3: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5">
    <mergeCell ref="C33:D33"/>
    <mergeCell ref="E35:F35"/>
    <mergeCell ref="E37:F37"/>
    <mergeCell ref="B2:H8"/>
    <mergeCell ref="C12:D12"/>
    <mergeCell ref="C13:D13"/>
    <mergeCell ref="C14:D14"/>
    <mergeCell ref="C15:D15"/>
    <mergeCell ref="C23:D23"/>
    <mergeCell ref="C24:D24"/>
    <mergeCell ref="C25:D25"/>
    <mergeCell ref="C26:D26"/>
    <mergeCell ref="E28:F28"/>
    <mergeCell ref="C31:D31"/>
    <mergeCell ref="C32:D3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1000"/>
  <sheetViews>
    <sheetView workbookViewId="0">
      <selection activeCell="F36" sqref="F36"/>
    </sheetView>
  </sheetViews>
  <sheetFormatPr baseColWidth="10" defaultColWidth="12.6640625" defaultRowHeight="15" customHeight="1" x14ac:dyDescent="0.15"/>
  <cols>
    <col min="1" max="1" width="9" customWidth="1"/>
    <col min="2" max="2" width="13" customWidth="1"/>
    <col min="3" max="3" width="12.1640625" customWidth="1"/>
    <col min="4" max="5" width="13.1640625" customWidth="1"/>
    <col min="6" max="6" width="13.83203125" customWidth="1"/>
    <col min="7" max="7" width="13.1640625" customWidth="1"/>
    <col min="8" max="8" width="14.1640625" customWidth="1"/>
    <col min="9" max="12" width="9" customWidth="1"/>
    <col min="13" max="26" width="14.33203125" customWidth="1"/>
  </cols>
  <sheetData>
    <row r="2" spans="2:8" ht="15" customHeight="1" x14ac:dyDescent="0.15">
      <c r="B2" s="199" t="s">
        <v>129</v>
      </c>
      <c r="C2" s="179"/>
      <c r="D2" s="179"/>
      <c r="E2" s="179"/>
      <c r="F2" s="179"/>
      <c r="G2" s="179"/>
      <c r="H2" s="180"/>
    </row>
    <row r="3" spans="2:8" ht="14" x14ac:dyDescent="0.15">
      <c r="B3" s="181"/>
      <c r="C3" s="182"/>
      <c r="D3" s="182"/>
      <c r="E3" s="182"/>
      <c r="F3" s="182"/>
      <c r="G3" s="182"/>
      <c r="H3" s="183"/>
    </row>
    <row r="4" spans="2:8" ht="14" x14ac:dyDescent="0.15">
      <c r="B4" s="181"/>
      <c r="C4" s="182"/>
      <c r="D4" s="182"/>
      <c r="E4" s="182"/>
      <c r="F4" s="182"/>
      <c r="G4" s="182"/>
      <c r="H4" s="183"/>
    </row>
    <row r="5" spans="2:8" ht="14" x14ac:dyDescent="0.15">
      <c r="B5" s="181"/>
      <c r="C5" s="182"/>
      <c r="D5" s="182"/>
      <c r="E5" s="182"/>
      <c r="F5" s="182"/>
      <c r="G5" s="182"/>
      <c r="H5" s="183"/>
    </row>
    <row r="6" spans="2:8" ht="14" x14ac:dyDescent="0.15">
      <c r="B6" s="181"/>
      <c r="C6" s="182"/>
      <c r="D6" s="182"/>
      <c r="E6" s="182"/>
      <c r="F6" s="182"/>
      <c r="G6" s="182"/>
      <c r="H6" s="183"/>
    </row>
    <row r="7" spans="2:8" ht="14" x14ac:dyDescent="0.15">
      <c r="B7" s="181"/>
      <c r="C7" s="182"/>
      <c r="D7" s="182"/>
      <c r="E7" s="182"/>
      <c r="F7" s="182"/>
      <c r="G7" s="182"/>
      <c r="H7" s="183"/>
    </row>
    <row r="8" spans="2:8" ht="14" x14ac:dyDescent="0.15">
      <c r="B8" s="181"/>
      <c r="C8" s="182"/>
      <c r="D8" s="182"/>
      <c r="E8" s="182"/>
      <c r="F8" s="182"/>
      <c r="G8" s="182"/>
      <c r="H8" s="183"/>
    </row>
    <row r="9" spans="2:8" ht="14" x14ac:dyDescent="0.15">
      <c r="B9" s="181"/>
      <c r="C9" s="182"/>
      <c r="D9" s="182"/>
      <c r="E9" s="182"/>
      <c r="F9" s="182"/>
      <c r="G9" s="182"/>
      <c r="H9" s="183"/>
    </row>
    <row r="10" spans="2:8" ht="14" x14ac:dyDescent="0.15">
      <c r="B10" s="181"/>
      <c r="C10" s="182"/>
      <c r="D10" s="182"/>
      <c r="E10" s="182"/>
      <c r="F10" s="182"/>
      <c r="G10" s="182"/>
      <c r="H10" s="183"/>
    </row>
    <row r="11" spans="2:8" ht="14" x14ac:dyDescent="0.15">
      <c r="B11" s="181"/>
      <c r="C11" s="182"/>
      <c r="D11" s="182"/>
      <c r="E11" s="182"/>
      <c r="F11" s="182"/>
      <c r="G11" s="182"/>
      <c r="H11" s="183"/>
    </row>
    <row r="12" spans="2:8" ht="14" x14ac:dyDescent="0.15">
      <c r="B12" s="181"/>
      <c r="C12" s="182"/>
      <c r="D12" s="182"/>
      <c r="E12" s="182"/>
      <c r="F12" s="182"/>
      <c r="G12" s="182"/>
      <c r="H12" s="183"/>
    </row>
    <row r="13" spans="2:8" ht="14" x14ac:dyDescent="0.15">
      <c r="B13" s="181"/>
      <c r="C13" s="182"/>
      <c r="D13" s="182"/>
      <c r="E13" s="182"/>
      <c r="F13" s="182"/>
      <c r="G13" s="182"/>
      <c r="H13" s="183"/>
    </row>
    <row r="14" spans="2:8" ht="14" x14ac:dyDescent="0.15">
      <c r="B14" s="181"/>
      <c r="C14" s="182"/>
      <c r="D14" s="182"/>
      <c r="E14" s="182"/>
      <c r="F14" s="182"/>
      <c r="G14" s="182"/>
      <c r="H14" s="183"/>
    </row>
    <row r="15" spans="2:8" ht="27" customHeight="1" x14ac:dyDescent="0.15">
      <c r="B15" s="181"/>
      <c r="C15" s="182"/>
      <c r="D15" s="182"/>
      <c r="E15" s="182"/>
      <c r="F15" s="182"/>
      <c r="G15" s="182"/>
      <c r="H15" s="183"/>
    </row>
    <row r="16" spans="2:8" ht="14" x14ac:dyDescent="0.15">
      <c r="B16" s="181"/>
      <c r="C16" s="182"/>
      <c r="D16" s="182"/>
      <c r="E16" s="182"/>
      <c r="F16" s="182"/>
      <c r="G16" s="182"/>
      <c r="H16" s="183"/>
    </row>
    <row r="17" spans="1:12" ht="14" x14ac:dyDescent="0.15">
      <c r="B17" s="184"/>
      <c r="C17" s="185"/>
      <c r="D17" s="185"/>
      <c r="E17" s="185"/>
      <c r="F17" s="185"/>
      <c r="G17" s="185"/>
      <c r="H17" s="186"/>
    </row>
    <row r="18" spans="1:12" ht="112.5" customHeight="1" x14ac:dyDescent="0.2">
      <c r="B18" s="17"/>
      <c r="C18" s="17"/>
      <c r="D18" s="17"/>
      <c r="E18" s="17"/>
      <c r="F18" s="17"/>
      <c r="G18" s="17"/>
      <c r="H18" s="17"/>
    </row>
    <row r="19" spans="1:12" x14ac:dyDescent="0.2">
      <c r="B19" s="46" t="s">
        <v>79</v>
      </c>
    </row>
    <row r="20" spans="1:12" x14ac:dyDescent="0.2">
      <c r="A20" s="11" t="s">
        <v>130</v>
      </c>
      <c r="B20" s="193" t="s">
        <v>131</v>
      </c>
      <c r="C20" s="189"/>
      <c r="D20" s="197" t="s">
        <v>132</v>
      </c>
      <c r="E20" s="189"/>
      <c r="F20" s="197" t="s">
        <v>133</v>
      </c>
      <c r="G20" s="189"/>
      <c r="H20" s="197" t="s">
        <v>134</v>
      </c>
      <c r="I20" s="189"/>
      <c r="J20" s="7" t="s">
        <v>135</v>
      </c>
      <c r="K20" s="6" t="s">
        <v>56</v>
      </c>
    </row>
    <row r="21" spans="1:12" ht="15.75" customHeight="1" x14ac:dyDescent="0.2">
      <c r="B21" s="193" t="s">
        <v>136</v>
      </c>
      <c r="C21" s="189"/>
      <c r="D21" s="212">
        <v>0.4</v>
      </c>
      <c r="E21" s="189"/>
      <c r="F21" s="212">
        <v>0.35</v>
      </c>
      <c r="G21" s="189"/>
      <c r="H21" s="212">
        <v>0.25</v>
      </c>
      <c r="I21" s="189"/>
      <c r="J21" s="49">
        <v>1</v>
      </c>
      <c r="K21" s="6">
        <v>500000</v>
      </c>
      <c r="L21" s="11"/>
    </row>
    <row r="22" spans="1:12" ht="15.75" customHeight="1" x14ac:dyDescent="0.2">
      <c r="B22" s="6"/>
      <c r="C22" s="6"/>
      <c r="D22" s="8" t="s">
        <v>137</v>
      </c>
      <c r="E22" s="8" t="s">
        <v>56</v>
      </c>
      <c r="F22" s="8" t="s">
        <v>137</v>
      </c>
      <c r="G22" s="8" t="s">
        <v>56</v>
      </c>
      <c r="H22" s="8" t="s">
        <v>137</v>
      </c>
      <c r="I22" s="8" t="s">
        <v>56</v>
      </c>
      <c r="J22" s="8" t="s">
        <v>138</v>
      </c>
    </row>
    <row r="23" spans="1:12" ht="15.75" customHeight="1" x14ac:dyDescent="0.2">
      <c r="B23" s="193" t="s">
        <v>84</v>
      </c>
      <c r="C23" s="189"/>
      <c r="D23" s="6">
        <v>20</v>
      </c>
      <c r="E23" s="6">
        <f>$K$21*D21</f>
        <v>200000</v>
      </c>
      <c r="F23" s="6">
        <v>25</v>
      </c>
      <c r="G23" s="6">
        <f>$K$21*F21</f>
        <v>175000</v>
      </c>
      <c r="H23" s="6">
        <v>20</v>
      </c>
      <c r="I23" s="6">
        <f>$K$21*H21</f>
        <v>125000</v>
      </c>
      <c r="J23" s="6">
        <f t="shared" ref="J23:J24" si="0">E23+G23+I23</f>
        <v>500000</v>
      </c>
    </row>
    <row r="24" spans="1:12" ht="15.75" customHeight="1" x14ac:dyDescent="0.2">
      <c r="B24" s="193" t="s">
        <v>58</v>
      </c>
      <c r="C24" s="189"/>
      <c r="D24" s="6">
        <v>10</v>
      </c>
      <c r="E24" s="6">
        <f t="shared" ref="E24:E25" si="1">(E23/D23)*D24</f>
        <v>100000</v>
      </c>
      <c r="F24" s="6">
        <v>15</v>
      </c>
      <c r="G24" s="6">
        <f t="shared" ref="G24:G25" si="2">(G23/F23)*F24</f>
        <v>105000</v>
      </c>
      <c r="H24" s="6">
        <v>12</v>
      </c>
      <c r="I24" s="6">
        <f t="shared" ref="I24:I25" si="3">(I23/H23)*H24</f>
        <v>75000</v>
      </c>
      <c r="J24" s="6">
        <f t="shared" si="0"/>
        <v>280000</v>
      </c>
    </row>
    <row r="25" spans="1:12" ht="15.75" customHeight="1" x14ac:dyDescent="0.2">
      <c r="B25" s="193" t="s">
        <v>5</v>
      </c>
      <c r="C25" s="189"/>
      <c r="D25" s="6">
        <f>D23-D24</f>
        <v>10</v>
      </c>
      <c r="E25" s="6">
        <f t="shared" si="1"/>
        <v>100000</v>
      </c>
      <c r="F25" s="6">
        <f>F23-F24</f>
        <v>10</v>
      </c>
      <c r="G25" s="6">
        <f t="shared" si="2"/>
        <v>70000</v>
      </c>
      <c r="H25" s="6">
        <f>H23-H24</f>
        <v>8</v>
      </c>
      <c r="I25" s="6">
        <f t="shared" si="3"/>
        <v>50000</v>
      </c>
      <c r="J25" s="6">
        <f>J23-J24</f>
        <v>220000</v>
      </c>
    </row>
    <row r="26" spans="1:12" ht="15.75" customHeight="1" x14ac:dyDescent="0.2">
      <c r="B26" s="193" t="s">
        <v>59</v>
      </c>
      <c r="C26" s="189"/>
      <c r="D26" s="6"/>
      <c r="E26" s="6"/>
      <c r="F26" s="6"/>
      <c r="G26" s="6"/>
      <c r="H26" s="6"/>
      <c r="I26" s="6"/>
      <c r="J26" s="6">
        <v>110000</v>
      </c>
    </row>
    <row r="27" spans="1:12" ht="15.75" customHeight="1" x14ac:dyDescent="0.2">
      <c r="B27" s="193" t="s">
        <v>21</v>
      </c>
      <c r="C27" s="189"/>
      <c r="D27" s="6"/>
      <c r="E27" s="6"/>
      <c r="F27" s="6"/>
      <c r="G27" s="6"/>
      <c r="H27" s="6"/>
      <c r="I27" s="6"/>
      <c r="J27" s="6">
        <f>J25-J26</f>
        <v>110000</v>
      </c>
    </row>
    <row r="28" spans="1:12" ht="15.75" customHeight="1" x14ac:dyDescent="0.15"/>
    <row r="29" spans="1:12" ht="15.75" customHeight="1" x14ac:dyDescent="0.15"/>
    <row r="30" spans="1:12" ht="15.75" customHeight="1" x14ac:dyDescent="0.2">
      <c r="B30" s="208" t="s">
        <v>139</v>
      </c>
      <c r="C30" s="182"/>
      <c r="D30" s="208" t="s">
        <v>140</v>
      </c>
      <c r="E30" s="182"/>
      <c r="F30" s="182"/>
      <c r="G30" s="9">
        <f>J25/J23</f>
        <v>0.44</v>
      </c>
    </row>
    <row r="31" spans="1:12" ht="15.75" customHeight="1" x14ac:dyDescent="0.2">
      <c r="B31" s="208" t="s">
        <v>141</v>
      </c>
      <c r="C31" s="182"/>
      <c r="D31" s="208" t="s">
        <v>142</v>
      </c>
      <c r="E31" s="182"/>
      <c r="F31" s="182"/>
      <c r="G31" s="9">
        <f>J26/G30</f>
        <v>250000</v>
      </c>
    </row>
    <row r="32" spans="1:12" ht="15.75" customHeight="1" x14ac:dyDescent="0.15"/>
    <row r="33" spans="1:11" ht="15.75" customHeight="1" x14ac:dyDescent="0.2">
      <c r="B33" s="210" t="s">
        <v>143</v>
      </c>
      <c r="C33" s="195"/>
      <c r="D33" s="195"/>
      <c r="E33" s="195"/>
      <c r="F33" s="195"/>
      <c r="G33" s="195"/>
    </row>
    <row r="34" spans="1:11" ht="15.75" customHeight="1" x14ac:dyDescent="0.2">
      <c r="D34" s="42" t="s">
        <v>2</v>
      </c>
      <c r="F34" s="42" t="s">
        <v>144</v>
      </c>
    </row>
    <row r="35" spans="1:11" ht="15.75" customHeight="1" x14ac:dyDescent="0.2">
      <c r="B35" s="11" t="s">
        <v>132</v>
      </c>
      <c r="D35" s="9">
        <f>G31*D21</f>
        <v>100000</v>
      </c>
      <c r="F35" s="9">
        <f>D35/D23</f>
        <v>5000</v>
      </c>
    </row>
    <row r="36" spans="1:11" ht="15.75" customHeight="1" x14ac:dyDescent="0.2">
      <c r="B36" s="11" t="s">
        <v>133</v>
      </c>
      <c r="D36" s="9">
        <f>G31*F21</f>
        <v>87500</v>
      </c>
      <c r="F36" s="9">
        <f>D36/F23</f>
        <v>3500</v>
      </c>
    </row>
    <row r="37" spans="1:11" ht="15.75" customHeight="1" x14ac:dyDescent="0.2">
      <c r="B37" s="11" t="s">
        <v>134</v>
      </c>
      <c r="D37" s="9">
        <f>G31*H21</f>
        <v>62500</v>
      </c>
      <c r="F37" s="9">
        <f>D37/H23</f>
        <v>3125</v>
      </c>
    </row>
    <row r="38" spans="1:11" ht="15.75" customHeight="1" x14ac:dyDescent="0.2">
      <c r="A38" s="11" t="s">
        <v>145</v>
      </c>
      <c r="B38" s="213" t="s">
        <v>146</v>
      </c>
      <c r="C38" s="195"/>
      <c r="D38" s="195"/>
      <c r="E38" s="195"/>
      <c r="F38" s="195"/>
      <c r="G38" s="195"/>
    </row>
    <row r="39" spans="1:11" ht="15.75" customHeight="1" x14ac:dyDescent="0.15"/>
    <row r="40" spans="1:11" ht="15.75" customHeight="1" x14ac:dyDescent="0.2">
      <c r="B40" s="193" t="s">
        <v>131</v>
      </c>
      <c r="C40" s="189"/>
      <c r="D40" s="197" t="s">
        <v>132</v>
      </c>
      <c r="E40" s="189"/>
      <c r="F40" s="197" t="s">
        <v>133</v>
      </c>
      <c r="G40" s="189"/>
      <c r="H40" s="197" t="s">
        <v>147</v>
      </c>
      <c r="I40" s="189"/>
      <c r="J40" s="7" t="s">
        <v>135</v>
      </c>
      <c r="K40" s="22" t="s">
        <v>56</v>
      </c>
    </row>
    <row r="41" spans="1:11" ht="15.75" customHeight="1" x14ac:dyDescent="0.2">
      <c r="B41" s="193" t="s">
        <v>148</v>
      </c>
      <c r="C41" s="189"/>
      <c r="D41" s="212">
        <v>0.5</v>
      </c>
      <c r="E41" s="189"/>
      <c r="F41" s="212">
        <v>0.3</v>
      </c>
      <c r="G41" s="189"/>
      <c r="H41" s="212">
        <v>0.2</v>
      </c>
      <c r="I41" s="189"/>
      <c r="J41" s="49">
        <v>1</v>
      </c>
      <c r="K41" s="22">
        <v>500000</v>
      </c>
    </row>
    <row r="42" spans="1:11" ht="15.75" customHeight="1" x14ac:dyDescent="0.2">
      <c r="B42" s="6"/>
      <c r="C42" s="6"/>
      <c r="D42" s="8" t="s">
        <v>137</v>
      </c>
      <c r="E42" s="8" t="s">
        <v>56</v>
      </c>
      <c r="F42" s="8" t="s">
        <v>137</v>
      </c>
      <c r="G42" s="8" t="s">
        <v>56</v>
      </c>
      <c r="H42" s="8" t="s">
        <v>137</v>
      </c>
      <c r="I42" s="8" t="s">
        <v>56</v>
      </c>
      <c r="J42" s="8" t="s">
        <v>138</v>
      </c>
    </row>
    <row r="43" spans="1:11" ht="15.75" customHeight="1" x14ac:dyDescent="0.2">
      <c r="B43" s="193" t="s">
        <v>84</v>
      </c>
      <c r="C43" s="189"/>
      <c r="D43" s="6">
        <v>20</v>
      </c>
      <c r="E43" s="6">
        <f>D41*K41</f>
        <v>250000</v>
      </c>
      <c r="F43" s="6">
        <v>25</v>
      </c>
      <c r="G43" s="6">
        <f>F41*K41</f>
        <v>150000</v>
      </c>
      <c r="H43" s="6">
        <v>25</v>
      </c>
      <c r="I43" s="6">
        <f>H41*K41</f>
        <v>100000</v>
      </c>
      <c r="J43" s="6">
        <f t="shared" ref="J43:J44" si="4">E43+G43+I43</f>
        <v>500000</v>
      </c>
    </row>
    <row r="44" spans="1:11" ht="15.75" customHeight="1" x14ac:dyDescent="0.2">
      <c r="B44" s="193" t="s">
        <v>58</v>
      </c>
      <c r="C44" s="189"/>
      <c r="D44" s="6">
        <v>10</v>
      </c>
      <c r="E44" s="6">
        <f t="shared" ref="E44:E45" si="5">E43/D43*D44</f>
        <v>125000</v>
      </c>
      <c r="F44" s="6">
        <v>15</v>
      </c>
      <c r="G44" s="6">
        <f t="shared" ref="G44:G45" si="6">(G43/F43)*F44</f>
        <v>90000</v>
      </c>
      <c r="H44" s="6">
        <v>12.5</v>
      </c>
      <c r="I44" s="6">
        <f t="shared" ref="I44:I45" si="7">(I43/H43)*H44</f>
        <v>50000</v>
      </c>
      <c r="J44" s="6">
        <f t="shared" si="4"/>
        <v>265000</v>
      </c>
    </row>
    <row r="45" spans="1:11" ht="15.75" customHeight="1" x14ac:dyDescent="0.2">
      <c r="B45" s="193" t="s">
        <v>5</v>
      </c>
      <c r="C45" s="189"/>
      <c r="D45" s="6">
        <f>D43-D44</f>
        <v>10</v>
      </c>
      <c r="E45" s="6">
        <f t="shared" si="5"/>
        <v>125000</v>
      </c>
      <c r="F45" s="6">
        <f>F43-F44</f>
        <v>10</v>
      </c>
      <c r="G45" s="6">
        <f t="shared" si="6"/>
        <v>60000</v>
      </c>
      <c r="H45" s="6">
        <f>H43-H44</f>
        <v>12.5</v>
      </c>
      <c r="I45" s="6">
        <f t="shared" si="7"/>
        <v>50000</v>
      </c>
      <c r="J45" s="6">
        <f>J43-J44</f>
        <v>235000</v>
      </c>
    </row>
    <row r="46" spans="1:11" ht="15.75" customHeight="1" x14ac:dyDescent="0.2">
      <c r="B46" s="193" t="s">
        <v>59</v>
      </c>
      <c r="C46" s="189"/>
      <c r="D46" s="6"/>
      <c r="E46" s="6"/>
      <c r="F46" s="6"/>
      <c r="G46" s="6"/>
      <c r="H46" s="6"/>
      <c r="I46" s="6"/>
      <c r="J46" s="6">
        <f>J26+31000</f>
        <v>141000</v>
      </c>
    </row>
    <row r="47" spans="1:11" ht="15.75" customHeight="1" x14ac:dyDescent="0.2">
      <c r="B47" s="193" t="s">
        <v>21</v>
      </c>
      <c r="C47" s="189"/>
      <c r="D47" s="6"/>
      <c r="E47" s="6"/>
      <c r="F47" s="6"/>
      <c r="G47" s="6"/>
      <c r="H47" s="6"/>
      <c r="I47" s="6"/>
      <c r="J47" s="6">
        <f>J45-J46</f>
        <v>94000</v>
      </c>
    </row>
    <row r="48" spans="1:11" ht="15.75" customHeight="1" x14ac:dyDescent="0.15"/>
    <row r="49" spans="1:12" ht="15.75" customHeight="1" x14ac:dyDescent="0.15"/>
    <row r="50" spans="1:12" ht="15.75" customHeight="1" x14ac:dyDescent="0.2">
      <c r="B50" s="191" t="s">
        <v>139</v>
      </c>
      <c r="C50" s="182"/>
      <c r="D50" s="208" t="s">
        <v>140</v>
      </c>
      <c r="E50" s="182"/>
      <c r="F50" s="182"/>
      <c r="G50" s="9">
        <f>J45/J43</f>
        <v>0.47</v>
      </c>
    </row>
    <row r="51" spans="1:12" ht="15.75" customHeight="1" x14ac:dyDescent="0.2">
      <c r="B51" s="191" t="s">
        <v>141</v>
      </c>
      <c r="C51" s="182"/>
      <c r="D51" s="208" t="s">
        <v>142</v>
      </c>
      <c r="E51" s="182"/>
      <c r="F51" s="182"/>
      <c r="G51" s="9">
        <f>J46/G50</f>
        <v>300000</v>
      </c>
    </row>
    <row r="52" spans="1:12" ht="15.75" customHeight="1" x14ac:dyDescent="0.15"/>
    <row r="53" spans="1:12" ht="15.75" customHeight="1" x14ac:dyDescent="0.2">
      <c r="B53" s="210" t="s">
        <v>149</v>
      </c>
      <c r="C53" s="195"/>
      <c r="D53" s="195"/>
      <c r="E53" s="195"/>
      <c r="F53" s="195"/>
      <c r="G53" s="195"/>
    </row>
    <row r="54" spans="1:12" ht="15.75" customHeight="1" x14ac:dyDescent="0.2">
      <c r="D54" s="16" t="s">
        <v>2</v>
      </c>
      <c r="F54" s="16" t="s">
        <v>144</v>
      </c>
    </row>
    <row r="55" spans="1:12" ht="15.75" customHeight="1" x14ac:dyDescent="0.2">
      <c r="B55" s="11" t="s">
        <v>132</v>
      </c>
      <c r="D55" s="9">
        <f>G51*D41</f>
        <v>150000</v>
      </c>
      <c r="F55" s="9">
        <f>D55/D43</f>
        <v>7500</v>
      </c>
    </row>
    <row r="56" spans="1:12" ht="15.75" customHeight="1" x14ac:dyDescent="0.2">
      <c r="B56" s="11" t="s">
        <v>133</v>
      </c>
      <c r="D56" s="9">
        <f>G51*F41</f>
        <v>90000</v>
      </c>
      <c r="F56" s="9">
        <f>D56/F43</f>
        <v>3600</v>
      </c>
    </row>
    <row r="57" spans="1:12" ht="15.75" customHeight="1" x14ac:dyDescent="0.2">
      <c r="B57" s="11" t="s">
        <v>134</v>
      </c>
      <c r="D57" s="9">
        <f>G51*H41</f>
        <v>60000</v>
      </c>
      <c r="F57" s="9">
        <f>D57/H43</f>
        <v>2400</v>
      </c>
    </row>
    <row r="58" spans="1:12" ht="15.75" customHeight="1" x14ac:dyDescent="0.15"/>
    <row r="59" spans="1:12" ht="15" customHeight="1" x14ac:dyDescent="0.2">
      <c r="A59" s="11" t="s">
        <v>150</v>
      </c>
      <c r="B59" s="211" t="s">
        <v>151</v>
      </c>
      <c r="C59" s="182"/>
      <c r="D59" s="182"/>
      <c r="E59" s="182"/>
      <c r="F59" s="182"/>
      <c r="G59" s="182"/>
    </row>
    <row r="60" spans="1:12" ht="15.75" customHeight="1" x14ac:dyDescent="0.15">
      <c r="B60" s="182"/>
      <c r="C60" s="182"/>
      <c r="D60" s="182"/>
      <c r="E60" s="182"/>
      <c r="F60" s="182"/>
      <c r="G60" s="182"/>
    </row>
    <row r="61" spans="1:12" ht="15.75" customHeight="1" x14ac:dyDescent="0.15">
      <c r="B61" s="182"/>
      <c r="C61" s="182"/>
      <c r="D61" s="182"/>
      <c r="E61" s="182"/>
      <c r="F61" s="182"/>
      <c r="G61" s="182"/>
    </row>
    <row r="62" spans="1:12" ht="15.75" customHeight="1" x14ac:dyDescent="0.15">
      <c r="B62" s="182"/>
      <c r="C62" s="182"/>
      <c r="D62" s="182"/>
      <c r="E62" s="182"/>
      <c r="F62" s="182"/>
      <c r="G62" s="182"/>
    </row>
    <row r="63" spans="1:12" ht="15.75" customHeight="1" x14ac:dyDescent="0.15">
      <c r="B63" s="182"/>
      <c r="C63" s="182"/>
      <c r="D63" s="182"/>
      <c r="E63" s="182"/>
      <c r="F63" s="182"/>
      <c r="G63" s="182"/>
      <c r="L63" s="50"/>
    </row>
    <row r="64" spans="1:12"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9">
    <mergeCell ref="F21:G21"/>
    <mergeCell ref="H21:I21"/>
    <mergeCell ref="B2:H17"/>
    <mergeCell ref="B20:C20"/>
    <mergeCell ref="D20:E20"/>
    <mergeCell ref="F20:G20"/>
    <mergeCell ref="H20:I20"/>
    <mergeCell ref="B21:C21"/>
    <mergeCell ref="D21:E21"/>
    <mergeCell ref="B23:C23"/>
    <mergeCell ref="B24:C24"/>
    <mergeCell ref="B25:C25"/>
    <mergeCell ref="B26:C26"/>
    <mergeCell ref="B27:C27"/>
    <mergeCell ref="B30:C30"/>
    <mergeCell ref="D30:F30"/>
    <mergeCell ref="B31:C31"/>
    <mergeCell ref="D31:F31"/>
    <mergeCell ref="B33:G33"/>
    <mergeCell ref="B38:G38"/>
    <mergeCell ref="D40:E40"/>
    <mergeCell ref="F40:G40"/>
    <mergeCell ref="H40:I40"/>
    <mergeCell ref="B40:C40"/>
    <mergeCell ref="B41:C41"/>
    <mergeCell ref="D41:E41"/>
    <mergeCell ref="F41:G41"/>
    <mergeCell ref="H41:I41"/>
    <mergeCell ref="B43:C43"/>
    <mergeCell ref="B44:C44"/>
    <mergeCell ref="B53:G53"/>
    <mergeCell ref="B59:G63"/>
    <mergeCell ref="B45:C45"/>
    <mergeCell ref="B46:C46"/>
    <mergeCell ref="B47:C47"/>
    <mergeCell ref="B50:C50"/>
    <mergeCell ref="D50:F50"/>
    <mergeCell ref="B51:C51"/>
    <mergeCell ref="D51:F51"/>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Z1001"/>
  <sheetViews>
    <sheetView zoomScale="110" workbookViewId="0">
      <selection activeCell="F30" sqref="F30"/>
    </sheetView>
  </sheetViews>
  <sheetFormatPr baseColWidth="10" defaultColWidth="12.6640625" defaultRowHeight="15" customHeight="1" x14ac:dyDescent="0.15"/>
  <cols>
    <col min="1" max="1" width="7.83203125" customWidth="1"/>
    <col min="2" max="2" width="14.6640625" customWidth="1"/>
    <col min="3" max="3" width="15.5" customWidth="1"/>
    <col min="4" max="4" width="19.6640625" customWidth="1"/>
    <col min="5" max="5" width="11.6640625" customWidth="1"/>
    <col min="6" max="6" width="13" customWidth="1"/>
    <col min="7" max="7" width="18.1640625" customWidth="1"/>
    <col min="8" max="8" width="13.83203125" customWidth="1"/>
    <col min="9" max="9" width="11.6640625" customWidth="1"/>
    <col min="10" max="13" width="9" customWidth="1"/>
    <col min="14" max="26" width="14.33203125" customWidth="1"/>
  </cols>
  <sheetData>
    <row r="2" spans="1:26" ht="14" x14ac:dyDescent="0.15">
      <c r="B2" s="209" t="s">
        <v>152</v>
      </c>
      <c r="C2" s="179"/>
      <c r="D2" s="179"/>
      <c r="E2" s="179"/>
      <c r="F2" s="179"/>
      <c r="G2" s="179"/>
      <c r="H2" s="180"/>
    </row>
    <row r="3" spans="1:26" ht="14" x14ac:dyDescent="0.15">
      <c r="B3" s="181"/>
      <c r="C3" s="182"/>
      <c r="D3" s="182"/>
      <c r="E3" s="182"/>
      <c r="F3" s="182"/>
      <c r="G3" s="182"/>
      <c r="H3" s="183"/>
    </row>
    <row r="4" spans="1:26" ht="14" x14ac:dyDescent="0.15">
      <c r="B4" s="181"/>
      <c r="C4" s="182"/>
      <c r="D4" s="182"/>
      <c r="E4" s="182"/>
      <c r="F4" s="182"/>
      <c r="G4" s="182"/>
      <c r="H4" s="183"/>
    </row>
    <row r="5" spans="1:26" ht="14" x14ac:dyDescent="0.15">
      <c r="B5" s="181"/>
      <c r="C5" s="182"/>
      <c r="D5" s="182"/>
      <c r="E5" s="182"/>
      <c r="F5" s="182"/>
      <c r="G5" s="182"/>
      <c r="H5" s="183"/>
    </row>
    <row r="6" spans="1:26" ht="14" x14ac:dyDescent="0.15">
      <c r="B6" s="181"/>
      <c r="C6" s="182"/>
      <c r="D6" s="182"/>
      <c r="E6" s="182"/>
      <c r="F6" s="182"/>
      <c r="G6" s="182"/>
      <c r="H6" s="183"/>
    </row>
    <row r="7" spans="1:26" ht="14" x14ac:dyDescent="0.15">
      <c r="B7" s="181"/>
      <c r="C7" s="182"/>
      <c r="D7" s="182"/>
      <c r="E7" s="182"/>
      <c r="F7" s="182"/>
      <c r="G7" s="182"/>
      <c r="H7" s="183"/>
    </row>
    <row r="8" spans="1:26" ht="14" x14ac:dyDescent="0.15">
      <c r="B8" s="181"/>
      <c r="C8" s="182"/>
      <c r="D8" s="182"/>
      <c r="E8" s="182"/>
      <c r="F8" s="182"/>
      <c r="G8" s="182"/>
      <c r="H8" s="183"/>
    </row>
    <row r="9" spans="1:26" ht="14" x14ac:dyDescent="0.15">
      <c r="B9" s="181"/>
      <c r="C9" s="182"/>
      <c r="D9" s="182"/>
      <c r="E9" s="182"/>
      <c r="F9" s="182"/>
      <c r="G9" s="182"/>
      <c r="H9" s="183"/>
    </row>
    <row r="10" spans="1:26" ht="14" x14ac:dyDescent="0.15">
      <c r="B10" s="181"/>
      <c r="C10" s="182"/>
      <c r="D10" s="182"/>
      <c r="E10" s="182"/>
      <c r="F10" s="182"/>
      <c r="G10" s="182"/>
      <c r="H10" s="183"/>
    </row>
    <row r="11" spans="1:26" ht="14" x14ac:dyDescent="0.15">
      <c r="B11" s="181"/>
      <c r="C11" s="182"/>
      <c r="D11" s="182"/>
      <c r="E11" s="182"/>
      <c r="F11" s="182"/>
      <c r="G11" s="182"/>
      <c r="H11" s="183"/>
    </row>
    <row r="12" spans="1:26" x14ac:dyDescent="0.15">
      <c r="B12" s="181"/>
      <c r="C12" s="182"/>
      <c r="D12" s="182"/>
      <c r="E12" s="182"/>
      <c r="F12" s="182"/>
      <c r="G12" s="182"/>
      <c r="H12" s="183"/>
      <c r="M12" s="50"/>
    </row>
    <row r="13" spans="1:26" ht="14" x14ac:dyDescent="0.15">
      <c r="B13" s="184"/>
      <c r="C13" s="185"/>
      <c r="D13" s="185"/>
      <c r="E13" s="185"/>
      <c r="F13" s="185"/>
      <c r="G13" s="185"/>
      <c r="H13" s="186"/>
    </row>
    <row r="14" spans="1:26" ht="186.75" customHeight="1" x14ac:dyDescent="0.2">
      <c r="A14" s="43"/>
      <c r="B14" s="51"/>
      <c r="C14" s="45"/>
      <c r="D14" s="45"/>
      <c r="E14" s="45"/>
      <c r="F14" s="45"/>
      <c r="G14" s="45"/>
      <c r="H14" s="45"/>
      <c r="I14" s="52"/>
      <c r="J14" s="52"/>
      <c r="K14" s="43"/>
      <c r="L14" s="43"/>
      <c r="M14" s="43"/>
      <c r="N14" s="43"/>
      <c r="O14" s="43"/>
      <c r="P14" s="43"/>
      <c r="Q14" s="43"/>
      <c r="R14" s="43"/>
      <c r="S14" s="43"/>
      <c r="T14" s="43"/>
      <c r="U14" s="43"/>
      <c r="V14" s="43"/>
      <c r="W14" s="43"/>
      <c r="X14" s="43"/>
      <c r="Y14" s="43"/>
      <c r="Z14" s="43"/>
    </row>
    <row r="15" spans="1:26" x14ac:dyDescent="0.2">
      <c r="B15" s="53" t="s">
        <v>0</v>
      </c>
      <c r="C15" s="47"/>
      <c r="D15" s="47"/>
      <c r="E15" s="47"/>
      <c r="F15" s="47"/>
      <c r="G15" s="47"/>
      <c r="H15" s="47"/>
      <c r="I15" s="18"/>
      <c r="J15" s="18"/>
    </row>
    <row r="16" spans="1:26" x14ac:dyDescent="0.2">
      <c r="H16" s="18"/>
      <c r="I16" s="18"/>
      <c r="J16" s="18"/>
    </row>
    <row r="17" spans="1:10" x14ac:dyDescent="0.2">
      <c r="A17" s="11" t="s">
        <v>7</v>
      </c>
      <c r="B17" s="6" t="s">
        <v>131</v>
      </c>
      <c r="C17" s="6" t="s">
        <v>153</v>
      </c>
      <c r="D17" s="6" t="s">
        <v>154</v>
      </c>
      <c r="E17" s="6" t="s">
        <v>155</v>
      </c>
      <c r="F17" s="7" t="s">
        <v>41</v>
      </c>
      <c r="G17" s="6" t="s">
        <v>156</v>
      </c>
      <c r="H17" s="6" t="s">
        <v>157</v>
      </c>
      <c r="I17" s="6" t="s">
        <v>158</v>
      </c>
      <c r="J17" s="18"/>
    </row>
    <row r="18" spans="1:10" x14ac:dyDescent="0.2">
      <c r="B18" s="7" t="s">
        <v>132</v>
      </c>
      <c r="C18" s="7">
        <v>50</v>
      </c>
      <c r="D18" s="7">
        <v>40</v>
      </c>
      <c r="E18" s="6">
        <f>C18*D18%</f>
        <v>20</v>
      </c>
      <c r="F18" s="7">
        <f>C18-E18</f>
        <v>30</v>
      </c>
      <c r="G18" s="7">
        <v>50</v>
      </c>
      <c r="H18" s="22">
        <f>F18*G18%</f>
        <v>15</v>
      </c>
      <c r="I18" s="6">
        <f>C18*G18%</f>
        <v>25</v>
      </c>
      <c r="J18" s="18"/>
    </row>
    <row r="19" spans="1:10" x14ac:dyDescent="0.2">
      <c r="B19" s="7" t="s">
        <v>133</v>
      </c>
      <c r="C19" s="7">
        <v>30</v>
      </c>
      <c r="D19" s="7">
        <v>50</v>
      </c>
      <c r="E19" s="6">
        <f t="shared" ref="E18:E20" si="0">C19*D19%</f>
        <v>15</v>
      </c>
      <c r="F19" s="7">
        <f t="shared" ref="F18:F20" si="1">C19-E19</f>
        <v>15</v>
      </c>
      <c r="G19" s="7">
        <v>30</v>
      </c>
      <c r="H19" s="22">
        <f t="shared" ref="H18:H20" si="2">F19*G19%</f>
        <v>4.5</v>
      </c>
      <c r="I19" s="6">
        <f t="shared" ref="I18:I20" si="3">C19*G19%</f>
        <v>9</v>
      </c>
      <c r="J19" s="18"/>
    </row>
    <row r="20" spans="1:10" x14ac:dyDescent="0.2">
      <c r="B20" s="7" t="s">
        <v>134</v>
      </c>
      <c r="C20" s="7">
        <v>20</v>
      </c>
      <c r="D20" s="7">
        <v>75</v>
      </c>
      <c r="E20" s="6">
        <f t="shared" si="0"/>
        <v>15</v>
      </c>
      <c r="F20" s="7">
        <f t="shared" si="1"/>
        <v>5</v>
      </c>
      <c r="G20" s="7">
        <v>20</v>
      </c>
      <c r="H20" s="22">
        <f t="shared" si="2"/>
        <v>1</v>
      </c>
      <c r="I20" s="6">
        <f t="shared" si="3"/>
        <v>4</v>
      </c>
      <c r="J20" s="18"/>
    </row>
    <row r="21" spans="1:10" x14ac:dyDescent="0.2">
      <c r="B21" s="6"/>
      <c r="C21" s="6"/>
      <c r="D21" s="6"/>
      <c r="E21" s="6"/>
      <c r="F21" s="6"/>
      <c r="G21" s="6"/>
      <c r="H21" s="22">
        <f t="shared" ref="H21:I21" si="4">SUM(H18:H20)</f>
        <v>20.5</v>
      </c>
      <c r="I21" s="22">
        <f t="shared" si="4"/>
        <v>38</v>
      </c>
      <c r="J21" s="18"/>
    </row>
    <row r="22" spans="1:10" ht="15.75" customHeight="1" x14ac:dyDescent="0.2">
      <c r="B22" s="208" t="s">
        <v>159</v>
      </c>
      <c r="C22" s="182"/>
      <c r="D22" s="11"/>
      <c r="E22" s="18"/>
      <c r="F22" s="18"/>
      <c r="G22" s="42">
        <v>492000</v>
      </c>
      <c r="H22" s="18"/>
      <c r="I22" s="18"/>
      <c r="J22" s="18"/>
    </row>
    <row r="23" spans="1:10" ht="15.75" customHeight="1" x14ac:dyDescent="0.2">
      <c r="B23" s="208" t="s">
        <v>160</v>
      </c>
      <c r="C23" s="182"/>
      <c r="D23" s="208" t="s">
        <v>161</v>
      </c>
      <c r="E23" s="182"/>
      <c r="G23" s="9">
        <f>G22/H21</f>
        <v>24000</v>
      </c>
    </row>
    <row r="24" spans="1:10" ht="15.75" customHeight="1" x14ac:dyDescent="0.2">
      <c r="B24" s="208" t="s">
        <v>139</v>
      </c>
      <c r="C24" s="182"/>
      <c r="D24" s="208" t="s">
        <v>140</v>
      </c>
      <c r="E24" s="182"/>
      <c r="G24" s="9">
        <f>H21/I21</f>
        <v>0.53947368421052633</v>
      </c>
    </row>
    <row r="25" spans="1:10" ht="15.75" customHeight="1" x14ac:dyDescent="0.2">
      <c r="B25" s="208" t="s">
        <v>141</v>
      </c>
      <c r="C25" s="182"/>
      <c r="D25" s="208" t="s">
        <v>142</v>
      </c>
      <c r="E25" s="182"/>
      <c r="G25" s="9">
        <f>G22/G24</f>
        <v>912000</v>
      </c>
    </row>
    <row r="26" spans="1:10" ht="15.75" customHeight="1" x14ac:dyDescent="0.15"/>
    <row r="27" spans="1:10" ht="15.75" customHeight="1" x14ac:dyDescent="0.2">
      <c r="A27" s="11" t="s">
        <v>11</v>
      </c>
      <c r="B27" s="213" t="s">
        <v>162</v>
      </c>
      <c r="C27" s="195"/>
      <c r="D27" s="195"/>
      <c r="E27" s="195"/>
      <c r="F27" s="195"/>
    </row>
    <row r="28" spans="1:10" ht="15.75" customHeight="1" x14ac:dyDescent="0.15"/>
    <row r="29" spans="1:10" ht="15.75" customHeight="1" x14ac:dyDescent="0.2">
      <c r="B29" s="7" t="s">
        <v>131</v>
      </c>
      <c r="C29" s="6" t="s">
        <v>153</v>
      </c>
      <c r="D29" s="22" t="s">
        <v>163</v>
      </c>
      <c r="E29" s="22"/>
      <c r="F29" s="22" t="s">
        <v>164</v>
      </c>
    </row>
    <row r="30" spans="1:10" ht="15.75" customHeight="1" x14ac:dyDescent="0.2">
      <c r="B30" s="7" t="s">
        <v>132</v>
      </c>
      <c r="C30" s="7">
        <v>50</v>
      </c>
      <c r="D30" s="22">
        <f>$G$23*G18%</f>
        <v>12000</v>
      </c>
      <c r="E30" s="22"/>
      <c r="F30" s="22">
        <f>D30*C18</f>
        <v>600000</v>
      </c>
    </row>
    <row r="31" spans="1:10" ht="15.75" customHeight="1" x14ac:dyDescent="0.2">
      <c r="B31" s="7" t="s">
        <v>133</v>
      </c>
      <c r="C31" s="7">
        <v>30</v>
      </c>
      <c r="D31" s="22">
        <f>$G$23*G19%</f>
        <v>7200</v>
      </c>
      <c r="E31" s="22"/>
      <c r="F31" s="22">
        <f>C31*D31</f>
        <v>216000</v>
      </c>
    </row>
    <row r="32" spans="1:10" ht="15.75" customHeight="1" x14ac:dyDescent="0.2">
      <c r="B32" s="7" t="s">
        <v>134</v>
      </c>
      <c r="C32" s="7">
        <v>20</v>
      </c>
      <c r="D32" s="22">
        <f>$G$23*G20%</f>
        <v>4800</v>
      </c>
      <c r="E32" s="22"/>
      <c r="F32" s="22">
        <f>C32*D32</f>
        <v>96000</v>
      </c>
    </row>
    <row r="33" spans="2:6" ht="15.75" customHeight="1" x14ac:dyDescent="0.2">
      <c r="B33" s="54" t="s">
        <v>135</v>
      </c>
      <c r="C33" s="8"/>
      <c r="D33" s="39">
        <f>SUM(D30:D32)</f>
        <v>24000</v>
      </c>
      <c r="E33" s="39"/>
      <c r="F33" s="39">
        <f>SUM(F30:F32)</f>
        <v>912000</v>
      </c>
    </row>
    <row r="34" spans="2:6" ht="15.75" customHeight="1" x14ac:dyDescent="0.15"/>
    <row r="35" spans="2:6" ht="15.75" customHeight="1" x14ac:dyDescent="0.2">
      <c r="B35" s="11"/>
      <c r="C35" s="191"/>
      <c r="D35" s="182"/>
    </row>
    <row r="36" spans="2:6" ht="15.75" customHeight="1" x14ac:dyDescent="0.15"/>
    <row r="37" spans="2:6" ht="15.75" customHeight="1" x14ac:dyDescent="0.2">
      <c r="B37" s="5"/>
    </row>
    <row r="38" spans="2:6" ht="15.75" customHeight="1" x14ac:dyDescent="0.15"/>
    <row r="39" spans="2:6" ht="15.75" customHeight="1" x14ac:dyDescent="0.15"/>
    <row r="40" spans="2:6" ht="15.75" customHeight="1" x14ac:dyDescent="0.15"/>
    <row r="41" spans="2:6" ht="15.75" customHeight="1" x14ac:dyDescent="0.15"/>
    <row r="42" spans="2:6" ht="15.75" customHeight="1" x14ac:dyDescent="0.15"/>
    <row r="43" spans="2:6" ht="15.75" customHeight="1" x14ac:dyDescent="0.15"/>
    <row r="44" spans="2:6" ht="15.75" customHeight="1" x14ac:dyDescent="0.15"/>
    <row r="45" spans="2:6" ht="15.75" customHeight="1" x14ac:dyDescent="0.15"/>
    <row r="46" spans="2:6" ht="15.75" customHeight="1" x14ac:dyDescent="0.15"/>
    <row r="47" spans="2:6" ht="15.75" customHeight="1" x14ac:dyDescent="0.15"/>
    <row r="48" spans="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0">
    <mergeCell ref="D25:E25"/>
    <mergeCell ref="B27:F27"/>
    <mergeCell ref="C35:D35"/>
    <mergeCell ref="B2:H13"/>
    <mergeCell ref="B22:C22"/>
    <mergeCell ref="B23:C23"/>
    <mergeCell ref="D23:E23"/>
    <mergeCell ref="B24:C24"/>
    <mergeCell ref="D24:E24"/>
    <mergeCell ref="B25:C25"/>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1000"/>
  <sheetViews>
    <sheetView topLeftCell="A22" workbookViewId="0">
      <selection activeCell="E31" sqref="E31"/>
    </sheetView>
  </sheetViews>
  <sheetFormatPr baseColWidth="10" defaultColWidth="12.6640625" defaultRowHeight="15" customHeight="1" x14ac:dyDescent="0.15"/>
  <cols>
    <col min="1" max="2" width="9" customWidth="1"/>
    <col min="3" max="3" width="20.1640625" customWidth="1"/>
    <col min="4" max="4" width="13" customWidth="1"/>
    <col min="5" max="5" width="15.5" customWidth="1"/>
    <col min="6" max="12" width="9" customWidth="1"/>
    <col min="13" max="26" width="14.33203125" customWidth="1"/>
  </cols>
  <sheetData>
    <row r="2" spans="2:11" ht="17.25" customHeight="1" x14ac:dyDescent="0.2">
      <c r="B2" s="209" t="s">
        <v>165</v>
      </c>
      <c r="C2" s="179"/>
      <c r="D2" s="179"/>
      <c r="E2" s="179"/>
      <c r="F2" s="179"/>
      <c r="G2" s="179"/>
      <c r="H2" s="179"/>
      <c r="I2" s="180"/>
      <c r="J2" s="55"/>
      <c r="K2" s="18"/>
    </row>
    <row r="3" spans="2:11" x14ac:dyDescent="0.2">
      <c r="B3" s="181"/>
      <c r="C3" s="182"/>
      <c r="D3" s="182"/>
      <c r="E3" s="182"/>
      <c r="F3" s="182"/>
      <c r="G3" s="182"/>
      <c r="H3" s="182"/>
      <c r="I3" s="183"/>
      <c r="J3" s="18"/>
      <c r="K3" s="18"/>
    </row>
    <row r="4" spans="2:11" x14ac:dyDescent="0.2">
      <c r="B4" s="181"/>
      <c r="C4" s="182"/>
      <c r="D4" s="182"/>
      <c r="E4" s="182"/>
      <c r="F4" s="182"/>
      <c r="G4" s="182"/>
      <c r="H4" s="182"/>
      <c r="I4" s="183"/>
      <c r="J4" s="18"/>
      <c r="K4" s="18"/>
    </row>
    <row r="5" spans="2:11" x14ac:dyDescent="0.2">
      <c r="B5" s="181"/>
      <c r="C5" s="182"/>
      <c r="D5" s="182"/>
      <c r="E5" s="182"/>
      <c r="F5" s="182"/>
      <c r="G5" s="182"/>
      <c r="H5" s="182"/>
      <c r="I5" s="183"/>
      <c r="J5" s="18"/>
      <c r="K5" s="18"/>
    </row>
    <row r="6" spans="2:11" ht="15" customHeight="1" x14ac:dyDescent="0.2">
      <c r="B6" s="181"/>
      <c r="C6" s="182"/>
      <c r="D6" s="182"/>
      <c r="E6" s="182"/>
      <c r="F6" s="182"/>
      <c r="G6" s="182"/>
      <c r="H6" s="182"/>
      <c r="I6" s="183"/>
      <c r="J6" s="47"/>
      <c r="K6" s="18"/>
    </row>
    <row r="7" spans="2:11" x14ac:dyDescent="0.2">
      <c r="B7" s="181"/>
      <c r="C7" s="182"/>
      <c r="D7" s="182"/>
      <c r="E7" s="182"/>
      <c r="F7" s="182"/>
      <c r="G7" s="182"/>
      <c r="H7" s="182"/>
      <c r="I7" s="183"/>
      <c r="J7" s="47"/>
      <c r="K7" s="18"/>
    </row>
    <row r="8" spans="2:11" x14ac:dyDescent="0.2">
      <c r="B8" s="181"/>
      <c r="C8" s="182"/>
      <c r="D8" s="182"/>
      <c r="E8" s="182"/>
      <c r="F8" s="182"/>
      <c r="G8" s="182"/>
      <c r="H8" s="182"/>
      <c r="I8" s="183"/>
      <c r="J8" s="47"/>
      <c r="K8" s="18"/>
    </row>
    <row r="9" spans="2:11" x14ac:dyDescent="0.2">
      <c r="B9" s="181"/>
      <c r="C9" s="182"/>
      <c r="D9" s="182"/>
      <c r="E9" s="182"/>
      <c r="F9" s="182"/>
      <c r="G9" s="182"/>
      <c r="H9" s="182"/>
      <c r="I9" s="183"/>
      <c r="J9" s="47"/>
      <c r="K9" s="18"/>
    </row>
    <row r="10" spans="2:11" x14ac:dyDescent="0.2">
      <c r="B10" s="184"/>
      <c r="C10" s="185"/>
      <c r="D10" s="185"/>
      <c r="E10" s="185"/>
      <c r="F10" s="185"/>
      <c r="G10" s="185"/>
      <c r="H10" s="185"/>
      <c r="I10" s="186"/>
      <c r="J10" s="47"/>
      <c r="K10" s="18"/>
    </row>
    <row r="11" spans="2:11" ht="297.75" customHeight="1" x14ac:dyDescent="0.2">
      <c r="B11" s="55"/>
      <c r="C11" s="55"/>
      <c r="D11" s="55"/>
      <c r="E11" s="55"/>
      <c r="F11" s="55"/>
      <c r="G11" s="55"/>
      <c r="H11" s="55"/>
      <c r="I11" s="55"/>
      <c r="J11" s="47"/>
      <c r="K11" s="18"/>
    </row>
    <row r="12" spans="2:11" x14ac:dyDescent="0.2">
      <c r="B12" s="53" t="s">
        <v>0</v>
      </c>
      <c r="C12" s="214" t="s">
        <v>166</v>
      </c>
      <c r="D12" s="215"/>
      <c r="E12" s="215"/>
      <c r="F12" s="215"/>
      <c r="G12" s="216"/>
    </row>
    <row r="13" spans="2:11" x14ac:dyDescent="0.2">
      <c r="E13" s="42" t="s">
        <v>2</v>
      </c>
    </row>
    <row r="14" spans="2:11" x14ac:dyDescent="0.2">
      <c r="C14" s="18" t="s">
        <v>3</v>
      </c>
      <c r="D14" s="18"/>
      <c r="E14" s="18">
        <v>400</v>
      </c>
    </row>
    <row r="15" spans="2:11" x14ac:dyDescent="0.2">
      <c r="C15" s="18" t="s">
        <v>167</v>
      </c>
      <c r="D15" s="18"/>
      <c r="E15" s="18"/>
    </row>
    <row r="16" spans="2:11" x14ac:dyDescent="0.2">
      <c r="C16" s="42" t="s">
        <v>168</v>
      </c>
      <c r="D16" s="18"/>
      <c r="E16" s="18">
        <f>100</f>
        <v>100</v>
      </c>
    </row>
    <row r="17" spans="2:12" x14ac:dyDescent="0.2">
      <c r="B17" s="42"/>
      <c r="C17" s="56" t="s">
        <v>169</v>
      </c>
      <c r="D17" s="18"/>
      <c r="E17" s="18">
        <f>160</f>
        <v>160</v>
      </c>
      <c r="L17" s="47"/>
    </row>
    <row r="18" spans="2:12" x14ac:dyDescent="0.2">
      <c r="C18" s="57" t="s">
        <v>170</v>
      </c>
      <c r="D18" s="18"/>
      <c r="E18" s="18">
        <f>E17*50%</f>
        <v>80</v>
      </c>
    </row>
    <row r="19" spans="2:12" x14ac:dyDescent="0.2">
      <c r="C19" s="18" t="s">
        <v>171</v>
      </c>
      <c r="D19" s="18"/>
      <c r="E19" s="18">
        <f>SUM(E16:E18)</f>
        <v>340</v>
      </c>
    </row>
    <row r="20" spans="2:12" x14ac:dyDescent="0.2">
      <c r="C20" s="18" t="s">
        <v>5</v>
      </c>
      <c r="D20" s="18"/>
      <c r="E20" s="18">
        <f>E14-E19</f>
        <v>60</v>
      </c>
    </row>
    <row r="21" spans="2:12" ht="15.75" customHeight="1" x14ac:dyDescent="0.2">
      <c r="C21" s="18" t="s">
        <v>88</v>
      </c>
      <c r="D21" s="18"/>
      <c r="E21" s="42">
        <v>300000</v>
      </c>
    </row>
    <row r="22" spans="2:12" ht="15.75" customHeight="1" x14ac:dyDescent="0.2">
      <c r="E22" s="42"/>
    </row>
    <row r="23" spans="2:12" ht="15.75" customHeight="1" x14ac:dyDescent="0.15">
      <c r="B23" s="9" t="s">
        <v>7</v>
      </c>
      <c r="C23" s="9" t="s">
        <v>172</v>
      </c>
      <c r="D23" s="9" t="s">
        <v>173</v>
      </c>
      <c r="E23" s="9">
        <f>E21/E20</f>
        <v>5000</v>
      </c>
    </row>
    <row r="24" spans="2:12" ht="15.75" customHeight="1" x14ac:dyDescent="0.15"/>
    <row r="25" spans="2:12" ht="15.75" customHeight="1" x14ac:dyDescent="0.2">
      <c r="B25" s="9" t="s">
        <v>11</v>
      </c>
      <c r="C25" s="217" t="s">
        <v>174</v>
      </c>
      <c r="D25" s="188"/>
      <c r="E25" s="188"/>
      <c r="F25" s="188"/>
      <c r="G25" s="189"/>
    </row>
    <row r="26" spans="2:12" ht="15.75" customHeight="1" x14ac:dyDescent="0.15">
      <c r="C26" s="9" t="s">
        <v>175</v>
      </c>
      <c r="E26" s="9">
        <v>120000</v>
      </c>
    </row>
    <row r="27" spans="2:12" ht="15.75" customHeight="1" x14ac:dyDescent="0.15">
      <c r="C27" s="9" t="s">
        <v>176</v>
      </c>
      <c r="D27" s="9" t="s">
        <v>177</v>
      </c>
      <c r="E27" s="9">
        <f>(E21+E26)/E20</f>
        <v>7000</v>
      </c>
    </row>
    <row r="28" spans="2:12" ht="15.75" customHeight="1" x14ac:dyDescent="0.15"/>
    <row r="29" spans="2:12" ht="15.75" customHeight="1" x14ac:dyDescent="0.2">
      <c r="B29" s="9" t="s">
        <v>14</v>
      </c>
      <c r="C29" s="218" t="s">
        <v>178</v>
      </c>
      <c r="D29" s="188"/>
      <c r="E29" s="188"/>
      <c r="F29" s="188"/>
      <c r="G29" s="188"/>
      <c r="H29" s="188"/>
      <c r="I29" s="189"/>
      <c r="J29" s="58"/>
    </row>
    <row r="30" spans="2:12" ht="15.75" customHeight="1" x14ac:dyDescent="0.15"/>
    <row r="31" spans="2:12" ht="15.75" customHeight="1" x14ac:dyDescent="0.15">
      <c r="C31" s="9" t="s">
        <v>179</v>
      </c>
      <c r="E31" s="9">
        <f>E14-20</f>
        <v>380</v>
      </c>
    </row>
    <row r="32" spans="2:12" ht="15.75" customHeight="1" x14ac:dyDescent="0.15">
      <c r="C32" s="9" t="s">
        <v>5</v>
      </c>
      <c r="E32" s="9">
        <f>E31-E19</f>
        <v>40</v>
      </c>
    </row>
    <row r="33" spans="3:5" ht="15.75" customHeight="1" x14ac:dyDescent="0.15">
      <c r="C33" s="9" t="s">
        <v>172</v>
      </c>
      <c r="D33" s="9" t="s">
        <v>173</v>
      </c>
      <c r="E33" s="9">
        <f>E21/E32</f>
        <v>7500</v>
      </c>
    </row>
    <row r="34" spans="3:5" ht="15.75" customHeight="1" x14ac:dyDescent="0.15"/>
    <row r="35" spans="3:5" ht="15.75" customHeight="1" x14ac:dyDescent="0.15"/>
    <row r="36" spans="3:5" ht="15.75" customHeight="1" x14ac:dyDescent="0.15"/>
    <row r="37" spans="3:5" ht="15.75" customHeight="1" x14ac:dyDescent="0.15"/>
    <row r="38" spans="3:5" ht="15.75" customHeight="1" x14ac:dyDescent="0.15"/>
    <row r="39" spans="3:5" ht="15.75" customHeight="1" x14ac:dyDescent="0.15"/>
    <row r="40" spans="3:5" ht="15.75" customHeight="1" x14ac:dyDescent="0.15"/>
    <row r="41" spans="3:5" ht="15.75" customHeight="1" x14ac:dyDescent="0.15"/>
    <row r="42" spans="3:5" ht="15.75" customHeight="1" x14ac:dyDescent="0.15"/>
    <row r="43" spans="3:5" ht="15.75" customHeight="1" x14ac:dyDescent="0.15"/>
    <row r="44" spans="3:5" ht="15.75" customHeight="1" x14ac:dyDescent="0.15"/>
    <row r="45" spans="3:5" ht="15.75" customHeight="1" x14ac:dyDescent="0.15"/>
    <row r="46" spans="3:5" ht="15.75" customHeight="1" x14ac:dyDescent="0.15"/>
    <row r="47" spans="3:5" ht="15.75" customHeight="1" x14ac:dyDescent="0.15"/>
    <row r="48" spans="3: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2:I10"/>
    <mergeCell ref="C12:G12"/>
    <mergeCell ref="C25:G25"/>
    <mergeCell ref="C29:I2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P1</vt:lpstr>
      <vt:lpstr>P2</vt:lpstr>
      <vt:lpstr>P3</vt:lpstr>
      <vt:lpstr>P4</vt:lpstr>
      <vt:lpstr>P5</vt:lpstr>
      <vt:lpstr>P6</vt:lpstr>
      <vt:lpstr>P7</vt:lpstr>
      <vt:lpstr>P8</vt:lpstr>
      <vt:lpstr>P9</vt:lpstr>
      <vt:lpstr>P10</vt:lpstr>
      <vt:lpstr>P11</vt:lpstr>
      <vt:lpstr>P12</vt:lpstr>
      <vt:lpstr>P13</vt:lpstr>
      <vt:lpstr>P14</vt:lpstr>
      <vt:lpstr>composit BE</vt:lpstr>
      <vt:lpstr>Sheet2</vt:lpstr>
      <vt:lpstr>F14 Revised FC</vt:lpstr>
      <vt:lpstr>cost indiff point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Prerna Nimesh</dc:creator>
  <cp:lastModifiedBy>Aabhas Basnet</cp:lastModifiedBy>
  <dcterms:created xsi:type="dcterms:W3CDTF">2024-09-03T01:07:31Z</dcterms:created>
  <dcterms:modified xsi:type="dcterms:W3CDTF">2024-12-04T10:19:23Z</dcterms:modified>
</cp:coreProperties>
</file>