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chartsheets/sheet1.xml" ContentType="application/vnd.openxmlformats-officedocument.spreadsheetml.chartsheet+xml"/>
  <Override PartName="/xl/chartsheets/sheet2.xml" ContentType="application/vnd.openxmlformats-officedocument.spreadsheetml.chartsheet+xml"/>
  <Override PartName="/xl/chartsheets/sheet3.xml" ContentType="application/vnd.openxmlformats-officedocument.spreadsheetml.chartsheet+xml"/>
  <Override PartName="/xl/chartsheets/sheet4.xml" ContentType="application/vnd.openxmlformats-officedocument.spreadsheetml.chartsheet+xml"/>
  <Override PartName="/xl/chartsheets/sheet5.xml" ContentType="application/vnd.openxmlformats-officedocument.spreadsheetml.chartsheet+xml"/>
  <Override PartName="/xl/chartsheets/sheet6.xml" ContentType="application/vnd.openxmlformats-officedocument.spreadsheetml.chartsheet+xml"/>
  <Override PartName="/xl/chartsheets/sheet7.xml" ContentType="application/vnd.openxmlformats-officedocument.spreadsheetml.chartsheet+xml"/>
  <Override PartName="/xl/worksheets/sheet2.xml" ContentType="application/vnd.openxmlformats-officedocument.spreadsheetml.worksheet+xml"/>
  <Override PartName="/xl/worksheets/sheet3.xml" ContentType="application/vnd.openxmlformats-officedocument.spreadsheetml.worksheet+xml"/>
  <Override PartName="/xl/chartsheets/sheet8.xml" ContentType="application/vnd.openxmlformats-officedocument.spreadsheetml.chartsheet+xml"/>
  <Override PartName="/xl/chartsheets/sheet9.xml" ContentType="application/vnd.openxmlformats-officedocument.spreadsheetml.chartsheet+xml"/>
  <Override PartName="/xl/chartsheets/sheet10.xml" ContentType="application/vnd.openxmlformats-officedocument.spreadsheetml.chartsheet+xml"/>
  <Override PartName="/xl/chartsheets/sheet11.xml" ContentType="application/vnd.openxmlformats-officedocument.spreadsheetml.chart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ml.chartshapes+xml"/>
  <Override PartName="/xl/drawings/drawing4.xml" ContentType="application/vnd.openxmlformats-officedocument.drawing+xml"/>
  <Override PartName="/xl/charts/chart2.xml" ContentType="application/vnd.openxmlformats-officedocument.drawingml.chart+xml"/>
  <Override PartName="/xl/drawings/drawing5.xml" ContentType="application/vnd.openxmlformats-officedocument.drawingml.chartshapes+xml"/>
  <Override PartName="/xl/drawings/drawing6.xml" ContentType="application/vnd.openxmlformats-officedocument.drawing+xml"/>
  <Override PartName="/xl/charts/chart3.xml" ContentType="application/vnd.openxmlformats-officedocument.drawingml.chart+xml"/>
  <Override PartName="/xl/drawings/drawing7.xml" ContentType="application/vnd.openxmlformats-officedocument.drawingml.chartshapes+xml"/>
  <Override PartName="/xl/drawings/drawing8.xml" ContentType="application/vnd.openxmlformats-officedocument.drawing+xml"/>
  <Override PartName="/xl/charts/chart4.xml" ContentType="application/vnd.openxmlformats-officedocument.drawingml.chart+xml"/>
  <Override PartName="/xl/drawings/drawing9.xml" ContentType="application/vnd.openxmlformats-officedocument.drawingml.chartshapes+xml"/>
  <Override PartName="/xl/drawings/drawing10.xml" ContentType="application/vnd.openxmlformats-officedocument.drawing+xml"/>
  <Override PartName="/xl/charts/chart5.xml" ContentType="application/vnd.openxmlformats-officedocument.drawingml.chart+xml"/>
  <Override PartName="/xl/drawings/drawing11.xml" ContentType="application/vnd.openxmlformats-officedocument.drawingml.chartshapes+xml"/>
  <Override PartName="/xl/drawings/drawing12.xml" ContentType="application/vnd.openxmlformats-officedocument.drawing+xml"/>
  <Override PartName="/xl/charts/chart6.xml" ContentType="application/vnd.openxmlformats-officedocument.drawingml.chart+xml"/>
  <Override PartName="/xl/drawings/drawing13.xml" ContentType="application/vnd.openxmlformats-officedocument.drawingml.chartshapes+xml"/>
  <Override PartName="/xl/drawings/drawing14.xml" ContentType="application/vnd.openxmlformats-officedocument.drawing+xml"/>
  <Override PartName="/xl/charts/chart7.xml" ContentType="application/vnd.openxmlformats-officedocument.drawingml.chart+xml"/>
  <Override PartName="/xl/drawings/drawing15.xml" ContentType="application/vnd.openxmlformats-officedocument.drawingml.chartshapes+xml"/>
  <Override PartName="/xl/drawings/drawing16.xml" ContentType="application/vnd.openxmlformats-officedocument.drawing+xml"/>
  <Override PartName="/xl/charts/chart8.xml" ContentType="application/vnd.openxmlformats-officedocument.drawingml.chart+xml"/>
  <Override PartName="/xl/drawings/drawing17.xml" ContentType="application/vnd.openxmlformats-officedocument.drawingml.chartshapes+xml"/>
  <Override PartName="/xl/drawings/drawing18.xml" ContentType="application/vnd.openxmlformats-officedocument.drawing+xml"/>
  <Override PartName="/xl/charts/chart9.xml" ContentType="application/vnd.openxmlformats-officedocument.drawingml.chart+xml"/>
  <Override PartName="/xl/drawings/drawing19.xml" ContentType="application/vnd.openxmlformats-officedocument.drawingml.chartshapes+xml"/>
  <Override PartName="/xl/drawings/drawing20.xml" ContentType="application/vnd.openxmlformats-officedocument.drawing+xml"/>
  <Override PartName="/xl/charts/chart10.xml" ContentType="application/vnd.openxmlformats-officedocument.drawingml.chart+xml"/>
  <Override PartName="/xl/drawings/drawing21.xml" ContentType="application/vnd.openxmlformats-officedocument.drawing+xml"/>
  <Override PartName="/xl/charts/chart11.xml" ContentType="application/vnd.openxmlformats-officedocument.drawingml.chart+xml"/>
  <Override PartName="/xl/drawings/drawing22.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730"/>
  <workbookPr autoCompressPictures="0"/>
  <mc:AlternateContent xmlns:mc="http://schemas.openxmlformats.org/markup-compatibility/2006">
    <mc:Choice Requires="x15">
      <x15ac:absPath xmlns:x15ac="http://schemas.microsoft.com/office/spreadsheetml/2010/11/ac" url="C:\Users\Li\Dropbox\NPYZ2018\Submission\"/>
    </mc:Choice>
  </mc:AlternateContent>
  <bookViews>
    <workbookView xWindow="0" yWindow="0" windowWidth="25605" windowHeight="14625" tabRatio="901" activeTab="4"/>
  </bookViews>
  <sheets>
    <sheet name="Index" sheetId="1" r:id="rId1"/>
    <sheet name="Fig 1" sheetId="111" r:id="rId2"/>
    <sheet name="Fig 2_A" sheetId="120" r:id="rId3"/>
    <sheet name="Fig 2_B" sheetId="119" r:id="rId4"/>
    <sheet name="Fig 3" sheetId="113" r:id="rId5"/>
    <sheet name="Fig 4_A" sheetId="121" r:id="rId6"/>
    <sheet name="Fig 4_B" sheetId="107" r:id="rId7"/>
    <sheet name="Fig 5" sheetId="127" r:id="rId8"/>
    <sheet name="Tab1" sheetId="123" r:id="rId9"/>
    <sheet name="Appendix" sheetId="118" r:id="rId10"/>
    <sheet name="Ap1.1" sheetId="124" r:id="rId11"/>
    <sheet name="Ap1.2" sheetId="106" r:id="rId12"/>
    <sheet name="Ap1.3" sheetId="126" r:id="rId13"/>
    <sheet name="Ap1.4" sheetId="108" r:id="rId14"/>
    <sheet name="MainData" sheetId="85" r:id="rId15"/>
    <sheet name="China1" sheetId="91" r:id="rId16"/>
    <sheet name="China2" sheetId="83" r:id="rId17"/>
    <sheet name="China3" sheetId="36" r:id="rId18"/>
    <sheet name="Russia1" sheetId="29" r:id="rId19"/>
    <sheet name="Russia2" sheetId="52" r:id="rId20"/>
    <sheet name="Russia3" sheetId="38" r:id="rId21"/>
    <sheet name="Russia4" sheetId="51" r:id="rId22"/>
  </sheets>
  <externalReferences>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s>
  <definedNames>
    <definedName name="column_head" localSheetId="15">#REF!</definedName>
    <definedName name="column_head" localSheetId="17">#REF!</definedName>
    <definedName name="column_head" localSheetId="18">#REF!</definedName>
    <definedName name="column_head" localSheetId="20">#REF!</definedName>
    <definedName name="column_head" localSheetId="8">#REF!</definedName>
    <definedName name="column_head">#REF!</definedName>
    <definedName name="column_headings" localSheetId="15">#REF!</definedName>
    <definedName name="column_headings" localSheetId="17">#REF!</definedName>
    <definedName name="column_headings" localSheetId="18">#REF!</definedName>
    <definedName name="column_headings" localSheetId="20">#REF!</definedName>
    <definedName name="column_headings" localSheetId="8">#REF!</definedName>
    <definedName name="column_headings">#REF!</definedName>
    <definedName name="column_numbers" localSheetId="15">#REF!</definedName>
    <definedName name="column_numbers" localSheetId="17">#REF!</definedName>
    <definedName name="column_numbers" localSheetId="18">#REF!</definedName>
    <definedName name="column_numbers" localSheetId="20">#REF!</definedName>
    <definedName name="column_numbers" localSheetId="8">#REF!</definedName>
    <definedName name="column_numbers">#REF!</definedName>
    <definedName name="data" localSheetId="15">#REF!</definedName>
    <definedName name="data" localSheetId="17">#REF!</definedName>
    <definedName name="data" localSheetId="18">#REF!</definedName>
    <definedName name="data" localSheetId="20">#REF!</definedName>
    <definedName name="data" localSheetId="8">#REF!</definedName>
    <definedName name="data">#REF!</definedName>
    <definedName name="data2" localSheetId="15">#REF!</definedName>
    <definedName name="data2" localSheetId="17">#REF!</definedName>
    <definedName name="data2" localSheetId="18">#REF!</definedName>
    <definedName name="data2" localSheetId="20">#REF!</definedName>
    <definedName name="data2" localSheetId="8">#REF!</definedName>
    <definedName name="data2">#REF!</definedName>
    <definedName name="Diag" localSheetId="15">#REF!,#REF!</definedName>
    <definedName name="Diag" localSheetId="17">#REF!,#REF!</definedName>
    <definedName name="Diag" localSheetId="18">#REF!,#REF!</definedName>
    <definedName name="Diag" localSheetId="20">#REF!,#REF!</definedName>
    <definedName name="Diag" localSheetId="8">#REF!,#REF!</definedName>
    <definedName name="Diag">#REF!,#REF!</definedName>
    <definedName name="ea_flux" localSheetId="15">#REF!</definedName>
    <definedName name="ea_flux" localSheetId="17">#REF!</definedName>
    <definedName name="ea_flux" localSheetId="18">#REF!</definedName>
    <definedName name="ea_flux" localSheetId="20">#REF!</definedName>
    <definedName name="ea_flux" localSheetId="8">#REF!</definedName>
    <definedName name="ea_flux">#REF!</definedName>
    <definedName name="Equilibre" localSheetId="15">#REF!</definedName>
    <definedName name="Equilibre" localSheetId="17">#REF!</definedName>
    <definedName name="Equilibre" localSheetId="18">#REF!</definedName>
    <definedName name="Equilibre" localSheetId="20">#REF!</definedName>
    <definedName name="Equilibre" localSheetId="8">#REF!</definedName>
    <definedName name="Equilibre">#REF!</definedName>
    <definedName name="females" localSheetId="15">'[1]rba table'!$I$10:$I$49</definedName>
    <definedName name="females" localSheetId="16">'[1]rba table'!$I$10:$I$49</definedName>
    <definedName name="females" localSheetId="17">'[2]rba table'!$I$10:$I$49</definedName>
    <definedName name="females">'[3]rba table'!$I$10:$I$49</definedName>
    <definedName name="fig4b" localSheetId="15">#REF!</definedName>
    <definedName name="fig4b" localSheetId="17">#REF!</definedName>
    <definedName name="fig4b" localSheetId="18">#REF!</definedName>
    <definedName name="fig4b" localSheetId="20">#REF!</definedName>
    <definedName name="fig4b" localSheetId="8">#REF!</definedName>
    <definedName name="fig4b">#REF!</definedName>
    <definedName name="fmtr" localSheetId="15">#REF!</definedName>
    <definedName name="fmtr" localSheetId="17">#REF!</definedName>
    <definedName name="fmtr" localSheetId="18">#REF!</definedName>
    <definedName name="fmtr" localSheetId="20">#REF!</definedName>
    <definedName name="fmtr" localSheetId="8">#REF!</definedName>
    <definedName name="fmtr">#REF!</definedName>
    <definedName name="footno" localSheetId="15">#REF!</definedName>
    <definedName name="footno" localSheetId="17">#REF!</definedName>
    <definedName name="footno" localSheetId="18">#REF!</definedName>
    <definedName name="footno" localSheetId="20">#REF!</definedName>
    <definedName name="footno" localSheetId="8">#REF!</definedName>
    <definedName name="footno">#REF!</definedName>
    <definedName name="footnotes" localSheetId="15">#REF!</definedName>
    <definedName name="footnotes" localSheetId="17">#REF!</definedName>
    <definedName name="footnotes" localSheetId="18">#REF!</definedName>
    <definedName name="footnotes" localSheetId="20">#REF!</definedName>
    <definedName name="footnotes" localSheetId="8">#REF!</definedName>
    <definedName name="footnotes">#REF!</definedName>
    <definedName name="footnotes2" localSheetId="15">#REF!</definedName>
    <definedName name="footnotes2" localSheetId="17">#REF!</definedName>
    <definedName name="footnotes2" localSheetId="18">#REF!</definedName>
    <definedName name="footnotes2" localSheetId="20">#REF!</definedName>
    <definedName name="footnotes2" localSheetId="8">#REF!</definedName>
    <definedName name="footnotes2">#REF!</definedName>
    <definedName name="GEOG9703" localSheetId="15">#REF!</definedName>
    <definedName name="GEOG9703" localSheetId="17">#REF!</definedName>
    <definedName name="GEOG9703" localSheetId="18">#REF!</definedName>
    <definedName name="GEOG9703" localSheetId="20">#REF!</definedName>
    <definedName name="GEOG9703" localSheetId="8">#REF!</definedName>
    <definedName name="GEOG9703">#REF!</definedName>
    <definedName name="HTML_CodePage" hidden="1">1252</definedName>
    <definedName name="HTML_Control" localSheetId="15" hidden="1">{"'swa xoffs'!$A$4:$Q$37"}</definedName>
    <definedName name="HTML_Control" localSheetId="16" hidden="1">{"'swa xoffs'!$A$4:$Q$37"}</definedName>
    <definedName name="HTML_Control" localSheetId="17" hidden="1">{"'swa xoffs'!$A$4:$Q$37"}</definedName>
    <definedName name="HTML_Control" localSheetId="18" hidden="1">{"'swa xoffs'!$A$4:$Q$37"}</definedName>
    <definedName name="HTML_Control" localSheetId="20" hidden="1">{"'swa xoffs'!$A$4:$Q$37"}</definedName>
    <definedName name="HTML_Control" localSheetId="21" hidden="1">{"'swa xoffs'!$A$4:$Q$37"}</definedName>
    <definedName name="HTML_Control" localSheetId="8" hidden="1">{"'swa xoffs'!$A$4:$Q$37"}</definedName>
    <definedName name="HTML_Control" hidden="1">{"'swa xoffs'!$A$4:$Q$37"}</definedName>
    <definedName name="HTML_Description" hidden="1">""</definedName>
    <definedName name="HTML_Email" hidden="1">""</definedName>
    <definedName name="HTML_Header" hidden="1">"Sheet1"</definedName>
    <definedName name="HTML_LastUpdate" hidden="1">"9/24/98"</definedName>
    <definedName name="HTML_LineAfter" hidden="1">FALSE</definedName>
    <definedName name="HTML_LineBefore" hidden="1">FALSE</definedName>
    <definedName name="HTML_Name" hidden="1">"Dweb"</definedName>
    <definedName name="HTML_OBDlg2" hidden="1">TRUE</definedName>
    <definedName name="HTML_OBDlg4" hidden="1">TRUE</definedName>
    <definedName name="HTML_OS" hidden="1">0</definedName>
    <definedName name="HTML_PathFile" hidden="1">"U:\data zone\datazone98\TEST\datazone\swaxoffs.html"</definedName>
    <definedName name="HTML_Title" hidden="1">"Book2"</definedName>
    <definedName name="males" localSheetId="15">'[1]rba table'!$C$10:$C$49</definedName>
    <definedName name="males" localSheetId="16">'[1]rba table'!$C$10:$C$49</definedName>
    <definedName name="males" localSheetId="17">'[2]rba table'!$C$10:$C$49</definedName>
    <definedName name="males">'[3]rba table'!$C$10:$C$49</definedName>
    <definedName name="PIB" localSheetId="15">#REF!</definedName>
    <definedName name="PIB" localSheetId="17">#REF!</definedName>
    <definedName name="PIB" localSheetId="18">#REF!</definedName>
    <definedName name="PIB" localSheetId="20">#REF!</definedName>
    <definedName name="PIB" localSheetId="8">#REF!</definedName>
    <definedName name="PIB">#REF!</definedName>
    <definedName name="Rentflag">IF([4]Comparison!$B$7,"","not ")</definedName>
    <definedName name="ressources" localSheetId="15">#REF!</definedName>
    <definedName name="ressources" localSheetId="17">#REF!</definedName>
    <definedName name="ressources" localSheetId="18">#REF!</definedName>
    <definedName name="ressources" localSheetId="20">#REF!</definedName>
    <definedName name="ressources" localSheetId="8">#REF!</definedName>
    <definedName name="ressources">#REF!</definedName>
    <definedName name="rpflux" localSheetId="15">#REF!</definedName>
    <definedName name="rpflux" localSheetId="17">#REF!</definedName>
    <definedName name="rpflux" localSheetId="18">#REF!</definedName>
    <definedName name="rpflux" localSheetId="20">#REF!</definedName>
    <definedName name="rpflux" localSheetId="8">#REF!</definedName>
    <definedName name="rpflux">#REF!</definedName>
    <definedName name="rptof" localSheetId="15">#REF!</definedName>
    <definedName name="rptof" localSheetId="17">#REF!</definedName>
    <definedName name="rptof" localSheetId="18">#REF!</definedName>
    <definedName name="rptof" localSheetId="20">#REF!</definedName>
    <definedName name="rptof" localSheetId="8">#REF!</definedName>
    <definedName name="rptof">#REF!</definedName>
    <definedName name="spanners_level1" localSheetId="15">#REF!</definedName>
    <definedName name="spanners_level1" localSheetId="17">#REF!</definedName>
    <definedName name="spanners_level1" localSheetId="18">#REF!</definedName>
    <definedName name="spanners_level1" localSheetId="20">#REF!</definedName>
    <definedName name="spanners_level1" localSheetId="8">#REF!</definedName>
    <definedName name="spanners_level1">#REF!</definedName>
    <definedName name="spanners_level2" localSheetId="15">#REF!</definedName>
    <definedName name="spanners_level2" localSheetId="17">#REF!</definedName>
    <definedName name="spanners_level2" localSheetId="18">#REF!</definedName>
    <definedName name="spanners_level2" localSheetId="20">#REF!</definedName>
    <definedName name="spanners_level2" localSheetId="8">#REF!</definedName>
    <definedName name="spanners_level2">#REF!</definedName>
    <definedName name="spanners_level3" localSheetId="15">#REF!</definedName>
    <definedName name="spanners_level3" localSheetId="17">#REF!</definedName>
    <definedName name="spanners_level3" localSheetId="18">#REF!</definedName>
    <definedName name="spanners_level3" localSheetId="20">#REF!</definedName>
    <definedName name="spanners_level3" localSheetId="8">#REF!</definedName>
    <definedName name="spanners_level3">#REF!</definedName>
    <definedName name="spanners_level4" localSheetId="15">#REF!</definedName>
    <definedName name="spanners_level4" localSheetId="17">#REF!</definedName>
    <definedName name="spanners_level4" localSheetId="18">#REF!</definedName>
    <definedName name="spanners_level4" localSheetId="20">#REF!</definedName>
    <definedName name="spanners_level4" localSheetId="8">#REF!</definedName>
    <definedName name="spanners_level4">#REF!</definedName>
    <definedName name="spanners_level5" localSheetId="15">#REF!</definedName>
    <definedName name="spanners_level5" localSheetId="17">#REF!</definedName>
    <definedName name="spanners_level5" localSheetId="18">#REF!</definedName>
    <definedName name="spanners_level5" localSheetId="20">#REF!</definedName>
    <definedName name="spanners_level5" localSheetId="8">#REF!</definedName>
    <definedName name="spanners_level5">#REF!</definedName>
    <definedName name="spanners_levelV" localSheetId="15">#REF!</definedName>
    <definedName name="spanners_levelV" localSheetId="17">#REF!</definedName>
    <definedName name="spanners_levelV" localSheetId="18">#REF!</definedName>
    <definedName name="spanners_levelV" localSheetId="20">#REF!</definedName>
    <definedName name="spanners_levelV" localSheetId="8">#REF!</definedName>
    <definedName name="spanners_levelV">#REF!</definedName>
    <definedName name="spanners_levelX" localSheetId="15">#REF!</definedName>
    <definedName name="spanners_levelX" localSheetId="17">#REF!</definedName>
    <definedName name="spanners_levelX" localSheetId="18">#REF!</definedName>
    <definedName name="spanners_levelX" localSheetId="20">#REF!</definedName>
    <definedName name="spanners_levelX" localSheetId="8">#REF!</definedName>
    <definedName name="spanners_levelX">#REF!</definedName>
    <definedName name="spanners_levelY" localSheetId="15">#REF!</definedName>
    <definedName name="spanners_levelY" localSheetId="17">#REF!</definedName>
    <definedName name="spanners_levelY" localSheetId="18">#REF!</definedName>
    <definedName name="spanners_levelY" localSheetId="20">#REF!</definedName>
    <definedName name="spanners_levelY" localSheetId="8">#REF!</definedName>
    <definedName name="spanners_levelY">#REF!</definedName>
    <definedName name="spanners_levelZ" localSheetId="15">#REF!</definedName>
    <definedName name="spanners_levelZ" localSheetId="17">#REF!</definedName>
    <definedName name="spanners_levelZ" localSheetId="18">#REF!</definedName>
    <definedName name="spanners_levelZ" localSheetId="20">#REF!</definedName>
    <definedName name="spanners_levelZ" localSheetId="8">#REF!</definedName>
    <definedName name="spanners_levelZ">#REF!</definedName>
    <definedName name="stub_lines" localSheetId="15">#REF!</definedName>
    <definedName name="stub_lines" localSheetId="17">#REF!</definedName>
    <definedName name="stub_lines" localSheetId="18">#REF!</definedName>
    <definedName name="stub_lines" localSheetId="20">#REF!</definedName>
    <definedName name="stub_lines" localSheetId="8">#REF!</definedName>
    <definedName name="stub_lines">#REF!</definedName>
    <definedName name="temp" localSheetId="15">#REF!</definedName>
    <definedName name="temp" localSheetId="17">#REF!</definedName>
    <definedName name="temp" localSheetId="18">#REF!</definedName>
    <definedName name="temp" localSheetId="20">#REF!</definedName>
    <definedName name="temp" localSheetId="8">#REF!</definedName>
    <definedName name="temp">#REF!</definedName>
    <definedName name="titles" localSheetId="15">#REF!</definedName>
    <definedName name="titles" localSheetId="17">#REF!</definedName>
    <definedName name="titles" localSheetId="18">#REF!</definedName>
    <definedName name="titles" localSheetId="20">#REF!</definedName>
    <definedName name="titles" localSheetId="8">#REF!</definedName>
    <definedName name="titles">#REF!</definedName>
    <definedName name="totals" localSheetId="15">#REF!</definedName>
    <definedName name="totals" localSheetId="17">#REF!</definedName>
    <definedName name="totals" localSheetId="18">#REF!</definedName>
    <definedName name="totals" localSheetId="20">#REF!</definedName>
    <definedName name="totals" localSheetId="8">#REF!</definedName>
    <definedName name="totals">#REF!</definedName>
    <definedName name="tt" localSheetId="15">#REF!</definedName>
    <definedName name="tt" localSheetId="17">#REF!</definedName>
    <definedName name="tt" localSheetId="18">#REF!</definedName>
    <definedName name="tt" localSheetId="20">#REF!</definedName>
    <definedName name="tt" localSheetId="8">#REF!</definedName>
    <definedName name="tt">#REF!</definedName>
    <definedName name="xxx" localSheetId="15">#REF!</definedName>
    <definedName name="xxx" localSheetId="17">#REF!</definedName>
    <definedName name="xxx" localSheetId="18">#REF!</definedName>
    <definedName name="xxx" localSheetId="20">#REF!</definedName>
    <definedName name="xxx" localSheetId="8">#REF!</definedName>
    <definedName name="xxx">#REF!</definedName>
    <definedName name="Year">[4]Output!$C$4:$C$38</definedName>
    <definedName name="YearLabel">[4]Output!$B$15</definedName>
  </definedNames>
  <calcPr calcId="162913"/>
  <extLst>
    <ext xmlns:mx="http://schemas.microsoft.com/office/mac/excel/2008/main" uri="{7523E5D3-25F3-A5E0-1632-64F254C22452}">
      <mx:ArchID Flags="2"/>
    </ext>
  </extLst>
</workbook>
</file>

<file path=xl/calcChain.xml><?xml version="1.0" encoding="utf-8"?>
<calcChain xmlns="http://schemas.openxmlformats.org/spreadsheetml/2006/main">
  <c r="BU123" i="85" l="1"/>
  <c r="BQ122" i="85"/>
  <c r="BR123" i="85"/>
  <c r="BQ123" i="85"/>
  <c r="BM122" i="85"/>
  <c r="BN123" i="85"/>
  <c r="BM123" i="85"/>
  <c r="BJ123" i="85"/>
  <c r="BG123" i="85"/>
  <c r="BD123" i="85"/>
  <c r="BU122" i="85"/>
  <c r="BQ121" i="85"/>
  <c r="BR122" i="85"/>
  <c r="BM121" i="85"/>
  <c r="BN122" i="85"/>
  <c r="BJ122" i="85"/>
  <c r="BG122" i="85"/>
  <c r="BD122" i="85"/>
  <c r="BU121" i="85"/>
  <c r="BQ120" i="85"/>
  <c r="BR121" i="85"/>
  <c r="BM120" i="85"/>
  <c r="BN121" i="85"/>
  <c r="BJ121" i="85"/>
  <c r="BG121" i="85"/>
  <c r="BD121" i="85"/>
  <c r="BU120" i="85"/>
  <c r="BQ119" i="85"/>
  <c r="BR120" i="85"/>
  <c r="BM119" i="85"/>
  <c r="BN120" i="85"/>
  <c r="BJ120" i="85"/>
  <c r="BG120" i="85"/>
  <c r="BD120" i="85"/>
  <c r="BU119" i="85"/>
  <c r="BQ118" i="85"/>
  <c r="BR119" i="85"/>
  <c r="BM118" i="85"/>
  <c r="BN119" i="85"/>
  <c r="BJ119" i="85"/>
  <c r="BG119" i="85"/>
  <c r="BD119" i="85"/>
  <c r="BU118" i="85"/>
  <c r="BQ117" i="85"/>
  <c r="BR118" i="85"/>
  <c r="BM117" i="85"/>
  <c r="BN118" i="85"/>
  <c r="BJ118" i="85"/>
  <c r="BG118" i="85"/>
  <c r="BD118" i="85"/>
  <c r="BU117" i="85"/>
  <c r="BQ116" i="85"/>
  <c r="BR117" i="85"/>
  <c r="BM116" i="85"/>
  <c r="BN117" i="85"/>
  <c r="BJ117" i="85"/>
  <c r="BG117" i="85"/>
  <c r="BD117" i="85"/>
  <c r="BU116" i="85"/>
  <c r="BQ115" i="85"/>
  <c r="BR116" i="85"/>
  <c r="BM115" i="85"/>
  <c r="BN116" i="85"/>
  <c r="BJ116" i="85"/>
  <c r="BG116" i="85"/>
  <c r="BD116" i="85"/>
  <c r="BU115" i="85"/>
  <c r="BQ114" i="85"/>
  <c r="BR115" i="85"/>
  <c r="BM114" i="85"/>
  <c r="BN115" i="85"/>
  <c r="BJ115" i="85"/>
  <c r="BG115" i="85"/>
  <c r="BD115" i="85"/>
  <c r="BU114" i="85"/>
  <c r="BQ113" i="85"/>
  <c r="BR114" i="85"/>
  <c r="BM113" i="85"/>
  <c r="BN114" i="85"/>
  <c r="BJ114" i="85"/>
  <c r="BG114" i="85"/>
  <c r="BD114" i="85"/>
  <c r="BU113" i="85"/>
  <c r="BQ112" i="85"/>
  <c r="BR113" i="85"/>
  <c r="BM112" i="85"/>
  <c r="BN113" i="85"/>
  <c r="BJ113" i="85"/>
  <c r="BG113" i="85"/>
  <c r="BD113" i="85"/>
  <c r="BU112" i="85"/>
  <c r="BQ111" i="85"/>
  <c r="BR112" i="85"/>
  <c r="BM111" i="85"/>
  <c r="BN112" i="85"/>
  <c r="BJ112" i="85"/>
  <c r="BG112" i="85"/>
  <c r="BD112" i="85"/>
  <c r="BU111" i="85"/>
  <c r="BQ110" i="85"/>
  <c r="BR111" i="85"/>
  <c r="BM110" i="85"/>
  <c r="BN111" i="85"/>
  <c r="BJ111" i="85"/>
  <c r="BG111" i="85"/>
  <c r="BD111" i="85"/>
  <c r="BU110" i="85"/>
  <c r="BQ109" i="85"/>
  <c r="BR110" i="85"/>
  <c r="BM109" i="85"/>
  <c r="BN110" i="85"/>
  <c r="BJ110" i="85"/>
  <c r="BG110" i="85"/>
  <c r="BD110" i="85"/>
  <c r="BU109" i="85"/>
  <c r="BQ108" i="85"/>
  <c r="BR109" i="85"/>
  <c r="BM108" i="85"/>
  <c r="BN109" i="85"/>
  <c r="BJ109" i="85"/>
  <c r="BG109" i="85"/>
  <c r="BD109" i="85"/>
  <c r="BU108" i="85"/>
  <c r="BQ107" i="85"/>
  <c r="BR108" i="85"/>
  <c r="BM107" i="85"/>
  <c r="BN108" i="85"/>
  <c r="BJ108" i="85"/>
  <c r="BG108" i="85"/>
  <c r="BD108" i="85"/>
  <c r="BU107" i="85"/>
  <c r="BQ106" i="85"/>
  <c r="BR107" i="85"/>
  <c r="BM106" i="85"/>
  <c r="BN107" i="85"/>
  <c r="BJ107" i="85"/>
  <c r="BG107" i="85"/>
  <c r="BD107" i="85"/>
  <c r="BU106" i="85"/>
  <c r="BQ104" i="85"/>
  <c r="BR106" i="85"/>
  <c r="BM104" i="85"/>
  <c r="BN106" i="85"/>
  <c r="BJ106" i="85"/>
  <c r="BG106" i="85"/>
  <c r="BD106" i="85"/>
  <c r="BU105" i="85"/>
  <c r="BR105" i="85"/>
  <c r="BQ105" i="85"/>
  <c r="BN105" i="85"/>
  <c r="BM105" i="85"/>
  <c r="BJ105" i="85"/>
  <c r="BG105" i="85"/>
  <c r="BD105" i="85"/>
  <c r="BU104" i="85"/>
  <c r="BQ103" i="85"/>
  <c r="BR104" i="85"/>
  <c r="BM103" i="85"/>
  <c r="BN104" i="85"/>
  <c r="BJ104" i="85"/>
  <c r="BG104" i="85"/>
  <c r="BD104" i="85"/>
  <c r="BU103" i="85"/>
  <c r="BQ102" i="85"/>
  <c r="BR103" i="85"/>
  <c r="BM102" i="85"/>
  <c r="BN103" i="85"/>
  <c r="BJ103" i="85"/>
  <c r="BG103" i="85"/>
  <c r="BD103" i="85"/>
  <c r="BU102" i="85"/>
  <c r="BQ101" i="85"/>
  <c r="BR102" i="85"/>
  <c r="BM101" i="85"/>
  <c r="BN102" i="85"/>
  <c r="BJ102" i="85"/>
  <c r="BG102" i="85"/>
  <c r="BD102" i="85"/>
  <c r="BU101" i="85"/>
  <c r="BQ100" i="85"/>
  <c r="BR101" i="85"/>
  <c r="BM100" i="85"/>
  <c r="BN101" i="85"/>
  <c r="BJ101" i="85"/>
  <c r="BG101" i="85"/>
  <c r="BD101" i="85"/>
  <c r="BU100" i="85"/>
  <c r="BQ99" i="85"/>
  <c r="BR100" i="85"/>
  <c r="BM99" i="85"/>
  <c r="BN100" i="85"/>
  <c r="BJ100" i="85"/>
  <c r="BF100" i="85"/>
  <c r="BG100" i="85"/>
  <c r="BE100" i="85"/>
  <c r="BD100" i="85"/>
  <c r="BU99" i="85"/>
  <c r="BQ98" i="85"/>
  <c r="BR99" i="85"/>
  <c r="BM98" i="85"/>
  <c r="BN99" i="85"/>
  <c r="BJ99" i="85"/>
  <c r="BG99" i="85"/>
  <c r="BD99" i="85"/>
  <c r="BU98" i="85"/>
  <c r="BQ97" i="85"/>
  <c r="BR98" i="85"/>
  <c r="BM97" i="85"/>
  <c r="BJ98" i="85"/>
  <c r="BG98" i="85"/>
  <c r="BD98" i="85"/>
  <c r="BU97" i="85"/>
  <c r="BR97" i="85"/>
  <c r="BJ97" i="85"/>
  <c r="BG97" i="85"/>
  <c r="BD97" i="85"/>
  <c r="O107" i="85"/>
  <c r="O119" i="85"/>
  <c r="O97" i="85"/>
  <c r="O87" i="85"/>
  <c r="O86" i="85"/>
  <c r="O85" i="85"/>
  <c r="E11" i="123"/>
  <c r="E10" i="123"/>
  <c r="E9" i="123"/>
  <c r="E8" i="123"/>
  <c r="E7" i="123"/>
  <c r="E6" i="123"/>
  <c r="E5" i="123"/>
  <c r="E4" i="123"/>
  <c r="K17" i="38"/>
  <c r="N97" i="85"/>
  <c r="S17" i="38"/>
  <c r="U97" i="85"/>
  <c r="U98" i="85"/>
  <c r="U99" i="85"/>
  <c r="K22" i="38"/>
  <c r="N102" i="85"/>
  <c r="S22" i="38"/>
  <c r="U102" i="85"/>
  <c r="K23" i="38"/>
  <c r="N103" i="85"/>
  <c r="V103" i="85"/>
  <c r="S23" i="38"/>
  <c r="U103" i="85"/>
  <c r="K24" i="38"/>
  <c r="N104" i="85"/>
  <c r="S24" i="38"/>
  <c r="U104" i="85"/>
  <c r="K25" i="38"/>
  <c r="N105" i="85"/>
  <c r="O105" i="85"/>
  <c r="S25" i="38"/>
  <c r="U105" i="85"/>
  <c r="V105" i="85"/>
  <c r="W98" i="85"/>
  <c r="X98" i="85"/>
  <c r="Y98" i="85"/>
  <c r="Y99" i="85"/>
  <c r="Y100" i="85"/>
  <c r="Y101" i="85"/>
  <c r="Z98" i="85"/>
  <c r="Z99" i="85"/>
  <c r="Z100" i="85"/>
  <c r="Z101" i="85"/>
  <c r="AA98" i="85"/>
  <c r="AA99" i="85"/>
  <c r="AA100" i="85"/>
  <c r="AA101" i="85"/>
  <c r="W99" i="85"/>
  <c r="W100" i="85"/>
  <c r="W101" i="85"/>
  <c r="X99" i="85"/>
  <c r="X100" i="85"/>
  <c r="X101" i="85"/>
  <c r="U100" i="85"/>
  <c r="U101" i="85"/>
  <c r="AO88" i="85"/>
  <c r="AO89" i="85"/>
  <c r="AO90" i="85"/>
  <c r="AO92" i="85"/>
  <c r="AO94" i="85"/>
  <c r="AO95" i="85"/>
  <c r="AO96" i="85"/>
  <c r="AO12" i="85"/>
  <c r="AO13" i="85"/>
  <c r="AO14" i="85"/>
  <c r="AO15" i="85"/>
  <c r="AO16" i="85"/>
  <c r="AO17" i="85"/>
  <c r="AO18" i="85"/>
  <c r="AO19" i="85"/>
  <c r="AO20" i="85"/>
  <c r="AO21" i="85"/>
  <c r="AO22" i="85"/>
  <c r="AO23" i="85"/>
  <c r="AO24" i="85"/>
  <c r="AO31" i="85"/>
  <c r="AO32" i="85"/>
  <c r="AO33" i="85"/>
  <c r="AO34" i="85"/>
  <c r="AO35" i="85"/>
  <c r="AO36" i="85"/>
  <c r="AO37" i="85"/>
  <c r="AO42" i="85"/>
  <c r="AO43" i="85"/>
  <c r="AO54" i="85"/>
  <c r="AO63" i="85"/>
  <c r="AO64" i="85"/>
  <c r="AO65" i="85"/>
  <c r="AO66" i="85"/>
  <c r="AO67" i="85"/>
  <c r="AO68" i="85"/>
  <c r="AO69" i="85"/>
  <c r="AO70" i="85"/>
  <c r="AO71" i="85"/>
  <c r="AO72" i="85"/>
  <c r="AO76" i="85"/>
  <c r="AO77" i="85"/>
  <c r="AO78" i="85"/>
  <c r="AO79" i="85"/>
  <c r="AO80" i="85"/>
  <c r="AO81" i="85"/>
  <c r="AO82" i="85"/>
  <c r="AO83" i="85"/>
  <c r="AO84" i="85"/>
  <c r="AO85" i="85"/>
  <c r="AO86" i="85"/>
  <c r="AO87" i="85"/>
  <c r="N18" i="38"/>
  <c r="N19" i="38"/>
  <c r="N20" i="38"/>
  <c r="N21" i="38"/>
  <c r="F31" i="38"/>
  <c r="K26" i="38"/>
  <c r="N106" i="85"/>
  <c r="O106" i="85"/>
  <c r="S26" i="38"/>
  <c r="U106" i="85"/>
  <c r="K27" i="38"/>
  <c r="N107" i="85"/>
  <c r="S27" i="38"/>
  <c r="U107" i="85"/>
  <c r="K28" i="38"/>
  <c r="N108" i="85"/>
  <c r="O108" i="85"/>
  <c r="S28" i="38"/>
  <c r="U108" i="85"/>
  <c r="K29" i="38"/>
  <c r="N109" i="85"/>
  <c r="S29" i="38"/>
  <c r="U109" i="85"/>
  <c r="K30" i="38"/>
  <c r="N110" i="85"/>
  <c r="S30" i="38"/>
  <c r="U110" i="85"/>
  <c r="K31" i="38"/>
  <c r="N111" i="85"/>
  <c r="S31" i="38"/>
  <c r="U111" i="85"/>
  <c r="K32" i="38"/>
  <c r="N112" i="85"/>
  <c r="O112" i="85"/>
  <c r="S32" i="38"/>
  <c r="U112" i="85"/>
  <c r="K33" i="38"/>
  <c r="N113" i="85"/>
  <c r="S33" i="38"/>
  <c r="U113" i="85"/>
  <c r="K34" i="38"/>
  <c r="N114" i="85"/>
  <c r="O114" i="85"/>
  <c r="S34" i="38"/>
  <c r="U114" i="85"/>
  <c r="K35" i="38"/>
  <c r="N115" i="85"/>
  <c r="S35" i="38"/>
  <c r="U115" i="85"/>
  <c r="K36" i="38"/>
  <c r="N116" i="85"/>
  <c r="O116" i="85"/>
  <c r="S36" i="38"/>
  <c r="U116" i="85"/>
  <c r="K37" i="38"/>
  <c r="N117" i="85"/>
  <c r="S37" i="38"/>
  <c r="U117" i="85"/>
  <c r="K38" i="38"/>
  <c r="N118" i="85"/>
  <c r="O118" i="85"/>
  <c r="S38" i="38"/>
  <c r="U118" i="85"/>
  <c r="V118" i="85"/>
  <c r="K39" i="38"/>
  <c r="N119" i="85"/>
  <c r="S39" i="38"/>
  <c r="U119" i="85"/>
  <c r="K40" i="38"/>
  <c r="N120" i="85"/>
  <c r="O120" i="85"/>
  <c r="S40" i="38"/>
  <c r="U120" i="85"/>
  <c r="K41" i="38"/>
  <c r="N121" i="85"/>
  <c r="S41" i="38"/>
  <c r="U121" i="85"/>
  <c r="K42" i="38"/>
  <c r="N122" i="85"/>
  <c r="O122" i="85"/>
  <c r="S42" i="38"/>
  <c r="U122" i="85"/>
  <c r="AC9" i="83"/>
  <c r="I9" i="83"/>
  <c r="AK9" i="83"/>
  <c r="AH9" i="83"/>
  <c r="AI9" i="83"/>
  <c r="AJ9" i="83"/>
  <c r="AE9" i="83"/>
  <c r="AD9" i="83"/>
  <c r="K9" i="83"/>
  <c r="L9" i="83"/>
  <c r="N9" i="83"/>
  <c r="AL9" i="83"/>
  <c r="P9" i="83"/>
  <c r="AM9" i="83"/>
  <c r="R9" i="83"/>
  <c r="BG9" i="83"/>
  <c r="AN9" i="83"/>
  <c r="S9" i="83"/>
  <c r="U9" i="83"/>
  <c r="AC10" i="83"/>
  <c r="AK10" i="83"/>
  <c r="I10" i="83"/>
  <c r="AH10" i="83"/>
  <c r="AI10" i="83"/>
  <c r="AB10" i="83"/>
  <c r="AJ10" i="83"/>
  <c r="AD10" i="83"/>
  <c r="K10" i="83"/>
  <c r="L10" i="83"/>
  <c r="N10" i="83"/>
  <c r="AL10" i="83"/>
  <c r="P10" i="83"/>
  <c r="AM10" i="83"/>
  <c r="AN10" i="83"/>
  <c r="R10" i="83"/>
  <c r="S10" i="83"/>
  <c r="U10" i="83"/>
  <c r="AC11" i="83"/>
  <c r="I11" i="83"/>
  <c r="AK11" i="83"/>
  <c r="P11" i="83"/>
  <c r="AH11" i="83"/>
  <c r="AI11" i="83"/>
  <c r="AB11" i="83"/>
  <c r="AJ11" i="83"/>
  <c r="AE11" i="83"/>
  <c r="AD11" i="83"/>
  <c r="Y11" i="83"/>
  <c r="E11" i="83"/>
  <c r="K11" i="83"/>
  <c r="L11" i="83"/>
  <c r="N11" i="83"/>
  <c r="AL11" i="83"/>
  <c r="AM11" i="83"/>
  <c r="AN11" i="83"/>
  <c r="R11" i="83"/>
  <c r="S11" i="83"/>
  <c r="U11" i="83"/>
  <c r="AC12" i="83"/>
  <c r="AK12" i="83"/>
  <c r="AH12" i="83"/>
  <c r="AB12" i="83"/>
  <c r="AI12" i="83"/>
  <c r="E12" i="83"/>
  <c r="AJ12" i="83"/>
  <c r="AD12" i="83"/>
  <c r="K12" i="83"/>
  <c r="L12" i="83"/>
  <c r="N12" i="83"/>
  <c r="AL12" i="83"/>
  <c r="AM12" i="83"/>
  <c r="AN12" i="83"/>
  <c r="R12" i="83"/>
  <c r="S12" i="83"/>
  <c r="U12" i="83"/>
  <c r="AC13" i="83"/>
  <c r="I13" i="83"/>
  <c r="AK13" i="83"/>
  <c r="AH13" i="83"/>
  <c r="AI13" i="83"/>
  <c r="AJ13" i="83"/>
  <c r="AD13" i="83"/>
  <c r="K13" i="83"/>
  <c r="L13" i="83"/>
  <c r="N13" i="83"/>
  <c r="AL13" i="83"/>
  <c r="P13" i="83"/>
  <c r="AM13" i="83"/>
  <c r="R13" i="83"/>
  <c r="AN13" i="83"/>
  <c r="S13" i="83"/>
  <c r="U13" i="83"/>
  <c r="AC14" i="83"/>
  <c r="AK14" i="83"/>
  <c r="I14" i="83"/>
  <c r="AH14" i="83"/>
  <c r="AB14" i="83"/>
  <c r="Y14" i="83"/>
  <c r="AI14" i="83"/>
  <c r="AJ14" i="83"/>
  <c r="AE14" i="83"/>
  <c r="AD14" i="83"/>
  <c r="E14" i="83"/>
  <c r="K14" i="83"/>
  <c r="L14" i="83"/>
  <c r="N14" i="83"/>
  <c r="AL14" i="83"/>
  <c r="P14" i="83"/>
  <c r="Q14" i="83"/>
  <c r="AM14" i="83"/>
  <c r="AN14" i="83"/>
  <c r="R14" i="83"/>
  <c r="S14" i="83"/>
  <c r="U14" i="83"/>
  <c r="AC15" i="83"/>
  <c r="AK15" i="83"/>
  <c r="AH15" i="83"/>
  <c r="AI15" i="83"/>
  <c r="AB15" i="83"/>
  <c r="AJ15" i="83"/>
  <c r="AE15" i="83"/>
  <c r="AD15" i="83"/>
  <c r="Y15" i="83"/>
  <c r="E15" i="83"/>
  <c r="K15" i="83"/>
  <c r="L15" i="83"/>
  <c r="N15" i="83"/>
  <c r="AL15" i="83"/>
  <c r="P15" i="83"/>
  <c r="AM15" i="83"/>
  <c r="AN15" i="83"/>
  <c r="R15" i="83"/>
  <c r="S15" i="83"/>
  <c r="U15" i="83"/>
  <c r="AC16" i="83"/>
  <c r="AK16" i="83"/>
  <c r="AH16" i="83"/>
  <c r="AI16" i="83"/>
  <c r="AJ16" i="83"/>
  <c r="AE16" i="83"/>
  <c r="AD16" i="83"/>
  <c r="K16" i="83"/>
  <c r="L16" i="83"/>
  <c r="N16" i="83"/>
  <c r="AL16" i="83"/>
  <c r="AM16" i="83"/>
  <c r="R16" i="83"/>
  <c r="AN16" i="83"/>
  <c r="S16" i="83"/>
  <c r="U16" i="83"/>
  <c r="AC17" i="83"/>
  <c r="AK17" i="83"/>
  <c r="AH17" i="83"/>
  <c r="AI17" i="83"/>
  <c r="AB17" i="83"/>
  <c r="AJ17" i="83"/>
  <c r="AE17" i="83"/>
  <c r="AD17" i="83"/>
  <c r="E17" i="83"/>
  <c r="K17" i="83"/>
  <c r="L17" i="83"/>
  <c r="N17" i="83"/>
  <c r="AL17" i="83"/>
  <c r="AM17" i="83"/>
  <c r="AN17" i="83"/>
  <c r="R17" i="83"/>
  <c r="S17" i="83"/>
  <c r="U17" i="83"/>
  <c r="AC18" i="83"/>
  <c r="AK18" i="83"/>
  <c r="P18" i="83"/>
  <c r="AH18" i="83"/>
  <c r="AI18" i="83"/>
  <c r="AB18" i="83"/>
  <c r="AJ18" i="83"/>
  <c r="AD18" i="83"/>
  <c r="K18" i="83"/>
  <c r="L18" i="83"/>
  <c r="N18" i="83"/>
  <c r="AL18" i="83"/>
  <c r="AM18" i="83"/>
  <c r="AN18" i="83"/>
  <c r="R18" i="83"/>
  <c r="S18" i="83"/>
  <c r="U18" i="83"/>
  <c r="AC19" i="83"/>
  <c r="AK19" i="83"/>
  <c r="AH19" i="83"/>
  <c r="AI19" i="83"/>
  <c r="AJ19" i="83"/>
  <c r="AE19" i="83"/>
  <c r="AD19" i="83"/>
  <c r="K19" i="83"/>
  <c r="L19" i="83"/>
  <c r="N19" i="83"/>
  <c r="AL19" i="83"/>
  <c r="AM19" i="83"/>
  <c r="R19" i="83"/>
  <c r="BG19" i="83"/>
  <c r="AN19" i="83"/>
  <c r="S19" i="83"/>
  <c r="U19" i="83"/>
  <c r="AC20" i="83"/>
  <c r="AK20" i="83"/>
  <c r="I20" i="83"/>
  <c r="AH20" i="83"/>
  <c r="AB20" i="83"/>
  <c r="AI20" i="83"/>
  <c r="AJ20" i="83"/>
  <c r="AD20" i="83"/>
  <c r="K20" i="83"/>
  <c r="L20" i="83"/>
  <c r="N20" i="83"/>
  <c r="AL20" i="83"/>
  <c r="P20" i="83"/>
  <c r="AM20" i="83"/>
  <c r="R20" i="83"/>
  <c r="AN20" i="83"/>
  <c r="S20" i="83"/>
  <c r="U20" i="83"/>
  <c r="AC21" i="83"/>
  <c r="AK21" i="83"/>
  <c r="I21" i="83"/>
  <c r="AH21" i="83"/>
  <c r="AI21" i="83"/>
  <c r="AB21" i="83"/>
  <c r="AJ21" i="83"/>
  <c r="AD21" i="83"/>
  <c r="K21" i="83"/>
  <c r="L21" i="83"/>
  <c r="N21" i="83"/>
  <c r="AL21" i="83"/>
  <c r="P21" i="83"/>
  <c r="AM21" i="83"/>
  <c r="AN21" i="83"/>
  <c r="R21" i="83"/>
  <c r="S21" i="83"/>
  <c r="U21" i="83"/>
  <c r="AC22" i="83"/>
  <c r="I22" i="83"/>
  <c r="AK22" i="83"/>
  <c r="AH22" i="83"/>
  <c r="AI22" i="83"/>
  <c r="AJ22" i="83"/>
  <c r="AD22" i="83"/>
  <c r="K22" i="83"/>
  <c r="L22" i="83"/>
  <c r="N22" i="83"/>
  <c r="AL22" i="83"/>
  <c r="P22" i="83"/>
  <c r="AM22" i="83"/>
  <c r="AN22" i="83"/>
  <c r="R22" i="83"/>
  <c r="BG22" i="83"/>
  <c r="S22" i="83"/>
  <c r="U22" i="83"/>
  <c r="AC23" i="83"/>
  <c r="AK23" i="83"/>
  <c r="AH23" i="83"/>
  <c r="AI23" i="83"/>
  <c r="AJ23" i="83"/>
  <c r="AD23" i="83"/>
  <c r="K23" i="83"/>
  <c r="L23" i="83"/>
  <c r="N23" i="83"/>
  <c r="AL23" i="83"/>
  <c r="AM23" i="83"/>
  <c r="AN23" i="83"/>
  <c r="S23" i="83"/>
  <c r="U23" i="83"/>
  <c r="AC24" i="83"/>
  <c r="AK24" i="83"/>
  <c r="I24" i="83"/>
  <c r="AH24" i="83"/>
  <c r="AB24" i="83"/>
  <c r="AI24" i="83"/>
  <c r="AJ24" i="83"/>
  <c r="AE24" i="83"/>
  <c r="AD24" i="83"/>
  <c r="K24" i="83"/>
  <c r="L24" i="83"/>
  <c r="N24" i="83"/>
  <c r="AL24" i="83"/>
  <c r="P24" i="83"/>
  <c r="AM24" i="83"/>
  <c r="R24" i="83"/>
  <c r="AN24" i="83"/>
  <c r="S24" i="83"/>
  <c r="U24" i="83"/>
  <c r="AC25" i="83"/>
  <c r="AK25" i="83"/>
  <c r="I25" i="83"/>
  <c r="AH25" i="83"/>
  <c r="AI25" i="83"/>
  <c r="AB25" i="83"/>
  <c r="AJ25" i="83"/>
  <c r="AE25" i="83"/>
  <c r="AD25" i="83"/>
  <c r="Y25" i="83"/>
  <c r="E25" i="83"/>
  <c r="K25" i="83"/>
  <c r="L25" i="83"/>
  <c r="N25" i="83"/>
  <c r="AL25" i="83"/>
  <c r="AM25" i="83"/>
  <c r="AN25" i="83"/>
  <c r="R25" i="83"/>
  <c r="S25" i="83"/>
  <c r="U25" i="83"/>
  <c r="AC26" i="83"/>
  <c r="AK26" i="83"/>
  <c r="P26" i="83"/>
  <c r="AH26" i="83"/>
  <c r="AI26" i="83"/>
  <c r="AB26" i="83"/>
  <c r="AJ26" i="83"/>
  <c r="AD26" i="83"/>
  <c r="K26" i="83"/>
  <c r="L26" i="83"/>
  <c r="F103" i="85"/>
  <c r="N26" i="83"/>
  <c r="AL26" i="83"/>
  <c r="AM26" i="83"/>
  <c r="AN26" i="83"/>
  <c r="R26" i="83"/>
  <c r="S26" i="83"/>
  <c r="U26" i="83"/>
  <c r="AC27" i="83"/>
  <c r="AK27" i="83"/>
  <c r="AH27" i="83"/>
  <c r="AI27" i="83"/>
  <c r="AE27" i="83"/>
  <c r="AJ27" i="83"/>
  <c r="AD27" i="83"/>
  <c r="K27" i="83"/>
  <c r="D104" i="85"/>
  <c r="L27" i="83"/>
  <c r="N27" i="83"/>
  <c r="AL27" i="83"/>
  <c r="AM27" i="83"/>
  <c r="R27" i="83"/>
  <c r="AN27" i="83"/>
  <c r="S27" i="83"/>
  <c r="U27" i="83"/>
  <c r="AC28" i="83"/>
  <c r="AK28" i="83"/>
  <c r="I28" i="83"/>
  <c r="AH28" i="83"/>
  <c r="AB28" i="83"/>
  <c r="AI28" i="83"/>
  <c r="AJ28" i="83"/>
  <c r="AE28" i="83"/>
  <c r="AD28" i="83"/>
  <c r="E28" i="83"/>
  <c r="K28" i="83"/>
  <c r="L28" i="83"/>
  <c r="N28" i="83"/>
  <c r="F105" i="85"/>
  <c r="AL28" i="83"/>
  <c r="P28" i="83"/>
  <c r="AM28" i="83"/>
  <c r="R28" i="83"/>
  <c r="AN28" i="83"/>
  <c r="S28" i="83"/>
  <c r="U28" i="83"/>
  <c r="AC29" i="83"/>
  <c r="AK29" i="83"/>
  <c r="AH29" i="83"/>
  <c r="AI29" i="83"/>
  <c r="AB29" i="83"/>
  <c r="Y29" i="83"/>
  <c r="AJ29" i="83"/>
  <c r="AE29" i="83"/>
  <c r="AD29" i="83"/>
  <c r="E29" i="83"/>
  <c r="K29" i="83"/>
  <c r="L29" i="83"/>
  <c r="N29" i="83"/>
  <c r="AL29" i="83"/>
  <c r="AM29" i="83"/>
  <c r="AN29" i="83"/>
  <c r="R29" i="83"/>
  <c r="S29" i="83"/>
  <c r="U29" i="83"/>
  <c r="AC30" i="83"/>
  <c r="AK30" i="83"/>
  <c r="P30" i="83"/>
  <c r="AH30" i="83"/>
  <c r="AI30" i="83"/>
  <c r="AB30" i="83"/>
  <c r="AJ30" i="83"/>
  <c r="AD30" i="83"/>
  <c r="K30" i="83"/>
  <c r="L30" i="83"/>
  <c r="N30" i="83"/>
  <c r="AL30" i="83"/>
  <c r="AM30" i="83"/>
  <c r="AN30" i="83"/>
  <c r="R30" i="83"/>
  <c r="S30" i="83"/>
  <c r="U30" i="83"/>
  <c r="AC31" i="83"/>
  <c r="AK31" i="83"/>
  <c r="AH31" i="83"/>
  <c r="AI31" i="83"/>
  <c r="AJ31" i="83"/>
  <c r="AE31" i="83"/>
  <c r="AD31" i="83"/>
  <c r="K31" i="83"/>
  <c r="L31" i="83"/>
  <c r="N31" i="83"/>
  <c r="AL31" i="83"/>
  <c r="AM31" i="83"/>
  <c r="R31" i="83"/>
  <c r="AN31" i="83"/>
  <c r="S31" i="83"/>
  <c r="U31" i="83"/>
  <c r="AC32" i="83"/>
  <c r="AK32" i="83"/>
  <c r="I32" i="83"/>
  <c r="AH32" i="83"/>
  <c r="AB32" i="83"/>
  <c r="AI32" i="83"/>
  <c r="AJ32" i="83"/>
  <c r="AD32" i="83"/>
  <c r="K32" i="83"/>
  <c r="L32" i="83"/>
  <c r="N32" i="83"/>
  <c r="AL32" i="83"/>
  <c r="P32" i="83"/>
  <c r="AM32" i="83"/>
  <c r="R32" i="83"/>
  <c r="AN32" i="83"/>
  <c r="S32" i="83"/>
  <c r="U32" i="83"/>
  <c r="AC33" i="83"/>
  <c r="AK33" i="83"/>
  <c r="I33" i="83"/>
  <c r="AH33" i="83"/>
  <c r="AI33" i="83"/>
  <c r="AB33" i="83"/>
  <c r="AJ33" i="83"/>
  <c r="AD33" i="83"/>
  <c r="K33" i="83"/>
  <c r="L33" i="83"/>
  <c r="N33" i="83"/>
  <c r="AL33" i="83"/>
  <c r="P33" i="83"/>
  <c r="AM33" i="83"/>
  <c r="AN33" i="83"/>
  <c r="R33" i="83"/>
  <c r="BG33" i="83"/>
  <c r="S33" i="83"/>
  <c r="U33" i="83"/>
  <c r="AC34" i="83"/>
  <c r="I34" i="83"/>
  <c r="AK34" i="83"/>
  <c r="AH34" i="83"/>
  <c r="AI34" i="83"/>
  <c r="AJ34" i="83"/>
  <c r="AD34" i="83"/>
  <c r="K34" i="83"/>
  <c r="L34" i="83"/>
  <c r="N34" i="83"/>
  <c r="AL34" i="83"/>
  <c r="P34" i="83"/>
  <c r="AM34" i="83"/>
  <c r="AN34" i="83"/>
  <c r="R34" i="83"/>
  <c r="S34" i="83"/>
  <c r="U34" i="83"/>
  <c r="AC35" i="83"/>
  <c r="AK35" i="83"/>
  <c r="AH35" i="83"/>
  <c r="AI35" i="83"/>
  <c r="AJ35" i="83"/>
  <c r="AD35" i="83"/>
  <c r="K35" i="83"/>
  <c r="L35" i="83"/>
  <c r="N35" i="83"/>
  <c r="AL35" i="83"/>
  <c r="AM35" i="83"/>
  <c r="AN35" i="83"/>
  <c r="S35" i="83"/>
  <c r="U35" i="83"/>
  <c r="AC36" i="83"/>
  <c r="AK36" i="83"/>
  <c r="I36" i="83"/>
  <c r="AH36" i="83"/>
  <c r="AB36" i="83"/>
  <c r="AI36" i="83"/>
  <c r="AJ36" i="83"/>
  <c r="AE36" i="83"/>
  <c r="AD36" i="83"/>
  <c r="E36" i="83"/>
  <c r="K36" i="83"/>
  <c r="L36" i="83"/>
  <c r="N36" i="83"/>
  <c r="AL36" i="83"/>
  <c r="P36" i="83"/>
  <c r="AM36" i="83"/>
  <c r="R36" i="83"/>
  <c r="AN36" i="83"/>
  <c r="S36" i="83"/>
  <c r="U36" i="83"/>
  <c r="AC37" i="83"/>
  <c r="AK37" i="83"/>
  <c r="I37" i="83"/>
  <c r="AH37" i="83"/>
  <c r="AI37" i="83"/>
  <c r="AB37" i="83"/>
  <c r="AJ37" i="83"/>
  <c r="AE37" i="83"/>
  <c r="Y37" i="83"/>
  <c r="AD37" i="83"/>
  <c r="E37" i="83"/>
  <c r="K37" i="83"/>
  <c r="L37" i="83"/>
  <c r="N37" i="83"/>
  <c r="AL37" i="83"/>
  <c r="P37" i="83"/>
  <c r="AM37" i="83"/>
  <c r="AN37" i="83"/>
  <c r="R37" i="83"/>
  <c r="S37" i="83"/>
  <c r="U37" i="83"/>
  <c r="AC38" i="83"/>
  <c r="I38" i="83"/>
  <c r="AK38" i="83"/>
  <c r="AH38" i="83"/>
  <c r="AI38" i="83"/>
  <c r="E38" i="83"/>
  <c r="AB38" i="83"/>
  <c r="AJ38" i="83"/>
  <c r="AE38" i="83"/>
  <c r="AD38" i="83"/>
  <c r="K38" i="83"/>
  <c r="L38" i="83"/>
  <c r="F115" i="85"/>
  <c r="N38" i="83"/>
  <c r="AL38" i="83"/>
  <c r="P38" i="83"/>
  <c r="AM38" i="83"/>
  <c r="AN38" i="83"/>
  <c r="R38" i="83"/>
  <c r="BG38" i="83"/>
  <c r="S38" i="83"/>
  <c r="U38" i="83"/>
  <c r="AC39" i="83"/>
  <c r="AK39" i="83"/>
  <c r="AH39" i="83"/>
  <c r="AB39" i="83"/>
  <c r="AI39" i="83"/>
  <c r="AE39" i="83"/>
  <c r="AJ39" i="83"/>
  <c r="AD39" i="83"/>
  <c r="K39" i="83"/>
  <c r="D116" i="85"/>
  <c r="L39" i="83"/>
  <c r="N39" i="83"/>
  <c r="AL39" i="83"/>
  <c r="D39" i="83"/>
  <c r="AM39" i="83"/>
  <c r="R39" i="83"/>
  <c r="AN39" i="83"/>
  <c r="S39" i="83"/>
  <c r="U39" i="83"/>
  <c r="AC40" i="83"/>
  <c r="P40" i="83"/>
  <c r="AK40" i="83"/>
  <c r="I40" i="83"/>
  <c r="AH40" i="83"/>
  <c r="AI40" i="83"/>
  <c r="AJ40" i="83"/>
  <c r="AE40" i="83"/>
  <c r="AD40" i="83"/>
  <c r="K40" i="83"/>
  <c r="L40" i="83"/>
  <c r="N40" i="83"/>
  <c r="AL40" i="83"/>
  <c r="AM40" i="83"/>
  <c r="R40" i="83"/>
  <c r="AN40" i="83"/>
  <c r="S40" i="83"/>
  <c r="U40" i="83"/>
  <c r="AC41" i="83"/>
  <c r="AK41" i="83"/>
  <c r="I41" i="83"/>
  <c r="AH41" i="83"/>
  <c r="AI41" i="83"/>
  <c r="AB41" i="83"/>
  <c r="AJ41" i="83"/>
  <c r="AD41" i="83"/>
  <c r="K41" i="83"/>
  <c r="L41" i="83"/>
  <c r="N41" i="83"/>
  <c r="AL41" i="83"/>
  <c r="P41" i="83"/>
  <c r="AM41" i="83"/>
  <c r="AN41" i="83"/>
  <c r="R41" i="83"/>
  <c r="S41" i="83"/>
  <c r="U41" i="83"/>
  <c r="AC42" i="83"/>
  <c r="I42" i="83"/>
  <c r="AK42" i="83"/>
  <c r="AH42" i="83"/>
  <c r="AI42" i="83"/>
  <c r="E42" i="83"/>
  <c r="AB42" i="83"/>
  <c r="Y42" i="83"/>
  <c r="AJ42" i="83"/>
  <c r="AE42" i="83"/>
  <c r="AD42" i="83"/>
  <c r="K42" i="83"/>
  <c r="L42" i="83"/>
  <c r="N42" i="83"/>
  <c r="AL42" i="83"/>
  <c r="P42" i="83"/>
  <c r="AM42" i="83"/>
  <c r="AN42" i="83"/>
  <c r="R42" i="83"/>
  <c r="S42" i="83"/>
  <c r="U42" i="83"/>
  <c r="AC43" i="83"/>
  <c r="AK43" i="83"/>
  <c r="AH43" i="83"/>
  <c r="AB43" i="83"/>
  <c r="AI43" i="83"/>
  <c r="AE43" i="83"/>
  <c r="AJ43" i="83"/>
  <c r="AD43" i="83"/>
  <c r="K43" i="83"/>
  <c r="L43" i="83"/>
  <c r="N43" i="83"/>
  <c r="AL43" i="83"/>
  <c r="D43" i="83"/>
  <c r="AM43" i="83"/>
  <c r="R43" i="83"/>
  <c r="AN43" i="83"/>
  <c r="S43" i="83"/>
  <c r="U43" i="83"/>
  <c r="AC44" i="83"/>
  <c r="P44" i="83"/>
  <c r="AK44" i="83"/>
  <c r="I44" i="83"/>
  <c r="AH44" i="83"/>
  <c r="AI44" i="83"/>
  <c r="AJ44" i="83"/>
  <c r="AE44" i="83"/>
  <c r="AD44" i="83"/>
  <c r="K44" i="83"/>
  <c r="L44" i="83"/>
  <c r="N44" i="83"/>
  <c r="AL44" i="83"/>
  <c r="AM44" i="83"/>
  <c r="R44" i="83"/>
  <c r="AN44" i="83"/>
  <c r="S44" i="83"/>
  <c r="U44" i="83"/>
  <c r="BI44" i="83"/>
  <c r="AC45" i="83"/>
  <c r="AK45" i="83"/>
  <c r="I45" i="83"/>
  <c r="AH45" i="83"/>
  <c r="AI45" i="83"/>
  <c r="AB45" i="83"/>
  <c r="AJ45" i="83"/>
  <c r="AD45" i="83"/>
  <c r="K45" i="83"/>
  <c r="L45" i="83"/>
  <c r="N45" i="83"/>
  <c r="AL45" i="83"/>
  <c r="P45" i="83"/>
  <c r="AM45" i="83"/>
  <c r="AN45" i="83"/>
  <c r="R45" i="83"/>
  <c r="S45" i="83"/>
  <c r="U45" i="83"/>
  <c r="AC8" i="83"/>
  <c r="AK8" i="83"/>
  <c r="P8" i="83"/>
  <c r="AH8" i="83"/>
  <c r="AI8" i="83"/>
  <c r="E8" i="83"/>
  <c r="AB8" i="83"/>
  <c r="AJ8" i="83"/>
  <c r="AE8" i="83"/>
  <c r="Y8" i="83"/>
  <c r="AD8" i="83"/>
  <c r="K8" i="83"/>
  <c r="L8" i="83"/>
  <c r="F85" i="85"/>
  <c r="N8" i="83"/>
  <c r="AL8" i="83"/>
  <c r="AM8" i="83"/>
  <c r="AN8" i="83"/>
  <c r="R8" i="83"/>
  <c r="S8" i="83"/>
  <c r="U8" i="83"/>
  <c r="AC8" i="85"/>
  <c r="AC10" i="85"/>
  <c r="AC11" i="85"/>
  <c r="J8" i="51"/>
  <c r="AC12" i="85"/>
  <c r="AC13" i="85"/>
  <c r="AC14" i="85"/>
  <c r="AC15" i="85"/>
  <c r="AC16" i="85"/>
  <c r="AC17" i="85"/>
  <c r="AC18" i="85"/>
  <c r="AC19" i="85"/>
  <c r="AC20" i="85"/>
  <c r="AC21" i="85"/>
  <c r="AC22" i="85"/>
  <c r="AC23" i="85"/>
  <c r="AC24" i="85"/>
  <c r="AC25" i="85"/>
  <c r="AC26" i="85"/>
  <c r="AC27" i="85"/>
  <c r="AC28" i="85"/>
  <c r="AC29" i="85"/>
  <c r="AC30" i="85"/>
  <c r="AC31" i="85"/>
  <c r="AC32" i="85"/>
  <c r="AC33" i="85"/>
  <c r="AC34" i="85"/>
  <c r="J31" i="51"/>
  <c r="AC35" i="85"/>
  <c r="AC36" i="85"/>
  <c r="AC37" i="85"/>
  <c r="AC38" i="85"/>
  <c r="AC39" i="85"/>
  <c r="AC40" i="85"/>
  <c r="J37" i="51"/>
  <c r="AC41" i="85"/>
  <c r="AC42" i="85"/>
  <c r="AC43" i="85"/>
  <c r="AC44" i="85"/>
  <c r="AC45" i="85"/>
  <c r="AC46" i="85"/>
  <c r="AC47" i="85"/>
  <c r="AC48" i="85"/>
  <c r="AC49" i="85"/>
  <c r="AC50" i="85"/>
  <c r="AC51" i="85"/>
  <c r="AC52" i="85"/>
  <c r="AC53" i="85"/>
  <c r="AC54" i="85"/>
  <c r="AC55" i="85"/>
  <c r="AC56" i="85"/>
  <c r="AC57" i="85"/>
  <c r="AC58" i="85"/>
  <c r="AC59" i="85"/>
  <c r="AC60" i="85"/>
  <c r="AC61" i="85"/>
  <c r="AC62" i="85"/>
  <c r="J59" i="51"/>
  <c r="AC63" i="85"/>
  <c r="AC64" i="85"/>
  <c r="AC65" i="85"/>
  <c r="J62" i="51"/>
  <c r="AC66" i="85"/>
  <c r="AC67" i="85"/>
  <c r="J64" i="51"/>
  <c r="AC68" i="85"/>
  <c r="AC69" i="85"/>
  <c r="AC70" i="85"/>
  <c r="J67" i="51"/>
  <c r="AC71" i="85"/>
  <c r="C7" i="91"/>
  <c r="C8" i="91"/>
  <c r="C9" i="91"/>
  <c r="C10" i="91"/>
  <c r="C11" i="91"/>
  <c r="C12" i="91"/>
  <c r="C13" i="91"/>
  <c r="C14" i="91"/>
  <c r="C15" i="91"/>
  <c r="C16" i="91"/>
  <c r="C17" i="91"/>
  <c r="C18" i="91"/>
  <c r="C19" i="91"/>
  <c r="C20" i="91"/>
  <c r="C21" i="91"/>
  <c r="C22" i="91"/>
  <c r="C23" i="91"/>
  <c r="C24" i="91"/>
  <c r="C25" i="91"/>
  <c r="C26" i="91"/>
  <c r="C27" i="91"/>
  <c r="C28" i="91"/>
  <c r="C29" i="91"/>
  <c r="C30" i="91"/>
  <c r="C31" i="91"/>
  <c r="C32" i="91"/>
  <c r="C33" i="91"/>
  <c r="C34" i="91"/>
  <c r="C35" i="91"/>
  <c r="C36" i="91"/>
  <c r="C37" i="91"/>
  <c r="C38" i="91"/>
  <c r="C39" i="91"/>
  <c r="C40" i="91"/>
  <c r="C41" i="91"/>
  <c r="C42" i="91"/>
  <c r="C43" i="91"/>
  <c r="C6" i="91"/>
  <c r="D7" i="91"/>
  <c r="D8" i="91"/>
  <c r="D9" i="91"/>
  <c r="D10" i="91"/>
  <c r="D11" i="91"/>
  <c r="D12" i="91"/>
  <c r="D13" i="91"/>
  <c r="D14" i="91"/>
  <c r="D15" i="91"/>
  <c r="D16" i="91"/>
  <c r="D17" i="91"/>
  <c r="D18" i="91"/>
  <c r="D19" i="91"/>
  <c r="D20" i="91"/>
  <c r="D21" i="91"/>
  <c r="D22" i="91"/>
  <c r="D23" i="91"/>
  <c r="D24" i="91"/>
  <c r="D25" i="91"/>
  <c r="D26" i="91"/>
  <c r="D27" i="91"/>
  <c r="D28" i="91"/>
  <c r="D29" i="91"/>
  <c r="D30" i="91"/>
  <c r="D31" i="91"/>
  <c r="D32" i="91"/>
  <c r="D33" i="91"/>
  <c r="D34" i="91"/>
  <c r="D35" i="91"/>
  <c r="D36" i="91"/>
  <c r="D37" i="91"/>
  <c r="D38" i="91"/>
  <c r="D39" i="91"/>
  <c r="D40" i="91"/>
  <c r="D41" i="91"/>
  <c r="D42" i="91"/>
  <c r="D43" i="91"/>
  <c r="D6" i="91"/>
  <c r="H69" i="51"/>
  <c r="AE73" i="85"/>
  <c r="H71" i="51"/>
  <c r="AE75" i="85"/>
  <c r="H75" i="51"/>
  <c r="AE79" i="85"/>
  <c r="H79" i="51"/>
  <c r="AE83" i="85"/>
  <c r="H83" i="51"/>
  <c r="AE87" i="85"/>
  <c r="H88" i="51"/>
  <c r="AE92" i="85"/>
  <c r="H91" i="51"/>
  <c r="AE95" i="85"/>
  <c r="H92" i="51"/>
  <c r="AE96" i="85"/>
  <c r="H93" i="51"/>
  <c r="AE97" i="85"/>
  <c r="H94" i="51"/>
  <c r="AE98" i="85"/>
  <c r="H95" i="51"/>
  <c r="AE99" i="85"/>
  <c r="H96" i="51"/>
  <c r="AE100" i="85"/>
  <c r="H97" i="51"/>
  <c r="AE101" i="85"/>
  <c r="H98" i="51"/>
  <c r="AE102" i="85"/>
  <c r="H99" i="51"/>
  <c r="AE103" i="85"/>
  <c r="H100" i="51"/>
  <c r="AE104" i="85"/>
  <c r="H101" i="51"/>
  <c r="AE105" i="85"/>
  <c r="H102" i="51"/>
  <c r="AE106" i="85"/>
  <c r="H103" i="51"/>
  <c r="AE107" i="85"/>
  <c r="H104" i="51"/>
  <c r="AE108" i="85"/>
  <c r="H105" i="51"/>
  <c r="AE109" i="85"/>
  <c r="H106" i="51"/>
  <c r="AE110" i="85"/>
  <c r="H107" i="51"/>
  <c r="AE111" i="85"/>
  <c r="H108" i="51"/>
  <c r="AE112" i="85"/>
  <c r="H109" i="51"/>
  <c r="AE113" i="85"/>
  <c r="H110" i="51"/>
  <c r="AE114" i="85"/>
  <c r="H111" i="51"/>
  <c r="AE115" i="85"/>
  <c r="H112" i="51"/>
  <c r="AE116" i="85"/>
  <c r="H113" i="51"/>
  <c r="AE117" i="85"/>
  <c r="H114" i="51"/>
  <c r="AE118" i="85"/>
  <c r="H115" i="51"/>
  <c r="AE119" i="85"/>
  <c r="H116" i="51"/>
  <c r="AE120" i="85"/>
  <c r="H117" i="51"/>
  <c r="AE121" i="85"/>
  <c r="H118" i="51"/>
  <c r="AE122" i="85"/>
  <c r="H67" i="51"/>
  <c r="AE71" i="85"/>
  <c r="I69" i="51"/>
  <c r="AD73" i="85"/>
  <c r="I71" i="51"/>
  <c r="AD75" i="85"/>
  <c r="I75" i="51"/>
  <c r="AD79" i="85"/>
  <c r="I79" i="51"/>
  <c r="AD83" i="85"/>
  <c r="I83" i="51"/>
  <c r="AD87" i="85"/>
  <c r="I88" i="51"/>
  <c r="AD92" i="85"/>
  <c r="I91" i="51"/>
  <c r="AD95" i="85"/>
  <c r="I92" i="51"/>
  <c r="AD96" i="85"/>
  <c r="I93" i="51"/>
  <c r="AD97" i="85"/>
  <c r="I94" i="51"/>
  <c r="AD98" i="85"/>
  <c r="I95" i="51"/>
  <c r="AD99" i="85"/>
  <c r="I96" i="51"/>
  <c r="AD100" i="85"/>
  <c r="I97" i="51"/>
  <c r="AD101" i="85"/>
  <c r="I98" i="51"/>
  <c r="AD102" i="85"/>
  <c r="I99" i="51"/>
  <c r="AD103" i="85"/>
  <c r="I100" i="51"/>
  <c r="AD104" i="85"/>
  <c r="I101" i="51"/>
  <c r="AD105" i="85"/>
  <c r="I102" i="51"/>
  <c r="AD106" i="85"/>
  <c r="I103" i="51"/>
  <c r="AD107" i="85"/>
  <c r="I104" i="51"/>
  <c r="AD108" i="85"/>
  <c r="I105" i="51"/>
  <c r="AD109" i="85"/>
  <c r="I106" i="51"/>
  <c r="AD110" i="85"/>
  <c r="I107" i="51"/>
  <c r="AD111" i="85"/>
  <c r="I108" i="51"/>
  <c r="AD112" i="85"/>
  <c r="I109" i="51"/>
  <c r="AD113" i="85"/>
  <c r="I110" i="51"/>
  <c r="AD114" i="85"/>
  <c r="I111" i="51"/>
  <c r="AD115" i="85"/>
  <c r="I112" i="51"/>
  <c r="AD116" i="85"/>
  <c r="I113" i="51"/>
  <c r="AD117" i="85"/>
  <c r="I114" i="51"/>
  <c r="AD118" i="85"/>
  <c r="I115" i="51"/>
  <c r="AD119" i="85"/>
  <c r="I116" i="51"/>
  <c r="AD120" i="85"/>
  <c r="I117" i="51"/>
  <c r="AD121" i="85"/>
  <c r="I118" i="51"/>
  <c r="AD122" i="85"/>
  <c r="I67" i="51"/>
  <c r="AD71" i="85"/>
  <c r="F7" i="91"/>
  <c r="F8" i="91"/>
  <c r="F9" i="91"/>
  <c r="F10" i="91"/>
  <c r="F11" i="91"/>
  <c r="F12" i="91"/>
  <c r="F13" i="91"/>
  <c r="F14" i="91"/>
  <c r="F15" i="91"/>
  <c r="F16" i="91"/>
  <c r="F17" i="91"/>
  <c r="F18" i="91"/>
  <c r="F19" i="91"/>
  <c r="F20" i="91"/>
  <c r="F21" i="91"/>
  <c r="F22" i="91"/>
  <c r="F23" i="91"/>
  <c r="F24" i="91"/>
  <c r="F25" i="91"/>
  <c r="F26" i="91"/>
  <c r="F27" i="91"/>
  <c r="F28" i="91"/>
  <c r="F29" i="91"/>
  <c r="F30" i="91"/>
  <c r="F31" i="91"/>
  <c r="F32" i="91"/>
  <c r="F33" i="91"/>
  <c r="F34" i="91"/>
  <c r="F35" i="91"/>
  <c r="F36" i="91"/>
  <c r="F37" i="91"/>
  <c r="F38" i="91"/>
  <c r="F39" i="91"/>
  <c r="F40" i="91"/>
  <c r="F41" i="91"/>
  <c r="F42" i="91"/>
  <c r="F43" i="91"/>
  <c r="F6" i="91"/>
  <c r="G69" i="51"/>
  <c r="AF73" i="85"/>
  <c r="G71" i="51"/>
  <c r="AF75" i="85"/>
  <c r="G75" i="51"/>
  <c r="AF79" i="85"/>
  <c r="G79" i="51"/>
  <c r="AF83" i="85"/>
  <c r="G83" i="51"/>
  <c r="AF87" i="85"/>
  <c r="G88" i="51"/>
  <c r="AF92" i="85"/>
  <c r="G91" i="51"/>
  <c r="AF95" i="85"/>
  <c r="G92" i="51"/>
  <c r="AF96" i="85"/>
  <c r="G93" i="51"/>
  <c r="AF97" i="85"/>
  <c r="G94" i="51"/>
  <c r="AF98" i="85"/>
  <c r="G95" i="51"/>
  <c r="AF99" i="85"/>
  <c r="G96" i="51"/>
  <c r="AF100" i="85"/>
  <c r="G97" i="51"/>
  <c r="AF101" i="85"/>
  <c r="G98" i="51"/>
  <c r="AF102" i="85"/>
  <c r="G99" i="51"/>
  <c r="AF103" i="85"/>
  <c r="G100" i="51"/>
  <c r="AF104" i="85"/>
  <c r="G101" i="51"/>
  <c r="AF105" i="85"/>
  <c r="G102" i="51"/>
  <c r="AF106" i="85"/>
  <c r="G103" i="51"/>
  <c r="AF107" i="85"/>
  <c r="G104" i="51"/>
  <c r="AF108" i="85"/>
  <c r="G105" i="51"/>
  <c r="AF109" i="85"/>
  <c r="G106" i="51"/>
  <c r="AF110" i="85"/>
  <c r="G107" i="51"/>
  <c r="AF111" i="85"/>
  <c r="G108" i="51"/>
  <c r="AF112" i="85"/>
  <c r="G109" i="51"/>
  <c r="AF113" i="85"/>
  <c r="G110" i="51"/>
  <c r="AF114" i="85"/>
  <c r="G111" i="51"/>
  <c r="AF115" i="85"/>
  <c r="G112" i="51"/>
  <c r="AF116" i="85"/>
  <c r="G113" i="51"/>
  <c r="AF117" i="85"/>
  <c r="G114" i="51"/>
  <c r="AF118" i="85"/>
  <c r="G115" i="51"/>
  <c r="AF119" i="85"/>
  <c r="G116" i="51"/>
  <c r="AF120" i="85"/>
  <c r="G117" i="51"/>
  <c r="AF121" i="85"/>
  <c r="G118" i="51"/>
  <c r="AF122" i="85"/>
  <c r="G67" i="51"/>
  <c r="AF71" i="85"/>
  <c r="J91" i="51"/>
  <c r="AC95" i="85"/>
  <c r="J69" i="51"/>
  <c r="AC73" i="85"/>
  <c r="J71" i="51"/>
  <c r="AC75" i="85"/>
  <c r="J75" i="51"/>
  <c r="AC79" i="85"/>
  <c r="J79" i="51"/>
  <c r="AC83" i="85"/>
  <c r="J83" i="51"/>
  <c r="AC87" i="85"/>
  <c r="J88" i="51"/>
  <c r="AC92" i="85"/>
  <c r="J92" i="51"/>
  <c r="AC96" i="85"/>
  <c r="J93" i="51"/>
  <c r="AC97" i="85"/>
  <c r="J94" i="51"/>
  <c r="AC98" i="85"/>
  <c r="J95" i="51"/>
  <c r="AC99" i="85"/>
  <c r="J96" i="51"/>
  <c r="AC100" i="85"/>
  <c r="J97" i="51"/>
  <c r="AC101" i="85"/>
  <c r="J98" i="51"/>
  <c r="AC102" i="85"/>
  <c r="J99" i="51"/>
  <c r="AC103" i="85"/>
  <c r="J100" i="51"/>
  <c r="AC104" i="85"/>
  <c r="J101" i="51"/>
  <c r="AC105" i="85"/>
  <c r="J102" i="51"/>
  <c r="AC106" i="85"/>
  <c r="J103" i="51"/>
  <c r="AC107" i="85"/>
  <c r="J104" i="51"/>
  <c r="AC108" i="85"/>
  <c r="J105" i="51"/>
  <c r="AC109" i="85"/>
  <c r="J106" i="51"/>
  <c r="AC110" i="85"/>
  <c r="J107" i="51"/>
  <c r="AC111" i="85"/>
  <c r="J108" i="51"/>
  <c r="AC112" i="85"/>
  <c r="J109" i="51"/>
  <c r="AC113" i="85"/>
  <c r="J110" i="51"/>
  <c r="AC114" i="85"/>
  <c r="J111" i="51"/>
  <c r="AC115" i="85"/>
  <c r="J112" i="51"/>
  <c r="AC116" i="85"/>
  <c r="J113" i="51"/>
  <c r="AC117" i="85"/>
  <c r="J114" i="51"/>
  <c r="AC118" i="85"/>
  <c r="J115" i="51"/>
  <c r="AC119" i="85"/>
  <c r="J116" i="51"/>
  <c r="AC120" i="85"/>
  <c r="J117" i="51"/>
  <c r="AC121" i="85"/>
  <c r="J118" i="51"/>
  <c r="AC122" i="85"/>
  <c r="E7" i="91"/>
  <c r="E8" i="91"/>
  <c r="E9" i="91"/>
  <c r="E10" i="91"/>
  <c r="E11" i="91"/>
  <c r="E12" i="91"/>
  <c r="E13" i="91"/>
  <c r="E14" i="91"/>
  <c r="E15" i="91"/>
  <c r="E16" i="91"/>
  <c r="E17" i="91"/>
  <c r="E18" i="91"/>
  <c r="E19" i="91"/>
  <c r="E20" i="91"/>
  <c r="E21" i="91"/>
  <c r="E22" i="91"/>
  <c r="E23" i="91"/>
  <c r="E24" i="91"/>
  <c r="E25" i="91"/>
  <c r="E26" i="91"/>
  <c r="E27" i="91"/>
  <c r="E28" i="91"/>
  <c r="E29" i="91"/>
  <c r="E30" i="91"/>
  <c r="E31" i="91"/>
  <c r="E32" i="91"/>
  <c r="E33" i="91"/>
  <c r="E34" i="91"/>
  <c r="E35" i="91"/>
  <c r="E36" i="91"/>
  <c r="E37" i="91"/>
  <c r="E38" i="91"/>
  <c r="E39" i="91"/>
  <c r="E40" i="91"/>
  <c r="E41" i="91"/>
  <c r="E42" i="91"/>
  <c r="E43" i="91"/>
  <c r="E6" i="91"/>
  <c r="AL43" i="91"/>
  <c r="AK43" i="91"/>
  <c r="AJ43" i="91"/>
  <c r="AI43" i="91"/>
  <c r="AH41" i="91"/>
  <c r="AH42" i="91"/>
  <c r="AH43" i="91"/>
  <c r="AG41" i="91"/>
  <c r="AG42" i="91"/>
  <c r="AG43" i="91"/>
  <c r="AF41" i="91"/>
  <c r="AF42" i="91"/>
  <c r="AF43" i="91"/>
  <c r="AE41" i="91"/>
  <c r="AE42" i="91"/>
  <c r="AE43" i="91"/>
  <c r="AD43" i="91"/>
  <c r="AC43" i="91"/>
  <c r="AB43" i="91"/>
  <c r="AA43" i="91"/>
  <c r="Z42" i="91"/>
  <c r="Z43" i="91"/>
  <c r="Y42" i="91"/>
  <c r="Y43" i="91"/>
  <c r="X42" i="91"/>
  <c r="X43" i="91"/>
  <c r="W42" i="91"/>
  <c r="W43" i="91"/>
  <c r="U43" i="91"/>
  <c r="T43" i="91"/>
  <c r="S43" i="91"/>
  <c r="R43" i="91"/>
  <c r="Q43" i="91"/>
  <c r="P43" i="91"/>
  <c r="O43" i="91"/>
  <c r="N43" i="91"/>
  <c r="M43" i="91"/>
  <c r="L43" i="91"/>
  <c r="K43" i="91"/>
  <c r="J43" i="91"/>
  <c r="I43" i="91"/>
  <c r="H43" i="91"/>
  <c r="G43" i="91"/>
  <c r="B43" i="91"/>
  <c r="U42" i="91"/>
  <c r="T42" i="91"/>
  <c r="S42" i="91"/>
  <c r="R42" i="91"/>
  <c r="Q42" i="91"/>
  <c r="P42" i="91"/>
  <c r="O42" i="91"/>
  <c r="N42" i="91"/>
  <c r="M42" i="91"/>
  <c r="L42" i="91"/>
  <c r="K42" i="91"/>
  <c r="J42" i="91"/>
  <c r="I42" i="91"/>
  <c r="H42" i="91"/>
  <c r="G42" i="91"/>
  <c r="B42" i="91"/>
  <c r="U41" i="91"/>
  <c r="T41" i="91"/>
  <c r="S41" i="91"/>
  <c r="R41" i="91"/>
  <c r="Q41" i="91"/>
  <c r="P41" i="91"/>
  <c r="O41" i="91"/>
  <c r="N41" i="91"/>
  <c r="M41" i="91"/>
  <c r="L41" i="91"/>
  <c r="K41" i="91"/>
  <c r="J41" i="91"/>
  <c r="I41" i="91"/>
  <c r="H41" i="91"/>
  <c r="G41" i="91"/>
  <c r="B41" i="91"/>
  <c r="U40" i="91"/>
  <c r="T40" i="91"/>
  <c r="S40" i="91"/>
  <c r="R40" i="91"/>
  <c r="Q40" i="91"/>
  <c r="P40" i="91"/>
  <c r="O40" i="91"/>
  <c r="N40" i="91"/>
  <c r="M40" i="91"/>
  <c r="L40" i="91"/>
  <c r="K40" i="91"/>
  <c r="J40" i="91"/>
  <c r="I40" i="91"/>
  <c r="H40" i="91"/>
  <c r="G40" i="91"/>
  <c r="B40" i="91"/>
  <c r="U39" i="91"/>
  <c r="T39" i="91"/>
  <c r="S39" i="91"/>
  <c r="R39" i="91"/>
  <c r="Q39" i="91"/>
  <c r="P39" i="91"/>
  <c r="O39" i="91"/>
  <c r="N39" i="91"/>
  <c r="M39" i="91"/>
  <c r="L39" i="91"/>
  <c r="K39" i="91"/>
  <c r="J39" i="91"/>
  <c r="I39" i="91"/>
  <c r="H39" i="91"/>
  <c r="G39" i="91"/>
  <c r="B39" i="91"/>
  <c r="U38" i="91"/>
  <c r="T38" i="91"/>
  <c r="S38" i="91"/>
  <c r="R38" i="91"/>
  <c r="Q38" i="91"/>
  <c r="P38" i="91"/>
  <c r="O38" i="91"/>
  <c r="N38" i="91"/>
  <c r="M38" i="91"/>
  <c r="L38" i="91"/>
  <c r="K38" i="91"/>
  <c r="J38" i="91"/>
  <c r="I38" i="91"/>
  <c r="H38" i="91"/>
  <c r="G38" i="91"/>
  <c r="B38" i="91"/>
  <c r="U37" i="91"/>
  <c r="T37" i="91"/>
  <c r="S37" i="91"/>
  <c r="R37" i="91"/>
  <c r="Q37" i="91"/>
  <c r="P37" i="91"/>
  <c r="O37" i="91"/>
  <c r="N37" i="91"/>
  <c r="M37" i="91"/>
  <c r="L37" i="91"/>
  <c r="K37" i="91"/>
  <c r="J37" i="91"/>
  <c r="I37" i="91"/>
  <c r="H37" i="91"/>
  <c r="G37" i="91"/>
  <c r="B37" i="91"/>
  <c r="U36" i="91"/>
  <c r="T36" i="91"/>
  <c r="S36" i="91"/>
  <c r="R36" i="91"/>
  <c r="Q36" i="91"/>
  <c r="P36" i="91"/>
  <c r="O36" i="91"/>
  <c r="N36" i="91"/>
  <c r="M36" i="91"/>
  <c r="L36" i="91"/>
  <c r="K36" i="91"/>
  <c r="J36" i="91"/>
  <c r="I36" i="91"/>
  <c r="H36" i="91"/>
  <c r="G36" i="91"/>
  <c r="B36" i="91"/>
  <c r="U35" i="91"/>
  <c r="T35" i="91"/>
  <c r="S35" i="91"/>
  <c r="R35" i="91"/>
  <c r="Q35" i="91"/>
  <c r="P35" i="91"/>
  <c r="O35" i="91"/>
  <c r="N35" i="91"/>
  <c r="M35" i="91"/>
  <c r="L35" i="91"/>
  <c r="K35" i="91"/>
  <c r="J35" i="91"/>
  <c r="I35" i="91"/>
  <c r="H35" i="91"/>
  <c r="G35" i="91"/>
  <c r="B35" i="91"/>
  <c r="U34" i="91"/>
  <c r="T34" i="91"/>
  <c r="S34" i="91"/>
  <c r="R34" i="91"/>
  <c r="Q34" i="91"/>
  <c r="P34" i="91"/>
  <c r="O34" i="91"/>
  <c r="N34" i="91"/>
  <c r="M34" i="91"/>
  <c r="L34" i="91"/>
  <c r="K34" i="91"/>
  <c r="J34" i="91"/>
  <c r="I34" i="91"/>
  <c r="H34" i="91"/>
  <c r="G34" i="91"/>
  <c r="B34" i="91"/>
  <c r="U33" i="91"/>
  <c r="T33" i="91"/>
  <c r="S33" i="91"/>
  <c r="R33" i="91"/>
  <c r="Q33" i="91"/>
  <c r="P33" i="91"/>
  <c r="O33" i="91"/>
  <c r="N33" i="91"/>
  <c r="M33" i="91"/>
  <c r="L33" i="91"/>
  <c r="K33" i="91"/>
  <c r="J33" i="91"/>
  <c r="I33" i="91"/>
  <c r="H33" i="91"/>
  <c r="G33" i="91"/>
  <c r="B33" i="91"/>
  <c r="U32" i="91"/>
  <c r="T32" i="91"/>
  <c r="S32" i="91"/>
  <c r="R32" i="91"/>
  <c r="Q32" i="91"/>
  <c r="P32" i="91"/>
  <c r="O32" i="91"/>
  <c r="N32" i="91"/>
  <c r="M32" i="91"/>
  <c r="L32" i="91"/>
  <c r="K32" i="91"/>
  <c r="J32" i="91"/>
  <c r="I32" i="91"/>
  <c r="H32" i="91"/>
  <c r="G32" i="91"/>
  <c r="B32" i="91"/>
  <c r="U31" i="91"/>
  <c r="T31" i="91"/>
  <c r="S31" i="91"/>
  <c r="R31" i="91"/>
  <c r="Q31" i="91"/>
  <c r="P31" i="91"/>
  <c r="O31" i="91"/>
  <c r="N31" i="91"/>
  <c r="M31" i="91"/>
  <c r="L31" i="91"/>
  <c r="K31" i="91"/>
  <c r="J31" i="91"/>
  <c r="I31" i="91"/>
  <c r="H31" i="91"/>
  <c r="G31" i="91"/>
  <c r="B31" i="91"/>
  <c r="U30" i="91"/>
  <c r="T30" i="91"/>
  <c r="S30" i="91"/>
  <c r="R30" i="91"/>
  <c r="Q30" i="91"/>
  <c r="P30" i="91"/>
  <c r="O30" i="91"/>
  <c r="N30" i="91"/>
  <c r="M30" i="91"/>
  <c r="L30" i="91"/>
  <c r="K30" i="91"/>
  <c r="J30" i="91"/>
  <c r="I30" i="91"/>
  <c r="H30" i="91"/>
  <c r="G30" i="91"/>
  <c r="B30" i="91"/>
  <c r="Q29" i="91"/>
  <c r="P29" i="91"/>
  <c r="O29" i="91"/>
  <c r="N29" i="91"/>
  <c r="M29" i="91"/>
  <c r="L29" i="91"/>
  <c r="K29" i="91"/>
  <c r="J29" i="91"/>
  <c r="I29" i="91"/>
  <c r="H29" i="91"/>
  <c r="G29" i="91"/>
  <c r="B29" i="91"/>
  <c r="Q28" i="91"/>
  <c r="P28" i="91"/>
  <c r="O28" i="91"/>
  <c r="N28" i="91"/>
  <c r="M28" i="91"/>
  <c r="L28" i="91"/>
  <c r="K28" i="91"/>
  <c r="J28" i="91"/>
  <c r="I28" i="91"/>
  <c r="H28" i="91"/>
  <c r="G28" i="91"/>
  <c r="B28" i="91"/>
  <c r="Q27" i="91"/>
  <c r="P27" i="91"/>
  <c r="O27" i="91"/>
  <c r="N27" i="91"/>
  <c r="M27" i="91"/>
  <c r="L27" i="91"/>
  <c r="K27" i="91"/>
  <c r="J27" i="91"/>
  <c r="I27" i="91"/>
  <c r="H27" i="91"/>
  <c r="G27" i="91"/>
  <c r="B27" i="91"/>
  <c r="Q26" i="91"/>
  <c r="P26" i="91"/>
  <c r="O26" i="91"/>
  <c r="N26" i="91"/>
  <c r="M26" i="91"/>
  <c r="L26" i="91"/>
  <c r="K26" i="91"/>
  <c r="J26" i="91"/>
  <c r="I26" i="91"/>
  <c r="H26" i="91"/>
  <c r="G26" i="91"/>
  <c r="B26" i="91"/>
  <c r="Q25" i="91"/>
  <c r="P25" i="91"/>
  <c r="O25" i="91"/>
  <c r="N25" i="91"/>
  <c r="M25" i="91"/>
  <c r="L25" i="91"/>
  <c r="K25" i="91"/>
  <c r="J25" i="91"/>
  <c r="I25" i="91"/>
  <c r="H25" i="91"/>
  <c r="G25" i="91"/>
  <c r="B25" i="91"/>
  <c r="Q24" i="91"/>
  <c r="P24" i="91"/>
  <c r="O24" i="91"/>
  <c r="N24" i="91"/>
  <c r="M24" i="91"/>
  <c r="L24" i="91"/>
  <c r="K24" i="91"/>
  <c r="J24" i="91"/>
  <c r="I24" i="91"/>
  <c r="H24" i="91"/>
  <c r="G24" i="91"/>
  <c r="B24" i="91"/>
  <c r="U23" i="91"/>
  <c r="T23" i="91"/>
  <c r="S23" i="91"/>
  <c r="R23" i="91"/>
  <c r="Q23" i="91"/>
  <c r="P23" i="91"/>
  <c r="O23" i="91"/>
  <c r="N23" i="91"/>
  <c r="M23" i="91"/>
  <c r="L23" i="91"/>
  <c r="K23" i="91"/>
  <c r="J23" i="91"/>
  <c r="I23" i="91"/>
  <c r="H23" i="91"/>
  <c r="G23" i="91"/>
  <c r="B23" i="91"/>
  <c r="Q22" i="91"/>
  <c r="P22" i="91"/>
  <c r="O22" i="91"/>
  <c r="N22" i="91"/>
  <c r="M22" i="91"/>
  <c r="L22" i="91"/>
  <c r="K22" i="91"/>
  <c r="J22" i="91"/>
  <c r="I22" i="91"/>
  <c r="H22" i="91"/>
  <c r="G22" i="91"/>
  <c r="B22" i="91"/>
  <c r="Q21" i="91"/>
  <c r="P21" i="91"/>
  <c r="O21" i="91"/>
  <c r="N21" i="91"/>
  <c r="M21" i="91"/>
  <c r="L21" i="91"/>
  <c r="K21" i="91"/>
  <c r="J21" i="91"/>
  <c r="I21" i="91"/>
  <c r="H21" i="91"/>
  <c r="G21" i="91"/>
  <c r="B21" i="91"/>
  <c r="Q20" i="91"/>
  <c r="P20" i="91"/>
  <c r="O20" i="91"/>
  <c r="N20" i="91"/>
  <c r="M20" i="91"/>
  <c r="L20" i="91"/>
  <c r="K20" i="91"/>
  <c r="J20" i="91"/>
  <c r="I20" i="91"/>
  <c r="H20" i="91"/>
  <c r="G20" i="91"/>
  <c r="B20" i="91"/>
  <c r="Q19" i="91"/>
  <c r="P19" i="91"/>
  <c r="O19" i="91"/>
  <c r="N19" i="91"/>
  <c r="M19" i="91"/>
  <c r="L19" i="91"/>
  <c r="K19" i="91"/>
  <c r="J19" i="91"/>
  <c r="I19" i="91"/>
  <c r="H19" i="91"/>
  <c r="G19" i="91"/>
  <c r="B19" i="91"/>
  <c r="Q18" i="91"/>
  <c r="P18" i="91"/>
  <c r="O18" i="91"/>
  <c r="N18" i="91"/>
  <c r="M18" i="91"/>
  <c r="L18" i="91"/>
  <c r="K18" i="91"/>
  <c r="J18" i="91"/>
  <c r="I18" i="91"/>
  <c r="H18" i="91"/>
  <c r="G18" i="91"/>
  <c r="B18" i="91"/>
  <c r="Q17" i="91"/>
  <c r="P17" i="91"/>
  <c r="O17" i="91"/>
  <c r="N17" i="91"/>
  <c r="M17" i="91"/>
  <c r="L17" i="91"/>
  <c r="K17" i="91"/>
  <c r="J17" i="91"/>
  <c r="I17" i="91"/>
  <c r="H17" i="91"/>
  <c r="G17" i="91"/>
  <c r="B17" i="91"/>
  <c r="Q16" i="91"/>
  <c r="P16" i="91"/>
  <c r="O16" i="91"/>
  <c r="N16" i="91"/>
  <c r="M16" i="91"/>
  <c r="L16" i="91"/>
  <c r="K16" i="91"/>
  <c r="J16" i="91"/>
  <c r="I16" i="91"/>
  <c r="H16" i="91"/>
  <c r="G16" i="91"/>
  <c r="B16" i="91"/>
  <c r="Q15" i="91"/>
  <c r="P15" i="91"/>
  <c r="O15" i="91"/>
  <c r="N15" i="91"/>
  <c r="M15" i="91"/>
  <c r="L15" i="91"/>
  <c r="K15" i="91"/>
  <c r="J15" i="91"/>
  <c r="I15" i="91"/>
  <c r="H15" i="91"/>
  <c r="G15" i="91"/>
  <c r="B15" i="91"/>
  <c r="Q14" i="91"/>
  <c r="P14" i="91"/>
  <c r="O14" i="91"/>
  <c r="N14" i="91"/>
  <c r="M14" i="91"/>
  <c r="L14" i="91"/>
  <c r="K14" i="91"/>
  <c r="J14" i="91"/>
  <c r="I14" i="91"/>
  <c r="H14" i="91"/>
  <c r="G14" i="91"/>
  <c r="B14" i="91"/>
  <c r="Q13" i="91"/>
  <c r="P13" i="91"/>
  <c r="O13" i="91"/>
  <c r="N13" i="91"/>
  <c r="M13" i="91"/>
  <c r="L13" i="91"/>
  <c r="K13" i="91"/>
  <c r="J13" i="91"/>
  <c r="I13" i="91"/>
  <c r="H13" i="91"/>
  <c r="G13" i="91"/>
  <c r="B13" i="91"/>
  <c r="Q12" i="91"/>
  <c r="P12" i="91"/>
  <c r="O12" i="91"/>
  <c r="N12" i="91"/>
  <c r="M12" i="91"/>
  <c r="L12" i="91"/>
  <c r="K12" i="91"/>
  <c r="J12" i="91"/>
  <c r="I12" i="91"/>
  <c r="H12" i="91"/>
  <c r="G12" i="91"/>
  <c r="B12" i="91"/>
  <c r="Q11" i="91"/>
  <c r="P11" i="91"/>
  <c r="O11" i="91"/>
  <c r="N11" i="91"/>
  <c r="M11" i="91"/>
  <c r="L11" i="91"/>
  <c r="K11" i="91"/>
  <c r="J11" i="91"/>
  <c r="I11" i="91"/>
  <c r="H11" i="91"/>
  <c r="G11" i="91"/>
  <c r="B11" i="91"/>
  <c r="Q10" i="91"/>
  <c r="P10" i="91"/>
  <c r="O10" i="91"/>
  <c r="N10" i="91"/>
  <c r="M10" i="91"/>
  <c r="L10" i="91"/>
  <c r="K10" i="91"/>
  <c r="J10" i="91"/>
  <c r="I10" i="91"/>
  <c r="H10" i="91"/>
  <c r="G10" i="91"/>
  <c r="B10" i="91"/>
  <c r="Q9" i="91"/>
  <c r="P9" i="91"/>
  <c r="O9" i="91"/>
  <c r="N9" i="91"/>
  <c r="M9" i="91"/>
  <c r="L9" i="91"/>
  <c r="K9" i="91"/>
  <c r="J9" i="91"/>
  <c r="I9" i="91"/>
  <c r="H9" i="91"/>
  <c r="G9" i="91"/>
  <c r="B9" i="91"/>
  <c r="Q8" i="91"/>
  <c r="P8" i="91"/>
  <c r="O8" i="91"/>
  <c r="N8" i="91"/>
  <c r="M8" i="91"/>
  <c r="L8" i="91"/>
  <c r="K8" i="91"/>
  <c r="J8" i="91"/>
  <c r="I8" i="91"/>
  <c r="H8" i="91"/>
  <c r="G8" i="91"/>
  <c r="B8" i="91"/>
  <c r="Q7" i="91"/>
  <c r="P7" i="91"/>
  <c r="O7" i="91"/>
  <c r="N7" i="91"/>
  <c r="M7" i="91"/>
  <c r="L7" i="91"/>
  <c r="K7" i="91"/>
  <c r="J7" i="91"/>
  <c r="I7" i="91"/>
  <c r="H7" i="91"/>
  <c r="G7" i="91"/>
  <c r="B7" i="91"/>
  <c r="Q6" i="91"/>
  <c r="P6" i="91"/>
  <c r="O6" i="91"/>
  <c r="N6" i="91"/>
  <c r="M6" i="91"/>
  <c r="L6" i="91"/>
  <c r="K6" i="91"/>
  <c r="J6" i="91"/>
  <c r="I6" i="91"/>
  <c r="H6" i="91"/>
  <c r="G6" i="91"/>
  <c r="B6" i="91"/>
  <c r="F86" i="85"/>
  <c r="F87" i="85"/>
  <c r="F88" i="85"/>
  <c r="F89" i="85"/>
  <c r="F90" i="85"/>
  <c r="F91" i="85"/>
  <c r="F92" i="85"/>
  <c r="F93" i="85"/>
  <c r="F94" i="85"/>
  <c r="F95" i="85"/>
  <c r="F96" i="85"/>
  <c r="F97" i="85"/>
  <c r="F98" i="85"/>
  <c r="F99" i="85"/>
  <c r="F100" i="85"/>
  <c r="F101" i="85"/>
  <c r="F102" i="85"/>
  <c r="F104" i="85"/>
  <c r="F106" i="85"/>
  <c r="F107" i="85"/>
  <c r="F108" i="85"/>
  <c r="F109" i="85"/>
  <c r="F110" i="85"/>
  <c r="F111" i="85"/>
  <c r="F112" i="85"/>
  <c r="F113" i="85"/>
  <c r="F114" i="85"/>
  <c r="F116" i="85"/>
  <c r="F117" i="85"/>
  <c r="F118" i="85"/>
  <c r="F120" i="85"/>
  <c r="F121" i="85"/>
  <c r="E86" i="85"/>
  <c r="E87" i="85"/>
  <c r="E88" i="85"/>
  <c r="E90" i="85"/>
  <c r="E91" i="85"/>
  <c r="E97" i="85"/>
  <c r="E99" i="85"/>
  <c r="E101" i="85"/>
  <c r="E105" i="85"/>
  <c r="E109" i="85"/>
  <c r="E111" i="85"/>
  <c r="E113" i="85"/>
  <c r="E117" i="85"/>
  <c r="E121" i="85"/>
  <c r="D86" i="85"/>
  <c r="D87" i="85"/>
  <c r="D88" i="85"/>
  <c r="D89" i="85"/>
  <c r="D90" i="85"/>
  <c r="D91" i="85"/>
  <c r="D92" i="85"/>
  <c r="D93" i="85"/>
  <c r="D94" i="85"/>
  <c r="D95" i="85"/>
  <c r="D96" i="85"/>
  <c r="D97" i="85"/>
  <c r="D98" i="85"/>
  <c r="D99" i="85"/>
  <c r="D100" i="85"/>
  <c r="D101" i="85"/>
  <c r="D102" i="85"/>
  <c r="D103" i="85"/>
  <c r="D105" i="85"/>
  <c r="D106" i="85"/>
  <c r="D107" i="85"/>
  <c r="D108" i="85"/>
  <c r="D109" i="85"/>
  <c r="D110" i="85"/>
  <c r="D111" i="85"/>
  <c r="D112" i="85"/>
  <c r="D113" i="85"/>
  <c r="D114" i="85"/>
  <c r="D115" i="85"/>
  <c r="D117" i="85"/>
  <c r="D118" i="85"/>
  <c r="D119" i="85"/>
  <c r="D121" i="85"/>
  <c r="D122" i="85"/>
  <c r="D85" i="85"/>
  <c r="P98" i="85"/>
  <c r="O18" i="38"/>
  <c r="Q98" i="85"/>
  <c r="P18" i="38"/>
  <c r="P19" i="38"/>
  <c r="R99" i="85"/>
  <c r="Q18" i="38"/>
  <c r="S98" i="85"/>
  <c r="T98" i="85"/>
  <c r="P99" i="85"/>
  <c r="O19" i="38"/>
  <c r="Q19" i="38"/>
  <c r="T99" i="85"/>
  <c r="P100" i="85"/>
  <c r="T100" i="85"/>
  <c r="P101" i="85"/>
  <c r="T101" i="85"/>
  <c r="P102" i="85"/>
  <c r="Q102" i="85"/>
  <c r="R102" i="85"/>
  <c r="S102" i="85"/>
  <c r="T102" i="85"/>
  <c r="P103" i="85"/>
  <c r="Q103" i="85"/>
  <c r="R103" i="85"/>
  <c r="S103" i="85"/>
  <c r="T103" i="85"/>
  <c r="P104" i="85"/>
  <c r="Q104" i="85"/>
  <c r="R104" i="85"/>
  <c r="S104" i="85"/>
  <c r="T104" i="85"/>
  <c r="P105" i="85"/>
  <c r="Q105" i="85"/>
  <c r="R105" i="85"/>
  <c r="S105" i="85"/>
  <c r="T105" i="85"/>
  <c r="P106" i="85"/>
  <c r="Q106" i="85"/>
  <c r="R106" i="85"/>
  <c r="S106" i="85"/>
  <c r="T106" i="85"/>
  <c r="P107" i="85"/>
  <c r="Q107" i="85"/>
  <c r="R107" i="85"/>
  <c r="S107" i="85"/>
  <c r="T107" i="85"/>
  <c r="P108" i="85"/>
  <c r="Q108" i="85"/>
  <c r="R108" i="85"/>
  <c r="S108" i="85"/>
  <c r="T108" i="85"/>
  <c r="P109" i="85"/>
  <c r="Q109" i="85"/>
  <c r="R109" i="85"/>
  <c r="S109" i="85"/>
  <c r="T109" i="85"/>
  <c r="P110" i="85"/>
  <c r="Q110" i="85"/>
  <c r="R110" i="85"/>
  <c r="S110" i="85"/>
  <c r="T110" i="85"/>
  <c r="P111" i="85"/>
  <c r="Q111" i="85"/>
  <c r="R111" i="85"/>
  <c r="S111" i="85"/>
  <c r="T111" i="85"/>
  <c r="P112" i="85"/>
  <c r="Q112" i="85"/>
  <c r="R112" i="85"/>
  <c r="S112" i="85"/>
  <c r="T112" i="85"/>
  <c r="P113" i="85"/>
  <c r="Q113" i="85"/>
  <c r="R113" i="85"/>
  <c r="S113" i="85"/>
  <c r="T113" i="85"/>
  <c r="P114" i="85"/>
  <c r="Q114" i="85"/>
  <c r="R114" i="85"/>
  <c r="S114" i="85"/>
  <c r="T114" i="85"/>
  <c r="P115" i="85"/>
  <c r="Q115" i="85"/>
  <c r="R115" i="85"/>
  <c r="S115" i="85"/>
  <c r="T115" i="85"/>
  <c r="P116" i="85"/>
  <c r="Q116" i="85"/>
  <c r="R116" i="85"/>
  <c r="S116" i="85"/>
  <c r="T116" i="85"/>
  <c r="P117" i="85"/>
  <c r="Q117" i="85"/>
  <c r="R117" i="85"/>
  <c r="S117" i="85"/>
  <c r="T117" i="85"/>
  <c r="P118" i="85"/>
  <c r="Q118" i="85"/>
  <c r="R118" i="85"/>
  <c r="S118" i="85"/>
  <c r="T118" i="85"/>
  <c r="P119" i="85"/>
  <c r="Q119" i="85"/>
  <c r="R119" i="85"/>
  <c r="S119" i="85"/>
  <c r="T119" i="85"/>
  <c r="P120" i="85"/>
  <c r="Q120" i="85"/>
  <c r="R120" i="85"/>
  <c r="S120" i="85"/>
  <c r="T120" i="85"/>
  <c r="P121" i="85"/>
  <c r="Q121" i="85"/>
  <c r="R121" i="85"/>
  <c r="S121" i="85"/>
  <c r="T121" i="85"/>
  <c r="P122" i="85"/>
  <c r="Q122" i="85"/>
  <c r="R122" i="85"/>
  <c r="S122" i="85"/>
  <c r="T122" i="85"/>
  <c r="Q97" i="85"/>
  <c r="R97" i="85"/>
  <c r="S97" i="85"/>
  <c r="T97" i="85"/>
  <c r="P97" i="85"/>
  <c r="K18" i="38"/>
  <c r="N98" i="85"/>
  <c r="O98" i="85"/>
  <c r="K19" i="38"/>
  <c r="K20" i="38"/>
  <c r="N100" i="85"/>
  <c r="O100" i="85"/>
  <c r="K21" i="38"/>
  <c r="N101" i="85"/>
  <c r="O101" i="85"/>
  <c r="GI45" i="83"/>
  <c r="GJ45" i="83"/>
  <c r="GD43" i="83"/>
  <c r="GE43" i="83"/>
  <c r="GE44" i="83"/>
  <c r="GE45" i="83"/>
  <c r="GC44" i="83"/>
  <c r="GC45" i="83"/>
  <c r="GB44" i="83"/>
  <c r="GB45" i="83"/>
  <c r="GA44" i="83"/>
  <c r="GA45" i="83"/>
  <c r="FZ44" i="83"/>
  <c r="FZ45" i="83"/>
  <c r="FY44" i="83"/>
  <c r="FY45" i="83"/>
  <c r="FX44" i="83"/>
  <c r="FX45" i="83"/>
  <c r="FU44" i="83"/>
  <c r="FV44" i="83"/>
  <c r="FV45" i="83"/>
  <c r="FT44" i="83"/>
  <c r="FT45" i="83"/>
  <c r="FQ43" i="83"/>
  <c r="FR43" i="83"/>
  <c r="FR44" i="83"/>
  <c r="FR45" i="83"/>
  <c r="FQ44" i="83"/>
  <c r="FQ45" i="83"/>
  <c r="FP44" i="83"/>
  <c r="FP45" i="83"/>
  <c r="FO44" i="83"/>
  <c r="FO45" i="83"/>
  <c r="FN44" i="83"/>
  <c r="FN45" i="83"/>
  <c r="FM44" i="83"/>
  <c r="FM45" i="83"/>
  <c r="FL44" i="83"/>
  <c r="FL45" i="83"/>
  <c r="FK44" i="83"/>
  <c r="FK45" i="83"/>
  <c r="FH44" i="83"/>
  <c r="FH45" i="83"/>
  <c r="FI44" i="83"/>
  <c r="FG44" i="83"/>
  <c r="FG45" i="83"/>
  <c r="FF44" i="83"/>
  <c r="FF45" i="83"/>
  <c r="FE44" i="83"/>
  <c r="FE45" i="83"/>
  <c r="FB44" i="83"/>
  <c r="FB45" i="83"/>
  <c r="FD45" i="83"/>
  <c r="FC44" i="83"/>
  <c r="FC45" i="83"/>
  <c r="FA44" i="83"/>
  <c r="FA45" i="83"/>
  <c r="EV44" i="83"/>
  <c r="EX44" i="83"/>
  <c r="ET44" i="83"/>
  <c r="ET45" i="83"/>
  <c r="EX45" i="83"/>
  <c r="EV45" i="83"/>
  <c r="EU44" i="83"/>
  <c r="EU45" i="83"/>
  <c r="ES45" i="83"/>
  <c r="ER45" i="83"/>
  <c r="EQ45" i="83"/>
  <c r="EP45" i="83"/>
  <c r="EO45" i="83"/>
  <c r="EN45" i="83"/>
  <c r="EM45" i="83"/>
  <c r="EL45" i="83"/>
  <c r="EK44" i="83"/>
  <c r="EK45" i="83"/>
  <c r="EJ45" i="83"/>
  <c r="EI45" i="83"/>
  <c r="EH45" i="83"/>
  <c r="EG45" i="83"/>
  <c r="EF45" i="83"/>
  <c r="EE45" i="83"/>
  <c r="ED45" i="83"/>
  <c r="EC45" i="83"/>
  <c r="EB45" i="83"/>
  <c r="EA45" i="83"/>
  <c r="DZ45" i="83"/>
  <c r="DY45" i="83"/>
  <c r="DX45" i="83"/>
  <c r="DV44" i="83"/>
  <c r="DW44" i="83"/>
  <c r="DW45" i="83"/>
  <c r="DV45" i="83"/>
  <c r="CK45" i="83"/>
  <c r="DN45" i="83"/>
  <c r="DT45" i="83"/>
  <c r="CN45" i="83"/>
  <c r="CU45" i="83"/>
  <c r="CT45" i="83"/>
  <c r="DB45" i="83"/>
  <c r="DA45" i="83"/>
  <c r="DH45" i="83"/>
  <c r="DG45" i="83"/>
  <c r="DO45" i="83"/>
  <c r="CJ45" i="83"/>
  <c r="CI45" i="83"/>
  <c r="CH45" i="83"/>
  <c r="CE45" i="83"/>
  <c r="CD45" i="83"/>
  <c r="AV45" i="83"/>
  <c r="CA45" i="83"/>
  <c r="BM45" i="83"/>
  <c r="T45" i="83"/>
  <c r="BY45" i="83"/>
  <c r="BW45" i="83"/>
  <c r="M45" i="83"/>
  <c r="BX45" i="83"/>
  <c r="BV45" i="83"/>
  <c r="BL45" i="83"/>
  <c r="AT45" i="83"/>
  <c r="AP45" i="83"/>
  <c r="AO45" i="83"/>
  <c r="AQ45" i="83"/>
  <c r="AR45" i="83"/>
  <c r="BD45" i="83"/>
  <c r="BP45" i="83"/>
  <c r="BO45" i="83"/>
  <c r="BK45" i="83"/>
  <c r="BG45" i="83"/>
  <c r="GI44" i="83"/>
  <c r="GJ44" i="83"/>
  <c r="FD44" i="83"/>
  <c r="CK44" i="83"/>
  <c r="DN44" i="83"/>
  <c r="DT44" i="83"/>
  <c r="CN44" i="83"/>
  <c r="CG44" i="83"/>
  <c r="DM44" i="83"/>
  <c r="CU44" i="83"/>
  <c r="CT44" i="83"/>
  <c r="DB44" i="83"/>
  <c r="DA44" i="83"/>
  <c r="DH44" i="83"/>
  <c r="DG44" i="83"/>
  <c r="DO44" i="83"/>
  <c r="CJ44" i="83"/>
  <c r="CI44" i="83"/>
  <c r="CH44" i="83"/>
  <c r="CE44" i="83"/>
  <c r="CD44" i="83"/>
  <c r="AV44" i="83"/>
  <c r="BM44" i="83"/>
  <c r="BZ44" i="83"/>
  <c r="T44" i="83"/>
  <c r="M44" i="83"/>
  <c r="BX44" i="83"/>
  <c r="BL44" i="83"/>
  <c r="AT44" i="83"/>
  <c r="AP44" i="83"/>
  <c r="AQ44" i="83"/>
  <c r="AR44" i="83"/>
  <c r="AO44" i="83"/>
  <c r="BP44" i="83"/>
  <c r="BK44" i="83"/>
  <c r="BG44" i="83"/>
  <c r="BE44" i="83"/>
  <c r="GI43" i="83"/>
  <c r="GJ43" i="83"/>
  <c r="FW43" i="83"/>
  <c r="FJ43" i="83"/>
  <c r="FD43" i="83"/>
  <c r="EV43" i="83"/>
  <c r="EX43" i="83"/>
  <c r="EY43" i="83"/>
  <c r="ET43" i="83"/>
  <c r="EW43" i="83"/>
  <c r="EU43" i="83"/>
  <c r="EK43" i="83"/>
  <c r="DV43" i="83"/>
  <c r="DW43" i="83"/>
  <c r="CK43" i="83"/>
  <c r="DN43" i="83"/>
  <c r="CN43" i="83"/>
  <c r="CM43" i="83"/>
  <c r="CF43" i="83"/>
  <c r="CU43" i="83"/>
  <c r="CT43" i="83"/>
  <c r="DB43" i="83"/>
  <c r="DA43" i="83"/>
  <c r="DH43" i="83"/>
  <c r="DG43" i="83"/>
  <c r="DO43" i="83"/>
  <c r="CG43" i="83"/>
  <c r="DM43" i="83"/>
  <c r="CJ43" i="83"/>
  <c r="CI43" i="83"/>
  <c r="CH43" i="83"/>
  <c r="CE43" i="83"/>
  <c r="CD43" i="83"/>
  <c r="AV43" i="83"/>
  <c r="CA43" i="83"/>
  <c r="BM43" i="83"/>
  <c r="BZ43" i="83"/>
  <c r="T43" i="83"/>
  <c r="BY43" i="83"/>
  <c r="M43" i="83"/>
  <c r="BX43" i="83"/>
  <c r="BW43" i="83"/>
  <c r="BV43" i="83"/>
  <c r="BU43" i="83"/>
  <c r="BL43" i="83"/>
  <c r="AT43" i="83"/>
  <c r="BI43" i="83"/>
  <c r="AP43" i="83"/>
  <c r="AQ43" i="83"/>
  <c r="AR43" i="83"/>
  <c r="BP43" i="83"/>
  <c r="BK43" i="83"/>
  <c r="BN43" i="83"/>
  <c r="G43" i="83"/>
  <c r="AA43" i="83"/>
  <c r="GI42" i="83"/>
  <c r="GJ42" i="83"/>
  <c r="GD42" i="83"/>
  <c r="GF42" i="83"/>
  <c r="GE42" i="83"/>
  <c r="FW42" i="83"/>
  <c r="FQ42" i="83"/>
  <c r="FR42" i="83"/>
  <c r="FJ42" i="83"/>
  <c r="FD42" i="83"/>
  <c r="EV42" i="83"/>
  <c r="ET42" i="83"/>
  <c r="EU42" i="83"/>
  <c r="EK42" i="83"/>
  <c r="DV42" i="83"/>
  <c r="DW42" i="83"/>
  <c r="CK42" i="83"/>
  <c r="DN42" i="83"/>
  <c r="CN42" i="83"/>
  <c r="CU42" i="83"/>
  <c r="CT42" i="83"/>
  <c r="DB42" i="83"/>
  <c r="DA42" i="83"/>
  <c r="DH42" i="83"/>
  <c r="DG42" i="83"/>
  <c r="DO42" i="83"/>
  <c r="CJ42" i="83"/>
  <c r="CI42" i="83"/>
  <c r="CH42" i="83"/>
  <c r="CE42" i="83"/>
  <c r="CD42" i="83"/>
  <c r="AV42" i="83"/>
  <c r="BM42" i="83"/>
  <c r="T42" i="83"/>
  <c r="BY42" i="83"/>
  <c r="M42" i="83"/>
  <c r="AA42" i="83"/>
  <c r="BX42" i="83"/>
  <c r="BV42" i="83"/>
  <c r="BU42" i="83"/>
  <c r="BL42" i="83"/>
  <c r="AT42" i="83"/>
  <c r="AP42" i="83"/>
  <c r="AQ42" i="83"/>
  <c r="AR42" i="83"/>
  <c r="BG42" i="83"/>
  <c r="BP42" i="83"/>
  <c r="BK42" i="83"/>
  <c r="BN42" i="83"/>
  <c r="G42" i="83"/>
  <c r="D42" i="83"/>
  <c r="GI41" i="83"/>
  <c r="GJ41" i="83"/>
  <c r="GD41" i="83"/>
  <c r="GE41" i="83"/>
  <c r="FW41" i="83"/>
  <c r="FQ41" i="83"/>
  <c r="FR41" i="83"/>
  <c r="FJ41" i="83"/>
  <c r="FD41" i="83"/>
  <c r="EV41" i="83"/>
  <c r="EX41" i="83"/>
  <c r="ET41" i="83"/>
  <c r="EW41" i="83"/>
  <c r="EY41" i="83"/>
  <c r="EU41" i="83"/>
  <c r="EK41" i="83"/>
  <c r="DV41" i="83"/>
  <c r="DW41" i="83"/>
  <c r="CK41" i="83"/>
  <c r="DN41" i="83"/>
  <c r="DT41" i="83"/>
  <c r="CN41" i="83"/>
  <c r="CU41" i="83"/>
  <c r="CT41" i="83"/>
  <c r="DB41" i="83"/>
  <c r="DA41" i="83"/>
  <c r="DH41" i="83"/>
  <c r="DG41" i="83"/>
  <c r="DO41" i="83"/>
  <c r="CJ41" i="83"/>
  <c r="CI41" i="83"/>
  <c r="CH41" i="83"/>
  <c r="CE41" i="83"/>
  <c r="CD41" i="83"/>
  <c r="AV41" i="83"/>
  <c r="CA41" i="83"/>
  <c r="BM41" i="83"/>
  <c r="BU41" i="83"/>
  <c r="BZ41" i="83"/>
  <c r="T41" i="83"/>
  <c r="BY41" i="83"/>
  <c r="BW41" i="83"/>
  <c r="M41" i="83"/>
  <c r="BX41" i="83"/>
  <c r="BV41" i="83"/>
  <c r="CB41" i="83"/>
  <c r="BL41" i="83"/>
  <c r="AT41" i="83"/>
  <c r="BI41" i="83"/>
  <c r="AP41" i="83"/>
  <c r="AO41" i="83"/>
  <c r="AQ41" i="83"/>
  <c r="AR41" i="83"/>
  <c r="BD41" i="83"/>
  <c r="BP41" i="83"/>
  <c r="BO41" i="83"/>
  <c r="BK41" i="83"/>
  <c r="BG41" i="83"/>
  <c r="D41" i="83"/>
  <c r="GI40" i="83"/>
  <c r="GJ40" i="83"/>
  <c r="GD40" i="83"/>
  <c r="GE40" i="83"/>
  <c r="FW40" i="83"/>
  <c r="FQ40" i="83"/>
  <c r="FS40" i="83"/>
  <c r="FR40" i="83"/>
  <c r="FJ40" i="83"/>
  <c r="FD40" i="83"/>
  <c r="EV40" i="83"/>
  <c r="EX40" i="83"/>
  <c r="ET40" i="83"/>
  <c r="EW40" i="83"/>
  <c r="EY40" i="83"/>
  <c r="EU40" i="83"/>
  <c r="EK40" i="83"/>
  <c r="DV40" i="83"/>
  <c r="DW40" i="83"/>
  <c r="CK40" i="83"/>
  <c r="DN40" i="83"/>
  <c r="DT40" i="83"/>
  <c r="CN40" i="83"/>
  <c r="CU40" i="83"/>
  <c r="CT40" i="83"/>
  <c r="DB40" i="83"/>
  <c r="DA40" i="83"/>
  <c r="DH40" i="83"/>
  <c r="DG40" i="83"/>
  <c r="DO40" i="83"/>
  <c r="CJ40" i="83"/>
  <c r="CI40" i="83"/>
  <c r="CH40" i="83"/>
  <c r="CE40" i="83"/>
  <c r="CD40" i="83"/>
  <c r="AV40" i="83"/>
  <c r="CA40" i="83"/>
  <c r="BM40" i="83"/>
  <c r="BZ40" i="83"/>
  <c r="T40" i="83"/>
  <c r="M40" i="83"/>
  <c r="BX40" i="83"/>
  <c r="BV40" i="83"/>
  <c r="BU40" i="83"/>
  <c r="BL40" i="83"/>
  <c r="AT40" i="83"/>
  <c r="BI40" i="83"/>
  <c r="BS40" i="83"/>
  <c r="AP40" i="83"/>
  <c r="AO40" i="83"/>
  <c r="AQ40" i="83"/>
  <c r="AR40" i="83"/>
  <c r="BP40" i="83"/>
  <c r="BK40" i="83"/>
  <c r="BN40" i="83"/>
  <c r="G40" i="83"/>
  <c r="AS40" i="83"/>
  <c r="BH40" i="83"/>
  <c r="BJ40" i="83"/>
  <c r="BG40" i="83"/>
  <c r="D40" i="83"/>
  <c r="X40" i="83"/>
  <c r="GI39" i="83"/>
  <c r="GJ39" i="83"/>
  <c r="GD39" i="83"/>
  <c r="GF39" i="83"/>
  <c r="GE39" i="83"/>
  <c r="FW39" i="83"/>
  <c r="FQ39" i="83"/>
  <c r="FS39" i="83"/>
  <c r="FR39" i="83"/>
  <c r="FJ39" i="83"/>
  <c r="FD39" i="83"/>
  <c r="EV39" i="83"/>
  <c r="ET39" i="83"/>
  <c r="EU39" i="83"/>
  <c r="EK39" i="83"/>
  <c r="DV39" i="83"/>
  <c r="DW39" i="83"/>
  <c r="CK39" i="83"/>
  <c r="DN39" i="83"/>
  <c r="DT39" i="83"/>
  <c r="CN39" i="83"/>
  <c r="CU39" i="83"/>
  <c r="CT39" i="83"/>
  <c r="DB39" i="83"/>
  <c r="DA39" i="83"/>
  <c r="DH39" i="83"/>
  <c r="DG39" i="83"/>
  <c r="DO39" i="83"/>
  <c r="CJ39" i="83"/>
  <c r="CI39" i="83"/>
  <c r="CH39" i="83"/>
  <c r="CE39" i="83"/>
  <c r="CD39" i="83"/>
  <c r="AV39" i="83"/>
  <c r="BM39" i="83"/>
  <c r="BZ39" i="83"/>
  <c r="T39" i="83"/>
  <c r="BY39" i="83"/>
  <c r="BW39" i="83"/>
  <c r="M39" i="83"/>
  <c r="BU39" i="83"/>
  <c r="BL39" i="83"/>
  <c r="AT39" i="83"/>
  <c r="BI39" i="83"/>
  <c r="BS39" i="83"/>
  <c r="AP39" i="83"/>
  <c r="AQ39" i="83"/>
  <c r="AR39" i="83"/>
  <c r="BP39" i="83"/>
  <c r="BK39" i="83"/>
  <c r="BN39" i="83"/>
  <c r="G39" i="83"/>
  <c r="BG39" i="83"/>
  <c r="GI38" i="83"/>
  <c r="GJ38" i="83"/>
  <c r="GD38" i="83"/>
  <c r="GF38" i="83"/>
  <c r="GE38" i="83"/>
  <c r="FW38" i="83"/>
  <c r="FQ38" i="83"/>
  <c r="FR38" i="83"/>
  <c r="FJ38" i="83"/>
  <c r="FD38" i="83"/>
  <c r="EV38" i="83"/>
  <c r="ET38" i="83"/>
  <c r="EU38" i="83"/>
  <c r="EK38" i="83"/>
  <c r="DV38" i="83"/>
  <c r="DW38" i="83"/>
  <c r="CK38" i="83"/>
  <c r="DN38" i="83"/>
  <c r="CN38" i="83"/>
  <c r="CU38" i="83"/>
  <c r="CT38" i="83"/>
  <c r="DB38" i="83"/>
  <c r="DA38" i="83"/>
  <c r="DH38" i="83"/>
  <c r="DG38" i="83"/>
  <c r="DO38" i="83"/>
  <c r="CJ38" i="83"/>
  <c r="CI38" i="83"/>
  <c r="CH38" i="83"/>
  <c r="CE38" i="83"/>
  <c r="CD38" i="83"/>
  <c r="AV38" i="83"/>
  <c r="BM38" i="83"/>
  <c r="T38" i="83"/>
  <c r="BY38" i="83"/>
  <c r="M38" i="83"/>
  <c r="AA38" i="83"/>
  <c r="BX38" i="83"/>
  <c r="BV38" i="83"/>
  <c r="BU38" i="83"/>
  <c r="BL38" i="83"/>
  <c r="AT38" i="83"/>
  <c r="AP38" i="83"/>
  <c r="AQ38" i="83"/>
  <c r="AR38" i="83"/>
  <c r="BP38" i="83"/>
  <c r="BK38" i="83"/>
  <c r="BN38" i="83"/>
  <c r="G38" i="83"/>
  <c r="D38" i="83"/>
  <c r="GI37" i="83"/>
  <c r="GJ37" i="83"/>
  <c r="GD37" i="83"/>
  <c r="GF37" i="83"/>
  <c r="GE37" i="83"/>
  <c r="FW37" i="83"/>
  <c r="FQ37" i="83"/>
  <c r="FR37" i="83"/>
  <c r="FJ37" i="83"/>
  <c r="FD37" i="83"/>
  <c r="EV37" i="83"/>
  <c r="EX37" i="83"/>
  <c r="ET37" i="83"/>
  <c r="EW37" i="83"/>
  <c r="EY37" i="83"/>
  <c r="EU37" i="83"/>
  <c r="EK37" i="83"/>
  <c r="DV37" i="83"/>
  <c r="DW37" i="83"/>
  <c r="CK37" i="83"/>
  <c r="DN37" i="83"/>
  <c r="DT37" i="83"/>
  <c r="CN37" i="83"/>
  <c r="CM37" i="83"/>
  <c r="CF37" i="83"/>
  <c r="CU37" i="83"/>
  <c r="CT37" i="83"/>
  <c r="DB37" i="83"/>
  <c r="DA37" i="83"/>
  <c r="DH37" i="83"/>
  <c r="DG37" i="83"/>
  <c r="DO37" i="83"/>
  <c r="CJ37" i="83"/>
  <c r="CI37" i="83"/>
  <c r="CH37" i="83"/>
  <c r="CE37" i="83"/>
  <c r="CD37" i="83"/>
  <c r="AV37" i="83"/>
  <c r="CA37" i="83"/>
  <c r="BM37" i="83"/>
  <c r="T37" i="83"/>
  <c r="BY37" i="83"/>
  <c r="BW37" i="83"/>
  <c r="M37" i="83"/>
  <c r="BL37" i="83"/>
  <c r="AT37" i="83"/>
  <c r="BI37" i="83"/>
  <c r="BS37" i="83"/>
  <c r="AP37" i="83"/>
  <c r="AQ37" i="83"/>
  <c r="AR37" i="83"/>
  <c r="BP37" i="83"/>
  <c r="BK37" i="83"/>
  <c r="BN37" i="83"/>
  <c r="G37" i="83"/>
  <c r="BG37" i="83"/>
  <c r="D37" i="83"/>
  <c r="GI36" i="83"/>
  <c r="GJ36" i="83"/>
  <c r="GD36" i="83"/>
  <c r="GF36" i="83"/>
  <c r="GE36" i="83"/>
  <c r="FW36" i="83"/>
  <c r="FQ36" i="83"/>
  <c r="FS36" i="83"/>
  <c r="FR36" i="83"/>
  <c r="FJ36" i="83"/>
  <c r="FD36" i="83"/>
  <c r="EV36" i="83"/>
  <c r="EX36" i="83"/>
  <c r="EY36" i="83"/>
  <c r="ET36" i="83"/>
  <c r="EW36" i="83"/>
  <c r="EU36" i="83"/>
  <c r="EK36" i="83"/>
  <c r="DV36" i="83"/>
  <c r="DW36" i="83"/>
  <c r="CK36" i="83"/>
  <c r="DN36" i="83"/>
  <c r="DT36" i="83"/>
  <c r="CN36" i="83"/>
  <c r="CM36" i="83"/>
  <c r="CU36" i="83"/>
  <c r="CT36" i="83"/>
  <c r="DB36" i="83"/>
  <c r="DA36" i="83"/>
  <c r="DH36" i="83"/>
  <c r="DG36" i="83"/>
  <c r="DO36" i="83"/>
  <c r="CJ36" i="83"/>
  <c r="CI36" i="83"/>
  <c r="CH36" i="83"/>
  <c r="CE36" i="83"/>
  <c r="CD36" i="83"/>
  <c r="AV36" i="83"/>
  <c r="CA36" i="83"/>
  <c r="BM36" i="83"/>
  <c r="BZ36" i="83"/>
  <c r="T36" i="83"/>
  <c r="BY36" i="83"/>
  <c r="BW36" i="83"/>
  <c r="M36" i="83"/>
  <c r="BU36" i="83"/>
  <c r="BL36" i="83"/>
  <c r="AT36" i="83"/>
  <c r="BI36" i="83"/>
  <c r="BS36" i="83"/>
  <c r="AP36" i="83"/>
  <c r="AQ36" i="83"/>
  <c r="AR36" i="83"/>
  <c r="BP36" i="83"/>
  <c r="BK36" i="83"/>
  <c r="BN36" i="83"/>
  <c r="G36" i="83"/>
  <c r="BG36" i="83"/>
  <c r="D36" i="83"/>
  <c r="GI35" i="83"/>
  <c r="GJ35" i="83"/>
  <c r="GD35" i="83"/>
  <c r="GF35" i="83"/>
  <c r="GE35" i="83"/>
  <c r="FW35" i="83"/>
  <c r="FQ35" i="83"/>
  <c r="FS35" i="83"/>
  <c r="FR35" i="83"/>
  <c r="FJ35" i="83"/>
  <c r="FD35" i="83"/>
  <c r="EV35" i="83"/>
  <c r="EX35" i="83"/>
  <c r="ET35" i="83"/>
  <c r="EW35" i="83"/>
  <c r="EU35" i="83"/>
  <c r="EK35" i="83"/>
  <c r="DV35" i="83"/>
  <c r="DW35" i="83"/>
  <c r="CK35" i="83"/>
  <c r="DN35" i="83"/>
  <c r="DT35" i="83"/>
  <c r="CN35" i="83"/>
  <c r="CM35" i="83"/>
  <c r="CU35" i="83"/>
  <c r="CT35" i="83"/>
  <c r="DB35" i="83"/>
  <c r="DA35" i="83"/>
  <c r="DH35" i="83"/>
  <c r="DG35" i="83"/>
  <c r="DO35" i="83"/>
  <c r="CJ35" i="83"/>
  <c r="CI35" i="83"/>
  <c r="CH35" i="83"/>
  <c r="CE35" i="83"/>
  <c r="CD35" i="83"/>
  <c r="AV35" i="83"/>
  <c r="CA35" i="83"/>
  <c r="BM35" i="83"/>
  <c r="BO35" i="83"/>
  <c r="BZ35" i="83"/>
  <c r="T35" i="83"/>
  <c r="BY35" i="83"/>
  <c r="BW35" i="83"/>
  <c r="M35" i="83"/>
  <c r="AA35" i="83"/>
  <c r="BX35" i="83"/>
  <c r="BV35" i="83"/>
  <c r="BU35" i="83"/>
  <c r="BL35" i="83"/>
  <c r="AT35" i="83"/>
  <c r="BI35" i="83"/>
  <c r="BS35" i="83"/>
  <c r="AP35" i="83"/>
  <c r="AQ35" i="83"/>
  <c r="AR35" i="83"/>
  <c r="BP35" i="83"/>
  <c r="BK35" i="83"/>
  <c r="BN35" i="83"/>
  <c r="G35" i="83"/>
  <c r="D35" i="83"/>
  <c r="GI34" i="83"/>
  <c r="GJ34" i="83"/>
  <c r="GD34" i="83"/>
  <c r="GF34" i="83"/>
  <c r="GE34" i="83"/>
  <c r="FW34" i="83"/>
  <c r="FQ34" i="83"/>
  <c r="FR34" i="83"/>
  <c r="FJ34" i="83"/>
  <c r="FD34" i="83"/>
  <c r="EV34" i="83"/>
  <c r="EX34" i="83"/>
  <c r="ET34" i="83"/>
  <c r="EW34" i="83"/>
  <c r="EU34" i="83"/>
  <c r="EK34" i="83"/>
  <c r="DV34" i="83"/>
  <c r="DW34" i="83"/>
  <c r="CK34" i="83"/>
  <c r="DN34" i="83"/>
  <c r="DT34" i="83"/>
  <c r="CN34" i="83"/>
  <c r="CU34" i="83"/>
  <c r="CT34" i="83"/>
  <c r="DB34" i="83"/>
  <c r="DA34" i="83"/>
  <c r="DH34" i="83"/>
  <c r="DG34" i="83"/>
  <c r="DO34" i="83"/>
  <c r="CJ34" i="83"/>
  <c r="CI34" i="83"/>
  <c r="CH34" i="83"/>
  <c r="CE34" i="83"/>
  <c r="CD34" i="83"/>
  <c r="AV34" i="83"/>
  <c r="CA34" i="83"/>
  <c r="BM34" i="83"/>
  <c r="BU34" i="83"/>
  <c r="BZ34" i="83"/>
  <c r="T34" i="83"/>
  <c r="BY34" i="83"/>
  <c r="M34" i="83"/>
  <c r="AA34" i="83"/>
  <c r="BX34" i="83"/>
  <c r="BV34" i="83"/>
  <c r="CB34" i="83"/>
  <c r="BL34" i="83"/>
  <c r="AT34" i="83"/>
  <c r="AP34" i="83"/>
  <c r="AQ34" i="83"/>
  <c r="AR34" i="83"/>
  <c r="BP34" i="83"/>
  <c r="BK34" i="83"/>
  <c r="BG34" i="83"/>
  <c r="D34" i="83"/>
  <c r="X34" i="83"/>
  <c r="GI33" i="83"/>
  <c r="GJ33" i="83"/>
  <c r="GD33" i="83"/>
  <c r="GE33" i="83"/>
  <c r="FW33" i="83"/>
  <c r="FQ33" i="83"/>
  <c r="FR33" i="83"/>
  <c r="FJ33" i="83"/>
  <c r="FD33" i="83"/>
  <c r="EV33" i="83"/>
  <c r="EX33" i="83"/>
  <c r="ET33" i="83"/>
  <c r="EW33" i="83"/>
  <c r="EY33" i="83"/>
  <c r="EU33" i="83"/>
  <c r="EK33" i="83"/>
  <c r="DV33" i="83"/>
  <c r="DW33" i="83"/>
  <c r="CK33" i="83"/>
  <c r="DN33" i="83"/>
  <c r="DT33" i="83"/>
  <c r="CN33" i="83"/>
  <c r="CU33" i="83"/>
  <c r="CT33" i="83"/>
  <c r="DB33" i="83"/>
  <c r="DA33" i="83"/>
  <c r="DH33" i="83"/>
  <c r="DG33" i="83"/>
  <c r="DO33" i="83"/>
  <c r="CJ33" i="83"/>
  <c r="CI33" i="83"/>
  <c r="CH33" i="83"/>
  <c r="CE33" i="83"/>
  <c r="CD33" i="83"/>
  <c r="AV33" i="83"/>
  <c r="CA33" i="83"/>
  <c r="BM33" i="83"/>
  <c r="BU33" i="83"/>
  <c r="BZ33" i="83"/>
  <c r="T33" i="83"/>
  <c r="M33" i="83"/>
  <c r="BX33" i="83"/>
  <c r="BV33" i="83"/>
  <c r="BL33" i="83"/>
  <c r="BS33" i="83"/>
  <c r="AT33" i="83"/>
  <c r="BI33" i="83"/>
  <c r="AP33" i="83"/>
  <c r="AQ33" i="83"/>
  <c r="AR33" i="83"/>
  <c r="BP33" i="83"/>
  <c r="BK33" i="83"/>
  <c r="D33" i="83"/>
  <c r="X33" i="83"/>
  <c r="GI32" i="83"/>
  <c r="GJ32" i="83"/>
  <c r="GD32" i="83"/>
  <c r="GE32" i="83"/>
  <c r="FW32" i="83"/>
  <c r="FQ32" i="83"/>
  <c r="FS32" i="83"/>
  <c r="FR32" i="83"/>
  <c r="FJ32" i="83"/>
  <c r="FD32" i="83"/>
  <c r="EV32" i="83"/>
  <c r="ET32" i="83"/>
  <c r="EU32" i="83"/>
  <c r="EK32" i="83"/>
  <c r="DV32" i="83"/>
  <c r="DW32" i="83"/>
  <c r="CK32" i="83"/>
  <c r="DN32" i="83"/>
  <c r="DT32" i="83"/>
  <c r="CN32" i="83"/>
  <c r="CU32" i="83"/>
  <c r="CT32" i="83"/>
  <c r="DB32" i="83"/>
  <c r="DA32" i="83"/>
  <c r="DH32" i="83"/>
  <c r="DG32" i="83"/>
  <c r="DO32" i="83"/>
  <c r="CJ32" i="83"/>
  <c r="CI32" i="83"/>
  <c r="CH32" i="83"/>
  <c r="CE32" i="83"/>
  <c r="CD32" i="83"/>
  <c r="AV32" i="83"/>
  <c r="BM32" i="83"/>
  <c r="BZ32" i="83"/>
  <c r="T32" i="83"/>
  <c r="BY32" i="83"/>
  <c r="BW32" i="83"/>
  <c r="M32" i="83"/>
  <c r="BU32" i="83"/>
  <c r="BL32" i="83"/>
  <c r="AT32" i="83"/>
  <c r="BI32" i="83"/>
  <c r="BS32" i="83"/>
  <c r="AP32" i="83"/>
  <c r="AQ32" i="83"/>
  <c r="AR32" i="83"/>
  <c r="BP32" i="83"/>
  <c r="BK32" i="83"/>
  <c r="BN32" i="83"/>
  <c r="G32" i="83"/>
  <c r="BG32" i="83"/>
  <c r="D32" i="83"/>
  <c r="GI31" i="83"/>
  <c r="GJ31" i="83"/>
  <c r="GD31" i="83"/>
  <c r="GF31" i="83"/>
  <c r="GE31" i="83"/>
  <c r="FW31" i="83"/>
  <c r="FQ31" i="83"/>
  <c r="FS31" i="83"/>
  <c r="FR31" i="83"/>
  <c r="FJ31" i="83"/>
  <c r="FD31" i="83"/>
  <c r="EV31" i="83"/>
  <c r="ET31" i="83"/>
  <c r="EU31" i="83"/>
  <c r="EK31" i="83"/>
  <c r="DV31" i="83"/>
  <c r="DW31" i="83"/>
  <c r="CK31" i="83"/>
  <c r="DN31" i="83"/>
  <c r="CN31" i="83"/>
  <c r="CU31" i="83"/>
  <c r="CT31" i="83"/>
  <c r="DB31" i="83"/>
  <c r="DA31" i="83"/>
  <c r="DH31" i="83"/>
  <c r="DG31" i="83"/>
  <c r="DO31" i="83"/>
  <c r="CJ31" i="83"/>
  <c r="CI31" i="83"/>
  <c r="CH31" i="83"/>
  <c r="CE31" i="83"/>
  <c r="CD31" i="83"/>
  <c r="AV31" i="83"/>
  <c r="BM31" i="83"/>
  <c r="T31" i="83"/>
  <c r="BY31" i="83"/>
  <c r="M31" i="83"/>
  <c r="BU31" i="83"/>
  <c r="BL31" i="83"/>
  <c r="AT31" i="83"/>
  <c r="AP31" i="83"/>
  <c r="AQ31" i="83"/>
  <c r="AR31" i="83"/>
  <c r="BP31" i="83"/>
  <c r="BK31" i="83"/>
  <c r="BG31" i="83"/>
  <c r="D31" i="83"/>
  <c r="GI30" i="83"/>
  <c r="GJ30" i="83"/>
  <c r="GD30" i="83"/>
  <c r="GE30" i="83"/>
  <c r="FW30" i="83"/>
  <c r="FQ30" i="83"/>
  <c r="FR30" i="83"/>
  <c r="FJ30" i="83"/>
  <c r="FD30" i="83"/>
  <c r="EV30" i="83"/>
  <c r="EX30" i="83"/>
  <c r="ET30" i="83"/>
  <c r="EW30" i="83"/>
  <c r="EU30" i="83"/>
  <c r="EK30" i="83"/>
  <c r="DV30" i="83"/>
  <c r="DW30" i="83"/>
  <c r="CK30" i="83"/>
  <c r="DN30" i="83"/>
  <c r="CN30" i="83"/>
  <c r="CU30" i="83"/>
  <c r="CT30" i="83"/>
  <c r="DB30" i="83"/>
  <c r="DA30" i="83"/>
  <c r="DH30" i="83"/>
  <c r="DG30" i="83"/>
  <c r="DO30" i="83"/>
  <c r="CJ30" i="83"/>
  <c r="CI30" i="83"/>
  <c r="CH30" i="83"/>
  <c r="CE30" i="83"/>
  <c r="CD30" i="83"/>
  <c r="AV30" i="83"/>
  <c r="CA30" i="83"/>
  <c r="BM30" i="83"/>
  <c r="BU30" i="83"/>
  <c r="BZ30" i="83"/>
  <c r="T30" i="83"/>
  <c r="BY30" i="83"/>
  <c r="M30" i="83"/>
  <c r="AA30" i="83"/>
  <c r="BX30" i="83"/>
  <c r="BV30" i="83"/>
  <c r="CB30" i="83"/>
  <c r="BL30" i="83"/>
  <c r="AT30" i="83"/>
  <c r="AP30" i="83"/>
  <c r="AO30" i="83"/>
  <c r="AQ30" i="83"/>
  <c r="AR30" i="83"/>
  <c r="BP30" i="83"/>
  <c r="BO30" i="83"/>
  <c r="BK30" i="83"/>
  <c r="BG30" i="83"/>
  <c r="D30" i="83"/>
  <c r="GI29" i="83"/>
  <c r="GJ29" i="83"/>
  <c r="GD29" i="83"/>
  <c r="GE29" i="83"/>
  <c r="FW29" i="83"/>
  <c r="FQ29" i="83"/>
  <c r="FR29" i="83"/>
  <c r="FJ29" i="83"/>
  <c r="FD29" i="83"/>
  <c r="EV29" i="83"/>
  <c r="EX29" i="83"/>
  <c r="ET29" i="83"/>
  <c r="EW29" i="83"/>
  <c r="EY29" i="83"/>
  <c r="EU29" i="83"/>
  <c r="EK29" i="83"/>
  <c r="DV29" i="83"/>
  <c r="DW29" i="83"/>
  <c r="CK29" i="83"/>
  <c r="DN29" i="83"/>
  <c r="DT29" i="83"/>
  <c r="CN29" i="83"/>
  <c r="CU29" i="83"/>
  <c r="CT29" i="83"/>
  <c r="DB29" i="83"/>
  <c r="DA29" i="83"/>
  <c r="DH29" i="83"/>
  <c r="DG29" i="83"/>
  <c r="DO29" i="83"/>
  <c r="CJ29" i="83"/>
  <c r="CI29" i="83"/>
  <c r="CH29" i="83"/>
  <c r="CE29" i="83"/>
  <c r="CD29" i="83"/>
  <c r="AV29" i="83"/>
  <c r="CA29" i="83"/>
  <c r="BM29" i="83"/>
  <c r="BU29" i="83"/>
  <c r="BZ29" i="83"/>
  <c r="T29" i="83"/>
  <c r="BY29" i="83"/>
  <c r="BW29" i="83"/>
  <c r="M29" i="83"/>
  <c r="BX29" i="83"/>
  <c r="BV29" i="83"/>
  <c r="BL29" i="83"/>
  <c r="BS29" i="83"/>
  <c r="AT29" i="83"/>
  <c r="BI29" i="83"/>
  <c r="AP29" i="83"/>
  <c r="AQ29" i="83"/>
  <c r="AR29" i="83"/>
  <c r="BP29" i="83"/>
  <c r="BO29" i="83"/>
  <c r="BK29" i="83"/>
  <c r="BG29" i="83"/>
  <c r="D29" i="83"/>
  <c r="GI28" i="83"/>
  <c r="GJ28" i="83"/>
  <c r="GD28" i="83"/>
  <c r="GE28" i="83"/>
  <c r="FW28" i="83"/>
  <c r="FQ28" i="83"/>
  <c r="FS28" i="83"/>
  <c r="FR28" i="83"/>
  <c r="FJ28" i="83"/>
  <c r="FD28" i="83"/>
  <c r="EV28" i="83"/>
  <c r="ET28" i="83"/>
  <c r="EU28" i="83"/>
  <c r="EK28" i="83"/>
  <c r="DV28" i="83"/>
  <c r="DW28" i="83"/>
  <c r="CK28" i="83"/>
  <c r="DN28" i="83"/>
  <c r="DT28" i="83"/>
  <c r="CN28" i="83"/>
  <c r="CU28" i="83"/>
  <c r="CT28" i="83"/>
  <c r="DB28" i="83"/>
  <c r="DA28" i="83"/>
  <c r="DH28" i="83"/>
  <c r="DG28" i="83"/>
  <c r="DO28" i="83"/>
  <c r="CJ28" i="83"/>
  <c r="CI28" i="83"/>
  <c r="CH28" i="83"/>
  <c r="CE28" i="83"/>
  <c r="CD28" i="83"/>
  <c r="AV28" i="83"/>
  <c r="BM28" i="83"/>
  <c r="BZ28" i="83"/>
  <c r="T28" i="83"/>
  <c r="BY28" i="83"/>
  <c r="BW28" i="83"/>
  <c r="M28" i="83"/>
  <c r="BU28" i="83"/>
  <c r="BL28" i="83"/>
  <c r="AT28" i="83"/>
  <c r="BI28" i="83"/>
  <c r="BS28" i="83"/>
  <c r="AP28" i="83"/>
  <c r="AQ28" i="83"/>
  <c r="AR28" i="83"/>
  <c r="BP28" i="83"/>
  <c r="BK28" i="83"/>
  <c r="BN28" i="83"/>
  <c r="G28" i="83"/>
  <c r="BG28" i="83"/>
  <c r="D28" i="83"/>
  <c r="GI27" i="83"/>
  <c r="GJ27" i="83"/>
  <c r="GD27" i="83"/>
  <c r="GF27" i="83"/>
  <c r="GE27" i="83"/>
  <c r="FW27" i="83"/>
  <c r="FQ27" i="83"/>
  <c r="FS27" i="83"/>
  <c r="FR27" i="83"/>
  <c r="FJ27" i="83"/>
  <c r="FD27" i="83"/>
  <c r="EV27" i="83"/>
  <c r="ET27" i="83"/>
  <c r="EU27" i="83"/>
  <c r="EK27" i="83"/>
  <c r="DV27" i="83"/>
  <c r="DW27" i="83"/>
  <c r="CK27" i="83"/>
  <c r="DN27" i="83"/>
  <c r="CN27" i="83"/>
  <c r="CU27" i="83"/>
  <c r="CT27" i="83"/>
  <c r="DB27" i="83"/>
  <c r="DA27" i="83"/>
  <c r="DH27" i="83"/>
  <c r="DG27" i="83"/>
  <c r="DO27" i="83"/>
  <c r="CJ27" i="83"/>
  <c r="CI27" i="83"/>
  <c r="CH27" i="83"/>
  <c r="CE27" i="83"/>
  <c r="CD27" i="83"/>
  <c r="AV27" i="83"/>
  <c r="BM27" i="83"/>
  <c r="T27" i="83"/>
  <c r="BY27" i="83"/>
  <c r="M27" i="83"/>
  <c r="BU27" i="83"/>
  <c r="BL27" i="83"/>
  <c r="AT27" i="83"/>
  <c r="AP27" i="83"/>
  <c r="AQ27" i="83"/>
  <c r="AR27" i="83"/>
  <c r="BP27" i="83"/>
  <c r="BK27" i="83"/>
  <c r="BG27" i="83"/>
  <c r="D27" i="83"/>
  <c r="GI26" i="83"/>
  <c r="GJ26" i="83"/>
  <c r="GD26" i="83"/>
  <c r="GE26" i="83"/>
  <c r="FW26" i="83"/>
  <c r="FQ26" i="83"/>
  <c r="FR26" i="83"/>
  <c r="FJ26" i="83"/>
  <c r="FD26" i="83"/>
  <c r="EV26" i="83"/>
  <c r="EX26" i="83"/>
  <c r="ET26" i="83"/>
  <c r="EW26" i="83"/>
  <c r="EU26" i="83"/>
  <c r="EK26" i="83"/>
  <c r="DV26" i="83"/>
  <c r="DW26" i="83"/>
  <c r="CK26" i="83"/>
  <c r="DN26" i="83"/>
  <c r="CN26" i="83"/>
  <c r="CU26" i="83"/>
  <c r="CT26" i="83"/>
  <c r="DB26" i="83"/>
  <c r="DA26" i="83"/>
  <c r="DH26" i="83"/>
  <c r="DG26" i="83"/>
  <c r="DO26" i="83"/>
  <c r="CJ26" i="83"/>
  <c r="CI26" i="83"/>
  <c r="CH26" i="83"/>
  <c r="CE26" i="83"/>
  <c r="CD26" i="83"/>
  <c r="AV26" i="83"/>
  <c r="CA26" i="83"/>
  <c r="BM26" i="83"/>
  <c r="BU26" i="83"/>
  <c r="BZ26" i="83"/>
  <c r="T26" i="83"/>
  <c r="BY26" i="83"/>
  <c r="M26" i="83"/>
  <c r="AA26" i="83"/>
  <c r="BX26" i="83"/>
  <c r="BV26" i="83"/>
  <c r="CB26" i="83"/>
  <c r="BL26" i="83"/>
  <c r="AT26" i="83"/>
  <c r="AP26" i="83"/>
  <c r="AO26" i="83"/>
  <c r="AQ26" i="83"/>
  <c r="AR26" i="83"/>
  <c r="BP26" i="83"/>
  <c r="BO26" i="83"/>
  <c r="BK26" i="83"/>
  <c r="BG26" i="83"/>
  <c r="D26" i="83"/>
  <c r="GI25" i="83"/>
  <c r="GJ25" i="83"/>
  <c r="GD25" i="83"/>
  <c r="GE25" i="83"/>
  <c r="FW25" i="83"/>
  <c r="FQ25" i="83"/>
  <c r="FR25" i="83"/>
  <c r="FJ25" i="83"/>
  <c r="FD25" i="83"/>
  <c r="EV25" i="83"/>
  <c r="EX25" i="83"/>
  <c r="ET25" i="83"/>
  <c r="EW25" i="83"/>
  <c r="EY25" i="83"/>
  <c r="EU25" i="83"/>
  <c r="EK25" i="83"/>
  <c r="DV25" i="83"/>
  <c r="DW25" i="83"/>
  <c r="CK25" i="83"/>
  <c r="DN25" i="83"/>
  <c r="DT25" i="83"/>
  <c r="CN25" i="83"/>
  <c r="CU25" i="83"/>
  <c r="CT25" i="83"/>
  <c r="DB25" i="83"/>
  <c r="DA25" i="83"/>
  <c r="DH25" i="83"/>
  <c r="DG25" i="83"/>
  <c r="DO25" i="83"/>
  <c r="CJ25" i="83"/>
  <c r="CI25" i="83"/>
  <c r="CH25" i="83"/>
  <c r="CE25" i="83"/>
  <c r="CD25" i="83"/>
  <c r="AV25" i="83"/>
  <c r="CA25" i="83"/>
  <c r="BM25" i="83"/>
  <c r="BU25" i="83"/>
  <c r="BZ25" i="83"/>
  <c r="T25" i="83"/>
  <c r="BY25" i="83"/>
  <c r="BW25" i="83"/>
  <c r="M25" i="83"/>
  <c r="BX25" i="83"/>
  <c r="BV25" i="83"/>
  <c r="BL25" i="83"/>
  <c r="BS25" i="83"/>
  <c r="AT25" i="83"/>
  <c r="BI25" i="83"/>
  <c r="AP25" i="83"/>
  <c r="AQ25" i="83"/>
  <c r="AR25" i="83"/>
  <c r="BP25" i="83"/>
  <c r="BO25" i="83"/>
  <c r="BK25" i="83"/>
  <c r="BG25" i="83"/>
  <c r="D25" i="83"/>
  <c r="X25" i="83"/>
  <c r="GI24" i="83"/>
  <c r="GJ24" i="83"/>
  <c r="GD24" i="83"/>
  <c r="GE24" i="83"/>
  <c r="FW24" i="83"/>
  <c r="FQ24" i="83"/>
  <c r="FS24" i="83"/>
  <c r="FR24" i="83"/>
  <c r="FJ24" i="83"/>
  <c r="FD24" i="83"/>
  <c r="EV24" i="83"/>
  <c r="ET24" i="83"/>
  <c r="EU24" i="83"/>
  <c r="EK24" i="83"/>
  <c r="DV24" i="83"/>
  <c r="DW24" i="83"/>
  <c r="CK24" i="83"/>
  <c r="DN24" i="83"/>
  <c r="DT24" i="83"/>
  <c r="CN24" i="83"/>
  <c r="CU24" i="83"/>
  <c r="CT24" i="83"/>
  <c r="DB24" i="83"/>
  <c r="DA24" i="83"/>
  <c r="DH24" i="83"/>
  <c r="DG24" i="83"/>
  <c r="DO24" i="83"/>
  <c r="CJ24" i="83"/>
  <c r="CI24" i="83"/>
  <c r="CH24" i="83"/>
  <c r="CE24" i="83"/>
  <c r="CD24" i="83"/>
  <c r="AV24" i="83"/>
  <c r="BM24" i="83"/>
  <c r="BZ24" i="83"/>
  <c r="T24" i="83"/>
  <c r="BY24" i="83"/>
  <c r="BW24" i="83"/>
  <c r="M24" i="83"/>
  <c r="BU24" i="83"/>
  <c r="BL24" i="83"/>
  <c r="AT24" i="83"/>
  <c r="BI24" i="83"/>
  <c r="BS24" i="83"/>
  <c r="AP24" i="83"/>
  <c r="AQ24" i="83"/>
  <c r="AR24" i="83"/>
  <c r="BP24" i="83"/>
  <c r="BK24" i="83"/>
  <c r="BN24" i="83"/>
  <c r="G24" i="83"/>
  <c r="BG24" i="83"/>
  <c r="D24" i="83"/>
  <c r="GI23" i="83"/>
  <c r="GJ23" i="83"/>
  <c r="GD23" i="83"/>
  <c r="GF23" i="83"/>
  <c r="GE23" i="83"/>
  <c r="FW23" i="83"/>
  <c r="FQ23" i="83"/>
  <c r="FS23" i="83"/>
  <c r="FR23" i="83"/>
  <c r="FJ23" i="83"/>
  <c r="FD23" i="83"/>
  <c r="EV23" i="83"/>
  <c r="ET23" i="83"/>
  <c r="EU23" i="83"/>
  <c r="EK23" i="83"/>
  <c r="DV23" i="83"/>
  <c r="DW23" i="83"/>
  <c r="CK23" i="83"/>
  <c r="DN23" i="83"/>
  <c r="CN23" i="83"/>
  <c r="CU23" i="83"/>
  <c r="CT23" i="83"/>
  <c r="DB23" i="83"/>
  <c r="DA23" i="83"/>
  <c r="DH23" i="83"/>
  <c r="DG23" i="83"/>
  <c r="DO23" i="83"/>
  <c r="CJ23" i="83"/>
  <c r="CI23" i="83"/>
  <c r="CH23" i="83"/>
  <c r="CE23" i="83"/>
  <c r="CD23" i="83"/>
  <c r="AV23" i="83"/>
  <c r="CA23" i="83"/>
  <c r="BM23" i="83"/>
  <c r="T23" i="83"/>
  <c r="BY23" i="83"/>
  <c r="BW23" i="83"/>
  <c r="M23" i="83"/>
  <c r="BX23" i="83"/>
  <c r="BV23" i="83"/>
  <c r="BL23" i="83"/>
  <c r="BS23" i="83"/>
  <c r="AT23" i="83"/>
  <c r="BI23" i="83"/>
  <c r="AP23" i="83"/>
  <c r="AO23" i="83"/>
  <c r="AQ23" i="83"/>
  <c r="AR23" i="83"/>
  <c r="BP23" i="83"/>
  <c r="BK23" i="83"/>
  <c r="BN23" i="83"/>
  <c r="G23" i="83"/>
  <c r="AA23" i="83"/>
  <c r="D23" i="83"/>
  <c r="GI22" i="83"/>
  <c r="GJ22" i="83"/>
  <c r="GD22" i="83"/>
  <c r="GE22" i="83"/>
  <c r="GF22" i="83"/>
  <c r="FW22" i="83"/>
  <c r="FQ22" i="83"/>
  <c r="FR22" i="83"/>
  <c r="FS22" i="83"/>
  <c r="FJ22" i="83"/>
  <c r="FD22" i="83"/>
  <c r="EV22" i="83"/>
  <c r="EX22" i="83"/>
  <c r="ET22" i="83"/>
  <c r="EU22" i="83"/>
  <c r="EK22" i="83"/>
  <c r="DV22" i="83"/>
  <c r="DW22" i="83"/>
  <c r="CK22" i="83"/>
  <c r="DN22" i="83"/>
  <c r="DT22" i="83"/>
  <c r="CN22" i="83"/>
  <c r="CM22" i="83"/>
  <c r="CF22" i="83"/>
  <c r="DR22" i="83"/>
  <c r="DS22" i="83"/>
  <c r="CU22" i="83"/>
  <c r="CT22" i="83"/>
  <c r="DB22" i="83"/>
  <c r="DA22" i="83"/>
  <c r="DH22" i="83"/>
  <c r="DG22" i="83"/>
  <c r="DO22" i="83"/>
  <c r="CG22" i="83"/>
  <c r="DM22" i="83"/>
  <c r="CJ22" i="83"/>
  <c r="CI22" i="83"/>
  <c r="CH22" i="83"/>
  <c r="CE22" i="83"/>
  <c r="CD22" i="83"/>
  <c r="AV22" i="83"/>
  <c r="CA22" i="83"/>
  <c r="BM22" i="83"/>
  <c r="T22" i="83"/>
  <c r="BY22" i="83"/>
  <c r="BW22" i="83"/>
  <c r="M22" i="83"/>
  <c r="BX22" i="83"/>
  <c r="BV22" i="83"/>
  <c r="BL22" i="83"/>
  <c r="AT16" i="83"/>
  <c r="AT17" i="83"/>
  <c r="AP22" i="83"/>
  <c r="AQ22" i="83"/>
  <c r="AR22" i="83"/>
  <c r="BP22" i="83"/>
  <c r="BO22" i="83"/>
  <c r="BK22" i="83"/>
  <c r="BN22" i="83"/>
  <c r="G22" i="83"/>
  <c r="D22" i="83"/>
  <c r="AA22" i="83"/>
  <c r="X22" i="83"/>
  <c r="GI21" i="83"/>
  <c r="GJ21" i="83"/>
  <c r="GD21" i="83"/>
  <c r="GE21" i="83"/>
  <c r="FW21" i="83"/>
  <c r="FQ21" i="83"/>
  <c r="FS21" i="83"/>
  <c r="FR21" i="83"/>
  <c r="FJ21" i="83"/>
  <c r="FD21" i="83"/>
  <c r="EV21" i="83"/>
  <c r="ET21" i="83"/>
  <c r="EU21" i="83"/>
  <c r="EK21" i="83"/>
  <c r="DV21" i="83"/>
  <c r="DW21" i="83"/>
  <c r="CK21" i="83"/>
  <c r="DN21" i="83"/>
  <c r="DT21" i="83"/>
  <c r="CN21" i="83"/>
  <c r="CU21" i="83"/>
  <c r="CT21" i="83"/>
  <c r="DB21" i="83"/>
  <c r="DA21" i="83"/>
  <c r="DH21" i="83"/>
  <c r="DG21" i="83"/>
  <c r="DO21" i="83"/>
  <c r="CJ21" i="83"/>
  <c r="CI21" i="83"/>
  <c r="CH21" i="83"/>
  <c r="CE21" i="83"/>
  <c r="CD21" i="83"/>
  <c r="AV21" i="83"/>
  <c r="BM21" i="83"/>
  <c r="BZ21" i="83"/>
  <c r="T21" i="83"/>
  <c r="BY21" i="83"/>
  <c r="M21" i="83"/>
  <c r="BL21" i="83"/>
  <c r="AP21" i="83"/>
  <c r="AQ21" i="83"/>
  <c r="AR21" i="83"/>
  <c r="BG21" i="83"/>
  <c r="AO21" i="83"/>
  <c r="BP21" i="83"/>
  <c r="BK21" i="83"/>
  <c r="BN21" i="83"/>
  <c r="G21" i="83"/>
  <c r="BE21" i="83"/>
  <c r="D21" i="83"/>
  <c r="X21" i="83"/>
  <c r="AA21" i="83"/>
  <c r="GI20" i="83"/>
  <c r="GJ20" i="83"/>
  <c r="GD20" i="83"/>
  <c r="GE20" i="83"/>
  <c r="GF20" i="83"/>
  <c r="FW20" i="83"/>
  <c r="FQ20" i="83"/>
  <c r="FR20" i="83"/>
  <c r="FS20" i="83"/>
  <c r="FJ20" i="83"/>
  <c r="FD20" i="83"/>
  <c r="EV20" i="83"/>
  <c r="ET20" i="83"/>
  <c r="EU20" i="83"/>
  <c r="EK20" i="83"/>
  <c r="DV20" i="83"/>
  <c r="DW20" i="83"/>
  <c r="CK20" i="83"/>
  <c r="DN20" i="83"/>
  <c r="CN20" i="83"/>
  <c r="CG20" i="83"/>
  <c r="CM20" i="83"/>
  <c r="CF20" i="83"/>
  <c r="CU20" i="83"/>
  <c r="CT20" i="83"/>
  <c r="DB20" i="83"/>
  <c r="DA20" i="83"/>
  <c r="DH20" i="83"/>
  <c r="DG20" i="83"/>
  <c r="DO20" i="83"/>
  <c r="CJ20" i="83"/>
  <c r="CI20" i="83"/>
  <c r="CH20" i="83"/>
  <c r="CE20" i="83"/>
  <c r="CD20" i="83"/>
  <c r="AV20" i="83"/>
  <c r="CA20" i="83"/>
  <c r="CB20" i="83"/>
  <c r="BM20" i="83"/>
  <c r="BZ20" i="83"/>
  <c r="T20" i="83"/>
  <c r="BY20" i="83"/>
  <c r="M20" i="83"/>
  <c r="BX20" i="83"/>
  <c r="BW20" i="83"/>
  <c r="BL20" i="83"/>
  <c r="AP20" i="83"/>
  <c r="AO20" i="83"/>
  <c r="AQ20" i="83"/>
  <c r="AR20" i="83"/>
  <c r="BG20" i="83"/>
  <c r="BP20" i="83"/>
  <c r="BK20" i="83"/>
  <c r="BN20" i="83"/>
  <c r="G20" i="83"/>
  <c r="D20" i="83"/>
  <c r="X20" i="83"/>
  <c r="GI19" i="83"/>
  <c r="GJ19" i="83"/>
  <c r="GD19" i="83"/>
  <c r="GE19" i="83"/>
  <c r="GF19" i="83"/>
  <c r="FW19" i="83"/>
  <c r="FQ19" i="83"/>
  <c r="FR19" i="83"/>
  <c r="FS19" i="83"/>
  <c r="FJ19" i="83"/>
  <c r="FD19" i="83"/>
  <c r="EV19" i="83"/>
  <c r="ET19" i="83"/>
  <c r="EU19" i="83"/>
  <c r="EK19" i="83"/>
  <c r="DV19" i="83"/>
  <c r="DW19" i="83"/>
  <c r="CK19" i="83"/>
  <c r="DN19" i="83"/>
  <c r="DT19" i="83"/>
  <c r="CN19" i="83"/>
  <c r="CG19" i="83"/>
  <c r="DM19" i="83"/>
  <c r="CM19" i="83"/>
  <c r="CU19" i="83"/>
  <c r="CT19" i="83"/>
  <c r="DB19" i="83"/>
  <c r="DA19" i="83"/>
  <c r="DH19" i="83"/>
  <c r="DG19" i="83"/>
  <c r="DO19" i="83"/>
  <c r="CJ19" i="83"/>
  <c r="CI19" i="83"/>
  <c r="CH19" i="83"/>
  <c r="CE19" i="83"/>
  <c r="CD19" i="83"/>
  <c r="AV19" i="83"/>
  <c r="BM19" i="83"/>
  <c r="T19" i="83"/>
  <c r="M19" i="83"/>
  <c r="BX19" i="83"/>
  <c r="BV19" i="83"/>
  <c r="BL19" i="83"/>
  <c r="AP19" i="83"/>
  <c r="AQ19" i="83"/>
  <c r="AR19" i="83"/>
  <c r="AO19" i="83"/>
  <c r="BP19" i="83"/>
  <c r="BK19" i="83"/>
  <c r="BN19" i="83"/>
  <c r="G19" i="83"/>
  <c r="D19" i="83"/>
  <c r="GI18" i="83"/>
  <c r="GJ18" i="83"/>
  <c r="GD18" i="83"/>
  <c r="GE18" i="83"/>
  <c r="GF18" i="83"/>
  <c r="FW18" i="83"/>
  <c r="FQ18" i="83"/>
  <c r="FR18" i="83"/>
  <c r="FS18" i="83"/>
  <c r="FJ18" i="83"/>
  <c r="FD18" i="83"/>
  <c r="EV18" i="83"/>
  <c r="EX18" i="83"/>
  <c r="EY18" i="83"/>
  <c r="ET18" i="83"/>
  <c r="EW18" i="83"/>
  <c r="EU18" i="83"/>
  <c r="EK18" i="83"/>
  <c r="DV18" i="83"/>
  <c r="DW18" i="83"/>
  <c r="CK18" i="83"/>
  <c r="DN18" i="83"/>
  <c r="DT18" i="83"/>
  <c r="CN18" i="83"/>
  <c r="CM18" i="83"/>
  <c r="CU18" i="83"/>
  <c r="CG18" i="83"/>
  <c r="DM18" i="83"/>
  <c r="CT18" i="83"/>
  <c r="DB18" i="83"/>
  <c r="DA18" i="83"/>
  <c r="DH18" i="83"/>
  <c r="DG18" i="83"/>
  <c r="DO18" i="83"/>
  <c r="CJ18" i="83"/>
  <c r="CI18" i="83"/>
  <c r="CH18" i="83"/>
  <c r="CE18" i="83"/>
  <c r="CD18" i="83"/>
  <c r="AV18" i="83"/>
  <c r="CA18" i="83"/>
  <c r="BM18" i="83"/>
  <c r="BZ18" i="83"/>
  <c r="T18" i="83"/>
  <c r="BY18" i="83"/>
  <c r="BW18" i="83"/>
  <c r="M18" i="83"/>
  <c r="BX18" i="83"/>
  <c r="BV18" i="83"/>
  <c r="BU18" i="83"/>
  <c r="BL18" i="83"/>
  <c r="AP18" i="83"/>
  <c r="AQ18" i="83"/>
  <c r="AR18" i="83"/>
  <c r="BG18" i="83"/>
  <c r="BP18" i="83"/>
  <c r="BO18" i="83"/>
  <c r="BK18" i="83"/>
  <c r="BN18" i="83"/>
  <c r="G18" i="83"/>
  <c r="D18" i="83"/>
  <c r="AA18" i="83"/>
  <c r="GI17" i="83"/>
  <c r="GJ17" i="83"/>
  <c r="GD17" i="83"/>
  <c r="GE17" i="83"/>
  <c r="FW17" i="83"/>
  <c r="FQ17" i="83"/>
  <c r="FS17" i="83"/>
  <c r="FR17" i="83"/>
  <c r="FJ17" i="83"/>
  <c r="FD17" i="83"/>
  <c r="EV17" i="83"/>
  <c r="ET17" i="83"/>
  <c r="EU17" i="83"/>
  <c r="EK17" i="83"/>
  <c r="DV17" i="83"/>
  <c r="DW17" i="83"/>
  <c r="CK17" i="83"/>
  <c r="DN17" i="83"/>
  <c r="DT17" i="83"/>
  <c r="CN17" i="83"/>
  <c r="CU17" i="83"/>
  <c r="CT17" i="83"/>
  <c r="DB17" i="83"/>
  <c r="DA17" i="83"/>
  <c r="DH17" i="83"/>
  <c r="DG17" i="83"/>
  <c r="DO17" i="83"/>
  <c r="CJ17" i="83"/>
  <c r="CI17" i="83"/>
  <c r="CH17" i="83"/>
  <c r="CE17" i="83"/>
  <c r="CD17" i="83"/>
  <c r="AV17" i="83"/>
  <c r="BM17" i="83"/>
  <c r="BZ17" i="83"/>
  <c r="T17" i="83"/>
  <c r="BY17" i="83"/>
  <c r="M17" i="83"/>
  <c r="BL17" i="83"/>
  <c r="AP17" i="83"/>
  <c r="AQ17" i="83"/>
  <c r="AR17" i="83"/>
  <c r="BP17" i="83"/>
  <c r="BK17" i="83"/>
  <c r="BN17" i="83"/>
  <c r="G17" i="83"/>
  <c r="D17" i="83"/>
  <c r="GI16" i="83"/>
  <c r="GJ16" i="83"/>
  <c r="GD16" i="83"/>
  <c r="GE16" i="83"/>
  <c r="GF16" i="83"/>
  <c r="FW16" i="83"/>
  <c r="FQ16" i="83"/>
  <c r="FR16" i="83"/>
  <c r="FS16" i="83"/>
  <c r="FJ16" i="83"/>
  <c r="FD16" i="83"/>
  <c r="EV16" i="83"/>
  <c r="ET16" i="83"/>
  <c r="EU16" i="83"/>
  <c r="EK16" i="83"/>
  <c r="DV16" i="83"/>
  <c r="DW16" i="83"/>
  <c r="CK16" i="83"/>
  <c r="DN16" i="83"/>
  <c r="CN16" i="83"/>
  <c r="CG16" i="83"/>
  <c r="CM16" i="83"/>
  <c r="CF16" i="83"/>
  <c r="CU16" i="83"/>
  <c r="CT16" i="83"/>
  <c r="DB16" i="83"/>
  <c r="DA16" i="83"/>
  <c r="DH16" i="83"/>
  <c r="DG16" i="83"/>
  <c r="DO16" i="83"/>
  <c r="CJ16" i="83"/>
  <c r="CI16" i="83"/>
  <c r="CH16" i="83"/>
  <c r="CE16" i="83"/>
  <c r="CD16" i="83"/>
  <c r="AV16" i="83"/>
  <c r="CA16" i="83"/>
  <c r="CB16" i="83"/>
  <c r="BM16" i="83"/>
  <c r="BZ16" i="83"/>
  <c r="T16" i="83"/>
  <c r="BY16" i="83"/>
  <c r="M16" i="83"/>
  <c r="BX16" i="83"/>
  <c r="BW16" i="83"/>
  <c r="BL16" i="83"/>
  <c r="AP16" i="83"/>
  <c r="AO16" i="83"/>
  <c r="AQ16" i="83"/>
  <c r="AR16" i="83"/>
  <c r="BG16" i="83"/>
  <c r="BP16" i="83"/>
  <c r="BK16" i="83"/>
  <c r="BN16" i="83"/>
  <c r="G16" i="83"/>
  <c r="D16" i="83"/>
  <c r="GI15" i="83"/>
  <c r="GJ15" i="83"/>
  <c r="GD15" i="83"/>
  <c r="GE15" i="83"/>
  <c r="GF15" i="83"/>
  <c r="FW15" i="83"/>
  <c r="FQ15" i="83"/>
  <c r="FR15" i="83"/>
  <c r="FS15" i="83"/>
  <c r="FJ15" i="83"/>
  <c r="FD15" i="83"/>
  <c r="EV15" i="83"/>
  <c r="ET15" i="83"/>
  <c r="EU15" i="83"/>
  <c r="EK15" i="83"/>
  <c r="DV15" i="83"/>
  <c r="DW15" i="83"/>
  <c r="CK15" i="83"/>
  <c r="DN15" i="83"/>
  <c r="DT15" i="83"/>
  <c r="CN15" i="83"/>
  <c r="CG15" i="83"/>
  <c r="DM15" i="83"/>
  <c r="CM15" i="83"/>
  <c r="CU15" i="83"/>
  <c r="CT15" i="83"/>
  <c r="DB15" i="83"/>
  <c r="DA15" i="83"/>
  <c r="DH15" i="83"/>
  <c r="DG15" i="83"/>
  <c r="DO15" i="83"/>
  <c r="CJ15" i="83"/>
  <c r="CI15" i="83"/>
  <c r="CH15" i="83"/>
  <c r="CE15" i="83"/>
  <c r="CD15" i="83"/>
  <c r="AV15" i="83"/>
  <c r="BM15" i="83"/>
  <c r="T15" i="83"/>
  <c r="M15" i="83"/>
  <c r="BX15" i="83"/>
  <c r="BV15" i="83"/>
  <c r="BL15" i="83"/>
  <c r="AP15" i="83"/>
  <c r="AQ15" i="83"/>
  <c r="AR15" i="83"/>
  <c r="AO15" i="83"/>
  <c r="BP15" i="83"/>
  <c r="BK15" i="83"/>
  <c r="BN15" i="83"/>
  <c r="G15" i="83"/>
  <c r="BG15" i="83"/>
  <c r="D15" i="83"/>
  <c r="GI14" i="83"/>
  <c r="GJ14" i="83"/>
  <c r="GD14" i="83"/>
  <c r="GE14" i="83"/>
  <c r="GF14" i="83"/>
  <c r="FW14" i="83"/>
  <c r="FQ14" i="83"/>
  <c r="FR14" i="83"/>
  <c r="FS14" i="83"/>
  <c r="FJ14" i="83"/>
  <c r="FD14" i="83"/>
  <c r="EV14" i="83"/>
  <c r="EX14" i="83"/>
  <c r="EY14" i="83"/>
  <c r="ET14" i="83"/>
  <c r="EW14" i="83"/>
  <c r="EU14" i="83"/>
  <c r="EK14" i="83"/>
  <c r="DV14" i="83"/>
  <c r="DW14" i="83"/>
  <c r="CK14" i="83"/>
  <c r="DN14" i="83"/>
  <c r="DT14" i="83"/>
  <c r="CN14" i="83"/>
  <c r="CM14" i="83"/>
  <c r="CU14" i="83"/>
  <c r="CG14" i="83"/>
  <c r="DM14" i="83"/>
  <c r="CT14" i="83"/>
  <c r="DB14" i="83"/>
  <c r="DA14" i="83"/>
  <c r="DH14" i="83"/>
  <c r="DG14" i="83"/>
  <c r="DO14" i="83"/>
  <c r="CJ14" i="83"/>
  <c r="CI14" i="83"/>
  <c r="CH14" i="83"/>
  <c r="CE14" i="83"/>
  <c r="CD14" i="83"/>
  <c r="AV14" i="83"/>
  <c r="CA14" i="83"/>
  <c r="BM14" i="83"/>
  <c r="BZ14" i="83"/>
  <c r="T14" i="83"/>
  <c r="BY14" i="83"/>
  <c r="M14" i="83"/>
  <c r="AA14" i="83"/>
  <c r="BX14" i="83"/>
  <c r="BW14" i="83"/>
  <c r="BV14" i="83"/>
  <c r="BU14" i="83"/>
  <c r="BL14" i="83"/>
  <c r="AT9" i="83"/>
  <c r="BC14" i="83"/>
  <c r="AP14" i="83"/>
  <c r="AQ14" i="83"/>
  <c r="AR14" i="83"/>
  <c r="BG14" i="83"/>
  <c r="BP14" i="83"/>
  <c r="BO14" i="83"/>
  <c r="BK14" i="83"/>
  <c r="BN14" i="83"/>
  <c r="G14" i="83"/>
  <c r="D14" i="83"/>
  <c r="X14" i="83"/>
  <c r="GI13" i="83"/>
  <c r="GJ13" i="83"/>
  <c r="GD13" i="83"/>
  <c r="GE13" i="83"/>
  <c r="GF13" i="83"/>
  <c r="FW13" i="83"/>
  <c r="FQ13" i="83"/>
  <c r="FR13" i="83"/>
  <c r="FS13" i="83"/>
  <c r="FJ13" i="83"/>
  <c r="FD13" i="83"/>
  <c r="EV13" i="83"/>
  <c r="EX13" i="83"/>
  <c r="ET13" i="83"/>
  <c r="EU13" i="83"/>
  <c r="EK13" i="83"/>
  <c r="DV13" i="83"/>
  <c r="DW13" i="83"/>
  <c r="CK13" i="83"/>
  <c r="DN13" i="83"/>
  <c r="DT13" i="83"/>
  <c r="CN13" i="83"/>
  <c r="CG13" i="83"/>
  <c r="CM13" i="83"/>
  <c r="CF13" i="83"/>
  <c r="DR13" i="83"/>
  <c r="DS13" i="83"/>
  <c r="CU13" i="83"/>
  <c r="CT13" i="83"/>
  <c r="DB13" i="83"/>
  <c r="DA13" i="83"/>
  <c r="DH13" i="83"/>
  <c r="DG13" i="83"/>
  <c r="DO13" i="83"/>
  <c r="DM13" i="83"/>
  <c r="CJ13" i="83"/>
  <c r="CI13" i="83"/>
  <c r="CH13" i="83"/>
  <c r="CE13" i="83"/>
  <c r="CD13" i="83"/>
  <c r="AV13" i="83"/>
  <c r="CA13" i="83"/>
  <c r="BM13" i="83"/>
  <c r="T13" i="83"/>
  <c r="BY13" i="83"/>
  <c r="M13" i="83"/>
  <c r="BX13" i="83"/>
  <c r="BV13" i="83"/>
  <c r="BW13" i="83"/>
  <c r="BL13" i="83"/>
  <c r="AP13" i="83"/>
  <c r="AO13" i="83"/>
  <c r="AQ13" i="83"/>
  <c r="AR13" i="83"/>
  <c r="BP13" i="83"/>
  <c r="BO13" i="83"/>
  <c r="BK13" i="83"/>
  <c r="BN13" i="83"/>
  <c r="G13" i="83"/>
  <c r="BG13" i="83"/>
  <c r="D13" i="83"/>
  <c r="AA13" i="83"/>
  <c r="X13" i="83"/>
  <c r="GI12" i="83"/>
  <c r="GJ12" i="83"/>
  <c r="GD12" i="83"/>
  <c r="GE12" i="83"/>
  <c r="FW12" i="83"/>
  <c r="FQ12" i="83"/>
  <c r="FR12" i="83"/>
  <c r="FJ12" i="83"/>
  <c r="FD12" i="83"/>
  <c r="EV12" i="83"/>
  <c r="EX12" i="83"/>
  <c r="ET12" i="83"/>
  <c r="EW12" i="83"/>
  <c r="EY12" i="83"/>
  <c r="EU12" i="83"/>
  <c r="EK12" i="83"/>
  <c r="DV12" i="83"/>
  <c r="DW12" i="83"/>
  <c r="CK12" i="83"/>
  <c r="DN12" i="83"/>
  <c r="DT12" i="83"/>
  <c r="CN12" i="83"/>
  <c r="CU12" i="83"/>
  <c r="CT12" i="83"/>
  <c r="DB12" i="83"/>
  <c r="DA12" i="83"/>
  <c r="DH12" i="83"/>
  <c r="DG12" i="83"/>
  <c r="DO12" i="83"/>
  <c r="CJ12" i="83"/>
  <c r="CI12" i="83"/>
  <c r="CH12" i="83"/>
  <c r="CE12" i="83"/>
  <c r="CD12" i="83"/>
  <c r="AV12" i="83"/>
  <c r="BM12" i="83"/>
  <c r="BZ12" i="83"/>
  <c r="T12" i="83"/>
  <c r="M12" i="83"/>
  <c r="BX12" i="83"/>
  <c r="BV12" i="83"/>
  <c r="BL12" i="83"/>
  <c r="AP12" i="83"/>
  <c r="AQ12" i="83"/>
  <c r="AR12" i="83"/>
  <c r="BP12" i="83"/>
  <c r="BK12" i="83"/>
  <c r="D12" i="83"/>
  <c r="GI11" i="83"/>
  <c r="GJ11" i="83"/>
  <c r="GD11" i="83"/>
  <c r="GE11" i="83"/>
  <c r="GF11" i="83"/>
  <c r="FW11" i="83"/>
  <c r="FQ11" i="83"/>
  <c r="FR11" i="83"/>
  <c r="FS11" i="83"/>
  <c r="FJ11" i="83"/>
  <c r="FD11" i="83"/>
  <c r="EV11" i="83"/>
  <c r="ET11" i="83"/>
  <c r="EU11" i="83"/>
  <c r="EK11" i="83"/>
  <c r="DV11" i="83"/>
  <c r="DW11" i="83"/>
  <c r="CK11" i="83"/>
  <c r="DN11" i="83"/>
  <c r="CN11" i="83"/>
  <c r="CM11" i="83"/>
  <c r="CF11" i="83"/>
  <c r="DR11" i="83"/>
  <c r="CU11" i="83"/>
  <c r="CT11" i="83"/>
  <c r="DB11" i="83"/>
  <c r="DA11" i="83"/>
  <c r="DH11" i="83"/>
  <c r="DG11" i="83"/>
  <c r="DO11" i="83"/>
  <c r="CG11" i="83"/>
  <c r="DM11" i="83"/>
  <c r="CJ11" i="83"/>
  <c r="CI11" i="83"/>
  <c r="CH11" i="83"/>
  <c r="CE11" i="83"/>
  <c r="CD11" i="83"/>
  <c r="AV11" i="83"/>
  <c r="CA11" i="83"/>
  <c r="CB11" i="83"/>
  <c r="BM11" i="83"/>
  <c r="BZ11" i="83"/>
  <c r="T11" i="83"/>
  <c r="BY11" i="83"/>
  <c r="M11" i="83"/>
  <c r="BX11" i="83"/>
  <c r="BV11" i="83"/>
  <c r="BW11" i="83"/>
  <c r="BL11" i="83"/>
  <c r="AP11" i="83"/>
  <c r="AO11" i="83"/>
  <c r="AQ11" i="83"/>
  <c r="AR11" i="83"/>
  <c r="BG11" i="83"/>
  <c r="BP11" i="83"/>
  <c r="BK11" i="83"/>
  <c r="D11" i="83"/>
  <c r="X11" i="83"/>
  <c r="GI10" i="83"/>
  <c r="GJ10" i="83"/>
  <c r="GJ9" i="83"/>
  <c r="GD10" i="83"/>
  <c r="GE10" i="83"/>
  <c r="GF10" i="83"/>
  <c r="FW10" i="83"/>
  <c r="FQ10" i="83"/>
  <c r="FR10" i="83"/>
  <c r="FS10" i="83"/>
  <c r="FJ10" i="83"/>
  <c r="FD10" i="83"/>
  <c r="EV10" i="83"/>
  <c r="EW10" i="83"/>
  <c r="EX10" i="83"/>
  <c r="ET10" i="83"/>
  <c r="EU10" i="83"/>
  <c r="EK10" i="83"/>
  <c r="DV10" i="83"/>
  <c r="DW10" i="83"/>
  <c r="CK10" i="83"/>
  <c r="DN10" i="83"/>
  <c r="CN10" i="83"/>
  <c r="CM10" i="83"/>
  <c r="CU10" i="83"/>
  <c r="CT10" i="83"/>
  <c r="DB10" i="83"/>
  <c r="DA10" i="83"/>
  <c r="DH10" i="83"/>
  <c r="DG10" i="83"/>
  <c r="DO10" i="83"/>
  <c r="CG10" i="83"/>
  <c r="DM10" i="83"/>
  <c r="CJ10" i="83"/>
  <c r="CI10" i="83"/>
  <c r="CH10" i="83"/>
  <c r="CE10" i="83"/>
  <c r="CD10" i="83"/>
  <c r="AV10" i="83"/>
  <c r="CA10" i="83"/>
  <c r="BM10" i="83"/>
  <c r="T10" i="83"/>
  <c r="BY10" i="83"/>
  <c r="M10" i="83"/>
  <c r="BX10" i="83"/>
  <c r="BV10" i="83"/>
  <c r="BW10" i="83"/>
  <c r="BL10" i="83"/>
  <c r="AP10" i="83"/>
  <c r="AQ10" i="83"/>
  <c r="AR10" i="83"/>
  <c r="BP10" i="83"/>
  <c r="BK10" i="83"/>
  <c r="BN10" i="83"/>
  <c r="G10" i="83"/>
  <c r="BG10" i="83"/>
  <c r="D10" i="83"/>
  <c r="AA10" i="83"/>
  <c r="X10" i="83"/>
  <c r="GD9" i="83"/>
  <c r="GE9" i="83"/>
  <c r="FW9" i="83"/>
  <c r="FQ9" i="83"/>
  <c r="FR9" i="83"/>
  <c r="FJ9" i="83"/>
  <c r="FD9" i="83"/>
  <c r="EV9" i="83"/>
  <c r="EX9" i="83"/>
  <c r="ET9" i="83"/>
  <c r="EW9" i="83"/>
  <c r="EU9" i="83"/>
  <c r="EK9" i="83"/>
  <c r="DV9" i="83"/>
  <c r="DW9" i="83"/>
  <c r="CK9" i="83"/>
  <c r="DN9" i="83"/>
  <c r="DT9" i="83"/>
  <c r="CN9" i="83"/>
  <c r="CU9" i="83"/>
  <c r="CT9" i="83"/>
  <c r="DB9" i="83"/>
  <c r="DA9" i="83"/>
  <c r="DH9" i="83"/>
  <c r="DG9" i="83"/>
  <c r="DO9" i="83"/>
  <c r="CJ9" i="83"/>
  <c r="CI9" i="83"/>
  <c r="CH9" i="83"/>
  <c r="CE9" i="83"/>
  <c r="CD9" i="83"/>
  <c r="AV9" i="83"/>
  <c r="BM9" i="83"/>
  <c r="BZ9" i="83"/>
  <c r="T9" i="83"/>
  <c r="M9" i="83"/>
  <c r="BX9" i="83"/>
  <c r="BU9" i="83"/>
  <c r="BL9" i="83"/>
  <c r="AP9" i="83"/>
  <c r="AQ9" i="83"/>
  <c r="AR9" i="83"/>
  <c r="AO9" i="83"/>
  <c r="BP9" i="83"/>
  <c r="BK9" i="83"/>
  <c r="BN9" i="83"/>
  <c r="G9" i="83"/>
  <c r="BE9" i="83"/>
  <c r="D9" i="83"/>
  <c r="X9" i="83"/>
  <c r="GJ8" i="83"/>
  <c r="GD8" i="83"/>
  <c r="GE8" i="83"/>
  <c r="GF8" i="83"/>
  <c r="FW8" i="83"/>
  <c r="FQ8" i="83"/>
  <c r="FR8" i="83"/>
  <c r="FS8" i="83"/>
  <c r="FJ8" i="83"/>
  <c r="FD8" i="83"/>
  <c r="EV8" i="83"/>
  <c r="EX8" i="83"/>
  <c r="ET8" i="83"/>
  <c r="EU8" i="83"/>
  <c r="EK8" i="83"/>
  <c r="DV8" i="83"/>
  <c r="DW8" i="83"/>
  <c r="CK8" i="83"/>
  <c r="DN8" i="83"/>
  <c r="CN8" i="83"/>
  <c r="CM8" i="83"/>
  <c r="CU8" i="83"/>
  <c r="DB8" i="83"/>
  <c r="DA8" i="83"/>
  <c r="DH8" i="83"/>
  <c r="DG8" i="83"/>
  <c r="DO8" i="83"/>
  <c r="CJ8" i="83"/>
  <c r="CI8" i="83"/>
  <c r="CH8" i="83"/>
  <c r="CE8" i="83"/>
  <c r="CD8" i="83"/>
  <c r="AV8" i="83"/>
  <c r="CA8" i="83"/>
  <c r="BM8" i="83"/>
  <c r="T8" i="83"/>
  <c r="BY8" i="83"/>
  <c r="BW8" i="83"/>
  <c r="M8" i="83"/>
  <c r="BX8" i="83"/>
  <c r="BV8" i="83"/>
  <c r="BL8" i="83"/>
  <c r="BI8" i="83"/>
  <c r="AP8" i="83"/>
  <c r="AQ8" i="83"/>
  <c r="AR8" i="83"/>
  <c r="BP8" i="83"/>
  <c r="BK8" i="83"/>
  <c r="BN8" i="83"/>
  <c r="G8" i="83"/>
  <c r="BG8" i="83"/>
  <c r="D8" i="83"/>
  <c r="B7" i="38"/>
  <c r="D7" i="38"/>
  <c r="D8" i="38"/>
  <c r="D9" i="38"/>
  <c r="D10" i="38"/>
  <c r="D11" i="38"/>
  <c r="D12" i="38"/>
  <c r="D13" i="38"/>
  <c r="D14" i="38"/>
  <c r="D15" i="38"/>
  <c r="D16" i="38"/>
  <c r="B17" i="38"/>
  <c r="D17" i="38"/>
  <c r="M125" i="52"/>
  <c r="I125" i="52"/>
  <c r="M5" i="52"/>
  <c r="I5" i="52"/>
  <c r="B154" i="29"/>
  <c r="AQ5" i="52"/>
  <c r="AQ95" i="52"/>
  <c r="AT95" i="52"/>
  <c r="M115" i="52"/>
  <c r="I115" i="52"/>
  <c r="M105" i="52"/>
  <c r="I105" i="52"/>
  <c r="M55" i="52"/>
  <c r="N137" i="52"/>
  <c r="I55" i="52"/>
  <c r="M95" i="52"/>
  <c r="I95" i="52"/>
  <c r="K5" i="52"/>
  <c r="K55" i="52"/>
  <c r="L138" i="52"/>
  <c r="L137" i="52"/>
  <c r="E5" i="52"/>
  <c r="E55" i="52"/>
  <c r="F137" i="52"/>
  <c r="C128" i="29"/>
  <c r="C127" i="29"/>
  <c r="C126" i="29"/>
  <c r="C125" i="29"/>
  <c r="C124" i="29"/>
  <c r="C123" i="29"/>
  <c r="C122" i="29"/>
  <c r="C121" i="29"/>
  <c r="C120" i="29"/>
  <c r="C119" i="29"/>
  <c r="C118" i="29"/>
  <c r="C117" i="29"/>
  <c r="C116" i="29"/>
  <c r="C115" i="29"/>
  <c r="C114" i="29"/>
  <c r="C113" i="29"/>
  <c r="C112" i="29"/>
  <c r="C111" i="29"/>
  <c r="C110" i="29"/>
  <c r="C109" i="29"/>
  <c r="C108" i="29"/>
  <c r="C107" i="29"/>
  <c r="C106" i="29"/>
  <c r="C105" i="29"/>
  <c r="C104" i="29"/>
  <c r="C103" i="29"/>
  <c r="C102" i="29"/>
  <c r="C101" i="29"/>
  <c r="C100" i="29"/>
  <c r="C99" i="29"/>
  <c r="C98" i="29"/>
  <c r="C5" i="52"/>
  <c r="C55" i="52"/>
  <c r="N8" i="52"/>
  <c r="J8" i="52"/>
  <c r="N9" i="52"/>
  <c r="J9" i="52"/>
  <c r="N10" i="52"/>
  <c r="J10" i="52"/>
  <c r="N11" i="52"/>
  <c r="J11" i="52"/>
  <c r="N12" i="52"/>
  <c r="J12" i="52"/>
  <c r="N13" i="52"/>
  <c r="J13" i="52"/>
  <c r="N14" i="52"/>
  <c r="J14" i="52"/>
  <c r="N15" i="52"/>
  <c r="J15" i="52"/>
  <c r="N16" i="52"/>
  <c r="J16" i="52"/>
  <c r="N17" i="52"/>
  <c r="J17" i="52"/>
  <c r="N18" i="52"/>
  <c r="J18" i="52"/>
  <c r="N19" i="52"/>
  <c r="J19" i="52"/>
  <c r="N20" i="52"/>
  <c r="J20" i="52"/>
  <c r="N21" i="52"/>
  <c r="J21" i="52"/>
  <c r="N22" i="52"/>
  <c r="J22" i="52"/>
  <c r="N23" i="52"/>
  <c r="J23" i="52"/>
  <c r="N24" i="52"/>
  <c r="J24" i="52"/>
  <c r="N25" i="52"/>
  <c r="J25" i="52"/>
  <c r="N26" i="52"/>
  <c r="J26" i="52"/>
  <c r="N27" i="52"/>
  <c r="J27" i="52"/>
  <c r="N28" i="52"/>
  <c r="J28" i="52"/>
  <c r="N29" i="52"/>
  <c r="J29" i="52"/>
  <c r="N30" i="52"/>
  <c r="J30" i="52"/>
  <c r="N31" i="52"/>
  <c r="J31" i="52"/>
  <c r="N32" i="52"/>
  <c r="J32" i="52"/>
  <c r="N33" i="52"/>
  <c r="J33" i="52"/>
  <c r="N34" i="52"/>
  <c r="J34" i="52"/>
  <c r="N35" i="52"/>
  <c r="J35" i="52"/>
  <c r="N36" i="52"/>
  <c r="J36" i="52"/>
  <c r="N37" i="52"/>
  <c r="J37" i="52"/>
  <c r="AS37" i="52"/>
  <c r="AV37" i="52"/>
  <c r="N38" i="52"/>
  <c r="J38" i="52"/>
  <c r="N39" i="52"/>
  <c r="J39" i="52"/>
  <c r="N40" i="52"/>
  <c r="J40" i="52"/>
  <c r="N41" i="52"/>
  <c r="J41" i="52"/>
  <c r="N42" i="52"/>
  <c r="J42" i="52"/>
  <c r="N43" i="52"/>
  <c r="J43" i="52"/>
  <c r="N44" i="52"/>
  <c r="J44" i="52"/>
  <c r="N45" i="52"/>
  <c r="J45" i="52"/>
  <c r="N46" i="52"/>
  <c r="J46" i="52"/>
  <c r="N47" i="52"/>
  <c r="J47" i="52"/>
  <c r="N48" i="52"/>
  <c r="J48" i="52"/>
  <c r="N49" i="52"/>
  <c r="J49" i="52"/>
  <c r="N50" i="52"/>
  <c r="J50" i="52"/>
  <c r="AS50" i="52"/>
  <c r="AV50" i="52"/>
  <c r="N51" i="52"/>
  <c r="J51" i="52"/>
  <c r="N52" i="52"/>
  <c r="J52" i="52"/>
  <c r="N53" i="52"/>
  <c r="J53" i="52"/>
  <c r="N54" i="52"/>
  <c r="J54" i="52"/>
  <c r="N55" i="52"/>
  <c r="J55" i="52"/>
  <c r="N56" i="52"/>
  <c r="J56" i="52"/>
  <c r="N57" i="52"/>
  <c r="J57" i="52"/>
  <c r="N58" i="52"/>
  <c r="J58" i="52"/>
  <c r="N59" i="52"/>
  <c r="J59" i="52"/>
  <c r="N60" i="52"/>
  <c r="J60" i="52"/>
  <c r="N61" i="52"/>
  <c r="J61" i="52"/>
  <c r="N62" i="52"/>
  <c r="J62" i="52"/>
  <c r="N63" i="52"/>
  <c r="J63" i="52"/>
  <c r="AS63" i="52"/>
  <c r="AV63" i="52"/>
  <c r="N64" i="52"/>
  <c r="J64" i="52"/>
  <c r="N65" i="52"/>
  <c r="J65" i="52"/>
  <c r="N66" i="52"/>
  <c r="J66" i="52"/>
  <c r="N67" i="52"/>
  <c r="J67" i="52"/>
  <c r="N68" i="52"/>
  <c r="J68" i="52"/>
  <c r="N69" i="52"/>
  <c r="J69" i="52"/>
  <c r="N70" i="52"/>
  <c r="J70" i="52"/>
  <c r="N71" i="52"/>
  <c r="J71" i="52"/>
  <c r="N72" i="52"/>
  <c r="J72" i="52"/>
  <c r="N73" i="52"/>
  <c r="J73" i="52"/>
  <c r="N74" i="52"/>
  <c r="J74" i="52"/>
  <c r="N75" i="52"/>
  <c r="J75" i="52"/>
  <c r="N76" i="52"/>
  <c r="J76" i="52"/>
  <c r="N77" i="52"/>
  <c r="J77" i="52"/>
  <c r="N78" i="52"/>
  <c r="J78" i="52"/>
  <c r="N79" i="52"/>
  <c r="J79" i="52"/>
  <c r="N80" i="52"/>
  <c r="J80" i="52"/>
  <c r="N81" i="52"/>
  <c r="J81" i="52"/>
  <c r="N82" i="52"/>
  <c r="J82" i="52"/>
  <c r="N83" i="52"/>
  <c r="J83" i="52"/>
  <c r="N84" i="52"/>
  <c r="J84" i="52"/>
  <c r="N85" i="52"/>
  <c r="J85" i="52"/>
  <c r="N86" i="52"/>
  <c r="J86" i="52"/>
  <c r="N87" i="52"/>
  <c r="J87" i="52"/>
  <c r="N88" i="52"/>
  <c r="J88" i="52"/>
  <c r="N89" i="52"/>
  <c r="J89" i="52"/>
  <c r="N90" i="52"/>
  <c r="J90" i="52"/>
  <c r="N91" i="52"/>
  <c r="J91" i="52"/>
  <c r="N92" i="52"/>
  <c r="J92" i="52"/>
  <c r="N93" i="52"/>
  <c r="J93" i="52"/>
  <c r="N94" i="52"/>
  <c r="J94" i="52"/>
  <c r="N95" i="52"/>
  <c r="J95" i="52"/>
  <c r="N96" i="52"/>
  <c r="J96" i="52"/>
  <c r="N97" i="52"/>
  <c r="J97" i="52"/>
  <c r="N98" i="52"/>
  <c r="J98" i="52"/>
  <c r="N99" i="52"/>
  <c r="J99" i="52"/>
  <c r="N100" i="52"/>
  <c r="J100" i="52"/>
  <c r="N101" i="52"/>
  <c r="J101" i="52"/>
  <c r="AS101" i="52"/>
  <c r="AV101" i="52"/>
  <c r="N102" i="52"/>
  <c r="J102" i="52"/>
  <c r="N103" i="52"/>
  <c r="J103" i="52"/>
  <c r="N105" i="52"/>
  <c r="J105" i="52"/>
  <c r="N106" i="52"/>
  <c r="J106" i="52"/>
  <c r="N107" i="52"/>
  <c r="J107" i="52"/>
  <c r="N108" i="52"/>
  <c r="J108" i="52"/>
  <c r="N109" i="52"/>
  <c r="J109" i="52"/>
  <c r="N110" i="52"/>
  <c r="J110" i="52"/>
  <c r="N111" i="52"/>
  <c r="J111" i="52"/>
  <c r="N112" i="52"/>
  <c r="J112" i="52"/>
  <c r="N113" i="52"/>
  <c r="J113" i="52"/>
  <c r="N115" i="52"/>
  <c r="J115" i="52"/>
  <c r="N116" i="52"/>
  <c r="J116" i="52"/>
  <c r="AS116" i="52"/>
  <c r="AV116" i="52"/>
  <c r="N117" i="52"/>
  <c r="J117" i="52"/>
  <c r="N118" i="52"/>
  <c r="J118" i="52"/>
  <c r="N119" i="52"/>
  <c r="J119" i="52"/>
  <c r="N120" i="52"/>
  <c r="J120" i="52"/>
  <c r="N121" i="52"/>
  <c r="J121" i="52"/>
  <c r="N122" i="52"/>
  <c r="J122" i="52"/>
  <c r="N123" i="52"/>
  <c r="J123" i="52"/>
  <c r="N125" i="52"/>
  <c r="J125" i="52"/>
  <c r="N126" i="52"/>
  <c r="J126" i="52"/>
  <c r="N127" i="52"/>
  <c r="J127" i="52"/>
  <c r="N128" i="52"/>
  <c r="J128" i="52"/>
  <c r="N129" i="52"/>
  <c r="J129" i="52"/>
  <c r="N130" i="52"/>
  <c r="J130" i="52"/>
  <c r="AS130" i="52"/>
  <c r="AV130" i="52"/>
  <c r="N131" i="52"/>
  <c r="J131" i="52"/>
  <c r="N132" i="52"/>
  <c r="J132" i="52"/>
  <c r="N133" i="52"/>
  <c r="J133" i="52"/>
  <c r="N6" i="52"/>
  <c r="J6" i="52"/>
  <c r="N7" i="52"/>
  <c r="J7" i="52"/>
  <c r="N5" i="52"/>
  <c r="J5" i="52"/>
  <c r="M6" i="52"/>
  <c r="I6" i="52"/>
  <c r="M7" i="52"/>
  <c r="I7" i="52"/>
  <c r="M8" i="52"/>
  <c r="I8" i="52"/>
  <c r="M9" i="52"/>
  <c r="I9" i="52"/>
  <c r="M10" i="52"/>
  <c r="I10" i="52"/>
  <c r="M11" i="52"/>
  <c r="I11" i="52"/>
  <c r="M12" i="52"/>
  <c r="I12" i="52"/>
  <c r="M13" i="52"/>
  <c r="I13" i="52"/>
  <c r="M14" i="52"/>
  <c r="I14" i="52"/>
  <c r="M15" i="52"/>
  <c r="I15" i="52"/>
  <c r="M16" i="52"/>
  <c r="I16" i="52"/>
  <c r="M17" i="52"/>
  <c r="I17" i="52"/>
  <c r="M18" i="52"/>
  <c r="I18" i="52"/>
  <c r="M19" i="52"/>
  <c r="I19" i="52"/>
  <c r="M20" i="52"/>
  <c r="I20" i="52"/>
  <c r="M21" i="52"/>
  <c r="I21" i="52"/>
  <c r="M22" i="52"/>
  <c r="I22" i="52"/>
  <c r="M23" i="52"/>
  <c r="I23" i="52"/>
  <c r="M24" i="52"/>
  <c r="I24" i="52"/>
  <c r="M25" i="52"/>
  <c r="I25" i="52"/>
  <c r="M26" i="52"/>
  <c r="I26" i="52"/>
  <c r="M27" i="52"/>
  <c r="I27" i="52"/>
  <c r="M28" i="52"/>
  <c r="I28" i="52"/>
  <c r="M29" i="52"/>
  <c r="I29" i="52"/>
  <c r="M30" i="52"/>
  <c r="I30" i="52"/>
  <c r="M31" i="52"/>
  <c r="I31" i="52"/>
  <c r="M32" i="52"/>
  <c r="I32" i="52"/>
  <c r="M33" i="52"/>
  <c r="I33" i="52"/>
  <c r="M34" i="52"/>
  <c r="I34" i="52"/>
  <c r="M35" i="52"/>
  <c r="I35" i="52"/>
  <c r="M36" i="52"/>
  <c r="I36" i="52"/>
  <c r="M37" i="52"/>
  <c r="I37" i="52"/>
  <c r="M38" i="52"/>
  <c r="I38" i="52"/>
  <c r="M39" i="52"/>
  <c r="I39" i="52"/>
  <c r="M40" i="52"/>
  <c r="I40" i="52"/>
  <c r="M41" i="52"/>
  <c r="I41" i="52"/>
  <c r="M42" i="52"/>
  <c r="I42" i="52"/>
  <c r="M43" i="52"/>
  <c r="I43" i="52"/>
  <c r="M44" i="52"/>
  <c r="I44" i="52"/>
  <c r="M45" i="52"/>
  <c r="I45" i="52"/>
  <c r="M46" i="52"/>
  <c r="I46" i="52"/>
  <c r="M47" i="52"/>
  <c r="I47" i="52"/>
  <c r="M48" i="52"/>
  <c r="I48" i="52"/>
  <c r="M49" i="52"/>
  <c r="I49" i="52"/>
  <c r="M50" i="52"/>
  <c r="I50" i="52"/>
  <c r="M51" i="52"/>
  <c r="I51" i="52"/>
  <c r="M52" i="52"/>
  <c r="I52" i="52"/>
  <c r="M53" i="52"/>
  <c r="I53" i="52"/>
  <c r="M54" i="52"/>
  <c r="I54" i="52"/>
  <c r="M56" i="52"/>
  <c r="I56" i="52"/>
  <c r="M57" i="52"/>
  <c r="I57" i="52"/>
  <c r="M58" i="52"/>
  <c r="I58" i="52"/>
  <c r="M59" i="52"/>
  <c r="I59" i="52"/>
  <c r="M60" i="52"/>
  <c r="I60" i="52"/>
  <c r="M61" i="52"/>
  <c r="I61" i="52"/>
  <c r="M62" i="52"/>
  <c r="I62" i="52"/>
  <c r="M63" i="52"/>
  <c r="I63" i="52"/>
  <c r="M64" i="52"/>
  <c r="I64" i="52"/>
  <c r="M65" i="52"/>
  <c r="I65" i="52"/>
  <c r="M66" i="52"/>
  <c r="I66" i="52"/>
  <c r="M67" i="52"/>
  <c r="I67" i="52"/>
  <c r="M68" i="52"/>
  <c r="I68" i="52"/>
  <c r="M69" i="52"/>
  <c r="I69" i="52"/>
  <c r="M70" i="52"/>
  <c r="I70" i="52"/>
  <c r="M71" i="52"/>
  <c r="I71" i="52"/>
  <c r="M72" i="52"/>
  <c r="I72" i="52"/>
  <c r="M73" i="52"/>
  <c r="I73" i="52"/>
  <c r="M74" i="52"/>
  <c r="I74" i="52"/>
  <c r="M75" i="52"/>
  <c r="I75" i="52"/>
  <c r="M76" i="52"/>
  <c r="I76" i="52"/>
  <c r="M77" i="52"/>
  <c r="I77" i="52"/>
  <c r="M78" i="52"/>
  <c r="I78" i="52"/>
  <c r="M79" i="52"/>
  <c r="I79" i="52"/>
  <c r="M80" i="52"/>
  <c r="I80" i="52"/>
  <c r="M81" i="52"/>
  <c r="I81" i="52"/>
  <c r="M82" i="52"/>
  <c r="I82" i="52"/>
  <c r="M83" i="52"/>
  <c r="I83" i="52"/>
  <c r="M84" i="52"/>
  <c r="I84" i="52"/>
  <c r="M85" i="52"/>
  <c r="I85" i="52"/>
  <c r="M86" i="52"/>
  <c r="I86" i="52"/>
  <c r="M87" i="52"/>
  <c r="I87" i="52"/>
  <c r="M88" i="52"/>
  <c r="I88" i="52"/>
  <c r="M89" i="52"/>
  <c r="I89" i="52"/>
  <c r="M90" i="52"/>
  <c r="I90" i="52"/>
  <c r="M91" i="52"/>
  <c r="I91" i="52"/>
  <c r="M92" i="52"/>
  <c r="I92" i="52"/>
  <c r="M93" i="52"/>
  <c r="I93" i="52"/>
  <c r="M94" i="52"/>
  <c r="I94" i="52"/>
  <c r="M96" i="52"/>
  <c r="I96" i="52"/>
  <c r="M97" i="52"/>
  <c r="I97" i="52"/>
  <c r="M98" i="52"/>
  <c r="I98" i="52"/>
  <c r="M99" i="52"/>
  <c r="I99" i="52"/>
  <c r="M100" i="52"/>
  <c r="I100" i="52"/>
  <c r="M101" i="52"/>
  <c r="I101" i="52"/>
  <c r="M102" i="52"/>
  <c r="I102" i="52"/>
  <c r="M103" i="52"/>
  <c r="I103" i="52"/>
  <c r="M106" i="52"/>
  <c r="I106" i="52"/>
  <c r="M107" i="52"/>
  <c r="I107" i="52"/>
  <c r="M108" i="52"/>
  <c r="I108" i="52"/>
  <c r="M109" i="52"/>
  <c r="I109" i="52"/>
  <c r="M110" i="52"/>
  <c r="I110" i="52"/>
  <c r="M111" i="52"/>
  <c r="I111" i="52"/>
  <c r="M112" i="52"/>
  <c r="I112" i="52"/>
  <c r="M113" i="52"/>
  <c r="I113" i="52"/>
  <c r="M116" i="52"/>
  <c r="I116" i="52"/>
  <c r="M117" i="52"/>
  <c r="I117" i="52"/>
  <c r="M118" i="52"/>
  <c r="I118" i="52"/>
  <c r="M119" i="52"/>
  <c r="I119" i="52"/>
  <c r="M120" i="52"/>
  <c r="I120" i="52"/>
  <c r="M121" i="52"/>
  <c r="I121" i="52"/>
  <c r="M122" i="52"/>
  <c r="I122" i="52"/>
  <c r="M123" i="52"/>
  <c r="I123" i="52"/>
  <c r="M126" i="52"/>
  <c r="I126" i="52"/>
  <c r="M127" i="52"/>
  <c r="I127" i="52"/>
  <c r="M128" i="52"/>
  <c r="I128" i="52"/>
  <c r="M129" i="52"/>
  <c r="I129" i="52"/>
  <c r="M130" i="52"/>
  <c r="I130" i="52"/>
  <c r="M131" i="52"/>
  <c r="I131" i="52"/>
  <c r="M132" i="52"/>
  <c r="I132" i="52"/>
  <c r="M133" i="52"/>
  <c r="I133" i="52"/>
  <c r="L5" i="52"/>
  <c r="F5" i="52"/>
  <c r="L98" i="52"/>
  <c r="F98" i="52"/>
  <c r="L97" i="52"/>
  <c r="F97" i="52"/>
  <c r="AB97" i="52"/>
  <c r="K103" i="52"/>
  <c r="K6" i="52"/>
  <c r="E6" i="52"/>
  <c r="AR15" i="52"/>
  <c r="AR71" i="52"/>
  <c r="AR130" i="52"/>
  <c r="J135" i="52"/>
  <c r="I135" i="52"/>
  <c r="H5" i="52"/>
  <c r="H6" i="52"/>
  <c r="H7" i="52"/>
  <c r="H8" i="52"/>
  <c r="H9" i="52"/>
  <c r="H10" i="52"/>
  <c r="H11" i="52"/>
  <c r="H12" i="52"/>
  <c r="H13" i="52"/>
  <c r="H14" i="52"/>
  <c r="H15" i="52"/>
  <c r="H16" i="52"/>
  <c r="H17" i="52"/>
  <c r="H18" i="52"/>
  <c r="H19" i="52"/>
  <c r="H20" i="52"/>
  <c r="H21" i="52"/>
  <c r="H22" i="52"/>
  <c r="H23" i="52"/>
  <c r="H24" i="52"/>
  <c r="H25" i="52"/>
  <c r="H26" i="52"/>
  <c r="H27" i="52"/>
  <c r="H28" i="52"/>
  <c r="H29" i="52"/>
  <c r="H30" i="52"/>
  <c r="H31" i="52"/>
  <c r="H32" i="52"/>
  <c r="H33" i="52"/>
  <c r="H34" i="52"/>
  <c r="H35" i="52"/>
  <c r="H36" i="52"/>
  <c r="H37" i="52"/>
  <c r="H38" i="52"/>
  <c r="H39" i="52"/>
  <c r="H40" i="52"/>
  <c r="H41" i="52"/>
  <c r="H42" i="52"/>
  <c r="H43" i="52"/>
  <c r="H44" i="52"/>
  <c r="H45" i="52"/>
  <c r="H46" i="52"/>
  <c r="H47" i="52"/>
  <c r="H48" i="52"/>
  <c r="H49" i="52"/>
  <c r="H50" i="52"/>
  <c r="H51" i="52"/>
  <c r="H52" i="52"/>
  <c r="H53" i="52"/>
  <c r="H54" i="52"/>
  <c r="H55" i="52"/>
  <c r="H56" i="52"/>
  <c r="H57" i="52"/>
  <c r="H58" i="52"/>
  <c r="H59" i="52"/>
  <c r="H60" i="52"/>
  <c r="H61" i="52"/>
  <c r="H62" i="52"/>
  <c r="H63" i="52"/>
  <c r="H64" i="52"/>
  <c r="H65" i="52"/>
  <c r="H66" i="52"/>
  <c r="H67" i="52"/>
  <c r="H68" i="52"/>
  <c r="H69" i="52"/>
  <c r="H70" i="52"/>
  <c r="H71" i="52"/>
  <c r="H72" i="52"/>
  <c r="H73" i="52"/>
  <c r="H74" i="52"/>
  <c r="H75" i="52"/>
  <c r="H76" i="52"/>
  <c r="H77" i="52"/>
  <c r="H78" i="52"/>
  <c r="H79" i="52"/>
  <c r="H80" i="52"/>
  <c r="H81" i="52"/>
  <c r="H82" i="52"/>
  <c r="H83" i="52"/>
  <c r="H84" i="52"/>
  <c r="H85" i="52"/>
  <c r="H86" i="52"/>
  <c r="H87" i="52"/>
  <c r="H88" i="52"/>
  <c r="H89" i="52"/>
  <c r="H90" i="52"/>
  <c r="H91" i="52"/>
  <c r="H92" i="52"/>
  <c r="H93" i="52"/>
  <c r="H94" i="52"/>
  <c r="H95" i="52"/>
  <c r="H96" i="52"/>
  <c r="H97" i="52"/>
  <c r="H98" i="52"/>
  <c r="H99" i="52"/>
  <c r="H100" i="52"/>
  <c r="H101" i="52"/>
  <c r="H102" i="52"/>
  <c r="H103" i="52"/>
  <c r="H105" i="52"/>
  <c r="H106" i="52"/>
  <c r="H107" i="52"/>
  <c r="H108" i="52"/>
  <c r="H109" i="52"/>
  <c r="H110" i="52"/>
  <c r="H111" i="52"/>
  <c r="H112" i="52"/>
  <c r="H113" i="52"/>
  <c r="H115" i="52"/>
  <c r="H116" i="52"/>
  <c r="H117" i="52"/>
  <c r="H118" i="52"/>
  <c r="H119" i="52"/>
  <c r="H120" i="52"/>
  <c r="H121" i="52"/>
  <c r="H122" i="52"/>
  <c r="H123" i="52"/>
  <c r="H125" i="52"/>
  <c r="H126" i="52"/>
  <c r="H127" i="52"/>
  <c r="H128" i="52"/>
  <c r="H129" i="52"/>
  <c r="H130" i="52"/>
  <c r="H131" i="52"/>
  <c r="H132" i="52"/>
  <c r="H133" i="52"/>
  <c r="H135" i="52"/>
  <c r="G5" i="52"/>
  <c r="G55" i="52"/>
  <c r="H137" i="52"/>
  <c r="G95" i="52"/>
  <c r="G126" i="52"/>
  <c r="G127" i="52"/>
  <c r="G128" i="52"/>
  <c r="G129" i="52"/>
  <c r="G130" i="52"/>
  <c r="G131" i="52"/>
  <c r="G132" i="52"/>
  <c r="G133" i="52"/>
  <c r="G135" i="52"/>
  <c r="G116" i="52"/>
  <c r="G117" i="52"/>
  <c r="G118" i="52"/>
  <c r="G119" i="52"/>
  <c r="G120" i="52"/>
  <c r="G121" i="52"/>
  <c r="G122" i="52"/>
  <c r="G123" i="52"/>
  <c r="G125" i="52"/>
  <c r="G106" i="52"/>
  <c r="G107" i="52"/>
  <c r="G108" i="52"/>
  <c r="G109" i="52"/>
  <c r="G110" i="52"/>
  <c r="G111" i="52"/>
  <c r="G112" i="52"/>
  <c r="G113" i="52"/>
  <c r="G115" i="52"/>
  <c r="G6" i="52"/>
  <c r="G7" i="52"/>
  <c r="G8" i="52"/>
  <c r="G9" i="52"/>
  <c r="G10" i="52"/>
  <c r="G11" i="52"/>
  <c r="G12" i="52"/>
  <c r="G13" i="52"/>
  <c r="G14" i="52"/>
  <c r="G15" i="52"/>
  <c r="G16" i="52"/>
  <c r="G17" i="52"/>
  <c r="G18" i="52"/>
  <c r="G19" i="52"/>
  <c r="G20" i="52"/>
  <c r="G21" i="52"/>
  <c r="G22" i="52"/>
  <c r="G23" i="52"/>
  <c r="G24" i="52"/>
  <c r="G25" i="52"/>
  <c r="G26" i="52"/>
  <c r="G27" i="52"/>
  <c r="G28" i="52"/>
  <c r="G29" i="52"/>
  <c r="G30" i="52"/>
  <c r="G31" i="52"/>
  <c r="G32" i="52"/>
  <c r="G33" i="52"/>
  <c r="G34" i="52"/>
  <c r="G35" i="52"/>
  <c r="G36" i="52"/>
  <c r="G37" i="52"/>
  <c r="G38" i="52"/>
  <c r="G39" i="52"/>
  <c r="G40" i="52"/>
  <c r="G41" i="52"/>
  <c r="G42" i="52"/>
  <c r="G43" i="52"/>
  <c r="G44" i="52"/>
  <c r="G45" i="52"/>
  <c r="G46" i="52"/>
  <c r="G47" i="52"/>
  <c r="G48" i="52"/>
  <c r="G49" i="52"/>
  <c r="G50" i="52"/>
  <c r="G51" i="52"/>
  <c r="G52" i="52"/>
  <c r="G53" i="52"/>
  <c r="G54" i="52"/>
  <c r="G56" i="52"/>
  <c r="G57" i="52"/>
  <c r="G58" i="52"/>
  <c r="G59" i="52"/>
  <c r="G60" i="52"/>
  <c r="G61" i="52"/>
  <c r="G62" i="52"/>
  <c r="G63" i="52"/>
  <c r="G64" i="52"/>
  <c r="G65" i="52"/>
  <c r="G66" i="52"/>
  <c r="G67" i="52"/>
  <c r="G68" i="52"/>
  <c r="G69" i="52"/>
  <c r="G70" i="52"/>
  <c r="G71" i="52"/>
  <c r="G72" i="52"/>
  <c r="G73" i="52"/>
  <c r="G74" i="52"/>
  <c r="G75" i="52"/>
  <c r="G76" i="52"/>
  <c r="G77" i="52"/>
  <c r="G78" i="52"/>
  <c r="G79" i="52"/>
  <c r="G80" i="52"/>
  <c r="G81" i="52"/>
  <c r="G82" i="52"/>
  <c r="G83" i="52"/>
  <c r="G84" i="52"/>
  <c r="G85" i="52"/>
  <c r="G86" i="52"/>
  <c r="G87" i="52"/>
  <c r="G88" i="52"/>
  <c r="G89" i="52"/>
  <c r="G90" i="52"/>
  <c r="G91" i="52"/>
  <c r="G92" i="52"/>
  <c r="G93" i="52"/>
  <c r="G94" i="52"/>
  <c r="G96" i="52"/>
  <c r="G97" i="52"/>
  <c r="G98" i="52"/>
  <c r="G99" i="52"/>
  <c r="G100" i="52"/>
  <c r="G101" i="52"/>
  <c r="G102" i="52"/>
  <c r="G103" i="52"/>
  <c r="G105" i="52"/>
  <c r="BA42" i="38"/>
  <c r="BA17" i="38"/>
  <c r="AW20" i="38"/>
  <c r="AW19" i="38"/>
  <c r="AW18" i="38"/>
  <c r="AW17" i="38"/>
  <c r="Y42" i="38"/>
  <c r="H42" i="38"/>
  <c r="I42" i="38"/>
  <c r="J42" i="38"/>
  <c r="Y41" i="38"/>
  <c r="H41" i="38"/>
  <c r="I41" i="38"/>
  <c r="J41" i="38"/>
  <c r="Y40" i="38"/>
  <c r="H40" i="38"/>
  <c r="I40" i="38"/>
  <c r="Y39" i="38"/>
  <c r="H39" i="38"/>
  <c r="I39" i="38"/>
  <c r="Y38" i="38"/>
  <c r="H38" i="38"/>
  <c r="AF38" i="38"/>
  <c r="I38" i="38"/>
  <c r="J38" i="38"/>
  <c r="Y37" i="38"/>
  <c r="H37" i="38"/>
  <c r="I37" i="38"/>
  <c r="J37" i="38"/>
  <c r="Y36" i="38"/>
  <c r="H36" i="38"/>
  <c r="I36" i="38"/>
  <c r="Y35" i="38"/>
  <c r="H35" i="38"/>
  <c r="I35" i="38"/>
  <c r="Y34" i="38"/>
  <c r="H34" i="38"/>
  <c r="J34" i="38"/>
  <c r="I34" i="38"/>
  <c r="Y33" i="38"/>
  <c r="H33" i="38"/>
  <c r="I33" i="38"/>
  <c r="J33" i="38"/>
  <c r="Y32" i="38"/>
  <c r="H32" i="38"/>
  <c r="AF32" i="38"/>
  <c r="I32" i="38"/>
  <c r="J32" i="38"/>
  <c r="Y31" i="38"/>
  <c r="H31" i="38"/>
  <c r="J31" i="38"/>
  <c r="I31" i="38"/>
  <c r="Y30" i="38"/>
  <c r="H30" i="38"/>
  <c r="J30" i="38"/>
  <c r="I30" i="38"/>
  <c r="Y29" i="38"/>
  <c r="H29" i="38"/>
  <c r="I29" i="38"/>
  <c r="J29" i="38"/>
  <c r="Y28" i="38"/>
  <c r="H28" i="38"/>
  <c r="I28" i="38"/>
  <c r="J28" i="38"/>
  <c r="Y27" i="38"/>
  <c r="H27" i="38"/>
  <c r="I27" i="38"/>
  <c r="Y26" i="38"/>
  <c r="H26" i="38"/>
  <c r="I26" i="38"/>
  <c r="J26" i="38"/>
  <c r="Y25" i="38"/>
  <c r="H25" i="38"/>
  <c r="I25" i="38"/>
  <c r="J25" i="38"/>
  <c r="Y24" i="38"/>
  <c r="H24" i="38"/>
  <c r="I24" i="38"/>
  <c r="Y23" i="38"/>
  <c r="H23" i="38"/>
  <c r="I23" i="38"/>
  <c r="Y22" i="38"/>
  <c r="H22" i="38"/>
  <c r="I22" i="38"/>
  <c r="Y17" i="38"/>
  <c r="H17" i="38"/>
  <c r="I21" i="38"/>
  <c r="I20" i="38"/>
  <c r="AG20" i="38"/>
  <c r="I19" i="38"/>
  <c r="I18" i="38"/>
  <c r="I17" i="38"/>
  <c r="J17" i="38"/>
  <c r="J7" i="38"/>
  <c r="AT17" i="38"/>
  <c r="BH118" i="51"/>
  <c r="BG118" i="51"/>
  <c r="BK118" i="51"/>
  <c r="BJ118" i="51"/>
  <c r="BE118" i="51"/>
  <c r="BD118" i="51"/>
  <c r="BC118" i="51"/>
  <c r="BB118" i="51"/>
  <c r="BE117" i="51"/>
  <c r="BD117" i="51"/>
  <c r="BC117" i="51"/>
  <c r="BB117" i="51"/>
  <c r="BE116" i="51"/>
  <c r="BD116" i="51"/>
  <c r="BC116" i="51"/>
  <c r="BB116" i="51"/>
  <c r="BE115" i="51"/>
  <c r="BD115" i="51"/>
  <c r="BC115" i="51"/>
  <c r="BB115" i="51"/>
  <c r="BE114" i="51"/>
  <c r="BD114" i="51"/>
  <c r="BC114" i="51"/>
  <c r="BB114" i="51"/>
  <c r="BE113" i="51"/>
  <c r="BD113" i="51"/>
  <c r="BC113" i="51"/>
  <c r="BB113" i="51"/>
  <c r="BE112" i="51"/>
  <c r="BD112" i="51"/>
  <c r="BC112" i="51"/>
  <c r="BB112" i="51"/>
  <c r="BE111" i="51"/>
  <c r="BD111" i="51"/>
  <c r="BC111" i="51"/>
  <c r="BB111" i="51"/>
  <c r="BE110" i="51"/>
  <c r="BD110" i="51"/>
  <c r="BC110" i="51"/>
  <c r="BB110" i="51"/>
  <c r="BE109" i="51"/>
  <c r="BD109" i="51"/>
  <c r="BC109" i="51"/>
  <c r="BB109" i="51"/>
  <c r="BE108" i="51"/>
  <c r="BD108" i="51"/>
  <c r="BC108" i="51"/>
  <c r="BB108" i="51"/>
  <c r="BE107" i="51"/>
  <c r="BD107" i="51"/>
  <c r="BC107" i="51"/>
  <c r="BB107" i="51"/>
  <c r="BE106" i="51"/>
  <c r="BD106" i="51"/>
  <c r="BC106" i="51"/>
  <c r="BB106" i="51"/>
  <c r="BE105" i="51"/>
  <c r="BD105" i="51"/>
  <c r="BC105" i="51"/>
  <c r="BB105" i="51"/>
  <c r="BE104" i="51"/>
  <c r="BD104" i="51"/>
  <c r="BC104" i="51"/>
  <c r="BB104" i="51"/>
  <c r="BE103" i="51"/>
  <c r="BD103" i="51"/>
  <c r="BC103" i="51"/>
  <c r="BB103" i="51"/>
  <c r="BE102" i="51"/>
  <c r="BD102" i="51"/>
  <c r="BC102" i="51"/>
  <c r="BB102" i="51"/>
  <c r="BE101" i="51"/>
  <c r="BD101" i="51"/>
  <c r="BC101" i="51"/>
  <c r="BB101" i="51"/>
  <c r="BE100" i="51"/>
  <c r="BD100" i="51"/>
  <c r="BC100" i="51"/>
  <c r="BB100" i="51"/>
  <c r="BE99" i="51"/>
  <c r="BD99" i="51"/>
  <c r="BC99" i="51"/>
  <c r="BB99" i="51"/>
  <c r="BE98" i="51"/>
  <c r="BD98" i="51"/>
  <c r="BC98" i="51"/>
  <c r="BB98" i="51"/>
  <c r="CE34" i="38"/>
  <c r="BW34" i="38"/>
  <c r="BX35" i="38"/>
  <c r="CE35" i="38"/>
  <c r="BW35" i="38"/>
  <c r="BS34" i="38"/>
  <c r="BS35" i="38"/>
  <c r="CE24" i="38"/>
  <c r="BS24" i="38"/>
  <c r="CE25" i="38"/>
  <c r="BS25" i="38"/>
  <c r="CE26" i="38"/>
  <c r="BW26" i="38"/>
  <c r="BS26" i="38"/>
  <c r="CE27" i="38"/>
  <c r="BW24" i="38"/>
  <c r="BW25" i="38"/>
  <c r="CE41" i="38"/>
  <c r="CE42" i="38"/>
  <c r="BW42" i="38"/>
  <c r="CE43" i="38"/>
  <c r="BW43" i="38"/>
  <c r="CE40" i="38"/>
  <c r="CE39" i="38"/>
  <c r="BS39" i="38"/>
  <c r="BW39" i="38"/>
  <c r="CE38" i="38"/>
  <c r="BW38" i="38"/>
  <c r="CE37" i="38"/>
  <c r="CE36" i="38"/>
  <c r="BW36" i="38"/>
  <c r="CE33" i="38"/>
  <c r="BS33" i="38"/>
  <c r="BT34" i="38"/>
  <c r="BW33" i="38"/>
  <c r="BX34" i="38"/>
  <c r="CE32" i="38"/>
  <c r="BW32" i="38"/>
  <c r="BX33" i="38"/>
  <c r="CE31" i="38"/>
  <c r="BW31" i="38"/>
  <c r="BX32" i="38"/>
  <c r="CE28" i="38"/>
  <c r="CE29" i="38"/>
  <c r="BW29" i="38"/>
  <c r="CE21" i="38"/>
  <c r="BW21" i="38"/>
  <c r="BX21" i="38"/>
  <c r="CE22" i="38"/>
  <c r="BW22" i="38"/>
  <c r="CE23" i="38"/>
  <c r="BW23" i="38"/>
  <c r="BX22" i="38"/>
  <c r="CE20" i="38"/>
  <c r="BW20" i="38"/>
  <c r="CE19" i="38"/>
  <c r="CE18" i="38"/>
  <c r="BW18" i="38"/>
  <c r="CE17" i="38"/>
  <c r="BW17" i="38"/>
  <c r="BS42" i="38"/>
  <c r="BS43" i="38"/>
  <c r="BT43" i="38"/>
  <c r="BS38" i="38"/>
  <c r="BS36" i="38"/>
  <c r="BS32" i="38"/>
  <c r="BT33" i="38"/>
  <c r="BS31" i="38"/>
  <c r="CE30" i="38"/>
  <c r="BS29" i="38"/>
  <c r="BS23" i="38"/>
  <c r="BS22" i="38"/>
  <c r="BT23" i="38"/>
  <c r="BS21" i="38"/>
  <c r="BS20" i="38"/>
  <c r="BS18" i="38"/>
  <c r="BS17" i="38"/>
  <c r="BT17" i="38"/>
  <c r="BX25" i="38"/>
  <c r="CF39" i="38"/>
  <c r="CA39" i="38"/>
  <c r="CF37" i="38"/>
  <c r="CA37" i="38"/>
  <c r="CF31" i="38"/>
  <c r="CA31" i="38"/>
  <c r="CF29" i="38"/>
  <c r="CA29" i="38"/>
  <c r="CF23" i="38"/>
  <c r="CA23" i="38"/>
  <c r="CF21" i="38"/>
  <c r="CA21" i="38"/>
  <c r="CD43" i="38"/>
  <c r="BP43" i="38"/>
  <c r="CD42" i="38"/>
  <c r="BP42" i="38"/>
  <c r="CD38" i="38"/>
  <c r="BP38" i="38"/>
  <c r="CD36" i="38"/>
  <c r="BP36" i="38"/>
  <c r="CD35" i="38"/>
  <c r="BP35" i="38"/>
  <c r="CD34" i="38"/>
  <c r="BP34" i="38"/>
  <c r="CD30" i="38"/>
  <c r="BP30" i="38"/>
  <c r="CD28" i="38"/>
  <c r="BP28" i="38"/>
  <c r="CD27" i="38"/>
  <c r="BP27" i="38"/>
  <c r="CD26" i="38"/>
  <c r="BP26" i="38"/>
  <c r="CD22" i="38"/>
  <c r="BP22" i="38"/>
  <c r="CD20" i="38"/>
  <c r="BP20" i="38"/>
  <c r="CD19" i="38"/>
  <c r="BP19" i="38"/>
  <c r="CD18" i="38"/>
  <c r="BP18" i="38"/>
  <c r="CC40" i="38"/>
  <c r="BM40" i="38"/>
  <c r="CC38" i="38"/>
  <c r="BM38" i="38"/>
  <c r="CC37" i="38"/>
  <c r="BM37" i="38"/>
  <c r="CC36" i="38"/>
  <c r="BM36" i="38"/>
  <c r="CC32" i="38"/>
  <c r="BM32" i="38"/>
  <c r="CC30" i="38"/>
  <c r="BM30" i="38"/>
  <c r="CC29" i="38"/>
  <c r="BM29" i="38"/>
  <c r="CC28" i="38"/>
  <c r="BM28" i="38"/>
  <c r="CC24" i="38"/>
  <c r="BM24" i="38"/>
  <c r="CC22" i="38"/>
  <c r="BM22" i="38"/>
  <c r="CC21" i="38"/>
  <c r="BM21" i="38"/>
  <c r="CG39" i="38"/>
  <c r="CB39" i="38"/>
  <c r="BJ39" i="38"/>
  <c r="CG38" i="38"/>
  <c r="CB38" i="38"/>
  <c r="BJ38" i="38"/>
  <c r="CG31" i="38"/>
  <c r="CB31" i="38"/>
  <c r="BJ31" i="38"/>
  <c r="CG30" i="38"/>
  <c r="CB30" i="38"/>
  <c r="BJ30" i="38"/>
  <c r="CG23" i="38"/>
  <c r="CB23" i="38"/>
  <c r="BJ23" i="38"/>
  <c r="CG22" i="38"/>
  <c r="CB22" i="38"/>
  <c r="BJ22" i="38"/>
  <c r="CF43" i="38"/>
  <c r="CA43" i="38"/>
  <c r="CG37" i="38"/>
  <c r="CB37" i="38"/>
  <c r="BJ37" i="38"/>
  <c r="CC43" i="38"/>
  <c r="BM43" i="38"/>
  <c r="CF42" i="38"/>
  <c r="CA42" i="38"/>
  <c r="CC42" i="38"/>
  <c r="BM42" i="38"/>
  <c r="CF41" i="38"/>
  <c r="CA41" i="38"/>
  <c r="CD41" i="38"/>
  <c r="BP41" i="38"/>
  <c r="CC41" i="38"/>
  <c r="BM41" i="38"/>
  <c r="CF40" i="38"/>
  <c r="CA40" i="38"/>
  <c r="CD40" i="38"/>
  <c r="BP40" i="38"/>
  <c r="CD39" i="38"/>
  <c r="BP39" i="38"/>
  <c r="CC39" i="38"/>
  <c r="BM39" i="38"/>
  <c r="CF38" i="38"/>
  <c r="CA38" i="38"/>
  <c r="CD37" i="38"/>
  <c r="BP37" i="38"/>
  <c r="CF36" i="38"/>
  <c r="CA36" i="38"/>
  <c r="CF35" i="38"/>
  <c r="CA35" i="38"/>
  <c r="CC35" i="38"/>
  <c r="BM35" i="38"/>
  <c r="CF34" i="38"/>
  <c r="CA34" i="38"/>
  <c r="CC34" i="38"/>
  <c r="BM34" i="38"/>
  <c r="CF33" i="38"/>
  <c r="CA33" i="38"/>
  <c r="CD33" i="38"/>
  <c r="BP33" i="38"/>
  <c r="CC33" i="38"/>
  <c r="BM33" i="38"/>
  <c r="CF32" i="38"/>
  <c r="CA32" i="38"/>
  <c r="CD32" i="38"/>
  <c r="BP32" i="38"/>
  <c r="CD31" i="38"/>
  <c r="BP31" i="38"/>
  <c r="CC31" i="38"/>
  <c r="BM31" i="38"/>
  <c r="CF30" i="38"/>
  <c r="CA30" i="38"/>
  <c r="CD29" i="38"/>
  <c r="BP29" i="38"/>
  <c r="CF28" i="38"/>
  <c r="CA28" i="38"/>
  <c r="CF27" i="38"/>
  <c r="CA27" i="38"/>
  <c r="CC27" i="38"/>
  <c r="BM27" i="38"/>
  <c r="CF26" i="38"/>
  <c r="CA26" i="38"/>
  <c r="CC26" i="38"/>
  <c r="BM26" i="38"/>
  <c r="CF25" i="38"/>
  <c r="CA25" i="38"/>
  <c r="CD25" i="38"/>
  <c r="BP25" i="38"/>
  <c r="CC25" i="38"/>
  <c r="BM25" i="38"/>
  <c r="CF24" i="38"/>
  <c r="CA24" i="38"/>
  <c r="CD24" i="38"/>
  <c r="BP24" i="38"/>
  <c r="CD23" i="38"/>
  <c r="BP23" i="38"/>
  <c r="CC23" i="38"/>
  <c r="BM23" i="38"/>
  <c r="CF22" i="38"/>
  <c r="CA22" i="38"/>
  <c r="CD21" i="38"/>
  <c r="BP21" i="38"/>
  <c r="CF20" i="38"/>
  <c r="CA20" i="38"/>
  <c r="CC20" i="38"/>
  <c r="CF19" i="38"/>
  <c r="CA19" i="38"/>
  <c r="CC19" i="38"/>
  <c r="BM19" i="38"/>
  <c r="CF18" i="38"/>
  <c r="CA18" i="38"/>
  <c r="CC18" i="38"/>
  <c r="BM18" i="38"/>
  <c r="CF17" i="38"/>
  <c r="CA17" i="38"/>
  <c r="CD17" i="38"/>
  <c r="BP17" i="38"/>
  <c r="CC17" i="38"/>
  <c r="BM17" i="38"/>
  <c r="BL20" i="38"/>
  <c r="BM20" i="38"/>
  <c r="BK20" i="38"/>
  <c r="CG24" i="38"/>
  <c r="CB24" i="38"/>
  <c r="BJ24" i="38"/>
  <c r="CG40" i="38"/>
  <c r="CB40" i="38"/>
  <c r="BJ40" i="38"/>
  <c r="CG25" i="38"/>
  <c r="CB25" i="38"/>
  <c r="BJ25" i="38"/>
  <c r="CG33" i="38"/>
  <c r="CB33" i="38"/>
  <c r="BJ33" i="38"/>
  <c r="CG18" i="38"/>
  <c r="CB18" i="38"/>
  <c r="BJ18" i="38"/>
  <c r="CG34" i="38"/>
  <c r="CB34" i="38"/>
  <c r="BJ34" i="38"/>
  <c r="CG19" i="38"/>
  <c r="CB19" i="38"/>
  <c r="BJ19" i="38"/>
  <c r="CG27" i="38"/>
  <c r="CB27" i="38"/>
  <c r="BJ27" i="38"/>
  <c r="CG35" i="38"/>
  <c r="CB35" i="38"/>
  <c r="BJ35" i="38"/>
  <c r="CG43" i="38"/>
  <c r="CB43" i="38"/>
  <c r="BJ43" i="38"/>
  <c r="CG17" i="38"/>
  <c r="CB17" i="38"/>
  <c r="BJ17" i="38"/>
  <c r="CG41" i="38"/>
  <c r="CB41" i="38"/>
  <c r="BJ41" i="38"/>
  <c r="CG26" i="38"/>
  <c r="CB26" i="38"/>
  <c r="BJ26" i="38"/>
  <c r="CG42" i="38"/>
  <c r="CB42" i="38"/>
  <c r="BJ42" i="38"/>
  <c r="CG20" i="38"/>
  <c r="CB20" i="38"/>
  <c r="BJ20" i="38"/>
  <c r="CG28" i="38"/>
  <c r="CB28" i="38"/>
  <c r="BJ28" i="38"/>
  <c r="CG36" i="38"/>
  <c r="CB36" i="38"/>
  <c r="BJ36" i="38"/>
  <c r="CG32" i="38"/>
  <c r="CB32" i="38"/>
  <c r="BJ32" i="38"/>
  <c r="CG21" i="38"/>
  <c r="CB21" i="38"/>
  <c r="BJ21" i="38"/>
  <c r="CG29" i="38"/>
  <c r="CB29" i="38"/>
  <c r="BJ29" i="38"/>
  <c r="AU118" i="51"/>
  <c r="AR118" i="51"/>
  <c r="AU63" i="51"/>
  <c r="AU62" i="51"/>
  <c r="AU61" i="51"/>
  <c r="AU60" i="51"/>
  <c r="AU59" i="51"/>
  <c r="AU58" i="51"/>
  <c r="AU57" i="51"/>
  <c r="AU56" i="51"/>
  <c r="AU55" i="51"/>
  <c r="AU54" i="51"/>
  <c r="AU53" i="51"/>
  <c r="AU52" i="51"/>
  <c r="AU51" i="51"/>
  <c r="AU50" i="51"/>
  <c r="AU49" i="51"/>
  <c r="AU48" i="51"/>
  <c r="AU47" i="51"/>
  <c r="AU46" i="51"/>
  <c r="AU45" i="51"/>
  <c r="AU44" i="51"/>
  <c r="AU43" i="51"/>
  <c r="AU42" i="51"/>
  <c r="AU41" i="51"/>
  <c r="AU40" i="51"/>
  <c r="AU39" i="51"/>
  <c r="AU38" i="51"/>
  <c r="AU37" i="51"/>
  <c r="AU36" i="51"/>
  <c r="AU35" i="51"/>
  <c r="AU34" i="51"/>
  <c r="AU33" i="51"/>
  <c r="AU32" i="51"/>
  <c r="AU31" i="51"/>
  <c r="AU30" i="51"/>
  <c r="AU29" i="51"/>
  <c r="AU28" i="51"/>
  <c r="AU27" i="51"/>
  <c r="AU26" i="51"/>
  <c r="AU25" i="51"/>
  <c r="AU24" i="51"/>
  <c r="AU23" i="51"/>
  <c r="AU22" i="51"/>
  <c r="AU21" i="51"/>
  <c r="AU20" i="51"/>
  <c r="AU19" i="51"/>
  <c r="AU18" i="51"/>
  <c r="AU17" i="51"/>
  <c r="AU16" i="51"/>
  <c r="AU64" i="51"/>
  <c r="AR63" i="51"/>
  <c r="AR62" i="51"/>
  <c r="AR61" i="51"/>
  <c r="AR60" i="51"/>
  <c r="AR59" i="51"/>
  <c r="AR58" i="51"/>
  <c r="AR57" i="51"/>
  <c r="AR56" i="51"/>
  <c r="AR55" i="51"/>
  <c r="AR54" i="51"/>
  <c r="AR53" i="51"/>
  <c r="AR52" i="51"/>
  <c r="AR51" i="51"/>
  <c r="AR50" i="51"/>
  <c r="AR49" i="51"/>
  <c r="AR48" i="51"/>
  <c r="AR47" i="51"/>
  <c r="AR46" i="51"/>
  <c r="AR45" i="51"/>
  <c r="AR44" i="51"/>
  <c r="AR43" i="51"/>
  <c r="AR42" i="51"/>
  <c r="AR41" i="51"/>
  <c r="AR40" i="51"/>
  <c r="AR39" i="51"/>
  <c r="AR38" i="51"/>
  <c r="AR37" i="51"/>
  <c r="AR36" i="51"/>
  <c r="AR35" i="51"/>
  <c r="AR34" i="51"/>
  <c r="AR33" i="51"/>
  <c r="AR32" i="51"/>
  <c r="AR31" i="51"/>
  <c r="AR30" i="51"/>
  <c r="AR29" i="51"/>
  <c r="AR28" i="51"/>
  <c r="AR27" i="51"/>
  <c r="AR26" i="51"/>
  <c r="AR25" i="51"/>
  <c r="AR24" i="51"/>
  <c r="AR23" i="51"/>
  <c r="AR22" i="51"/>
  <c r="AR21" i="51"/>
  <c r="AR20" i="51"/>
  <c r="AR64" i="51"/>
  <c r="N135" i="52"/>
  <c r="M135" i="52"/>
  <c r="L135" i="52"/>
  <c r="K135" i="52"/>
  <c r="F135" i="52"/>
  <c r="E135" i="52"/>
  <c r="D135" i="52"/>
  <c r="C135" i="52"/>
  <c r="L133" i="52"/>
  <c r="AC133" i="52"/>
  <c r="K133" i="52"/>
  <c r="F133" i="52"/>
  <c r="AB133" i="52"/>
  <c r="E133" i="52"/>
  <c r="D133" i="52"/>
  <c r="C133" i="52"/>
  <c r="L132" i="52"/>
  <c r="AC132" i="52"/>
  <c r="K132" i="52"/>
  <c r="F132" i="52"/>
  <c r="E132" i="52"/>
  <c r="D132" i="52"/>
  <c r="C132" i="52"/>
  <c r="L131" i="52"/>
  <c r="AC131" i="52"/>
  <c r="K131" i="52"/>
  <c r="F131" i="52"/>
  <c r="E131" i="52"/>
  <c r="D131" i="52"/>
  <c r="C131" i="52"/>
  <c r="L130" i="52"/>
  <c r="K130" i="52"/>
  <c r="F130" i="52"/>
  <c r="AB130" i="52"/>
  <c r="E130" i="52"/>
  <c r="D130" i="52"/>
  <c r="C130" i="52"/>
  <c r="L129" i="52"/>
  <c r="AC129" i="52"/>
  <c r="K129" i="52"/>
  <c r="F129" i="52"/>
  <c r="AB129" i="52"/>
  <c r="E129" i="52"/>
  <c r="D129" i="52"/>
  <c r="AA129" i="52"/>
  <c r="C129" i="52"/>
  <c r="L128" i="52"/>
  <c r="K128" i="52"/>
  <c r="F128" i="52"/>
  <c r="E128" i="52"/>
  <c r="D128" i="52"/>
  <c r="C128" i="52"/>
  <c r="L127" i="52"/>
  <c r="K127" i="52"/>
  <c r="F127" i="52"/>
  <c r="E127" i="52"/>
  <c r="D127" i="52"/>
  <c r="C127" i="52"/>
  <c r="L126" i="52"/>
  <c r="K126" i="52"/>
  <c r="F126" i="52"/>
  <c r="E126" i="52"/>
  <c r="D126" i="52"/>
  <c r="C126" i="52"/>
  <c r="L125" i="52"/>
  <c r="AC125" i="52"/>
  <c r="K125" i="52"/>
  <c r="F125" i="52"/>
  <c r="AB125" i="52"/>
  <c r="E125" i="52"/>
  <c r="D125" i="52"/>
  <c r="C125" i="52"/>
  <c r="L123" i="52"/>
  <c r="AC123" i="52"/>
  <c r="K123" i="52"/>
  <c r="F123" i="52"/>
  <c r="E123" i="52"/>
  <c r="D123" i="52"/>
  <c r="C123" i="52"/>
  <c r="L122" i="52"/>
  <c r="K122" i="52"/>
  <c r="F122" i="52"/>
  <c r="AB122" i="52"/>
  <c r="E122" i="52"/>
  <c r="D122" i="52"/>
  <c r="C122" i="52"/>
  <c r="L121" i="52"/>
  <c r="K121" i="52"/>
  <c r="F121" i="52"/>
  <c r="E121" i="52"/>
  <c r="D121" i="52"/>
  <c r="C121" i="52"/>
  <c r="L120" i="52"/>
  <c r="K120" i="52"/>
  <c r="F120" i="52"/>
  <c r="E120" i="52"/>
  <c r="D120" i="52"/>
  <c r="C120" i="52"/>
  <c r="L119" i="52"/>
  <c r="K119" i="52"/>
  <c r="F119" i="52"/>
  <c r="AB119" i="52"/>
  <c r="E119" i="52"/>
  <c r="D119" i="52"/>
  <c r="C119" i="52"/>
  <c r="L118" i="52"/>
  <c r="K118" i="52"/>
  <c r="F118" i="52"/>
  <c r="E118" i="52"/>
  <c r="D118" i="52"/>
  <c r="C118" i="52"/>
  <c r="L117" i="52"/>
  <c r="AC117" i="52"/>
  <c r="K117" i="52"/>
  <c r="F117" i="52"/>
  <c r="E117" i="52"/>
  <c r="D117" i="52"/>
  <c r="C117" i="52"/>
  <c r="L116" i="52"/>
  <c r="K116" i="52"/>
  <c r="F116" i="52"/>
  <c r="E116" i="52"/>
  <c r="D116" i="52"/>
  <c r="C116" i="52"/>
  <c r="L115" i="52"/>
  <c r="K115" i="52"/>
  <c r="F115" i="52"/>
  <c r="E115" i="52"/>
  <c r="D115" i="52"/>
  <c r="C115" i="52"/>
  <c r="L113" i="52"/>
  <c r="K113" i="52"/>
  <c r="F113" i="52"/>
  <c r="E113" i="52"/>
  <c r="D113" i="52"/>
  <c r="C113" i="52"/>
  <c r="L112" i="52"/>
  <c r="K112" i="52"/>
  <c r="F112" i="52"/>
  <c r="E112" i="52"/>
  <c r="D112" i="52"/>
  <c r="C112" i="52"/>
  <c r="L111" i="52"/>
  <c r="K111" i="52"/>
  <c r="F111" i="52"/>
  <c r="E111" i="52"/>
  <c r="D111" i="52"/>
  <c r="C111" i="52"/>
  <c r="L110" i="52"/>
  <c r="K110" i="52"/>
  <c r="F110" i="52"/>
  <c r="AB110" i="52"/>
  <c r="E110" i="52"/>
  <c r="D110" i="52"/>
  <c r="C110" i="52"/>
  <c r="L109" i="52"/>
  <c r="AC109" i="52"/>
  <c r="K109" i="52"/>
  <c r="F109" i="52"/>
  <c r="AB109" i="52"/>
  <c r="E109" i="52"/>
  <c r="D109" i="52"/>
  <c r="AA109" i="52"/>
  <c r="C109" i="52"/>
  <c r="L108" i="52"/>
  <c r="K108" i="52"/>
  <c r="F108" i="52"/>
  <c r="E108" i="52"/>
  <c r="D108" i="52"/>
  <c r="C108" i="52"/>
  <c r="L107" i="52"/>
  <c r="K107" i="52"/>
  <c r="F107" i="52"/>
  <c r="E107" i="52"/>
  <c r="D107" i="52"/>
  <c r="C107" i="52"/>
  <c r="L106" i="52"/>
  <c r="K106" i="52"/>
  <c r="F106" i="52"/>
  <c r="E106" i="52"/>
  <c r="D106" i="52"/>
  <c r="C106" i="52"/>
  <c r="L105" i="52"/>
  <c r="K105" i="52"/>
  <c r="F105" i="52"/>
  <c r="AB105" i="52"/>
  <c r="E105" i="52"/>
  <c r="D105" i="52"/>
  <c r="C105" i="52"/>
  <c r="L103" i="52"/>
  <c r="F103" i="52"/>
  <c r="E103" i="52"/>
  <c r="D103" i="52"/>
  <c r="C103" i="52"/>
  <c r="L102" i="52"/>
  <c r="K102" i="52"/>
  <c r="F102" i="52"/>
  <c r="E102" i="52"/>
  <c r="D102" i="52"/>
  <c r="C102" i="52"/>
  <c r="L101" i="52"/>
  <c r="K101" i="52"/>
  <c r="F101" i="52"/>
  <c r="E101" i="52"/>
  <c r="D101" i="52"/>
  <c r="C101" i="52"/>
  <c r="L100" i="52"/>
  <c r="K100" i="52"/>
  <c r="F100" i="52"/>
  <c r="E100" i="52"/>
  <c r="D100" i="52"/>
  <c r="C100" i="52"/>
  <c r="L99" i="52"/>
  <c r="K99" i="52"/>
  <c r="F99" i="52"/>
  <c r="E99" i="52"/>
  <c r="D99" i="52"/>
  <c r="C99" i="52"/>
  <c r="K98" i="52"/>
  <c r="E98" i="52"/>
  <c r="D98" i="52"/>
  <c r="AA98" i="52"/>
  <c r="C98" i="52"/>
  <c r="K97" i="52"/>
  <c r="E97" i="52"/>
  <c r="D97" i="52"/>
  <c r="AA97" i="52"/>
  <c r="C97" i="52"/>
  <c r="L96" i="52"/>
  <c r="K96" i="52"/>
  <c r="F96" i="52"/>
  <c r="E96" i="52"/>
  <c r="D96" i="52"/>
  <c r="C96" i="52"/>
  <c r="L95" i="52"/>
  <c r="K95" i="52"/>
  <c r="F95" i="52"/>
  <c r="E95" i="52"/>
  <c r="F138" i="52"/>
  <c r="D95" i="52"/>
  <c r="C95" i="52"/>
  <c r="L94" i="52"/>
  <c r="K94" i="52"/>
  <c r="F94" i="52"/>
  <c r="E94" i="52"/>
  <c r="D94" i="52"/>
  <c r="C94" i="52"/>
  <c r="L93" i="52"/>
  <c r="K93" i="52"/>
  <c r="F93" i="52"/>
  <c r="E93" i="52"/>
  <c r="D93" i="52"/>
  <c r="C93" i="52"/>
  <c r="L92" i="52"/>
  <c r="K92" i="52"/>
  <c r="F92" i="52"/>
  <c r="E92" i="52"/>
  <c r="D92" i="52"/>
  <c r="C92" i="52"/>
  <c r="L91" i="52"/>
  <c r="K91" i="52"/>
  <c r="F91" i="52"/>
  <c r="E91" i="52"/>
  <c r="D91" i="52"/>
  <c r="C91" i="52"/>
  <c r="L90" i="52"/>
  <c r="K90" i="52"/>
  <c r="F90" i="52"/>
  <c r="E90" i="52"/>
  <c r="D90" i="52"/>
  <c r="C90" i="52"/>
  <c r="L89" i="52"/>
  <c r="K89" i="52"/>
  <c r="F89" i="52"/>
  <c r="E89" i="52"/>
  <c r="D89" i="52"/>
  <c r="C89" i="52"/>
  <c r="L88" i="52"/>
  <c r="K88" i="52"/>
  <c r="F88" i="52"/>
  <c r="E88" i="52"/>
  <c r="D88" i="52"/>
  <c r="C88" i="52"/>
  <c r="L87" i="52"/>
  <c r="K87" i="52"/>
  <c r="F87" i="52"/>
  <c r="E87" i="52"/>
  <c r="D87" i="52"/>
  <c r="C87" i="52"/>
  <c r="L86" i="52"/>
  <c r="K86" i="52"/>
  <c r="F86" i="52"/>
  <c r="E86" i="52"/>
  <c r="D86" i="52"/>
  <c r="C86" i="52"/>
  <c r="L85" i="52"/>
  <c r="K85" i="52"/>
  <c r="F85" i="52"/>
  <c r="E85" i="52"/>
  <c r="D85" i="52"/>
  <c r="AA85" i="52"/>
  <c r="C85" i="52"/>
  <c r="L84" i="52"/>
  <c r="K84" i="52"/>
  <c r="F84" i="52"/>
  <c r="E84" i="52"/>
  <c r="D84" i="52"/>
  <c r="C84" i="52"/>
  <c r="L83" i="52"/>
  <c r="K83" i="52"/>
  <c r="F83" i="52"/>
  <c r="E83" i="52"/>
  <c r="D83" i="52"/>
  <c r="AA83" i="52"/>
  <c r="C83" i="52"/>
  <c r="L82" i="52"/>
  <c r="K82" i="52"/>
  <c r="F82" i="52"/>
  <c r="E82" i="52"/>
  <c r="D82" i="52"/>
  <c r="C82" i="52"/>
  <c r="L81" i="52"/>
  <c r="K81" i="52"/>
  <c r="F81" i="52"/>
  <c r="E81" i="52"/>
  <c r="D81" i="52"/>
  <c r="C81" i="52"/>
  <c r="L80" i="52"/>
  <c r="K80" i="52"/>
  <c r="F80" i="52"/>
  <c r="E80" i="52"/>
  <c r="D80" i="52"/>
  <c r="C80" i="52"/>
  <c r="L79" i="52"/>
  <c r="K79" i="52"/>
  <c r="F79" i="52"/>
  <c r="E79" i="52"/>
  <c r="D79" i="52"/>
  <c r="C79" i="52"/>
  <c r="L78" i="52"/>
  <c r="K78" i="52"/>
  <c r="F78" i="52"/>
  <c r="E78" i="52"/>
  <c r="D78" i="52"/>
  <c r="C78" i="52"/>
  <c r="L77" i="52"/>
  <c r="K77" i="52"/>
  <c r="F77" i="52"/>
  <c r="E77" i="52"/>
  <c r="D77" i="52"/>
  <c r="C77" i="52"/>
  <c r="L76" i="52"/>
  <c r="K76" i="52"/>
  <c r="F76" i="52"/>
  <c r="E76" i="52"/>
  <c r="D76" i="52"/>
  <c r="C76" i="52"/>
  <c r="L75" i="52"/>
  <c r="K75" i="52"/>
  <c r="F75" i="52"/>
  <c r="E75" i="52"/>
  <c r="D75" i="52"/>
  <c r="C75" i="52"/>
  <c r="L74" i="52"/>
  <c r="K74" i="52"/>
  <c r="F74" i="52"/>
  <c r="E74" i="52"/>
  <c r="D74" i="52"/>
  <c r="C74" i="52"/>
  <c r="L73" i="52"/>
  <c r="K73" i="52"/>
  <c r="F73" i="52"/>
  <c r="E73" i="52"/>
  <c r="D73" i="52"/>
  <c r="C73" i="52"/>
  <c r="L72" i="52"/>
  <c r="K72" i="52"/>
  <c r="F72" i="52"/>
  <c r="E72" i="52"/>
  <c r="D72" i="52"/>
  <c r="C72" i="52"/>
  <c r="L71" i="52"/>
  <c r="K71" i="52"/>
  <c r="F71" i="52"/>
  <c r="E71" i="52"/>
  <c r="D71" i="52"/>
  <c r="C71" i="52"/>
  <c r="L70" i="52"/>
  <c r="K70" i="52"/>
  <c r="F70" i="52"/>
  <c r="E70" i="52"/>
  <c r="D70" i="52"/>
  <c r="C70" i="52"/>
  <c r="L69" i="52"/>
  <c r="K69" i="52"/>
  <c r="F69" i="52"/>
  <c r="E69" i="52"/>
  <c r="D69" i="52"/>
  <c r="AA69" i="52"/>
  <c r="C69" i="52"/>
  <c r="L68" i="52"/>
  <c r="K68" i="52"/>
  <c r="F68" i="52"/>
  <c r="E68" i="52"/>
  <c r="D68" i="52"/>
  <c r="C68" i="52"/>
  <c r="L67" i="52"/>
  <c r="K67" i="52"/>
  <c r="F67" i="52"/>
  <c r="E67" i="52"/>
  <c r="D67" i="52"/>
  <c r="C67" i="52"/>
  <c r="L66" i="52"/>
  <c r="K66" i="52"/>
  <c r="F66" i="52"/>
  <c r="E66" i="52"/>
  <c r="D66" i="52"/>
  <c r="C66" i="52"/>
  <c r="L65" i="52"/>
  <c r="K65" i="52"/>
  <c r="F65" i="52"/>
  <c r="E65" i="52"/>
  <c r="D65" i="52"/>
  <c r="AA65" i="52"/>
  <c r="C65" i="52"/>
  <c r="L64" i="52"/>
  <c r="K64" i="52"/>
  <c r="F64" i="52"/>
  <c r="E64" i="52"/>
  <c r="D64" i="52"/>
  <c r="C64" i="52"/>
  <c r="L63" i="52"/>
  <c r="K63" i="52"/>
  <c r="F63" i="52"/>
  <c r="E63" i="52"/>
  <c r="D63" i="52"/>
  <c r="C63" i="52"/>
  <c r="L62" i="52"/>
  <c r="K62" i="52"/>
  <c r="F62" i="52"/>
  <c r="E62" i="52"/>
  <c r="D62" i="52"/>
  <c r="C62" i="52"/>
  <c r="L61" i="52"/>
  <c r="K61" i="52"/>
  <c r="F61" i="52"/>
  <c r="E61" i="52"/>
  <c r="D61" i="52"/>
  <c r="AA61" i="52"/>
  <c r="C61" i="52"/>
  <c r="L60" i="52"/>
  <c r="K60" i="52"/>
  <c r="F60" i="52"/>
  <c r="E60" i="52"/>
  <c r="D60" i="52"/>
  <c r="C60" i="52"/>
  <c r="L59" i="52"/>
  <c r="K59" i="52"/>
  <c r="F59" i="52"/>
  <c r="E59" i="52"/>
  <c r="D59" i="52"/>
  <c r="C59" i="52"/>
  <c r="L58" i="52"/>
  <c r="K58" i="52"/>
  <c r="F58" i="52"/>
  <c r="E58" i="52"/>
  <c r="D58" i="52"/>
  <c r="C58" i="52"/>
  <c r="L57" i="52"/>
  <c r="K57" i="52"/>
  <c r="F57" i="52"/>
  <c r="E57" i="52"/>
  <c r="D57" i="52"/>
  <c r="C57" i="52"/>
  <c r="L56" i="52"/>
  <c r="K56" i="52"/>
  <c r="F56" i="52"/>
  <c r="E56" i="52"/>
  <c r="D56" i="52"/>
  <c r="C56" i="52"/>
  <c r="L55" i="52"/>
  <c r="F55" i="52"/>
  <c r="D55" i="52"/>
  <c r="L54" i="52"/>
  <c r="K54" i="52"/>
  <c r="F54" i="52"/>
  <c r="E54" i="52"/>
  <c r="D54" i="52"/>
  <c r="AA54" i="52"/>
  <c r="C54" i="52"/>
  <c r="L53" i="52"/>
  <c r="K53" i="52"/>
  <c r="F53" i="52"/>
  <c r="E53" i="52"/>
  <c r="D53" i="52"/>
  <c r="C53" i="52"/>
  <c r="L52" i="52"/>
  <c r="AC52" i="52"/>
  <c r="K52" i="52"/>
  <c r="F52" i="52"/>
  <c r="E52" i="52"/>
  <c r="D52" i="52"/>
  <c r="C52" i="52"/>
  <c r="L51" i="52"/>
  <c r="K51" i="52"/>
  <c r="F51" i="52"/>
  <c r="E51" i="52"/>
  <c r="D51" i="52"/>
  <c r="C51" i="52"/>
  <c r="L50" i="52"/>
  <c r="K50" i="52"/>
  <c r="F50" i="52"/>
  <c r="E50" i="52"/>
  <c r="D50" i="52"/>
  <c r="C50" i="52"/>
  <c r="L49" i="52"/>
  <c r="K49" i="52"/>
  <c r="F49" i="52"/>
  <c r="E49" i="52"/>
  <c r="D49" i="52"/>
  <c r="C49" i="52"/>
  <c r="L48" i="52"/>
  <c r="K48" i="52"/>
  <c r="F48" i="52"/>
  <c r="AB48" i="52"/>
  <c r="E48" i="52"/>
  <c r="D48" i="52"/>
  <c r="C48" i="52"/>
  <c r="L47" i="52"/>
  <c r="K47" i="52"/>
  <c r="F47" i="52"/>
  <c r="AB47" i="52"/>
  <c r="E47" i="52"/>
  <c r="D47" i="52"/>
  <c r="C47" i="52"/>
  <c r="L46" i="52"/>
  <c r="K46" i="52"/>
  <c r="F46" i="52"/>
  <c r="E46" i="52"/>
  <c r="D46" i="52"/>
  <c r="C46" i="52"/>
  <c r="L45" i="52"/>
  <c r="K45" i="52"/>
  <c r="F45" i="52"/>
  <c r="E45" i="52"/>
  <c r="D45" i="52"/>
  <c r="AA45" i="52"/>
  <c r="C45" i="52"/>
  <c r="L44" i="52"/>
  <c r="K44" i="52"/>
  <c r="F44" i="52"/>
  <c r="E44" i="52"/>
  <c r="D44" i="52"/>
  <c r="C44" i="52"/>
  <c r="L43" i="52"/>
  <c r="K43" i="52"/>
  <c r="F43" i="52"/>
  <c r="E43" i="52"/>
  <c r="D43" i="52"/>
  <c r="C43" i="52"/>
  <c r="L42" i="52"/>
  <c r="AC42" i="52"/>
  <c r="K42" i="52"/>
  <c r="F42" i="52"/>
  <c r="E42" i="52"/>
  <c r="D42" i="52"/>
  <c r="AA42" i="52"/>
  <c r="C42" i="52"/>
  <c r="L41" i="52"/>
  <c r="K41" i="52"/>
  <c r="F41" i="52"/>
  <c r="E41" i="52"/>
  <c r="D41" i="52"/>
  <c r="C41" i="52"/>
  <c r="L40" i="52"/>
  <c r="K40" i="52"/>
  <c r="F40" i="52"/>
  <c r="E40" i="52"/>
  <c r="D40" i="52"/>
  <c r="C40" i="52"/>
  <c r="L39" i="52"/>
  <c r="K39" i="52"/>
  <c r="F39" i="52"/>
  <c r="E39" i="52"/>
  <c r="D39" i="52"/>
  <c r="AA39" i="52"/>
  <c r="C39" i="52"/>
  <c r="L38" i="52"/>
  <c r="K38" i="52"/>
  <c r="F38" i="52"/>
  <c r="E38" i="52"/>
  <c r="D38" i="52"/>
  <c r="C38" i="52"/>
  <c r="L37" i="52"/>
  <c r="AC37" i="52"/>
  <c r="K37" i="52"/>
  <c r="F37" i="52"/>
  <c r="E37" i="52"/>
  <c r="D37" i="52"/>
  <c r="C37" i="52"/>
  <c r="L36" i="52"/>
  <c r="AC36" i="52"/>
  <c r="K36" i="52"/>
  <c r="F36" i="52"/>
  <c r="E36" i="52"/>
  <c r="D36" i="52"/>
  <c r="C36" i="52"/>
  <c r="L35" i="52"/>
  <c r="AC35" i="52"/>
  <c r="K35" i="52"/>
  <c r="F35" i="52"/>
  <c r="E35" i="52"/>
  <c r="D35" i="52"/>
  <c r="AA35" i="52"/>
  <c r="C35" i="52"/>
  <c r="L34" i="52"/>
  <c r="AC34" i="52"/>
  <c r="K34" i="52"/>
  <c r="F34" i="52"/>
  <c r="E34" i="52"/>
  <c r="D34" i="52"/>
  <c r="C34" i="52"/>
  <c r="L33" i="52"/>
  <c r="K33" i="52"/>
  <c r="F33" i="52"/>
  <c r="E33" i="52"/>
  <c r="D33" i="52"/>
  <c r="AA33" i="52"/>
  <c r="C33" i="52"/>
  <c r="L32" i="52"/>
  <c r="K32" i="52"/>
  <c r="F32" i="52"/>
  <c r="E32" i="52"/>
  <c r="D32" i="52"/>
  <c r="AA32" i="52"/>
  <c r="C32" i="52"/>
  <c r="L31" i="52"/>
  <c r="K31" i="52"/>
  <c r="F31" i="52"/>
  <c r="AB31" i="52"/>
  <c r="E31" i="52"/>
  <c r="D31" i="52"/>
  <c r="AA31" i="52"/>
  <c r="C31" i="52"/>
  <c r="L30" i="52"/>
  <c r="K30" i="52"/>
  <c r="F30" i="52"/>
  <c r="E30" i="52"/>
  <c r="D30" i="52"/>
  <c r="C30" i="52"/>
  <c r="L29" i="52"/>
  <c r="K29" i="52"/>
  <c r="F29" i="52"/>
  <c r="E29" i="52"/>
  <c r="D29" i="52"/>
  <c r="C29" i="52"/>
  <c r="L28" i="52"/>
  <c r="K28" i="52"/>
  <c r="F28" i="52"/>
  <c r="AB28" i="52"/>
  <c r="E28" i="52"/>
  <c r="D28" i="52"/>
  <c r="AA28" i="52"/>
  <c r="C28" i="52"/>
  <c r="L27" i="52"/>
  <c r="K27" i="52"/>
  <c r="F27" i="52"/>
  <c r="E27" i="52"/>
  <c r="D27" i="52"/>
  <c r="AA27" i="52"/>
  <c r="C27" i="52"/>
  <c r="L26" i="52"/>
  <c r="K26" i="52"/>
  <c r="F26" i="52"/>
  <c r="AB26" i="52"/>
  <c r="E26" i="52"/>
  <c r="D26" i="52"/>
  <c r="C26" i="52"/>
  <c r="L25" i="52"/>
  <c r="K25" i="52"/>
  <c r="F25" i="52"/>
  <c r="E25" i="52"/>
  <c r="D25" i="52"/>
  <c r="C25" i="52"/>
  <c r="L24" i="52"/>
  <c r="K24" i="52"/>
  <c r="F24" i="52"/>
  <c r="E24" i="52"/>
  <c r="D24" i="52"/>
  <c r="C24" i="52"/>
  <c r="L23" i="52"/>
  <c r="K23" i="52"/>
  <c r="F23" i="52"/>
  <c r="E23" i="52"/>
  <c r="D23" i="52"/>
  <c r="AA23" i="52"/>
  <c r="C23" i="52"/>
  <c r="L22" i="52"/>
  <c r="K22" i="52"/>
  <c r="F22" i="52"/>
  <c r="E22" i="52"/>
  <c r="D22" i="52"/>
  <c r="AA22" i="52"/>
  <c r="C22" i="52"/>
  <c r="L21" i="52"/>
  <c r="K21" i="52"/>
  <c r="F21" i="52"/>
  <c r="AB21" i="52"/>
  <c r="E21" i="52"/>
  <c r="D21" i="52"/>
  <c r="C21" i="52"/>
  <c r="L20" i="52"/>
  <c r="K20" i="52"/>
  <c r="F20" i="52"/>
  <c r="E20" i="52"/>
  <c r="D20" i="52"/>
  <c r="AA20" i="52"/>
  <c r="C20" i="52"/>
  <c r="L19" i="52"/>
  <c r="AC19" i="52"/>
  <c r="K19" i="52"/>
  <c r="F19" i="52"/>
  <c r="AB19" i="52"/>
  <c r="E19" i="52"/>
  <c r="D19" i="52"/>
  <c r="C19" i="52"/>
  <c r="L18" i="52"/>
  <c r="K18" i="52"/>
  <c r="F18" i="52"/>
  <c r="E18" i="52"/>
  <c r="D18" i="52"/>
  <c r="C18" i="52"/>
  <c r="L17" i="52"/>
  <c r="K17" i="52"/>
  <c r="F17" i="52"/>
  <c r="AB17" i="52"/>
  <c r="E17" i="52"/>
  <c r="D17" i="52"/>
  <c r="C17" i="52"/>
  <c r="L16" i="52"/>
  <c r="AC16" i="52"/>
  <c r="K16" i="52"/>
  <c r="F16" i="52"/>
  <c r="E16" i="52"/>
  <c r="D16" i="52"/>
  <c r="C16" i="52"/>
  <c r="L15" i="52"/>
  <c r="AC15" i="52"/>
  <c r="K15" i="52"/>
  <c r="F15" i="52"/>
  <c r="AB15" i="52"/>
  <c r="E15" i="52"/>
  <c r="D15" i="52"/>
  <c r="C15" i="52"/>
  <c r="L14" i="52"/>
  <c r="AC14" i="52"/>
  <c r="K14" i="52"/>
  <c r="F14" i="52"/>
  <c r="AB14" i="52"/>
  <c r="E14" i="52"/>
  <c r="D14" i="52"/>
  <c r="C14" i="52"/>
  <c r="L13" i="52"/>
  <c r="K13" i="52"/>
  <c r="F13" i="52"/>
  <c r="AB13" i="52"/>
  <c r="E13" i="52"/>
  <c r="D13" i="52"/>
  <c r="C13" i="52"/>
  <c r="L12" i="52"/>
  <c r="AC12" i="52"/>
  <c r="K12" i="52"/>
  <c r="F12" i="52"/>
  <c r="AB12" i="52"/>
  <c r="E12" i="52"/>
  <c r="D12" i="52"/>
  <c r="C12" i="52"/>
  <c r="L11" i="52"/>
  <c r="K11" i="52"/>
  <c r="F11" i="52"/>
  <c r="E11" i="52"/>
  <c r="D11" i="52"/>
  <c r="C11" i="52"/>
  <c r="L10" i="52"/>
  <c r="K10" i="52"/>
  <c r="F10" i="52"/>
  <c r="E10" i="52"/>
  <c r="D10" i="52"/>
  <c r="AA10" i="52"/>
  <c r="C10" i="52"/>
  <c r="L9" i="52"/>
  <c r="K9" i="52"/>
  <c r="F9" i="52"/>
  <c r="E9" i="52"/>
  <c r="D9" i="52"/>
  <c r="C9" i="52"/>
  <c r="L8" i="52"/>
  <c r="K8" i="52"/>
  <c r="F8" i="52"/>
  <c r="E8" i="52"/>
  <c r="D8" i="52"/>
  <c r="C8" i="52"/>
  <c r="L7" i="52"/>
  <c r="K7" i="52"/>
  <c r="F7" i="52"/>
  <c r="E7" i="52"/>
  <c r="D7" i="52"/>
  <c r="C7" i="52"/>
  <c r="L6" i="52"/>
  <c r="F6" i="52"/>
  <c r="D6" i="52"/>
  <c r="C6" i="52"/>
  <c r="D5" i="52"/>
  <c r="AA5" i="52"/>
  <c r="B6" i="52"/>
  <c r="B7" i="52"/>
  <c r="B8" i="52"/>
  <c r="B9" i="52"/>
  <c r="B10" i="52"/>
  <c r="B11" i="52"/>
  <c r="B12" i="52"/>
  <c r="B13" i="52"/>
  <c r="B14" i="52"/>
  <c r="B15" i="52"/>
  <c r="B16" i="52"/>
  <c r="B17" i="52"/>
  <c r="B18" i="52"/>
  <c r="B19" i="52"/>
  <c r="B20" i="52"/>
  <c r="B21" i="52"/>
  <c r="B22" i="52"/>
  <c r="B23" i="52"/>
  <c r="B24" i="52"/>
  <c r="B25" i="52"/>
  <c r="B26" i="52"/>
  <c r="B27" i="52"/>
  <c r="B28" i="52"/>
  <c r="B29" i="52"/>
  <c r="B30" i="52"/>
  <c r="B31" i="52"/>
  <c r="B32" i="52"/>
  <c r="B33" i="52"/>
  <c r="B34" i="52"/>
  <c r="B35" i="52"/>
  <c r="B36" i="52"/>
  <c r="B37" i="52"/>
  <c r="B38" i="52"/>
  <c r="B39" i="52"/>
  <c r="B40" i="52"/>
  <c r="B41" i="52"/>
  <c r="B42" i="52"/>
  <c r="B43" i="52"/>
  <c r="B44" i="52"/>
  <c r="B45" i="52"/>
  <c r="B46" i="52"/>
  <c r="B47" i="52"/>
  <c r="B48" i="52"/>
  <c r="B49" i="52"/>
  <c r="B50" i="52"/>
  <c r="B51" i="52"/>
  <c r="B52" i="52"/>
  <c r="B53" i="52"/>
  <c r="B54" i="52"/>
  <c r="B55" i="52"/>
  <c r="B56" i="52"/>
  <c r="B57" i="52"/>
  <c r="B58" i="52"/>
  <c r="B59" i="52"/>
  <c r="B60" i="52"/>
  <c r="B61" i="52"/>
  <c r="B62" i="52"/>
  <c r="B63" i="52"/>
  <c r="B64" i="52"/>
  <c r="B65" i="52"/>
  <c r="B66" i="52"/>
  <c r="B67" i="52"/>
  <c r="B68" i="52"/>
  <c r="B69" i="52"/>
  <c r="B70" i="52"/>
  <c r="B71" i="52"/>
  <c r="B72" i="52"/>
  <c r="B73" i="52"/>
  <c r="B74" i="52"/>
  <c r="B75" i="52"/>
  <c r="B76" i="52"/>
  <c r="B77" i="52"/>
  <c r="B78" i="52"/>
  <c r="B79" i="52"/>
  <c r="B80" i="52"/>
  <c r="B81" i="52"/>
  <c r="B82" i="52"/>
  <c r="B83" i="52"/>
  <c r="B84" i="52"/>
  <c r="B85" i="52"/>
  <c r="B86" i="52"/>
  <c r="B87" i="52"/>
  <c r="B88" i="52"/>
  <c r="B89" i="52"/>
  <c r="B90" i="52"/>
  <c r="B91" i="52"/>
  <c r="B92" i="52"/>
  <c r="B93" i="52"/>
  <c r="B94" i="52"/>
  <c r="B95" i="52"/>
  <c r="B96" i="52"/>
  <c r="B97" i="52"/>
  <c r="B98" i="52"/>
  <c r="B99" i="52"/>
  <c r="B100" i="52"/>
  <c r="B101" i="52"/>
  <c r="B102" i="52"/>
  <c r="B103" i="52"/>
  <c r="B105" i="52"/>
  <c r="B106" i="52"/>
  <c r="B107" i="52"/>
  <c r="B108" i="52"/>
  <c r="B109" i="52"/>
  <c r="B110" i="52"/>
  <c r="B111" i="52"/>
  <c r="B112" i="52"/>
  <c r="B113" i="52"/>
  <c r="B115" i="52"/>
  <c r="B116" i="52"/>
  <c r="B117" i="52"/>
  <c r="B118" i="52"/>
  <c r="B119" i="52"/>
  <c r="B120" i="52"/>
  <c r="B121" i="52"/>
  <c r="B122" i="52"/>
  <c r="B123" i="52"/>
  <c r="B125" i="52"/>
  <c r="B126" i="52"/>
  <c r="B127" i="52"/>
  <c r="B128" i="52"/>
  <c r="B129" i="52"/>
  <c r="B130" i="52"/>
  <c r="B131" i="52"/>
  <c r="B132" i="52"/>
  <c r="B133" i="52"/>
  <c r="B135" i="52"/>
  <c r="B8" i="51"/>
  <c r="C8" i="51"/>
  <c r="D8" i="51"/>
  <c r="E8" i="51"/>
  <c r="F8" i="51"/>
  <c r="G8" i="51"/>
  <c r="H8" i="51"/>
  <c r="I8" i="51"/>
  <c r="K8" i="51"/>
  <c r="A9" i="51"/>
  <c r="A10" i="51"/>
  <c r="A11" i="51"/>
  <c r="A12" i="51"/>
  <c r="A13" i="51"/>
  <c r="A14" i="51"/>
  <c r="A15" i="51"/>
  <c r="A16" i="51"/>
  <c r="A17" i="51"/>
  <c r="A18" i="51"/>
  <c r="A19" i="51"/>
  <c r="A20" i="51"/>
  <c r="A21" i="51"/>
  <c r="A22" i="51"/>
  <c r="A23" i="51"/>
  <c r="A24" i="51"/>
  <c r="A25" i="51"/>
  <c r="A26" i="51"/>
  <c r="A27" i="51"/>
  <c r="A28" i="51"/>
  <c r="A29" i="51"/>
  <c r="A30" i="51"/>
  <c r="A31" i="51"/>
  <c r="A32" i="51"/>
  <c r="A33" i="51"/>
  <c r="A34" i="51"/>
  <c r="A35" i="51"/>
  <c r="A36" i="51"/>
  <c r="A37" i="51"/>
  <c r="A38" i="51"/>
  <c r="A39" i="51"/>
  <c r="A40" i="51"/>
  <c r="A41" i="51"/>
  <c r="A42" i="51"/>
  <c r="A43" i="51"/>
  <c r="A44" i="51"/>
  <c r="A45" i="51"/>
  <c r="A46" i="51"/>
  <c r="A47" i="51"/>
  <c r="A48" i="51"/>
  <c r="A49" i="51"/>
  <c r="A50" i="51"/>
  <c r="A51" i="51"/>
  <c r="A52" i="51"/>
  <c r="A53" i="51"/>
  <c r="A54" i="51"/>
  <c r="A55" i="51"/>
  <c r="A56" i="51"/>
  <c r="A57" i="51"/>
  <c r="A58" i="51"/>
  <c r="A59" i="51"/>
  <c r="A60" i="51"/>
  <c r="A61" i="51"/>
  <c r="A62" i="51"/>
  <c r="A63" i="51"/>
  <c r="A64" i="51"/>
  <c r="A65" i="51"/>
  <c r="A66" i="51"/>
  <c r="A67" i="51"/>
  <c r="A68" i="51"/>
  <c r="A69" i="51"/>
  <c r="A70" i="51"/>
  <c r="A71" i="51"/>
  <c r="A72" i="51"/>
  <c r="A73" i="51"/>
  <c r="A74" i="51"/>
  <c r="A75" i="51"/>
  <c r="A76" i="51"/>
  <c r="A77" i="51"/>
  <c r="A78" i="51"/>
  <c r="A79" i="51"/>
  <c r="A80" i="51"/>
  <c r="A81" i="51"/>
  <c r="A82" i="51"/>
  <c r="B31" i="51"/>
  <c r="C31" i="51"/>
  <c r="D31" i="51"/>
  <c r="E31" i="51"/>
  <c r="F31" i="51"/>
  <c r="G31" i="51"/>
  <c r="H31" i="51"/>
  <c r="I31" i="51"/>
  <c r="K31" i="51"/>
  <c r="B37" i="51"/>
  <c r="C37" i="51"/>
  <c r="D37" i="51"/>
  <c r="E37" i="51"/>
  <c r="F37" i="51"/>
  <c r="G37" i="51"/>
  <c r="H37" i="51"/>
  <c r="I37" i="51"/>
  <c r="K37" i="51"/>
  <c r="B59" i="51"/>
  <c r="C59" i="51"/>
  <c r="D59" i="51"/>
  <c r="E59" i="51"/>
  <c r="F59" i="51"/>
  <c r="G59" i="51"/>
  <c r="H59" i="51"/>
  <c r="I59" i="51"/>
  <c r="K59" i="51"/>
  <c r="B62" i="51"/>
  <c r="C62" i="51"/>
  <c r="D62" i="51"/>
  <c r="E62" i="51"/>
  <c r="F62" i="51"/>
  <c r="G62" i="51"/>
  <c r="H62" i="51"/>
  <c r="I62" i="51"/>
  <c r="K62" i="51"/>
  <c r="V63" i="51"/>
  <c r="W63" i="51"/>
  <c r="X63" i="51"/>
  <c r="Y63" i="51"/>
  <c r="Z63" i="51"/>
  <c r="AA63" i="51"/>
  <c r="AB63" i="51"/>
  <c r="AC63" i="51"/>
  <c r="AD63" i="51"/>
  <c r="AE63" i="51"/>
  <c r="AF63" i="51"/>
  <c r="AG63" i="51"/>
  <c r="AH63" i="51"/>
  <c r="AI63" i="51"/>
  <c r="AJ63" i="51"/>
  <c r="AK63" i="51"/>
  <c r="AL63" i="51"/>
  <c r="AM63" i="51"/>
  <c r="AN63" i="51"/>
  <c r="AO63" i="51"/>
  <c r="B64" i="51"/>
  <c r="C64" i="51"/>
  <c r="D64" i="51"/>
  <c r="E64" i="51"/>
  <c r="F64" i="51"/>
  <c r="G64" i="51"/>
  <c r="H64" i="51"/>
  <c r="I64" i="51"/>
  <c r="K64" i="51"/>
  <c r="B67" i="51"/>
  <c r="C67" i="51"/>
  <c r="D67" i="51"/>
  <c r="E67" i="51"/>
  <c r="F67" i="51"/>
  <c r="K67" i="51"/>
  <c r="B69" i="51"/>
  <c r="C69" i="51"/>
  <c r="D69" i="51"/>
  <c r="E69" i="51"/>
  <c r="F69" i="51"/>
  <c r="K69" i="51"/>
  <c r="B71" i="51"/>
  <c r="C71" i="51"/>
  <c r="D71" i="51"/>
  <c r="E71" i="51"/>
  <c r="F71" i="51"/>
  <c r="K71" i="51"/>
  <c r="V72" i="51"/>
  <c r="W72" i="51"/>
  <c r="X72" i="51"/>
  <c r="Y72" i="51"/>
  <c r="Z72" i="51"/>
  <c r="AA72" i="51"/>
  <c r="AB72" i="51"/>
  <c r="AC72" i="51"/>
  <c r="AD72" i="51"/>
  <c r="AE72" i="51"/>
  <c r="AF72" i="51"/>
  <c r="AG72" i="51"/>
  <c r="AH72" i="51"/>
  <c r="AI72" i="51"/>
  <c r="AJ72" i="51"/>
  <c r="AK72" i="51"/>
  <c r="AL72" i="51"/>
  <c r="AM72" i="51"/>
  <c r="AN72" i="51"/>
  <c r="AO72" i="51"/>
  <c r="B75" i="51"/>
  <c r="C75" i="51"/>
  <c r="D75" i="51"/>
  <c r="E75" i="51"/>
  <c r="F75" i="51"/>
  <c r="K75" i="51"/>
  <c r="V76" i="51"/>
  <c r="W76" i="51"/>
  <c r="X76" i="51"/>
  <c r="Y76" i="51"/>
  <c r="Z76" i="51"/>
  <c r="AA76" i="51"/>
  <c r="AB76" i="51"/>
  <c r="AC76" i="51"/>
  <c r="AD76" i="51"/>
  <c r="AE76" i="51"/>
  <c r="AF76" i="51"/>
  <c r="AG76" i="51"/>
  <c r="AH76" i="51"/>
  <c r="AI76" i="51"/>
  <c r="AJ76" i="51"/>
  <c r="AK76" i="51"/>
  <c r="AL76" i="51"/>
  <c r="AM76" i="51"/>
  <c r="AN76" i="51"/>
  <c r="AO76" i="51"/>
  <c r="V77" i="51"/>
  <c r="W77" i="51"/>
  <c r="X77" i="51"/>
  <c r="Y77" i="51"/>
  <c r="Z77" i="51"/>
  <c r="AA77" i="51"/>
  <c r="AB77" i="51"/>
  <c r="AC77" i="51"/>
  <c r="AD77" i="51"/>
  <c r="AE77" i="51"/>
  <c r="AF77" i="51"/>
  <c r="AG77" i="51"/>
  <c r="AH77" i="51"/>
  <c r="AI77" i="51"/>
  <c r="AJ77" i="51"/>
  <c r="AK77" i="51"/>
  <c r="AL77" i="51"/>
  <c r="AM77" i="51"/>
  <c r="AN77" i="51"/>
  <c r="AO77" i="51"/>
  <c r="V78" i="51"/>
  <c r="W78" i="51"/>
  <c r="X78" i="51"/>
  <c r="Y78" i="51"/>
  <c r="Z78" i="51"/>
  <c r="AA78" i="51"/>
  <c r="AB78" i="51"/>
  <c r="AC78" i="51"/>
  <c r="AD78" i="51"/>
  <c r="AE78" i="51"/>
  <c r="AF78" i="51"/>
  <c r="AG78" i="51"/>
  <c r="AH78" i="51"/>
  <c r="AI78" i="51"/>
  <c r="AJ78" i="51"/>
  <c r="AK78" i="51"/>
  <c r="AL78" i="51"/>
  <c r="AM78" i="51"/>
  <c r="AN78" i="51"/>
  <c r="AO78" i="51"/>
  <c r="B79" i="51"/>
  <c r="C79" i="51"/>
  <c r="D79" i="51"/>
  <c r="E79" i="51"/>
  <c r="F79" i="51"/>
  <c r="K79" i="51"/>
  <c r="B83" i="51"/>
  <c r="C83" i="51"/>
  <c r="D83" i="51"/>
  <c r="E83" i="51"/>
  <c r="F83" i="51"/>
  <c r="K83" i="51"/>
  <c r="L83" i="51"/>
  <c r="Q83" i="51"/>
  <c r="M83" i="51"/>
  <c r="R83" i="51"/>
  <c r="N83" i="51"/>
  <c r="S83" i="51"/>
  <c r="O83" i="51"/>
  <c r="T83" i="51"/>
  <c r="P83" i="51"/>
  <c r="U83" i="51"/>
  <c r="V83" i="51"/>
  <c r="W83" i="51"/>
  <c r="X83" i="51"/>
  <c r="Y83" i="51"/>
  <c r="Z83" i="51"/>
  <c r="AA83" i="51"/>
  <c r="AB83" i="51"/>
  <c r="AC83" i="51"/>
  <c r="AD83" i="51"/>
  <c r="AE83" i="51"/>
  <c r="AF83" i="51"/>
  <c r="AG83" i="51"/>
  <c r="AH83" i="51"/>
  <c r="AI83" i="51"/>
  <c r="AJ83" i="51"/>
  <c r="AK83" i="51"/>
  <c r="AL83" i="51"/>
  <c r="AM83" i="51"/>
  <c r="AN83" i="51"/>
  <c r="AO83" i="51"/>
  <c r="B88" i="51"/>
  <c r="C88" i="51"/>
  <c r="D88" i="51"/>
  <c r="E88" i="51"/>
  <c r="F88" i="51"/>
  <c r="K88" i="51"/>
  <c r="L88" i="51"/>
  <c r="Q88" i="51"/>
  <c r="M88" i="51"/>
  <c r="R88" i="51"/>
  <c r="N88" i="51"/>
  <c r="S88" i="51"/>
  <c r="O88" i="51"/>
  <c r="T88" i="51"/>
  <c r="P88" i="51"/>
  <c r="U88" i="51"/>
  <c r="V88" i="51"/>
  <c r="W88" i="51"/>
  <c r="X88" i="51"/>
  <c r="Y88" i="51"/>
  <c r="Z88" i="51"/>
  <c r="AA88" i="51"/>
  <c r="AB88" i="51"/>
  <c r="AC88" i="51"/>
  <c r="AD88" i="51"/>
  <c r="AE88" i="51"/>
  <c r="AF88" i="51"/>
  <c r="AG88" i="51"/>
  <c r="AH88" i="51"/>
  <c r="AI88" i="51"/>
  <c r="AJ88" i="51"/>
  <c r="AK88" i="51"/>
  <c r="AL88" i="51"/>
  <c r="AM88" i="51"/>
  <c r="AN88" i="51"/>
  <c r="AO88" i="51"/>
  <c r="B91" i="51"/>
  <c r="C91" i="51"/>
  <c r="D91" i="51"/>
  <c r="E91" i="51"/>
  <c r="F91" i="51"/>
  <c r="K91" i="51"/>
  <c r="L91" i="51"/>
  <c r="Q91" i="51"/>
  <c r="M91" i="51"/>
  <c r="R91" i="51"/>
  <c r="N91" i="51"/>
  <c r="S91" i="51"/>
  <c r="O91" i="51"/>
  <c r="T91" i="51"/>
  <c r="P91" i="51"/>
  <c r="U91" i="51"/>
  <c r="V91" i="51"/>
  <c r="W91" i="51"/>
  <c r="X91" i="51"/>
  <c r="Y91" i="51"/>
  <c r="Z91" i="51"/>
  <c r="AA91" i="51"/>
  <c r="AB91" i="51"/>
  <c r="AC91" i="51"/>
  <c r="AD91" i="51"/>
  <c r="AE91" i="51"/>
  <c r="AF91" i="51"/>
  <c r="AG91" i="51"/>
  <c r="AH91" i="51"/>
  <c r="AI91" i="51"/>
  <c r="AJ91" i="51"/>
  <c r="AK91" i="51"/>
  <c r="AL91" i="51"/>
  <c r="AM91" i="51"/>
  <c r="AN91" i="51"/>
  <c r="AO91" i="51"/>
  <c r="B92" i="51"/>
  <c r="C92" i="51"/>
  <c r="D92" i="51"/>
  <c r="E92" i="51"/>
  <c r="F92" i="51"/>
  <c r="K92" i="51"/>
  <c r="L92" i="51"/>
  <c r="Q92" i="51"/>
  <c r="M92" i="51"/>
  <c r="R92" i="51"/>
  <c r="N92" i="51"/>
  <c r="S92" i="51"/>
  <c r="O92" i="51"/>
  <c r="T92" i="51"/>
  <c r="P92" i="51"/>
  <c r="U92" i="51"/>
  <c r="V92" i="51"/>
  <c r="W92" i="51"/>
  <c r="X92" i="51"/>
  <c r="Y92" i="51"/>
  <c r="Z92" i="51"/>
  <c r="AA92" i="51"/>
  <c r="AB92" i="51"/>
  <c r="AC92" i="51"/>
  <c r="AD92" i="51"/>
  <c r="AE92" i="51"/>
  <c r="AF92" i="51"/>
  <c r="AG92" i="51"/>
  <c r="AH92" i="51"/>
  <c r="AI92" i="51"/>
  <c r="AJ92" i="51"/>
  <c r="AK92" i="51"/>
  <c r="AL92" i="51"/>
  <c r="AM92" i="51"/>
  <c r="AN92" i="51"/>
  <c r="AO92" i="51"/>
  <c r="B93" i="51"/>
  <c r="C93" i="51"/>
  <c r="D93" i="51"/>
  <c r="E93" i="51"/>
  <c r="F93" i="51"/>
  <c r="K93" i="51"/>
  <c r="V93" i="51"/>
  <c r="W93" i="51"/>
  <c r="X93" i="51"/>
  <c r="Y93" i="51"/>
  <c r="Z93" i="51"/>
  <c r="AA93" i="51"/>
  <c r="AB93" i="51"/>
  <c r="AC93" i="51"/>
  <c r="AD93" i="51"/>
  <c r="AE93" i="51"/>
  <c r="AF93" i="51"/>
  <c r="AG93" i="51"/>
  <c r="AH93" i="51"/>
  <c r="AI93" i="51"/>
  <c r="AJ93" i="51"/>
  <c r="AK93" i="51"/>
  <c r="AL93" i="51"/>
  <c r="AM93" i="51"/>
  <c r="AN93" i="51"/>
  <c r="AO93" i="51"/>
  <c r="B94" i="51"/>
  <c r="L94" i="51"/>
  <c r="C94" i="51"/>
  <c r="D94" i="51"/>
  <c r="E94" i="51"/>
  <c r="O94" i="51"/>
  <c r="F94" i="51"/>
  <c r="K94" i="51"/>
  <c r="V94" i="51"/>
  <c r="W94" i="51"/>
  <c r="X94" i="51"/>
  <c r="Y94" i="51"/>
  <c r="Z94" i="51"/>
  <c r="AA94" i="51"/>
  <c r="AB94" i="51"/>
  <c r="AC94" i="51"/>
  <c r="AD94" i="51"/>
  <c r="AE94" i="51"/>
  <c r="AF94" i="51"/>
  <c r="AG94" i="51"/>
  <c r="AH94" i="51"/>
  <c r="AI94" i="51"/>
  <c r="AJ94" i="51"/>
  <c r="AK94" i="51"/>
  <c r="AL94" i="51"/>
  <c r="AM94" i="51"/>
  <c r="AN94" i="51"/>
  <c r="AO94" i="51"/>
  <c r="B95" i="51"/>
  <c r="C95" i="51"/>
  <c r="D95" i="51"/>
  <c r="E95" i="51"/>
  <c r="F95" i="51"/>
  <c r="K95" i="51"/>
  <c r="L95" i="51"/>
  <c r="M95" i="51"/>
  <c r="N95" i="51"/>
  <c r="O95" i="51"/>
  <c r="P95" i="51"/>
  <c r="V95" i="51"/>
  <c r="W95" i="51"/>
  <c r="X95" i="51"/>
  <c r="Y95" i="51"/>
  <c r="Z95" i="51"/>
  <c r="AA95" i="51"/>
  <c r="AB95" i="51"/>
  <c r="AC95" i="51"/>
  <c r="AD95" i="51"/>
  <c r="AE95" i="51"/>
  <c r="AF95" i="51"/>
  <c r="AG95" i="51"/>
  <c r="AH95" i="51"/>
  <c r="AI95" i="51"/>
  <c r="AJ95" i="51"/>
  <c r="AK95" i="51"/>
  <c r="AL95" i="51"/>
  <c r="AM95" i="51"/>
  <c r="AN95" i="51"/>
  <c r="AO95" i="51"/>
  <c r="B96" i="51"/>
  <c r="C96" i="51"/>
  <c r="D96" i="51"/>
  <c r="E96" i="51"/>
  <c r="F96" i="51"/>
  <c r="K96" i="51"/>
  <c r="L96" i="51"/>
  <c r="M96" i="51"/>
  <c r="N96" i="51"/>
  <c r="O96" i="51"/>
  <c r="P96" i="51"/>
  <c r="V96" i="51"/>
  <c r="W96" i="51"/>
  <c r="X96" i="51"/>
  <c r="Y96" i="51"/>
  <c r="Z96" i="51"/>
  <c r="AA96" i="51"/>
  <c r="AB96" i="51"/>
  <c r="AC96" i="51"/>
  <c r="AD96" i="51"/>
  <c r="AE96" i="51"/>
  <c r="AF96" i="51"/>
  <c r="AG96" i="51"/>
  <c r="AH96" i="51"/>
  <c r="AI96" i="51"/>
  <c r="AJ96" i="51"/>
  <c r="AK96" i="51"/>
  <c r="AL96" i="51"/>
  <c r="AM96" i="51"/>
  <c r="AN96" i="51"/>
  <c r="AO96" i="51"/>
  <c r="B97" i="51"/>
  <c r="C97" i="51"/>
  <c r="D97" i="51"/>
  <c r="E97" i="51"/>
  <c r="F97" i="51"/>
  <c r="K97" i="51"/>
  <c r="L97" i="51"/>
  <c r="M97" i="51"/>
  <c r="N97" i="51"/>
  <c r="O97" i="51"/>
  <c r="P97" i="51"/>
  <c r="Q97" i="51"/>
  <c r="R97" i="51"/>
  <c r="S97" i="51"/>
  <c r="T97" i="51"/>
  <c r="U97" i="51"/>
  <c r="V97" i="51"/>
  <c r="W97" i="51"/>
  <c r="X97" i="51"/>
  <c r="Y97" i="51"/>
  <c r="Z97" i="51"/>
  <c r="AA97" i="51"/>
  <c r="AB97" i="51"/>
  <c r="AC97" i="51"/>
  <c r="AD97" i="51"/>
  <c r="AE97" i="51"/>
  <c r="AF97" i="51"/>
  <c r="AG97" i="51"/>
  <c r="AH97" i="51"/>
  <c r="AI97" i="51"/>
  <c r="AJ97" i="51"/>
  <c r="AK97" i="51"/>
  <c r="AL97" i="51"/>
  <c r="AM97" i="51"/>
  <c r="AN97" i="51"/>
  <c r="AO97" i="51"/>
  <c r="B98" i="51"/>
  <c r="C98" i="51"/>
  <c r="D98" i="51"/>
  <c r="E98" i="51"/>
  <c r="F98" i="51"/>
  <c r="K98" i="51"/>
  <c r="Q98" i="51"/>
  <c r="R98" i="51"/>
  <c r="S98" i="51"/>
  <c r="T98" i="51"/>
  <c r="U98" i="51"/>
  <c r="V98" i="51"/>
  <c r="W98" i="51"/>
  <c r="X98" i="51"/>
  <c r="Y98" i="51"/>
  <c r="Z98" i="51"/>
  <c r="AA98" i="51"/>
  <c r="AB98" i="51"/>
  <c r="AC98" i="51"/>
  <c r="AD98" i="51"/>
  <c r="AE98" i="51"/>
  <c r="AF98" i="51"/>
  <c r="AG98" i="51"/>
  <c r="AH98" i="51"/>
  <c r="AI98" i="51"/>
  <c r="AJ98" i="51"/>
  <c r="AK98" i="51"/>
  <c r="AL98" i="51"/>
  <c r="AM98" i="51"/>
  <c r="AN98" i="51"/>
  <c r="AO98" i="51"/>
  <c r="B99" i="51"/>
  <c r="C99" i="51"/>
  <c r="D99" i="51"/>
  <c r="E99" i="51"/>
  <c r="F99" i="51"/>
  <c r="K99" i="51"/>
  <c r="L99" i="51"/>
  <c r="M99" i="51"/>
  <c r="N99" i="51"/>
  <c r="O99" i="51"/>
  <c r="P99" i="51"/>
  <c r="Q99" i="51"/>
  <c r="R99" i="51"/>
  <c r="S99" i="51"/>
  <c r="T99" i="51"/>
  <c r="U99" i="51"/>
  <c r="V99" i="51"/>
  <c r="W99" i="51"/>
  <c r="X99" i="51"/>
  <c r="Y99" i="51"/>
  <c r="Z99" i="51"/>
  <c r="AA99" i="51"/>
  <c r="AB99" i="51"/>
  <c r="AC99" i="51"/>
  <c r="AD99" i="51"/>
  <c r="AE99" i="51"/>
  <c r="AF99" i="51"/>
  <c r="AG99" i="51"/>
  <c r="AH99" i="51"/>
  <c r="AI99" i="51"/>
  <c r="AJ99" i="51"/>
  <c r="AK99" i="51"/>
  <c r="AL99" i="51"/>
  <c r="AM99" i="51"/>
  <c r="AN99" i="51"/>
  <c r="AO99" i="51"/>
  <c r="B100" i="51"/>
  <c r="C100" i="51"/>
  <c r="D100" i="51"/>
  <c r="E100" i="51"/>
  <c r="F100" i="51"/>
  <c r="K100" i="51"/>
  <c r="L100" i="51"/>
  <c r="M100" i="51"/>
  <c r="N100" i="51"/>
  <c r="O100" i="51"/>
  <c r="P100" i="51"/>
  <c r="Q100" i="51"/>
  <c r="R100" i="51"/>
  <c r="S100" i="51"/>
  <c r="T100" i="51"/>
  <c r="U100" i="51"/>
  <c r="V100" i="51"/>
  <c r="W100" i="51"/>
  <c r="X100" i="51"/>
  <c r="Y100" i="51"/>
  <c r="Z100" i="51"/>
  <c r="AA100" i="51"/>
  <c r="AB100" i="51"/>
  <c r="AC100" i="51"/>
  <c r="AD100" i="51"/>
  <c r="AE100" i="51"/>
  <c r="AF100" i="51"/>
  <c r="AG100" i="51"/>
  <c r="AH100" i="51"/>
  <c r="AI100" i="51"/>
  <c r="AJ100" i="51"/>
  <c r="AK100" i="51"/>
  <c r="AL100" i="51"/>
  <c r="AM100" i="51"/>
  <c r="AN100" i="51"/>
  <c r="AO100" i="51"/>
  <c r="B101" i="51"/>
  <c r="C101" i="51"/>
  <c r="D101" i="51"/>
  <c r="E101" i="51"/>
  <c r="F101" i="51"/>
  <c r="K101" i="51"/>
  <c r="L101" i="51"/>
  <c r="M101" i="51"/>
  <c r="N101" i="51"/>
  <c r="O101" i="51"/>
  <c r="P101" i="51"/>
  <c r="Q101" i="51"/>
  <c r="R101" i="51"/>
  <c r="S101" i="51"/>
  <c r="T101" i="51"/>
  <c r="U101" i="51"/>
  <c r="V101" i="51"/>
  <c r="W101" i="51"/>
  <c r="X101" i="51"/>
  <c r="Y101" i="51"/>
  <c r="Z101" i="51"/>
  <c r="AA101" i="51"/>
  <c r="AB101" i="51"/>
  <c r="AC101" i="51"/>
  <c r="AD101" i="51"/>
  <c r="AE101" i="51"/>
  <c r="AF101" i="51"/>
  <c r="AG101" i="51"/>
  <c r="AH101" i="51"/>
  <c r="AI101" i="51"/>
  <c r="AJ101" i="51"/>
  <c r="AK101" i="51"/>
  <c r="AL101" i="51"/>
  <c r="AM101" i="51"/>
  <c r="AN101" i="51"/>
  <c r="AO101" i="51"/>
  <c r="B102" i="51"/>
  <c r="C102" i="51"/>
  <c r="D102" i="51"/>
  <c r="E102" i="51"/>
  <c r="F102" i="51"/>
  <c r="K102" i="51"/>
  <c r="L102" i="51"/>
  <c r="M102" i="51"/>
  <c r="N102" i="51"/>
  <c r="O102" i="51"/>
  <c r="P102" i="51"/>
  <c r="Q102" i="51"/>
  <c r="R102" i="51"/>
  <c r="S102" i="51"/>
  <c r="T102" i="51"/>
  <c r="U102" i="51"/>
  <c r="V102" i="51"/>
  <c r="W102" i="51"/>
  <c r="X102" i="51"/>
  <c r="Y102" i="51"/>
  <c r="Z102" i="51"/>
  <c r="AA102" i="51"/>
  <c r="AB102" i="51"/>
  <c r="AC102" i="51"/>
  <c r="AD102" i="51"/>
  <c r="AE102" i="51"/>
  <c r="AF102" i="51"/>
  <c r="AG102" i="51"/>
  <c r="AH102" i="51"/>
  <c r="AI102" i="51"/>
  <c r="AJ102" i="51"/>
  <c r="AK102" i="51"/>
  <c r="AL102" i="51"/>
  <c r="AM102" i="51"/>
  <c r="AN102" i="51"/>
  <c r="AO102" i="51"/>
  <c r="B103" i="51"/>
  <c r="C103" i="51"/>
  <c r="D103" i="51"/>
  <c r="E103" i="51"/>
  <c r="F103" i="51"/>
  <c r="K103" i="51"/>
  <c r="L103" i="51"/>
  <c r="M103" i="51"/>
  <c r="N103" i="51"/>
  <c r="O103" i="51"/>
  <c r="P103" i="51"/>
  <c r="Q103" i="51"/>
  <c r="R103" i="51"/>
  <c r="S103" i="51"/>
  <c r="T103" i="51"/>
  <c r="U103" i="51"/>
  <c r="V103" i="51"/>
  <c r="W103" i="51"/>
  <c r="X103" i="51"/>
  <c r="Y103" i="51"/>
  <c r="Z103" i="51"/>
  <c r="AA103" i="51"/>
  <c r="AB103" i="51"/>
  <c r="AC103" i="51"/>
  <c r="AD103" i="51"/>
  <c r="AE103" i="51"/>
  <c r="AF103" i="51"/>
  <c r="AG103" i="51"/>
  <c r="AH103" i="51"/>
  <c r="AI103" i="51"/>
  <c r="AJ103" i="51"/>
  <c r="AK103" i="51"/>
  <c r="AL103" i="51"/>
  <c r="AM103" i="51"/>
  <c r="AN103" i="51"/>
  <c r="AO103" i="51"/>
  <c r="B104" i="51"/>
  <c r="C104" i="51"/>
  <c r="D104" i="51"/>
  <c r="E104" i="51"/>
  <c r="F104" i="51"/>
  <c r="K104" i="51"/>
  <c r="L104" i="51"/>
  <c r="M104" i="51"/>
  <c r="N104" i="51"/>
  <c r="O104" i="51"/>
  <c r="P104" i="51"/>
  <c r="Q104" i="51"/>
  <c r="R104" i="51"/>
  <c r="S104" i="51"/>
  <c r="T104" i="51"/>
  <c r="U104" i="51"/>
  <c r="V104" i="51"/>
  <c r="W104" i="51"/>
  <c r="X104" i="51"/>
  <c r="Y104" i="51"/>
  <c r="Z104" i="51"/>
  <c r="AA104" i="51"/>
  <c r="AB104" i="51"/>
  <c r="AC104" i="51"/>
  <c r="AD104" i="51"/>
  <c r="AE104" i="51"/>
  <c r="AF104" i="51"/>
  <c r="AG104" i="51"/>
  <c r="AH104" i="51"/>
  <c r="AI104" i="51"/>
  <c r="AJ104" i="51"/>
  <c r="AK104" i="51"/>
  <c r="AL104" i="51"/>
  <c r="AM104" i="51"/>
  <c r="AN104" i="51"/>
  <c r="AO104" i="51"/>
  <c r="B105" i="51"/>
  <c r="C105" i="51"/>
  <c r="D105" i="51"/>
  <c r="E105" i="51"/>
  <c r="F105" i="51"/>
  <c r="K105" i="51"/>
  <c r="L105" i="51"/>
  <c r="M105" i="51"/>
  <c r="N105" i="51"/>
  <c r="O105" i="51"/>
  <c r="P105" i="51"/>
  <c r="Q105" i="51"/>
  <c r="R105" i="51"/>
  <c r="S105" i="51"/>
  <c r="T105" i="51"/>
  <c r="U105" i="51"/>
  <c r="V105" i="51"/>
  <c r="W105" i="51"/>
  <c r="X105" i="51"/>
  <c r="Y105" i="51"/>
  <c r="Z105" i="51"/>
  <c r="AA105" i="51"/>
  <c r="AB105" i="51"/>
  <c r="AC105" i="51"/>
  <c r="AD105" i="51"/>
  <c r="AE105" i="51"/>
  <c r="AF105" i="51"/>
  <c r="AG105" i="51"/>
  <c r="AH105" i="51"/>
  <c r="AI105" i="51"/>
  <c r="AJ105" i="51"/>
  <c r="AK105" i="51"/>
  <c r="AL105" i="51"/>
  <c r="AM105" i="51"/>
  <c r="AN105" i="51"/>
  <c r="AO105" i="51"/>
  <c r="B106" i="51"/>
  <c r="C106" i="51"/>
  <c r="D106" i="51"/>
  <c r="E106" i="51"/>
  <c r="F106" i="51"/>
  <c r="K106" i="51"/>
  <c r="L106" i="51"/>
  <c r="M106" i="51"/>
  <c r="N106" i="51"/>
  <c r="O106" i="51"/>
  <c r="P106" i="51"/>
  <c r="Q106" i="51"/>
  <c r="R106" i="51"/>
  <c r="S106" i="51"/>
  <c r="T106" i="51"/>
  <c r="U106" i="51"/>
  <c r="V106" i="51"/>
  <c r="W106" i="51"/>
  <c r="X106" i="51"/>
  <c r="Y106" i="51"/>
  <c r="Z106" i="51"/>
  <c r="AA106" i="51"/>
  <c r="AB106" i="51"/>
  <c r="AC106" i="51"/>
  <c r="AD106" i="51"/>
  <c r="AE106" i="51"/>
  <c r="AF106" i="51"/>
  <c r="AG106" i="51"/>
  <c r="AH106" i="51"/>
  <c r="AI106" i="51"/>
  <c r="AJ106" i="51"/>
  <c r="AK106" i="51"/>
  <c r="AL106" i="51"/>
  <c r="AM106" i="51"/>
  <c r="AN106" i="51"/>
  <c r="AO106" i="51"/>
  <c r="B107" i="51"/>
  <c r="C107" i="51"/>
  <c r="D107" i="51"/>
  <c r="E107" i="51"/>
  <c r="F107" i="51"/>
  <c r="K107" i="51"/>
  <c r="L107" i="51"/>
  <c r="M107" i="51"/>
  <c r="N107" i="51"/>
  <c r="O107" i="51"/>
  <c r="P107" i="51"/>
  <c r="Q107" i="51"/>
  <c r="R107" i="51"/>
  <c r="S107" i="51"/>
  <c r="T107" i="51"/>
  <c r="U107" i="51"/>
  <c r="V107" i="51"/>
  <c r="W107" i="51"/>
  <c r="X107" i="51"/>
  <c r="Y107" i="51"/>
  <c r="Z107" i="51"/>
  <c r="AA107" i="51"/>
  <c r="AB107" i="51"/>
  <c r="AC107" i="51"/>
  <c r="AD107" i="51"/>
  <c r="AE107" i="51"/>
  <c r="AF107" i="51"/>
  <c r="AG107" i="51"/>
  <c r="AH107" i="51"/>
  <c r="AI107" i="51"/>
  <c r="AJ107" i="51"/>
  <c r="AK107" i="51"/>
  <c r="AL107" i="51"/>
  <c r="AM107" i="51"/>
  <c r="AN107" i="51"/>
  <c r="AO107" i="51"/>
  <c r="B108" i="51"/>
  <c r="C108" i="51"/>
  <c r="D108" i="51"/>
  <c r="E108" i="51"/>
  <c r="F108" i="51"/>
  <c r="K108" i="51"/>
  <c r="Q108" i="51"/>
  <c r="R108" i="51"/>
  <c r="S108" i="51"/>
  <c r="T108" i="51"/>
  <c r="U108" i="51"/>
  <c r="V108" i="51"/>
  <c r="W108" i="51"/>
  <c r="X108" i="51"/>
  <c r="Y108" i="51"/>
  <c r="Z108" i="51"/>
  <c r="AA108" i="51"/>
  <c r="AB108" i="51"/>
  <c r="AC108" i="51"/>
  <c r="AD108" i="51"/>
  <c r="AE108" i="51"/>
  <c r="AF108" i="51"/>
  <c r="AG108" i="51"/>
  <c r="AH108" i="51"/>
  <c r="AI108" i="51"/>
  <c r="AJ108" i="51"/>
  <c r="AK108" i="51"/>
  <c r="AL108" i="51"/>
  <c r="AM108" i="51"/>
  <c r="AN108" i="51"/>
  <c r="AO108" i="51"/>
  <c r="B109" i="51"/>
  <c r="C109" i="51"/>
  <c r="D109" i="51"/>
  <c r="E109" i="51"/>
  <c r="F109" i="51"/>
  <c r="K109" i="51"/>
  <c r="L109" i="51"/>
  <c r="M109" i="51"/>
  <c r="N109" i="51"/>
  <c r="O109" i="51"/>
  <c r="P109" i="51"/>
  <c r="Q109" i="51"/>
  <c r="R109" i="51"/>
  <c r="S109" i="51"/>
  <c r="T109" i="51"/>
  <c r="U109" i="51"/>
  <c r="V109" i="51"/>
  <c r="W109" i="51"/>
  <c r="X109" i="51"/>
  <c r="Y109" i="51"/>
  <c r="Z109" i="51"/>
  <c r="AA109" i="51"/>
  <c r="AB109" i="51"/>
  <c r="AC109" i="51"/>
  <c r="AD109" i="51"/>
  <c r="AE109" i="51"/>
  <c r="AF109" i="51"/>
  <c r="AG109" i="51"/>
  <c r="AH109" i="51"/>
  <c r="AI109" i="51"/>
  <c r="AJ109" i="51"/>
  <c r="AK109" i="51"/>
  <c r="AL109" i="51"/>
  <c r="AM109" i="51"/>
  <c r="AN109" i="51"/>
  <c r="AO109" i="51"/>
  <c r="B110" i="51"/>
  <c r="C110" i="51"/>
  <c r="D110" i="51"/>
  <c r="E110" i="51"/>
  <c r="F110" i="51"/>
  <c r="K110" i="51"/>
  <c r="L110" i="51"/>
  <c r="M110" i="51"/>
  <c r="N110" i="51"/>
  <c r="O110" i="51"/>
  <c r="P110" i="51"/>
  <c r="Q110" i="51"/>
  <c r="R110" i="51"/>
  <c r="S110" i="51"/>
  <c r="T110" i="51"/>
  <c r="U110" i="51"/>
  <c r="V110" i="51"/>
  <c r="W110" i="51"/>
  <c r="X110" i="51"/>
  <c r="Y110" i="51"/>
  <c r="Z110" i="51"/>
  <c r="AA110" i="51"/>
  <c r="AB110" i="51"/>
  <c r="AC110" i="51"/>
  <c r="AD110" i="51"/>
  <c r="AE110" i="51"/>
  <c r="AF110" i="51"/>
  <c r="AG110" i="51"/>
  <c r="AH110" i="51"/>
  <c r="AI110" i="51"/>
  <c r="AJ110" i="51"/>
  <c r="AK110" i="51"/>
  <c r="AL110" i="51"/>
  <c r="AM110" i="51"/>
  <c r="AN110" i="51"/>
  <c r="AO110" i="51"/>
  <c r="B111" i="51"/>
  <c r="C111" i="51"/>
  <c r="D111" i="51"/>
  <c r="E111" i="51"/>
  <c r="F111" i="51"/>
  <c r="K111" i="51"/>
  <c r="L111" i="51"/>
  <c r="M111" i="51"/>
  <c r="N111" i="51"/>
  <c r="O111" i="51"/>
  <c r="P111" i="51"/>
  <c r="Q111" i="51"/>
  <c r="R111" i="51"/>
  <c r="S111" i="51"/>
  <c r="T111" i="51"/>
  <c r="U111" i="51"/>
  <c r="V111" i="51"/>
  <c r="W111" i="51"/>
  <c r="X111" i="51"/>
  <c r="Y111" i="51"/>
  <c r="Z111" i="51"/>
  <c r="AA111" i="51"/>
  <c r="AB111" i="51"/>
  <c r="AC111" i="51"/>
  <c r="AD111" i="51"/>
  <c r="AE111" i="51"/>
  <c r="AF111" i="51"/>
  <c r="AG111" i="51"/>
  <c r="AH111" i="51"/>
  <c r="AI111" i="51"/>
  <c r="AJ111" i="51"/>
  <c r="AK111" i="51"/>
  <c r="AL111" i="51"/>
  <c r="AM111" i="51"/>
  <c r="AN111" i="51"/>
  <c r="AO111" i="51"/>
  <c r="B112" i="51"/>
  <c r="C112" i="51"/>
  <c r="D112" i="51"/>
  <c r="E112" i="51"/>
  <c r="F112" i="51"/>
  <c r="K112" i="51"/>
  <c r="L112" i="51"/>
  <c r="M112" i="51"/>
  <c r="N112" i="51"/>
  <c r="O112" i="51"/>
  <c r="P112" i="51"/>
  <c r="Q112" i="51"/>
  <c r="R112" i="51"/>
  <c r="S112" i="51"/>
  <c r="T112" i="51"/>
  <c r="U112" i="51"/>
  <c r="V112" i="51"/>
  <c r="W112" i="51"/>
  <c r="X112" i="51"/>
  <c r="Y112" i="51"/>
  <c r="Z112" i="51"/>
  <c r="AA112" i="51"/>
  <c r="AB112" i="51"/>
  <c r="AC112" i="51"/>
  <c r="AD112" i="51"/>
  <c r="AE112" i="51"/>
  <c r="AF112" i="51"/>
  <c r="AG112" i="51"/>
  <c r="AH112" i="51"/>
  <c r="AI112" i="51"/>
  <c r="AJ112" i="51"/>
  <c r="AK112" i="51"/>
  <c r="AL112" i="51"/>
  <c r="AM112" i="51"/>
  <c r="AN112" i="51"/>
  <c r="AO112" i="51"/>
  <c r="B113" i="51"/>
  <c r="C113" i="51"/>
  <c r="D113" i="51"/>
  <c r="E113" i="51"/>
  <c r="F113" i="51"/>
  <c r="K113" i="51"/>
  <c r="L113" i="51"/>
  <c r="M113" i="51"/>
  <c r="N113" i="51"/>
  <c r="O113" i="51"/>
  <c r="P113" i="51"/>
  <c r="Q113" i="51"/>
  <c r="R113" i="51"/>
  <c r="S113" i="51"/>
  <c r="T113" i="51"/>
  <c r="U113" i="51"/>
  <c r="V113" i="51"/>
  <c r="W113" i="51"/>
  <c r="X113" i="51"/>
  <c r="Y113" i="51"/>
  <c r="Z113" i="51"/>
  <c r="AA113" i="51"/>
  <c r="AB113" i="51"/>
  <c r="AC113" i="51"/>
  <c r="AD113" i="51"/>
  <c r="AE113" i="51"/>
  <c r="AF113" i="51"/>
  <c r="AG113" i="51"/>
  <c r="AH113" i="51"/>
  <c r="AI113" i="51"/>
  <c r="AJ113" i="51"/>
  <c r="AK113" i="51"/>
  <c r="AL113" i="51"/>
  <c r="AM113" i="51"/>
  <c r="AN113" i="51"/>
  <c r="AO113" i="51"/>
  <c r="B114" i="51"/>
  <c r="C114" i="51"/>
  <c r="D114" i="51"/>
  <c r="E114" i="51"/>
  <c r="F114" i="51"/>
  <c r="K114" i="51"/>
  <c r="L114" i="51"/>
  <c r="M114" i="51"/>
  <c r="N114" i="51"/>
  <c r="O114" i="51"/>
  <c r="P114" i="51"/>
  <c r="Q114" i="51"/>
  <c r="R114" i="51"/>
  <c r="S114" i="51"/>
  <c r="T114" i="51"/>
  <c r="U114" i="51"/>
  <c r="V114" i="51"/>
  <c r="W114" i="51"/>
  <c r="X114" i="51"/>
  <c r="Y114" i="51"/>
  <c r="Z114" i="51"/>
  <c r="AA114" i="51"/>
  <c r="AB114" i="51"/>
  <c r="AC114" i="51"/>
  <c r="AD114" i="51"/>
  <c r="AE114" i="51"/>
  <c r="AF114" i="51"/>
  <c r="AG114" i="51"/>
  <c r="AH114" i="51"/>
  <c r="AI114" i="51"/>
  <c r="AJ114" i="51"/>
  <c r="AK114" i="51"/>
  <c r="AL114" i="51"/>
  <c r="AM114" i="51"/>
  <c r="AN114" i="51"/>
  <c r="AO114" i="51"/>
  <c r="B115" i="51"/>
  <c r="C115" i="51"/>
  <c r="D115" i="51"/>
  <c r="E115" i="51"/>
  <c r="F115" i="51"/>
  <c r="K115" i="51"/>
  <c r="L115" i="51"/>
  <c r="M115" i="51"/>
  <c r="N115" i="51"/>
  <c r="O115" i="51"/>
  <c r="P115" i="51"/>
  <c r="Q115" i="51"/>
  <c r="R115" i="51"/>
  <c r="S115" i="51"/>
  <c r="T115" i="51"/>
  <c r="U115" i="51"/>
  <c r="V115" i="51"/>
  <c r="W115" i="51"/>
  <c r="X115" i="51"/>
  <c r="Y115" i="51"/>
  <c r="Z115" i="51"/>
  <c r="AA115" i="51"/>
  <c r="AB115" i="51"/>
  <c r="AC115" i="51"/>
  <c r="AD115" i="51"/>
  <c r="AE115" i="51"/>
  <c r="AF115" i="51"/>
  <c r="AG115" i="51"/>
  <c r="AH115" i="51"/>
  <c r="AI115" i="51"/>
  <c r="AJ115" i="51"/>
  <c r="AK115" i="51"/>
  <c r="AL115" i="51"/>
  <c r="AM115" i="51"/>
  <c r="AN115" i="51"/>
  <c r="AO115" i="51"/>
  <c r="B116" i="51"/>
  <c r="C116" i="51"/>
  <c r="D116" i="51"/>
  <c r="E116" i="51"/>
  <c r="F116" i="51"/>
  <c r="K116" i="51"/>
  <c r="L116" i="51"/>
  <c r="M116" i="51"/>
  <c r="N116" i="51"/>
  <c r="O116" i="51"/>
  <c r="P116" i="51"/>
  <c r="Q116" i="51"/>
  <c r="R116" i="51"/>
  <c r="S116" i="51"/>
  <c r="T116" i="51"/>
  <c r="U116" i="51"/>
  <c r="V116" i="51"/>
  <c r="W116" i="51"/>
  <c r="X116" i="51"/>
  <c r="Y116" i="51"/>
  <c r="Z116" i="51"/>
  <c r="AA116" i="51"/>
  <c r="AB116" i="51"/>
  <c r="AC116" i="51"/>
  <c r="AD116" i="51"/>
  <c r="AE116" i="51"/>
  <c r="AF116" i="51"/>
  <c r="AG116" i="51"/>
  <c r="AH116" i="51"/>
  <c r="AI116" i="51"/>
  <c r="AJ116" i="51"/>
  <c r="AK116" i="51"/>
  <c r="AL116" i="51"/>
  <c r="AM116" i="51"/>
  <c r="AN116" i="51"/>
  <c r="AO116" i="51"/>
  <c r="B117" i="51"/>
  <c r="C117" i="51"/>
  <c r="D117" i="51"/>
  <c r="E117" i="51"/>
  <c r="F117" i="51"/>
  <c r="K117" i="51"/>
  <c r="L117" i="51"/>
  <c r="M117" i="51"/>
  <c r="N117" i="51"/>
  <c r="O117" i="51"/>
  <c r="P117" i="51"/>
  <c r="Q117" i="51"/>
  <c r="R117" i="51"/>
  <c r="S117" i="51"/>
  <c r="T117" i="51"/>
  <c r="U117" i="51"/>
  <c r="V117" i="51"/>
  <c r="W117" i="51"/>
  <c r="X117" i="51"/>
  <c r="Y117" i="51"/>
  <c r="Z117" i="51"/>
  <c r="AA117" i="51"/>
  <c r="AB117" i="51"/>
  <c r="AC117" i="51"/>
  <c r="AD117" i="51"/>
  <c r="AE117" i="51"/>
  <c r="AF117" i="51"/>
  <c r="AG117" i="51"/>
  <c r="AH117" i="51"/>
  <c r="AI117" i="51"/>
  <c r="AJ117" i="51"/>
  <c r="AK117" i="51"/>
  <c r="AL117" i="51"/>
  <c r="AM117" i="51"/>
  <c r="AN117" i="51"/>
  <c r="AO117" i="51"/>
  <c r="B118" i="51"/>
  <c r="C118" i="51"/>
  <c r="D118" i="51"/>
  <c r="E118" i="51"/>
  <c r="F118" i="51"/>
  <c r="K118" i="51"/>
  <c r="L118" i="51"/>
  <c r="M118" i="51"/>
  <c r="N118" i="51"/>
  <c r="O118" i="51"/>
  <c r="P118" i="51"/>
  <c r="Q118" i="51"/>
  <c r="R118" i="51"/>
  <c r="S118" i="51"/>
  <c r="T118" i="51"/>
  <c r="U118" i="51"/>
  <c r="V118" i="51"/>
  <c r="W118" i="51"/>
  <c r="X118" i="51"/>
  <c r="Y118" i="51"/>
  <c r="Z118" i="51"/>
  <c r="AA118" i="51"/>
  <c r="AB118" i="51"/>
  <c r="AC118" i="51"/>
  <c r="AD118" i="51"/>
  <c r="AE118" i="51"/>
  <c r="AF118" i="51"/>
  <c r="AG118" i="51"/>
  <c r="AH118" i="51"/>
  <c r="AI118" i="51"/>
  <c r="AJ118" i="51"/>
  <c r="AK118" i="51"/>
  <c r="AL118" i="51"/>
  <c r="AM118" i="51"/>
  <c r="AN118" i="51"/>
  <c r="AO118" i="51"/>
  <c r="N94" i="51"/>
  <c r="M94" i="51"/>
  <c r="AA82" i="52"/>
  <c r="AA90" i="52"/>
  <c r="AC24" i="52"/>
  <c r="AC28" i="52"/>
  <c r="AC32" i="52"/>
  <c r="AC40" i="52"/>
  <c r="AC44" i="52"/>
  <c r="AC48" i="52"/>
  <c r="AC56" i="52"/>
  <c r="AC60" i="52"/>
  <c r="AC68" i="52"/>
  <c r="AC72" i="52"/>
  <c r="AC76" i="52"/>
  <c r="AC80" i="52"/>
  <c r="AC84" i="52"/>
  <c r="AC88" i="52"/>
  <c r="AC96" i="52"/>
  <c r="AC100" i="52"/>
  <c r="AC105" i="52"/>
  <c r="AC118" i="52"/>
  <c r="AC122" i="52"/>
  <c r="AC127" i="52"/>
  <c r="AA105" i="52"/>
  <c r="AA29" i="52"/>
  <c r="AA55" i="52"/>
  <c r="AD46" i="52"/>
  <c r="AD74" i="52"/>
  <c r="AD48" i="52"/>
  <c r="AA58" i="52"/>
  <c r="AD30" i="52"/>
  <c r="AA9" i="52"/>
  <c r="AA17" i="52"/>
  <c r="AA25" i="52"/>
  <c r="AA41" i="52"/>
  <c r="AA49" i="52"/>
  <c r="AA115" i="52"/>
  <c r="AA123" i="52"/>
  <c r="AA132" i="52"/>
  <c r="AB5" i="52"/>
  <c r="AB9" i="52"/>
  <c r="AB25" i="52"/>
  <c r="AB29" i="52"/>
  <c r="AB33" i="52"/>
  <c r="AD11" i="52"/>
  <c r="AD15" i="52"/>
  <c r="AD27" i="52"/>
  <c r="AD31" i="52"/>
  <c r="AD43" i="52"/>
  <c r="AD47" i="52"/>
  <c r="AD103" i="52"/>
  <c r="AD112" i="52"/>
  <c r="AD121" i="52"/>
  <c r="AA125" i="52"/>
  <c r="AA8" i="52"/>
  <c r="AA34" i="52"/>
  <c r="AA121" i="52"/>
  <c r="AB98" i="52"/>
  <c r="AC7" i="52"/>
  <c r="AC103" i="52"/>
  <c r="AD24" i="52"/>
  <c r="AD28" i="52"/>
  <c r="AD36" i="52"/>
  <c r="AD40" i="52"/>
  <c r="AD52" i="52"/>
  <c r="AD56" i="52"/>
  <c r="AD60" i="52"/>
  <c r="AD76" i="52"/>
  <c r="AD100" i="52"/>
  <c r="AA66" i="52"/>
  <c r="AA13" i="52"/>
  <c r="AA110" i="52"/>
  <c r="AD45" i="52"/>
  <c r="AD57" i="52"/>
  <c r="AD61" i="52"/>
  <c r="AD73" i="52"/>
  <c r="AD77" i="52"/>
  <c r="AD89" i="52"/>
  <c r="AD93" i="52"/>
  <c r="AD97" i="52"/>
  <c r="AD101" i="52"/>
  <c r="AD128" i="52"/>
  <c r="AD132" i="52"/>
  <c r="AA16" i="52"/>
  <c r="AA24" i="52"/>
  <c r="AA40" i="52"/>
  <c r="AA48" i="52"/>
  <c r="AA56" i="52"/>
  <c r="AA72" i="52"/>
  <c r="AA80" i="52"/>
  <c r="AA88" i="52"/>
  <c r="AA113" i="52"/>
  <c r="AA122" i="52"/>
  <c r="AC121" i="52"/>
  <c r="AD109" i="52"/>
  <c r="AD16" i="52"/>
  <c r="AA26" i="52"/>
  <c r="AA50" i="52"/>
  <c r="AA116" i="52"/>
  <c r="AA21" i="52"/>
  <c r="AA37" i="52"/>
  <c r="AA53" i="52"/>
  <c r="AA11" i="52"/>
  <c r="AA19" i="52"/>
  <c r="AA43" i="52"/>
  <c r="AA51" i="52"/>
  <c r="AA108" i="52"/>
  <c r="AA117" i="52"/>
  <c r="AA126" i="52"/>
  <c r="AB24" i="52"/>
  <c r="AC45" i="52"/>
  <c r="AD58" i="52"/>
  <c r="AD62" i="52"/>
  <c r="AD120" i="52"/>
  <c r="AD125" i="52"/>
  <c r="AD129" i="52"/>
  <c r="AA6" i="52"/>
  <c r="AA30" i="52"/>
  <c r="AA38" i="52"/>
  <c r="AA46" i="52"/>
  <c r="AA62" i="52"/>
  <c r="AA78" i="52"/>
  <c r="AA86" i="52"/>
  <c r="AA102" i="52"/>
  <c r="AA111" i="52"/>
  <c r="AA120" i="52"/>
  <c r="AC20" i="52"/>
  <c r="AC92" i="52"/>
  <c r="AD106" i="52"/>
  <c r="AD119" i="52"/>
  <c r="AC9" i="52"/>
  <c r="AC13" i="52"/>
  <c r="AC25" i="52"/>
  <c r="AC53" i="52"/>
  <c r="AC97" i="52"/>
  <c r="AC110" i="52"/>
  <c r="AC128" i="52"/>
  <c r="AD42" i="52"/>
  <c r="AD53" i="52"/>
  <c r="AD81" i="52"/>
  <c r="AD123" i="52"/>
  <c r="AC5" i="52"/>
  <c r="AC17" i="52"/>
  <c r="AC33" i="52"/>
  <c r="AC119" i="52"/>
  <c r="AD94" i="52"/>
  <c r="AC64" i="52"/>
  <c r="AC113" i="52"/>
  <c r="AD49" i="52"/>
  <c r="AD65" i="52"/>
  <c r="AA131" i="52"/>
  <c r="AC21" i="52"/>
  <c r="AC41" i="52"/>
  <c r="AC49" i="52"/>
  <c r="AC106" i="52"/>
  <c r="AC115" i="52"/>
  <c r="AB46" i="52"/>
  <c r="AB41" i="52"/>
  <c r="AB53" i="52"/>
  <c r="AB65" i="52"/>
  <c r="AB77" i="52"/>
  <c r="AB89" i="52"/>
  <c r="AB101" i="52"/>
  <c r="AB123" i="52"/>
  <c r="AC22" i="52"/>
  <c r="AC54" i="52"/>
  <c r="AC102" i="52"/>
  <c r="AC120" i="52"/>
  <c r="AA36" i="52"/>
  <c r="AA44" i="52"/>
  <c r="AA68" i="52"/>
  <c r="AA76" i="52"/>
  <c r="AA100" i="52"/>
  <c r="AD12" i="52"/>
  <c r="AD127" i="52"/>
  <c r="AB45" i="52"/>
  <c r="AB57" i="52"/>
  <c r="AB69" i="52"/>
  <c r="AB85" i="52"/>
  <c r="AB106" i="52"/>
  <c r="AB132" i="52"/>
  <c r="AC18" i="52"/>
  <c r="AC30" i="52"/>
  <c r="AC50" i="52"/>
  <c r="AC62" i="52"/>
  <c r="AC70" i="52"/>
  <c r="AC78" i="52"/>
  <c r="AC86" i="52"/>
  <c r="AC94" i="52"/>
  <c r="AC111" i="52"/>
  <c r="AA7" i="52"/>
  <c r="AA15" i="52"/>
  <c r="AA47" i="52"/>
  <c r="AA87" i="52"/>
  <c r="AA112" i="52"/>
  <c r="AC27" i="52"/>
  <c r="AC31" i="52"/>
  <c r="AC39" i="52"/>
  <c r="AC43" i="52"/>
  <c r="AC47" i="52"/>
  <c r="AC112" i="52"/>
  <c r="AD8" i="52"/>
  <c r="AD20" i="52"/>
  <c r="AD32" i="52"/>
  <c r="AD44" i="52"/>
  <c r="AD64" i="52"/>
  <c r="AD68" i="52"/>
  <c r="AD72" i="52"/>
  <c r="AD80" i="52"/>
  <c r="AD84" i="52"/>
  <c r="AD88" i="52"/>
  <c r="AD92" i="52"/>
  <c r="AD96" i="52"/>
  <c r="AD113" i="52"/>
  <c r="AD118" i="52"/>
  <c r="AB37" i="52"/>
  <c r="AB49" i="52"/>
  <c r="AB61" i="52"/>
  <c r="AB73" i="52"/>
  <c r="AB81" i="52"/>
  <c r="AB93" i="52"/>
  <c r="AB115" i="52"/>
  <c r="AB128" i="52"/>
  <c r="AC10" i="52"/>
  <c r="AC26" i="52"/>
  <c r="AC38" i="52"/>
  <c r="AC46" i="52"/>
  <c r="AC58" i="52"/>
  <c r="AC66" i="52"/>
  <c r="AC74" i="52"/>
  <c r="AC82" i="52"/>
  <c r="AC90" i="52"/>
  <c r="AC107" i="52"/>
  <c r="AC116" i="52"/>
  <c r="AA133" i="52"/>
  <c r="AA12" i="52"/>
  <c r="AA52" i="52"/>
  <c r="AA92" i="52"/>
  <c r="AA127" i="52"/>
  <c r="AB40" i="52"/>
  <c r="AB113" i="52"/>
  <c r="AB7" i="52"/>
  <c r="AB11" i="52"/>
  <c r="AB23" i="52"/>
  <c r="AB27" i="52"/>
  <c r="AB35" i="52"/>
  <c r="AB39" i="52"/>
  <c r="AB43" i="52"/>
  <c r="AB51" i="52"/>
  <c r="AB55" i="52"/>
  <c r="AB59" i="52"/>
  <c r="AB63" i="52"/>
  <c r="AB67" i="52"/>
  <c r="AB71" i="52"/>
  <c r="AB18" i="52"/>
  <c r="AA119" i="52"/>
  <c r="AB34" i="52"/>
  <c r="AB50" i="52"/>
  <c r="AB16" i="52"/>
  <c r="AB32" i="52"/>
  <c r="AB44" i="52"/>
  <c r="AB131" i="52"/>
  <c r="AA84" i="52"/>
  <c r="AD7" i="52"/>
  <c r="AD19" i="52"/>
  <c r="AD23" i="52"/>
  <c r="AD35" i="52"/>
  <c r="AD39" i="52"/>
  <c r="AD51" i="52"/>
  <c r="AD55" i="52"/>
  <c r="AD59" i="52"/>
  <c r="AD63" i="52"/>
  <c r="AD67" i="52"/>
  <c r="AD71" i="52"/>
  <c r="AD75" i="52"/>
  <c r="AD79" i="52"/>
  <c r="AD83" i="52"/>
  <c r="AD87" i="52"/>
  <c r="AD91" i="52"/>
  <c r="AD95" i="52"/>
  <c r="AD99" i="52"/>
  <c r="AD108" i="52"/>
  <c r="AD117" i="52"/>
  <c r="AD126" i="52"/>
  <c r="AD130" i="52"/>
  <c r="AD135" i="52"/>
  <c r="AA118" i="52"/>
  <c r="AA70" i="52"/>
  <c r="AB38" i="52"/>
  <c r="AB22" i="52"/>
  <c r="AB116" i="52"/>
  <c r="AB10" i="52"/>
  <c r="AB20" i="52"/>
  <c r="AB75" i="52"/>
  <c r="AB83" i="52"/>
  <c r="AB91" i="52"/>
  <c r="AB95" i="52"/>
  <c r="AB103" i="52"/>
  <c r="AB112" i="52"/>
  <c r="AB117" i="52"/>
  <c r="AB121" i="52"/>
  <c r="AB135" i="52"/>
  <c r="AB79" i="52"/>
  <c r="AB87" i="52"/>
  <c r="AB99" i="52"/>
  <c r="AB108" i="52"/>
  <c r="AB126" i="52"/>
  <c r="AD5" i="52"/>
  <c r="AD9" i="52"/>
  <c r="AD13" i="52"/>
  <c r="AD17" i="52"/>
  <c r="AD21" i="52"/>
  <c r="AD25" i="52"/>
  <c r="AD29" i="52"/>
  <c r="AD33" i="52"/>
  <c r="AD37" i="52"/>
  <c r="AD41" i="52"/>
  <c r="AD69" i="52"/>
  <c r="AD85" i="52"/>
  <c r="AD110" i="52"/>
  <c r="AD115" i="52"/>
  <c r="AB8" i="52"/>
  <c r="AB36" i="52"/>
  <c r="AB52" i="52"/>
  <c r="AB64" i="52"/>
  <c r="AB118" i="52"/>
  <c r="AB127" i="52"/>
  <c r="AD6" i="52"/>
  <c r="AD10" i="52"/>
  <c r="AD14" i="52"/>
  <c r="AD18" i="52"/>
  <c r="AD22" i="52"/>
  <c r="AD26" i="52"/>
  <c r="AD34" i="52"/>
  <c r="AD38" i="52"/>
  <c r="AD50" i="52"/>
  <c r="AD66" i="52"/>
  <c r="AD70" i="52"/>
  <c r="AD78" i="52"/>
  <c r="AD82" i="52"/>
  <c r="AD86" i="52"/>
  <c r="AD90" i="52"/>
  <c r="AD98" i="52"/>
  <c r="AD102" i="52"/>
  <c r="AD107" i="52"/>
  <c r="AD111" i="52"/>
  <c r="AD116" i="52"/>
  <c r="AD133" i="52"/>
  <c r="AD54" i="52"/>
  <c r="AA130" i="52"/>
  <c r="AB42" i="52"/>
  <c r="AB54" i="52"/>
  <c r="AB78" i="52"/>
  <c r="AB107" i="52"/>
  <c r="AB111" i="52"/>
  <c r="AB120" i="52"/>
  <c r="AC11" i="52"/>
  <c r="AC23" i="52"/>
  <c r="AC51" i="52"/>
  <c r="AC75" i="52"/>
  <c r="AC108" i="52"/>
  <c r="AC126" i="52"/>
  <c r="AC130" i="52"/>
  <c r="AC135" i="52"/>
  <c r="AD105" i="52"/>
  <c r="AD122" i="52"/>
  <c r="AD131" i="52"/>
  <c r="AA74" i="52"/>
  <c r="AA107" i="52"/>
  <c r="P94" i="51"/>
  <c r="AF28" i="38"/>
  <c r="AF40" i="38"/>
  <c r="E22" i="38"/>
  <c r="AC22" i="38"/>
  <c r="F25" i="38"/>
  <c r="AD25" i="38"/>
  <c r="F41" i="38"/>
  <c r="AD41" i="38"/>
  <c r="E17" i="38"/>
  <c r="AM18" i="38"/>
  <c r="AG21" i="38"/>
  <c r="AG23" i="38"/>
  <c r="F24" i="38"/>
  <c r="AD24" i="38"/>
  <c r="E24" i="38"/>
  <c r="AC24" i="38"/>
  <c r="E25" i="38"/>
  <c r="AM25" i="38"/>
  <c r="E26" i="38"/>
  <c r="AC26" i="38"/>
  <c r="AM26" i="38"/>
  <c r="AM27" i="38"/>
  <c r="F28" i="38"/>
  <c r="AD28" i="38"/>
  <c r="AM28" i="38"/>
  <c r="F29" i="38"/>
  <c r="AD29" i="38"/>
  <c r="AM29" i="38"/>
  <c r="F30" i="38"/>
  <c r="AD30" i="38"/>
  <c r="AG30" i="38"/>
  <c r="AG31" i="38"/>
  <c r="F32" i="38"/>
  <c r="AD32" i="38"/>
  <c r="E32" i="38"/>
  <c r="AC32" i="38"/>
  <c r="E33" i="38"/>
  <c r="AC33" i="38"/>
  <c r="AM33" i="38"/>
  <c r="E34" i="38"/>
  <c r="AC34" i="38"/>
  <c r="AM34" i="38"/>
  <c r="AM35" i="38"/>
  <c r="F36" i="38"/>
  <c r="AD36" i="38"/>
  <c r="AM36" i="38"/>
  <c r="F37" i="38"/>
  <c r="AD37" i="38"/>
  <c r="AM37" i="38"/>
  <c r="F38" i="38"/>
  <c r="AD38" i="38"/>
  <c r="AG38" i="38"/>
  <c r="AG39" i="38"/>
  <c r="E40" i="38"/>
  <c r="AC40" i="38"/>
  <c r="E41" i="38"/>
  <c r="AC41" i="38"/>
  <c r="AM41" i="38"/>
  <c r="E42" i="38"/>
  <c r="AC42" i="38"/>
  <c r="AM42" i="38"/>
  <c r="AG40" i="38"/>
  <c r="AG33" i="38"/>
  <c r="AG32" i="38"/>
  <c r="AG25" i="38"/>
  <c r="AG24" i="38"/>
  <c r="AG19" i="38"/>
  <c r="AM40" i="38"/>
  <c r="AM32" i="38"/>
  <c r="AM24" i="38"/>
  <c r="AM23" i="38"/>
  <c r="AM21" i="38"/>
  <c r="AM20" i="38"/>
  <c r="AM19" i="38"/>
  <c r="AM17" i="38"/>
  <c r="R8" i="38"/>
  <c r="R9" i="38"/>
  <c r="R10" i="38"/>
  <c r="R11" i="38"/>
  <c r="R12" i="38"/>
  <c r="R13" i="38"/>
  <c r="R14" i="38"/>
  <c r="R15" i="38"/>
  <c r="R16" i="38"/>
  <c r="P8" i="38"/>
  <c r="P9" i="38"/>
  <c r="P10" i="38"/>
  <c r="P11" i="38"/>
  <c r="P12" i="38"/>
  <c r="P13" i="38"/>
  <c r="P14" i="38"/>
  <c r="P15" i="38"/>
  <c r="P16" i="38"/>
  <c r="AH22" i="38"/>
  <c r="AH18" i="38"/>
  <c r="AH19" i="38"/>
  <c r="AH20" i="38"/>
  <c r="AH21" i="38"/>
  <c r="AE7" i="38"/>
  <c r="AG7" i="38"/>
  <c r="AF7" i="38"/>
  <c r="AD7" i="38"/>
  <c r="AC7" i="38"/>
  <c r="AH41" i="38"/>
  <c r="AH42" i="38"/>
  <c r="AH40" i="38"/>
  <c r="AH39" i="38"/>
  <c r="AH38" i="38"/>
  <c r="AH37" i="38"/>
  <c r="AH36" i="38"/>
  <c r="AH35" i="38"/>
  <c r="AH34" i="38"/>
  <c r="AH33" i="38"/>
  <c r="AH32" i="38"/>
  <c r="AH31" i="38"/>
  <c r="AH30" i="38"/>
  <c r="AH29" i="38"/>
  <c r="AH28" i="38"/>
  <c r="AH27" i="38"/>
  <c r="AH26" i="38"/>
  <c r="AH25" i="38"/>
  <c r="AH24" i="38"/>
  <c r="AH23" i="38"/>
  <c r="Y7" i="38"/>
  <c r="F40" i="38"/>
  <c r="AD40" i="38"/>
  <c r="E38" i="38"/>
  <c r="AC38" i="38"/>
  <c r="F33" i="38"/>
  <c r="AD33" i="38"/>
  <c r="E30" i="38"/>
  <c r="AC30" i="38"/>
  <c r="H8" i="38"/>
  <c r="AF31" i="38"/>
  <c r="C7" i="38"/>
  <c r="BX8" i="36"/>
  <c r="AO8" i="36"/>
  <c r="BN8" i="36"/>
  <c r="G8" i="36"/>
  <c r="CD8" i="36"/>
  <c r="CE8" i="36"/>
  <c r="CH8" i="36"/>
  <c r="CI8" i="36"/>
  <c r="CJ8" i="36"/>
  <c r="CK8" i="36"/>
  <c r="DN8" i="36"/>
  <c r="CN8" i="36"/>
  <c r="CU8" i="36"/>
  <c r="DB8" i="36"/>
  <c r="DA8" i="36"/>
  <c r="DH8" i="36"/>
  <c r="DG8" i="36"/>
  <c r="DO8" i="36"/>
  <c r="DV8" i="36"/>
  <c r="DW8" i="36"/>
  <c r="EK8" i="36"/>
  <c r="ET8" i="36"/>
  <c r="EW8" i="36"/>
  <c r="EU8" i="36"/>
  <c r="EV8" i="36"/>
  <c r="FD8" i="36"/>
  <c r="FJ8" i="36"/>
  <c r="FQ8" i="36"/>
  <c r="FR8" i="36"/>
  <c r="FS8" i="36"/>
  <c r="FW8" i="36"/>
  <c r="GD8" i="36"/>
  <c r="GF8" i="36"/>
  <c r="GE8" i="36"/>
  <c r="AT9" i="36"/>
  <c r="AT10" i="36"/>
  <c r="BI10" i="36"/>
  <c r="BI9" i="36"/>
  <c r="R9" i="36"/>
  <c r="BG9" i="36"/>
  <c r="BZ9" i="36"/>
  <c r="BX9" i="36"/>
  <c r="CD9" i="36"/>
  <c r="CE9" i="36"/>
  <c r="CN9" i="36"/>
  <c r="CG9" i="36"/>
  <c r="CU9" i="36"/>
  <c r="DB9" i="36"/>
  <c r="DA9" i="36"/>
  <c r="DH9" i="36"/>
  <c r="DG9" i="36"/>
  <c r="CH9" i="36"/>
  <c r="CI9" i="36"/>
  <c r="CJ9" i="36"/>
  <c r="CK9" i="36"/>
  <c r="DN9" i="36"/>
  <c r="DT9" i="36"/>
  <c r="CM9" i="36"/>
  <c r="CF9" i="36"/>
  <c r="DR9" i="36"/>
  <c r="CT9" i="36"/>
  <c r="DO9" i="36"/>
  <c r="DV9" i="36"/>
  <c r="DW9" i="36"/>
  <c r="EK9" i="36"/>
  <c r="ET9" i="36"/>
  <c r="EV9" i="36"/>
  <c r="EX9" i="36"/>
  <c r="EU9" i="36"/>
  <c r="FD9" i="36"/>
  <c r="FJ9" i="36"/>
  <c r="FQ9" i="36"/>
  <c r="FS9" i="36"/>
  <c r="FR9" i="36"/>
  <c r="FW9" i="36"/>
  <c r="GD9" i="36"/>
  <c r="GE9" i="36"/>
  <c r="GF9" i="36"/>
  <c r="GI10" i="36"/>
  <c r="GJ10" i="36"/>
  <c r="GJ9" i="36"/>
  <c r="BY10" i="36"/>
  <c r="BW10" i="36"/>
  <c r="AE10" i="36"/>
  <c r="R10" i="36"/>
  <c r="BG10" i="36"/>
  <c r="CA10" i="36"/>
  <c r="CB10" i="36"/>
  <c r="CD10" i="36"/>
  <c r="CE10" i="36"/>
  <c r="CH10" i="36"/>
  <c r="CI10" i="36"/>
  <c r="CJ10" i="36"/>
  <c r="CK10" i="36"/>
  <c r="DN10" i="36"/>
  <c r="CN10" i="36"/>
  <c r="CU10" i="36"/>
  <c r="CT10" i="36"/>
  <c r="DB10" i="36"/>
  <c r="DA10" i="36"/>
  <c r="DH10" i="36"/>
  <c r="DG10" i="36"/>
  <c r="DO10" i="36"/>
  <c r="DV10" i="36"/>
  <c r="DW10" i="36"/>
  <c r="EK10" i="36"/>
  <c r="ET10" i="36"/>
  <c r="EU10" i="36"/>
  <c r="EV10" i="36"/>
  <c r="FD10" i="36"/>
  <c r="FJ10" i="36"/>
  <c r="FQ10" i="36"/>
  <c r="FR10" i="36"/>
  <c r="FS10" i="36"/>
  <c r="FW10" i="36"/>
  <c r="GD10" i="36"/>
  <c r="GE10" i="36"/>
  <c r="BY11" i="36"/>
  <c r="BW11" i="36"/>
  <c r="CA11" i="36"/>
  <c r="CD11" i="36"/>
  <c r="CE11" i="36"/>
  <c r="CH11" i="36"/>
  <c r="CI11" i="36"/>
  <c r="CJ11" i="36"/>
  <c r="CK11" i="36"/>
  <c r="DN11" i="36"/>
  <c r="DT11" i="36"/>
  <c r="CN11" i="36"/>
  <c r="CM11" i="36"/>
  <c r="CU11" i="36"/>
  <c r="DB11" i="36"/>
  <c r="DA11" i="36"/>
  <c r="DH11" i="36"/>
  <c r="DG11" i="36"/>
  <c r="DO11" i="36"/>
  <c r="DV11" i="36"/>
  <c r="DW11" i="36"/>
  <c r="EK11" i="36"/>
  <c r="ET11" i="36"/>
  <c r="EW11" i="36"/>
  <c r="EU11" i="36"/>
  <c r="EV11" i="36"/>
  <c r="FD11" i="36"/>
  <c r="FJ11" i="36"/>
  <c r="FQ11" i="36"/>
  <c r="FR11" i="36"/>
  <c r="FW11" i="36"/>
  <c r="GD11" i="36"/>
  <c r="GF11" i="36"/>
  <c r="GE11" i="36"/>
  <c r="GI11" i="36"/>
  <c r="GJ11" i="36"/>
  <c r="BX12" i="36"/>
  <c r="BV12" i="36"/>
  <c r="R12" i="36"/>
  <c r="BG12" i="36"/>
  <c r="D12" i="36"/>
  <c r="CA12" i="36"/>
  <c r="BN12" i="36"/>
  <c r="G12" i="36"/>
  <c r="BZ12" i="36"/>
  <c r="BY12" i="36"/>
  <c r="CD12" i="36"/>
  <c r="CE12" i="36"/>
  <c r="CH12" i="36"/>
  <c r="CI12" i="36"/>
  <c r="CJ12" i="36"/>
  <c r="CK12" i="36"/>
  <c r="CN12" i="36"/>
  <c r="CG12" i="36"/>
  <c r="DM12" i="36"/>
  <c r="CU12" i="36"/>
  <c r="CT12" i="36"/>
  <c r="DB12" i="36"/>
  <c r="DA12" i="36"/>
  <c r="DH12" i="36"/>
  <c r="DG12" i="36"/>
  <c r="DN12" i="36"/>
  <c r="DO12" i="36"/>
  <c r="DV12" i="36"/>
  <c r="DW12" i="36"/>
  <c r="EK12" i="36"/>
  <c r="ET12" i="36"/>
  <c r="EU12" i="36"/>
  <c r="EV12" i="36"/>
  <c r="EX12" i="36"/>
  <c r="FD12" i="36"/>
  <c r="FJ12" i="36"/>
  <c r="FQ12" i="36"/>
  <c r="FR12" i="36"/>
  <c r="FS12" i="36"/>
  <c r="FW12" i="36"/>
  <c r="GD12" i="36"/>
  <c r="GE12" i="36"/>
  <c r="GF12" i="36"/>
  <c r="GI12" i="36"/>
  <c r="GJ12" i="36"/>
  <c r="BX13" i="36"/>
  <c r="BV13" i="36"/>
  <c r="BY13" i="36"/>
  <c r="BW13" i="36"/>
  <c r="D13" i="36"/>
  <c r="CA13" i="36"/>
  <c r="BN13" i="36"/>
  <c r="G13" i="36"/>
  <c r="CD13" i="36"/>
  <c r="CE13" i="36"/>
  <c r="CH13" i="36"/>
  <c r="CI13" i="36"/>
  <c r="CJ13" i="36"/>
  <c r="CK13" i="36"/>
  <c r="DN13" i="36"/>
  <c r="DT13" i="36"/>
  <c r="CN13" i="36"/>
  <c r="CM13" i="36"/>
  <c r="CU13" i="36"/>
  <c r="DB13" i="36"/>
  <c r="DA13" i="36"/>
  <c r="DH13" i="36"/>
  <c r="DG13" i="36"/>
  <c r="DO13" i="36"/>
  <c r="DV13" i="36"/>
  <c r="DW13" i="36"/>
  <c r="EK13" i="36"/>
  <c r="ET13" i="36"/>
  <c r="EU13" i="36"/>
  <c r="EV13" i="36"/>
  <c r="FD13" i="36"/>
  <c r="FJ13" i="36"/>
  <c r="FQ13" i="36"/>
  <c r="FR13" i="36"/>
  <c r="FW13" i="36"/>
  <c r="GD13" i="36"/>
  <c r="GE13" i="36"/>
  <c r="GI13" i="36"/>
  <c r="GJ13" i="36"/>
  <c r="BX14" i="36"/>
  <c r="P14" i="36"/>
  <c r="R14" i="36"/>
  <c r="CA14" i="36"/>
  <c r="CB14" i="36"/>
  <c r="BY14" i="36"/>
  <c r="BW14" i="36"/>
  <c r="CD14" i="36"/>
  <c r="CE14" i="36"/>
  <c r="CH14" i="36"/>
  <c r="CI14" i="36"/>
  <c r="CJ14" i="36"/>
  <c r="CK14" i="36"/>
  <c r="DN14" i="36"/>
  <c r="CN14" i="36"/>
  <c r="CU14" i="36"/>
  <c r="DB14" i="36"/>
  <c r="DA14" i="36"/>
  <c r="DH14" i="36"/>
  <c r="DG14" i="36"/>
  <c r="DO14" i="36"/>
  <c r="DV14" i="36"/>
  <c r="DW14" i="36"/>
  <c r="EK14" i="36"/>
  <c r="ET14" i="36"/>
  <c r="EV14" i="36"/>
  <c r="EW14" i="36"/>
  <c r="EU14" i="36"/>
  <c r="EX14" i="36"/>
  <c r="EY14" i="36"/>
  <c r="FD14" i="36"/>
  <c r="FJ14" i="36"/>
  <c r="FQ14" i="36"/>
  <c r="FS14" i="36"/>
  <c r="FR14" i="36"/>
  <c r="FW14" i="36"/>
  <c r="GD14" i="36"/>
  <c r="GE14" i="36"/>
  <c r="GF14" i="36"/>
  <c r="GI14" i="36"/>
  <c r="GJ14" i="36"/>
  <c r="BX15" i="36"/>
  <c r="BI15" i="36"/>
  <c r="AO15" i="36"/>
  <c r="CA15" i="36"/>
  <c r="BN15" i="36"/>
  <c r="G15" i="36"/>
  <c r="AS15" i="36"/>
  <c r="BH15" i="36"/>
  <c r="BJ15" i="36"/>
  <c r="BZ15" i="36"/>
  <c r="CD15" i="36"/>
  <c r="CE15" i="36"/>
  <c r="CH15" i="36"/>
  <c r="CI15" i="36"/>
  <c r="CJ15" i="36"/>
  <c r="CK15" i="36"/>
  <c r="DN15" i="36"/>
  <c r="CN15" i="36"/>
  <c r="CU15" i="36"/>
  <c r="CT15" i="36"/>
  <c r="DB15" i="36"/>
  <c r="DA15" i="36"/>
  <c r="DH15" i="36"/>
  <c r="DG15" i="36"/>
  <c r="DO15" i="36"/>
  <c r="DV15" i="36"/>
  <c r="DW15" i="36"/>
  <c r="EK15" i="36"/>
  <c r="ET15" i="36"/>
  <c r="EU15" i="36"/>
  <c r="EV15" i="36"/>
  <c r="EW15" i="36"/>
  <c r="FD15" i="36"/>
  <c r="FJ15" i="36"/>
  <c r="FQ15" i="36"/>
  <c r="FR15" i="36"/>
  <c r="FW15" i="36"/>
  <c r="GD15" i="36"/>
  <c r="GE15" i="36"/>
  <c r="GF15" i="36"/>
  <c r="GI15" i="36"/>
  <c r="GJ15" i="36"/>
  <c r="R16" i="36"/>
  <c r="BG16" i="36"/>
  <c r="AE16" i="36"/>
  <c r="AT16" i="36"/>
  <c r="AT17" i="36"/>
  <c r="AT18" i="36"/>
  <c r="AT19" i="36"/>
  <c r="CA16" i="36"/>
  <c r="BN16" i="36"/>
  <c r="G16" i="36"/>
  <c r="BX16" i="36"/>
  <c r="BV16" i="36"/>
  <c r="CD16" i="36"/>
  <c r="CE16" i="36"/>
  <c r="CH16" i="36"/>
  <c r="CI16" i="36"/>
  <c r="CJ16" i="36"/>
  <c r="CK16" i="36"/>
  <c r="DN16" i="36"/>
  <c r="DT16" i="36"/>
  <c r="CN16" i="36"/>
  <c r="CU16" i="36"/>
  <c r="CG16" i="36"/>
  <c r="CT16" i="36"/>
  <c r="DB16" i="36"/>
  <c r="DA16" i="36"/>
  <c r="DH16" i="36"/>
  <c r="DG16" i="36"/>
  <c r="DO16" i="36"/>
  <c r="DV16" i="36"/>
  <c r="DW16" i="36"/>
  <c r="EK16" i="36"/>
  <c r="ET16" i="36"/>
  <c r="EV16" i="36"/>
  <c r="EW16" i="36"/>
  <c r="EX16" i="36"/>
  <c r="EY16" i="36"/>
  <c r="EU16" i="36"/>
  <c r="FD16" i="36"/>
  <c r="FJ16" i="36"/>
  <c r="FQ16" i="36"/>
  <c r="FS16" i="36"/>
  <c r="FR16" i="36"/>
  <c r="FW16" i="36"/>
  <c r="GD16" i="36"/>
  <c r="GE16" i="36"/>
  <c r="GF16" i="36"/>
  <c r="GI16" i="36"/>
  <c r="GJ16" i="36"/>
  <c r="BY17" i="36"/>
  <c r="BW17" i="36"/>
  <c r="E17" i="36"/>
  <c r="CA17" i="36"/>
  <c r="CB17" i="36"/>
  <c r="BN17" i="36"/>
  <c r="CD17" i="36"/>
  <c r="CE17" i="36"/>
  <c r="CH17" i="36"/>
  <c r="CI17" i="36"/>
  <c r="CJ17" i="36"/>
  <c r="CK17" i="36"/>
  <c r="DN17" i="36"/>
  <c r="CN17" i="36"/>
  <c r="CU17" i="36"/>
  <c r="CT17" i="36"/>
  <c r="DB17" i="36"/>
  <c r="DA17" i="36"/>
  <c r="DH17" i="36"/>
  <c r="DG17" i="36"/>
  <c r="DO17" i="36"/>
  <c r="DV17" i="36"/>
  <c r="DW17" i="36"/>
  <c r="EK17" i="36"/>
  <c r="ET17" i="36"/>
  <c r="EW17" i="36"/>
  <c r="EU17" i="36"/>
  <c r="EV17" i="36"/>
  <c r="FD17" i="36"/>
  <c r="FJ17" i="36"/>
  <c r="FQ17" i="36"/>
  <c r="FR17" i="36"/>
  <c r="FW17" i="36"/>
  <c r="GD17" i="36"/>
  <c r="GF17" i="36"/>
  <c r="GE17" i="36"/>
  <c r="GI17" i="36"/>
  <c r="GJ17" i="36"/>
  <c r="BY18" i="36"/>
  <c r="AB18" i="36"/>
  <c r="Y18" i="36"/>
  <c r="J18" i="36"/>
  <c r="BZ18" i="36"/>
  <c r="CD18" i="36"/>
  <c r="CE18" i="36"/>
  <c r="CH18" i="36"/>
  <c r="CI18" i="36"/>
  <c r="CJ18" i="36"/>
  <c r="CK18" i="36"/>
  <c r="DN18" i="36"/>
  <c r="DT18" i="36"/>
  <c r="CN18" i="36"/>
  <c r="CM18" i="36"/>
  <c r="CF18" i="36"/>
  <c r="CU18" i="36"/>
  <c r="CT18" i="36"/>
  <c r="DB18" i="36"/>
  <c r="DA18" i="36"/>
  <c r="DH18" i="36"/>
  <c r="DG18" i="36"/>
  <c r="DO18" i="36"/>
  <c r="DV18" i="36"/>
  <c r="DW18" i="36"/>
  <c r="EK18" i="36"/>
  <c r="ET18" i="36"/>
  <c r="EU18" i="36"/>
  <c r="EV18" i="36"/>
  <c r="FD18" i="36"/>
  <c r="FJ18" i="36"/>
  <c r="FQ18" i="36"/>
  <c r="FS18" i="36"/>
  <c r="FR18" i="36"/>
  <c r="FW18" i="36"/>
  <c r="GD18" i="36"/>
  <c r="GE18" i="36"/>
  <c r="GF18" i="36"/>
  <c r="GI18" i="36"/>
  <c r="GJ18" i="36"/>
  <c r="AA19" i="36"/>
  <c r="D19" i="36"/>
  <c r="R19" i="36"/>
  <c r="BG19" i="36"/>
  <c r="CA19" i="36"/>
  <c r="BY19" i="36"/>
  <c r="BW19" i="36"/>
  <c r="CD19" i="36"/>
  <c r="CE19" i="36"/>
  <c r="CN19" i="36"/>
  <c r="CM19" i="36"/>
  <c r="CU19" i="36"/>
  <c r="CG19" i="36"/>
  <c r="CT19" i="36"/>
  <c r="DB19" i="36"/>
  <c r="DA19" i="36"/>
  <c r="DH19" i="36"/>
  <c r="DG19" i="36"/>
  <c r="CH19" i="36"/>
  <c r="CI19" i="36"/>
  <c r="CJ19" i="36"/>
  <c r="CK19" i="36"/>
  <c r="DN19" i="36"/>
  <c r="DO19" i="36"/>
  <c r="DV19" i="36"/>
  <c r="DW19" i="36"/>
  <c r="EK19" i="36"/>
  <c r="ET19" i="36"/>
  <c r="EU19" i="36"/>
  <c r="EV19" i="36"/>
  <c r="EX19" i="36"/>
  <c r="FD19" i="36"/>
  <c r="FJ19" i="36"/>
  <c r="FQ19" i="36"/>
  <c r="FS19" i="36"/>
  <c r="FR19" i="36"/>
  <c r="FW19" i="36"/>
  <c r="GD19" i="36"/>
  <c r="GE19" i="36"/>
  <c r="GF19" i="36"/>
  <c r="GI19" i="36"/>
  <c r="GJ19" i="36"/>
  <c r="AA20" i="36"/>
  <c r="BY20" i="36"/>
  <c r="R20" i="36"/>
  <c r="AO20" i="36"/>
  <c r="CA20" i="36"/>
  <c r="CB20" i="36"/>
  <c r="CD20" i="36"/>
  <c r="CE20" i="36"/>
  <c r="CH20" i="36"/>
  <c r="CI20" i="36"/>
  <c r="CJ20" i="36"/>
  <c r="CK20" i="36"/>
  <c r="DN20" i="36"/>
  <c r="DT20" i="36"/>
  <c r="CN20" i="36"/>
  <c r="CU20" i="36"/>
  <c r="CT20" i="36"/>
  <c r="DB20" i="36"/>
  <c r="DA20" i="36"/>
  <c r="DH20" i="36"/>
  <c r="DG20" i="36"/>
  <c r="DO20" i="36"/>
  <c r="DV20" i="36"/>
  <c r="DW20" i="36"/>
  <c r="EK20" i="36"/>
  <c r="ET20" i="36"/>
  <c r="EV20" i="36"/>
  <c r="EX20" i="36"/>
  <c r="EW20" i="36"/>
  <c r="EY20" i="36"/>
  <c r="EU20" i="36"/>
  <c r="FD20" i="36"/>
  <c r="FJ20" i="36"/>
  <c r="FQ20" i="36"/>
  <c r="FS20" i="36"/>
  <c r="FR20" i="36"/>
  <c r="FW20" i="36"/>
  <c r="GD20" i="36"/>
  <c r="GE20" i="36"/>
  <c r="GF20" i="36"/>
  <c r="GI20" i="36"/>
  <c r="GJ20" i="36"/>
  <c r="AA21" i="36"/>
  <c r="BX21" i="36"/>
  <c r="BV21" i="36"/>
  <c r="CA21" i="36"/>
  <c r="BU21" i="36"/>
  <c r="CD21" i="36"/>
  <c r="CE21" i="36"/>
  <c r="CH21" i="36"/>
  <c r="CI21" i="36"/>
  <c r="CJ21" i="36"/>
  <c r="CK21" i="36"/>
  <c r="DN21" i="36"/>
  <c r="CN21" i="36"/>
  <c r="CG21" i="36"/>
  <c r="CM21" i="36"/>
  <c r="CF21" i="36"/>
  <c r="DR21" i="36"/>
  <c r="CU21" i="36"/>
  <c r="CT21" i="36"/>
  <c r="DB21" i="36"/>
  <c r="DA21" i="36"/>
  <c r="DH21" i="36"/>
  <c r="DG21" i="36"/>
  <c r="DO21" i="36"/>
  <c r="DV21" i="36"/>
  <c r="DW21" i="36"/>
  <c r="EK21" i="36"/>
  <c r="ET21" i="36"/>
  <c r="EW21" i="36"/>
  <c r="EV21" i="36"/>
  <c r="EU21" i="36"/>
  <c r="FD21" i="36"/>
  <c r="FJ21" i="36"/>
  <c r="FQ21" i="36"/>
  <c r="FR21" i="36"/>
  <c r="FS21" i="36"/>
  <c r="FW21" i="36"/>
  <c r="GD21" i="36"/>
  <c r="GF21" i="36"/>
  <c r="GE21" i="36"/>
  <c r="GI21" i="36"/>
  <c r="GJ21" i="36"/>
  <c r="CA22" i="36"/>
  <c r="BN22" i="36"/>
  <c r="G22" i="36"/>
  <c r="BX22" i="36"/>
  <c r="BV22" i="36"/>
  <c r="CD22" i="36"/>
  <c r="CE22" i="36"/>
  <c r="CN22" i="36"/>
  <c r="CU22" i="36"/>
  <c r="CT22" i="36"/>
  <c r="CF22" i="36"/>
  <c r="CH22" i="36"/>
  <c r="CI22" i="36"/>
  <c r="CJ22" i="36"/>
  <c r="CK22" i="36"/>
  <c r="DN22" i="36"/>
  <c r="DT22" i="36"/>
  <c r="DB22" i="36"/>
  <c r="DA22" i="36"/>
  <c r="DH22" i="36"/>
  <c r="DG22" i="36"/>
  <c r="DO22" i="36"/>
  <c r="DV22" i="36"/>
  <c r="DW22" i="36"/>
  <c r="EK22" i="36"/>
  <c r="ET22" i="36"/>
  <c r="EU22" i="36"/>
  <c r="EV22" i="36"/>
  <c r="EX22" i="36"/>
  <c r="EY22" i="36"/>
  <c r="FD22" i="36"/>
  <c r="FJ22" i="36"/>
  <c r="FQ22" i="36"/>
  <c r="FR22" i="36"/>
  <c r="FW22" i="36"/>
  <c r="GD22" i="36"/>
  <c r="GE22" i="36"/>
  <c r="GF22" i="36"/>
  <c r="GI22" i="36"/>
  <c r="GJ22" i="36"/>
  <c r="BX23" i="36"/>
  <c r="BY23" i="36"/>
  <c r="BW23" i="36"/>
  <c r="AE23" i="36"/>
  <c r="D23" i="36"/>
  <c r="BU23" i="36"/>
  <c r="BZ23" i="36"/>
  <c r="CB23" i="36"/>
  <c r="CD23" i="36"/>
  <c r="CE23" i="36"/>
  <c r="CH23" i="36"/>
  <c r="CI23" i="36"/>
  <c r="CJ23" i="36"/>
  <c r="CK23" i="36"/>
  <c r="DN23" i="36"/>
  <c r="CN23" i="36"/>
  <c r="CM23" i="36"/>
  <c r="CF23" i="36"/>
  <c r="DR23" i="36"/>
  <c r="CU23" i="36"/>
  <c r="CT23" i="36"/>
  <c r="DB23" i="36"/>
  <c r="DA23" i="36"/>
  <c r="DH23" i="36"/>
  <c r="DG23" i="36"/>
  <c r="DO23" i="36"/>
  <c r="DV23" i="36"/>
  <c r="DW23" i="36"/>
  <c r="EK23" i="36"/>
  <c r="ET23" i="36"/>
  <c r="EU23" i="36"/>
  <c r="EV23" i="36"/>
  <c r="FD23" i="36"/>
  <c r="FJ23" i="36"/>
  <c r="FQ23" i="36"/>
  <c r="FS23" i="36"/>
  <c r="FR23" i="36"/>
  <c r="FW23" i="36"/>
  <c r="GD23" i="36"/>
  <c r="GF23" i="36"/>
  <c r="GE23" i="36"/>
  <c r="GI23" i="36"/>
  <c r="GJ23" i="36"/>
  <c r="R24" i="36"/>
  <c r="BN24" i="36"/>
  <c r="G24" i="36"/>
  <c r="BZ24" i="36"/>
  <c r="CD24" i="36"/>
  <c r="CE24" i="36"/>
  <c r="CH24" i="36"/>
  <c r="CI24" i="36"/>
  <c r="CJ24" i="36"/>
  <c r="CK24" i="36"/>
  <c r="DN24" i="36"/>
  <c r="DT24" i="36"/>
  <c r="CN24" i="36"/>
  <c r="CU24" i="36"/>
  <c r="DB24" i="36"/>
  <c r="DA24" i="36"/>
  <c r="DH24" i="36"/>
  <c r="DG24" i="36"/>
  <c r="DO24" i="36"/>
  <c r="DV24" i="36"/>
  <c r="DW24" i="36"/>
  <c r="EK24" i="36"/>
  <c r="ET24" i="36"/>
  <c r="EV24" i="36"/>
  <c r="EX24" i="36"/>
  <c r="EY24" i="36"/>
  <c r="EW24" i="36"/>
  <c r="EU24" i="36"/>
  <c r="FD24" i="36"/>
  <c r="FJ24" i="36"/>
  <c r="FQ24" i="36"/>
  <c r="FR24" i="36"/>
  <c r="FS24" i="36"/>
  <c r="FW24" i="36"/>
  <c r="GD24" i="36"/>
  <c r="GE24" i="36"/>
  <c r="GF24" i="36"/>
  <c r="GI24" i="36"/>
  <c r="GJ24" i="36"/>
  <c r="AA25" i="36"/>
  <c r="BI25" i="36"/>
  <c r="BS25" i="36"/>
  <c r="D25" i="36"/>
  <c r="R25" i="36"/>
  <c r="BG25" i="36"/>
  <c r="CA25" i="36"/>
  <c r="BN25" i="36"/>
  <c r="BX25" i="36"/>
  <c r="BV25" i="36"/>
  <c r="CD25" i="36"/>
  <c r="CE25" i="36"/>
  <c r="CH25" i="36"/>
  <c r="CI25" i="36"/>
  <c r="CJ25" i="36"/>
  <c r="CK25" i="36"/>
  <c r="DN25" i="36"/>
  <c r="DT25" i="36"/>
  <c r="CN25" i="36"/>
  <c r="CU25" i="36"/>
  <c r="CT25" i="36"/>
  <c r="DB25" i="36"/>
  <c r="DA25" i="36"/>
  <c r="DH25" i="36"/>
  <c r="DG25" i="36"/>
  <c r="DO25" i="36"/>
  <c r="DV25" i="36"/>
  <c r="DW25" i="36"/>
  <c r="EK25" i="36"/>
  <c r="ET25" i="36"/>
  <c r="EU25" i="36"/>
  <c r="EV25" i="36"/>
  <c r="FD25" i="36"/>
  <c r="FJ25" i="36"/>
  <c r="FQ25" i="36"/>
  <c r="FR25" i="36"/>
  <c r="FS25" i="36"/>
  <c r="FW25" i="36"/>
  <c r="GD25" i="36"/>
  <c r="GF25" i="36"/>
  <c r="GE25" i="36"/>
  <c r="GI25" i="36"/>
  <c r="GJ25" i="36"/>
  <c r="BY26" i="36"/>
  <c r="BW26" i="36"/>
  <c r="R26" i="36"/>
  <c r="AO26" i="36"/>
  <c r="BZ26" i="36"/>
  <c r="BX26" i="36"/>
  <c r="BV26" i="36"/>
  <c r="CD26" i="36"/>
  <c r="CE26" i="36"/>
  <c r="CN26" i="36"/>
  <c r="CG26" i="36"/>
  <c r="CU26" i="36"/>
  <c r="CH26" i="36"/>
  <c r="CI26" i="36"/>
  <c r="CJ26" i="36"/>
  <c r="CK26" i="36"/>
  <c r="CT26" i="36"/>
  <c r="DB26" i="36"/>
  <c r="DA26" i="36"/>
  <c r="DH26" i="36"/>
  <c r="DG26" i="36"/>
  <c r="DN26" i="36"/>
  <c r="DT26" i="36"/>
  <c r="DU26" i="36"/>
  <c r="DO26" i="36"/>
  <c r="DV26" i="36"/>
  <c r="DW26" i="36"/>
  <c r="EK26" i="36"/>
  <c r="ET26" i="36"/>
  <c r="EW26" i="36"/>
  <c r="EY26" i="36"/>
  <c r="EU26" i="36"/>
  <c r="EV26" i="36"/>
  <c r="FD26" i="36"/>
  <c r="FJ26" i="36"/>
  <c r="FQ26" i="36"/>
  <c r="FR26" i="36"/>
  <c r="FS26" i="36"/>
  <c r="FW26" i="36"/>
  <c r="GD26" i="36"/>
  <c r="GE26" i="36"/>
  <c r="GF26" i="36"/>
  <c r="GI26" i="36"/>
  <c r="GJ26" i="36"/>
  <c r="BY27" i="36"/>
  <c r="BW27" i="36"/>
  <c r="AE27" i="36"/>
  <c r="AO27" i="36"/>
  <c r="CA27" i="36"/>
  <c r="CB27" i="36"/>
  <c r="BZ27" i="36"/>
  <c r="CD27" i="36"/>
  <c r="CE27" i="36"/>
  <c r="CN27" i="36"/>
  <c r="CM27" i="36"/>
  <c r="CF27" i="36"/>
  <c r="DR27" i="36"/>
  <c r="CU27" i="36"/>
  <c r="DB27" i="36"/>
  <c r="DA27" i="36"/>
  <c r="DH27" i="36"/>
  <c r="DG27" i="36"/>
  <c r="CH27" i="36"/>
  <c r="CI27" i="36"/>
  <c r="CJ27" i="36"/>
  <c r="CK27" i="36"/>
  <c r="DN27" i="36"/>
  <c r="DO27" i="36"/>
  <c r="DV27" i="36"/>
  <c r="DW27" i="36"/>
  <c r="EK27" i="36"/>
  <c r="ET27" i="36"/>
  <c r="EU27" i="36"/>
  <c r="EV27" i="36"/>
  <c r="FD27" i="36"/>
  <c r="FJ27" i="36"/>
  <c r="FQ27" i="36"/>
  <c r="FR27" i="36"/>
  <c r="FW27" i="36"/>
  <c r="GD27" i="36"/>
  <c r="GE27" i="36"/>
  <c r="GI27" i="36"/>
  <c r="GJ27" i="36"/>
  <c r="BY28" i="36"/>
  <c r="BW28" i="36"/>
  <c r="BI28" i="36"/>
  <c r="D28" i="36"/>
  <c r="R28" i="36"/>
  <c r="BG28" i="36"/>
  <c r="BZ28" i="36"/>
  <c r="CB28" i="36"/>
  <c r="CD28" i="36"/>
  <c r="CE28" i="36"/>
  <c r="CN28" i="36"/>
  <c r="CM28" i="36"/>
  <c r="CU28" i="36"/>
  <c r="DB28" i="36"/>
  <c r="DA28" i="36"/>
  <c r="DH28" i="36"/>
  <c r="DG28" i="36"/>
  <c r="CH28" i="36"/>
  <c r="CI28" i="36"/>
  <c r="CJ28" i="36"/>
  <c r="CK28" i="36"/>
  <c r="DN28" i="36"/>
  <c r="DO28" i="36"/>
  <c r="DV28" i="36"/>
  <c r="DW28" i="36"/>
  <c r="EK28" i="36"/>
  <c r="ET28" i="36"/>
  <c r="EW28" i="36"/>
  <c r="EY28" i="36"/>
  <c r="EU28" i="36"/>
  <c r="EV28" i="36"/>
  <c r="FD28" i="36"/>
  <c r="FJ28" i="36"/>
  <c r="FQ28" i="36"/>
  <c r="FR28" i="36"/>
  <c r="FW28" i="36"/>
  <c r="GD28" i="36"/>
  <c r="GF28" i="36"/>
  <c r="GE28" i="36"/>
  <c r="GI28" i="36"/>
  <c r="GJ28" i="36"/>
  <c r="BX29" i="36"/>
  <c r="BV29" i="36"/>
  <c r="BY29" i="36"/>
  <c r="P29" i="36"/>
  <c r="BZ29" i="36"/>
  <c r="BN29" i="36"/>
  <c r="G29" i="36"/>
  <c r="CD29" i="36"/>
  <c r="CE29" i="36"/>
  <c r="CN29" i="36"/>
  <c r="CU29" i="36"/>
  <c r="CT29" i="36"/>
  <c r="DB29" i="36"/>
  <c r="DA29" i="36"/>
  <c r="DH29" i="36"/>
  <c r="DG29" i="36"/>
  <c r="CH29" i="36"/>
  <c r="CI29" i="36"/>
  <c r="CJ29" i="36"/>
  <c r="CK29" i="36"/>
  <c r="DN29" i="36"/>
  <c r="DT29" i="36"/>
  <c r="DO29" i="36"/>
  <c r="DV29" i="36"/>
  <c r="DW29" i="36"/>
  <c r="EK29" i="36"/>
  <c r="ET29" i="36"/>
  <c r="EV29" i="36"/>
  <c r="EU29" i="36"/>
  <c r="FD29" i="36"/>
  <c r="FJ29" i="36"/>
  <c r="FQ29" i="36"/>
  <c r="FS29" i="36"/>
  <c r="FR29" i="36"/>
  <c r="FW29" i="36"/>
  <c r="GD29" i="36"/>
  <c r="GF29" i="36"/>
  <c r="GE29" i="36"/>
  <c r="GI29" i="36"/>
  <c r="GJ29" i="36"/>
  <c r="BX30" i="36"/>
  <c r="BV30" i="36"/>
  <c r="BY30" i="36"/>
  <c r="BI30" i="36"/>
  <c r="R30" i="36"/>
  <c r="AO30" i="36"/>
  <c r="CA30" i="36"/>
  <c r="BN30" i="36"/>
  <c r="G30" i="36"/>
  <c r="AS30" i="36"/>
  <c r="BH30" i="36"/>
  <c r="BJ30" i="36"/>
  <c r="CD30" i="36"/>
  <c r="CE30" i="36"/>
  <c r="CN30" i="36"/>
  <c r="CU30" i="36"/>
  <c r="CH30" i="36"/>
  <c r="CI30" i="36"/>
  <c r="CJ30" i="36"/>
  <c r="CK30" i="36"/>
  <c r="DN30" i="36"/>
  <c r="DB30" i="36"/>
  <c r="DA30" i="36"/>
  <c r="DH30" i="36"/>
  <c r="DG30" i="36"/>
  <c r="DO30" i="36"/>
  <c r="DT30" i="36"/>
  <c r="DV30" i="36"/>
  <c r="DW30" i="36"/>
  <c r="EK30" i="36"/>
  <c r="ET30" i="36"/>
  <c r="EW30" i="36"/>
  <c r="EU30" i="36"/>
  <c r="EV30" i="36"/>
  <c r="FD30" i="36"/>
  <c r="FJ30" i="36"/>
  <c r="FQ30" i="36"/>
  <c r="FR30" i="36"/>
  <c r="FW30" i="36"/>
  <c r="GD30" i="36"/>
  <c r="GF30" i="36"/>
  <c r="GE30" i="36"/>
  <c r="GI30" i="36"/>
  <c r="GJ30" i="36"/>
  <c r="BX31" i="36"/>
  <c r="BV31" i="36"/>
  <c r="BY31" i="36"/>
  <c r="AB31" i="36"/>
  <c r="Y31" i="36"/>
  <c r="BI31" i="36"/>
  <c r="CA31" i="36"/>
  <c r="CB31" i="36"/>
  <c r="BZ31" i="36"/>
  <c r="CD31" i="36"/>
  <c r="CE31" i="36"/>
  <c r="CH31" i="36"/>
  <c r="CI31" i="36"/>
  <c r="CJ31" i="36"/>
  <c r="CK31" i="36"/>
  <c r="DN31" i="36"/>
  <c r="CN31" i="36"/>
  <c r="CU31" i="36"/>
  <c r="CT31" i="36"/>
  <c r="DB31" i="36"/>
  <c r="DA31" i="36"/>
  <c r="DH31" i="36"/>
  <c r="DG31" i="36"/>
  <c r="DO31" i="36"/>
  <c r="DV31" i="36"/>
  <c r="DW31" i="36"/>
  <c r="EK31" i="36"/>
  <c r="ET31" i="36"/>
  <c r="EU31" i="36"/>
  <c r="EV31" i="36"/>
  <c r="EX31" i="36"/>
  <c r="FD31" i="36"/>
  <c r="FJ31" i="36"/>
  <c r="FQ31" i="36"/>
  <c r="FR31" i="36"/>
  <c r="FW31" i="36"/>
  <c r="GD31" i="36"/>
  <c r="GF31" i="36"/>
  <c r="GE31" i="36"/>
  <c r="GI31" i="36"/>
  <c r="GJ31" i="36"/>
  <c r="BY32" i="36"/>
  <c r="I32" i="36"/>
  <c r="P32" i="36"/>
  <c r="BI32" i="36"/>
  <c r="BS32" i="36"/>
  <c r="CA32" i="36"/>
  <c r="CD32" i="36"/>
  <c r="CE32" i="36"/>
  <c r="CN32" i="36"/>
  <c r="CM32" i="36"/>
  <c r="CU32" i="36"/>
  <c r="CT32" i="36"/>
  <c r="DB32" i="36"/>
  <c r="DA32" i="36"/>
  <c r="DH32" i="36"/>
  <c r="DG32" i="36"/>
  <c r="CH32" i="36"/>
  <c r="CI32" i="36"/>
  <c r="CJ32" i="36"/>
  <c r="CK32" i="36"/>
  <c r="DN32" i="36"/>
  <c r="DT32" i="36"/>
  <c r="DO32" i="36"/>
  <c r="DV32" i="36"/>
  <c r="DW32" i="36"/>
  <c r="EK32" i="36"/>
  <c r="ET32" i="36"/>
  <c r="EV32" i="36"/>
  <c r="EX32" i="36"/>
  <c r="EW32" i="36"/>
  <c r="EU32" i="36"/>
  <c r="FD32" i="36"/>
  <c r="FJ32" i="36"/>
  <c r="FQ32" i="36"/>
  <c r="FR32" i="36"/>
  <c r="FS32" i="36"/>
  <c r="FW32" i="36"/>
  <c r="GD32" i="36"/>
  <c r="GF32" i="36"/>
  <c r="GE32" i="36"/>
  <c r="GI32" i="36"/>
  <c r="GJ32" i="36"/>
  <c r="BX33" i="36"/>
  <c r="BV33" i="36"/>
  <c r="BY33" i="36"/>
  <c r="CA33" i="36"/>
  <c r="CB33" i="36"/>
  <c r="BZ33" i="36"/>
  <c r="CD33" i="36"/>
  <c r="CE33" i="36"/>
  <c r="CN33" i="36"/>
  <c r="CU33" i="36"/>
  <c r="CT33" i="36"/>
  <c r="DB33" i="36"/>
  <c r="DA33" i="36"/>
  <c r="DH33" i="36"/>
  <c r="DG33" i="36"/>
  <c r="CH33" i="36"/>
  <c r="CI33" i="36"/>
  <c r="CJ33" i="36"/>
  <c r="CK33" i="36"/>
  <c r="DN33" i="36"/>
  <c r="DO33" i="36"/>
  <c r="DT33" i="36"/>
  <c r="DV33" i="36"/>
  <c r="DW33" i="36"/>
  <c r="EK33" i="36"/>
  <c r="ET33" i="36"/>
  <c r="EW33" i="36"/>
  <c r="EU33" i="36"/>
  <c r="EV33" i="36"/>
  <c r="EX33" i="36"/>
  <c r="FD33" i="36"/>
  <c r="FJ33" i="36"/>
  <c r="FQ33" i="36"/>
  <c r="FR33" i="36"/>
  <c r="FW33" i="36"/>
  <c r="GD33" i="36"/>
  <c r="GE33" i="36"/>
  <c r="GI33" i="36"/>
  <c r="GJ33" i="36"/>
  <c r="BY34" i="36"/>
  <c r="AE34" i="36"/>
  <c r="AB34" i="36"/>
  <c r="Y34" i="36"/>
  <c r="P34" i="36"/>
  <c r="AO34" i="36"/>
  <c r="CA34" i="36"/>
  <c r="BZ34" i="36"/>
  <c r="CB34" i="36"/>
  <c r="BX34" i="36"/>
  <c r="BV34" i="36"/>
  <c r="CD34" i="36"/>
  <c r="CE34" i="36"/>
  <c r="CN34" i="36"/>
  <c r="CG34" i="36"/>
  <c r="DM34" i="36"/>
  <c r="CU34" i="36"/>
  <c r="DB34" i="36"/>
  <c r="DH34" i="36"/>
  <c r="DG34" i="36"/>
  <c r="DA34" i="36"/>
  <c r="CH34" i="36"/>
  <c r="CI34" i="36"/>
  <c r="CJ34" i="36"/>
  <c r="CK34" i="36"/>
  <c r="DN34" i="36"/>
  <c r="CT34" i="36"/>
  <c r="DO34" i="36"/>
  <c r="DV34" i="36"/>
  <c r="DW34" i="36"/>
  <c r="EK34" i="36"/>
  <c r="ET34" i="36"/>
  <c r="EW34" i="36"/>
  <c r="EY34" i="36"/>
  <c r="EU34" i="36"/>
  <c r="EV34" i="36"/>
  <c r="FD34" i="36"/>
  <c r="FJ34" i="36"/>
  <c r="FQ34" i="36"/>
  <c r="FR34" i="36"/>
  <c r="FW34" i="36"/>
  <c r="GD34" i="36"/>
  <c r="GF34" i="36"/>
  <c r="GE34" i="36"/>
  <c r="GI34" i="36"/>
  <c r="GJ34" i="36"/>
  <c r="P35" i="36"/>
  <c r="BE35" i="36"/>
  <c r="I35" i="36"/>
  <c r="AO35" i="36"/>
  <c r="CA35" i="36"/>
  <c r="BU35" i="36"/>
  <c r="CD35" i="36"/>
  <c r="CE35" i="36"/>
  <c r="CH35" i="36"/>
  <c r="CI35" i="36"/>
  <c r="CJ35" i="36"/>
  <c r="CK35" i="36"/>
  <c r="DN35" i="36"/>
  <c r="CN35" i="36"/>
  <c r="CU35" i="36"/>
  <c r="CT35" i="36"/>
  <c r="DB35" i="36"/>
  <c r="DA35" i="36"/>
  <c r="DH35" i="36"/>
  <c r="DG35" i="36"/>
  <c r="DO35" i="36"/>
  <c r="DV35" i="36"/>
  <c r="DW35" i="36"/>
  <c r="EK35" i="36"/>
  <c r="ET35" i="36"/>
  <c r="EV35" i="36"/>
  <c r="EX35" i="36"/>
  <c r="EU35" i="36"/>
  <c r="FD35" i="36"/>
  <c r="FJ35" i="36"/>
  <c r="FQ35" i="36"/>
  <c r="FR35" i="36"/>
  <c r="FS35" i="36"/>
  <c r="FW35" i="36"/>
  <c r="GD35" i="36"/>
  <c r="GE35" i="36"/>
  <c r="GF35" i="36"/>
  <c r="GI35" i="36"/>
  <c r="GJ35" i="36"/>
  <c r="BX36" i="36"/>
  <c r="BV36" i="36"/>
  <c r="BY36" i="36"/>
  <c r="BW36" i="36"/>
  <c r="I36" i="36"/>
  <c r="R36" i="36"/>
  <c r="BN36" i="36"/>
  <c r="G36" i="36"/>
  <c r="CD36" i="36"/>
  <c r="CE36" i="36"/>
  <c r="CH36" i="36"/>
  <c r="CI36" i="36"/>
  <c r="CJ36" i="36"/>
  <c r="CK36" i="36"/>
  <c r="CN36" i="36"/>
  <c r="CM36" i="36"/>
  <c r="CF36" i="36"/>
  <c r="DR36" i="36"/>
  <c r="DS36" i="36"/>
  <c r="DU36" i="36"/>
  <c r="CU36" i="36"/>
  <c r="CT36" i="36"/>
  <c r="DB36" i="36"/>
  <c r="DA36" i="36"/>
  <c r="DH36" i="36"/>
  <c r="DG36" i="36"/>
  <c r="CG36" i="36"/>
  <c r="DM36" i="36"/>
  <c r="DN36" i="36"/>
  <c r="DO36" i="36"/>
  <c r="DV36" i="36"/>
  <c r="DW36" i="36"/>
  <c r="EK36" i="36"/>
  <c r="ET36" i="36"/>
  <c r="EV36" i="36"/>
  <c r="EX36" i="36"/>
  <c r="EU36" i="36"/>
  <c r="FD36" i="36"/>
  <c r="FJ36" i="36"/>
  <c r="FQ36" i="36"/>
  <c r="FS36" i="36"/>
  <c r="FR36" i="36"/>
  <c r="FW36" i="36"/>
  <c r="GD36" i="36"/>
  <c r="GE36" i="36"/>
  <c r="GI36" i="36"/>
  <c r="GJ36" i="36"/>
  <c r="BX37" i="36"/>
  <c r="BV37" i="36"/>
  <c r="AE37" i="36"/>
  <c r="P37" i="36"/>
  <c r="BE37" i="36"/>
  <c r="R37" i="36"/>
  <c r="BG37" i="36"/>
  <c r="BZ37" i="36"/>
  <c r="CD37" i="36"/>
  <c r="CE37" i="36"/>
  <c r="CH37" i="36"/>
  <c r="CI37" i="36"/>
  <c r="CJ37" i="36"/>
  <c r="CK37" i="36"/>
  <c r="DN37" i="36"/>
  <c r="DT37" i="36"/>
  <c r="CN37" i="36"/>
  <c r="CU37" i="36"/>
  <c r="CT37" i="36"/>
  <c r="CG37" i="36"/>
  <c r="DM37" i="36"/>
  <c r="DB37" i="36"/>
  <c r="DA37" i="36"/>
  <c r="DR37" i="36"/>
  <c r="DH37" i="36"/>
  <c r="DG37" i="36"/>
  <c r="DO37" i="36"/>
  <c r="DV37" i="36"/>
  <c r="DW37" i="36"/>
  <c r="EK37" i="36"/>
  <c r="ET37" i="36"/>
  <c r="EU37" i="36"/>
  <c r="EV37" i="36"/>
  <c r="FD37" i="36"/>
  <c r="FJ37" i="36"/>
  <c r="FQ37" i="36"/>
  <c r="FR37" i="36"/>
  <c r="FW37" i="36"/>
  <c r="GD37" i="36"/>
  <c r="GF37" i="36"/>
  <c r="GE37" i="36"/>
  <c r="GI37" i="36"/>
  <c r="GJ37" i="36"/>
  <c r="R38" i="36"/>
  <c r="BG38" i="36"/>
  <c r="BY38" i="36"/>
  <c r="CD38" i="36"/>
  <c r="CE38" i="36"/>
  <c r="CN38" i="36"/>
  <c r="CU38" i="36"/>
  <c r="CG38" i="36"/>
  <c r="CT38" i="36"/>
  <c r="CH38" i="36"/>
  <c r="CI38" i="36"/>
  <c r="CJ38" i="36"/>
  <c r="CK38" i="36"/>
  <c r="DN38" i="36"/>
  <c r="DB38" i="36"/>
  <c r="DH38" i="36"/>
  <c r="DG38" i="36"/>
  <c r="DO38" i="36"/>
  <c r="DV38" i="36"/>
  <c r="DW38" i="36"/>
  <c r="EK38" i="36"/>
  <c r="ET38" i="36"/>
  <c r="EW38" i="36"/>
  <c r="EY38" i="36"/>
  <c r="EU38" i="36"/>
  <c r="EV38" i="36"/>
  <c r="FD38" i="36"/>
  <c r="FJ38" i="36"/>
  <c r="FQ38" i="36"/>
  <c r="FS38" i="36"/>
  <c r="FR38" i="36"/>
  <c r="FW38" i="36"/>
  <c r="GD38" i="36"/>
  <c r="GE38" i="36"/>
  <c r="GI38" i="36"/>
  <c r="GJ38" i="36"/>
  <c r="AA39" i="36"/>
  <c r="BI39" i="36"/>
  <c r="D39" i="36"/>
  <c r="I39" i="36"/>
  <c r="AB39" i="36"/>
  <c r="E39" i="36"/>
  <c r="AE39" i="36"/>
  <c r="AO39" i="36"/>
  <c r="CA39" i="36"/>
  <c r="BN39" i="36"/>
  <c r="G39" i="36"/>
  <c r="BU39" i="36"/>
  <c r="BY39" i="36"/>
  <c r="BW39" i="36"/>
  <c r="CD39" i="36"/>
  <c r="CE39" i="36"/>
  <c r="CN39" i="36"/>
  <c r="CU39" i="36"/>
  <c r="CT39" i="36"/>
  <c r="CF39" i="36"/>
  <c r="DR39" i="36"/>
  <c r="DB39" i="36"/>
  <c r="DH39" i="36"/>
  <c r="DG39" i="36"/>
  <c r="CH39" i="36"/>
  <c r="CI39" i="36"/>
  <c r="CJ39" i="36"/>
  <c r="CK39" i="36"/>
  <c r="DN39" i="36"/>
  <c r="DT39" i="36"/>
  <c r="DA39" i="36"/>
  <c r="DO39" i="36"/>
  <c r="DV39" i="36"/>
  <c r="DW39" i="36"/>
  <c r="EK39" i="36"/>
  <c r="ET39" i="36"/>
  <c r="EU39" i="36"/>
  <c r="EV39" i="36"/>
  <c r="FD39" i="36"/>
  <c r="FJ39" i="36"/>
  <c r="FQ39" i="36"/>
  <c r="FR39" i="36"/>
  <c r="FW39" i="36"/>
  <c r="GD39" i="36"/>
  <c r="GE39" i="36"/>
  <c r="GF39" i="36"/>
  <c r="GI39" i="36"/>
  <c r="GJ39" i="36"/>
  <c r="AE40" i="36"/>
  <c r="AO40" i="36"/>
  <c r="CA40" i="36"/>
  <c r="BZ40" i="36"/>
  <c r="CD40" i="36"/>
  <c r="CE40" i="36"/>
  <c r="CH40" i="36"/>
  <c r="CI40" i="36"/>
  <c r="CJ40" i="36"/>
  <c r="CK40" i="36"/>
  <c r="DN40" i="36"/>
  <c r="CN40" i="36"/>
  <c r="CU40" i="36"/>
  <c r="CT40" i="36"/>
  <c r="DB40" i="36"/>
  <c r="DA40" i="36"/>
  <c r="DH40" i="36"/>
  <c r="DG40" i="36"/>
  <c r="DO40" i="36"/>
  <c r="DV40" i="36"/>
  <c r="DW40" i="36"/>
  <c r="EK40" i="36"/>
  <c r="ET40" i="36"/>
  <c r="EW40" i="36"/>
  <c r="EY40" i="36"/>
  <c r="EU40" i="36"/>
  <c r="EV40" i="36"/>
  <c r="EX40" i="36"/>
  <c r="FD40" i="36"/>
  <c r="FJ40" i="36"/>
  <c r="FQ40" i="36"/>
  <c r="FS40" i="36"/>
  <c r="FR40" i="36"/>
  <c r="FW40" i="36"/>
  <c r="GD40" i="36"/>
  <c r="GF40" i="36"/>
  <c r="GE40" i="36"/>
  <c r="GI40" i="36"/>
  <c r="GJ40" i="36"/>
  <c r="BI41" i="36"/>
  <c r="AE41" i="36"/>
  <c r="BN41" i="36"/>
  <c r="G41" i="36"/>
  <c r="BZ41" i="36"/>
  <c r="CB41" i="36"/>
  <c r="CD41" i="36"/>
  <c r="CE41" i="36"/>
  <c r="CH41" i="36"/>
  <c r="CI41" i="36"/>
  <c r="CJ41" i="36"/>
  <c r="CK41" i="36"/>
  <c r="DN41" i="36"/>
  <c r="CN41" i="36"/>
  <c r="CU41" i="36"/>
  <c r="CT41" i="36"/>
  <c r="DB41" i="36"/>
  <c r="DA41" i="36"/>
  <c r="DH41" i="36"/>
  <c r="DG41" i="36"/>
  <c r="DO41" i="36"/>
  <c r="DV41" i="36"/>
  <c r="DW41" i="36"/>
  <c r="EK41" i="36"/>
  <c r="ET41" i="36"/>
  <c r="EW41" i="36"/>
  <c r="EU41" i="36"/>
  <c r="EV41" i="36"/>
  <c r="EX41" i="36"/>
  <c r="FD41" i="36"/>
  <c r="FJ41" i="36"/>
  <c r="FQ41" i="36"/>
  <c r="FR41" i="36"/>
  <c r="FW41" i="36"/>
  <c r="GD41" i="36"/>
  <c r="GF41" i="36"/>
  <c r="GE41" i="36"/>
  <c r="GI41" i="36"/>
  <c r="GJ41" i="36"/>
  <c r="AA42" i="36"/>
  <c r="BX42" i="36"/>
  <c r="BV42" i="36"/>
  <c r="E42" i="36"/>
  <c r="R42" i="36"/>
  <c r="BG42" i="36"/>
  <c r="BN42" i="36"/>
  <c r="G42" i="36"/>
  <c r="AS42" i="36"/>
  <c r="BH42" i="36"/>
  <c r="BZ42" i="36"/>
  <c r="BY42" i="36"/>
  <c r="BW42" i="36"/>
  <c r="CD42" i="36"/>
  <c r="CE42" i="36"/>
  <c r="CN42" i="36"/>
  <c r="CU42" i="36"/>
  <c r="CT42" i="36"/>
  <c r="CH42" i="36"/>
  <c r="CI42" i="36"/>
  <c r="CJ42" i="36"/>
  <c r="CK42" i="36"/>
  <c r="DN42" i="36"/>
  <c r="DB42" i="36"/>
  <c r="DA42" i="36"/>
  <c r="DH42" i="36"/>
  <c r="DG42" i="36"/>
  <c r="DO42" i="36"/>
  <c r="DV42" i="36"/>
  <c r="DW42" i="36"/>
  <c r="EK42" i="36"/>
  <c r="ET42" i="36"/>
  <c r="EU42" i="36"/>
  <c r="EV42" i="36"/>
  <c r="EW42" i="36"/>
  <c r="EX42" i="36"/>
  <c r="EY42" i="36"/>
  <c r="FD42" i="36"/>
  <c r="FJ42" i="36"/>
  <c r="FQ42" i="36"/>
  <c r="FR42" i="36"/>
  <c r="FS42" i="36"/>
  <c r="FW42" i="36"/>
  <c r="GD42" i="36"/>
  <c r="GE42" i="36"/>
  <c r="GF42" i="36"/>
  <c r="GI42" i="36"/>
  <c r="GJ42" i="36"/>
  <c r="BX43" i="36"/>
  <c r="BV43" i="36"/>
  <c r="AB43" i="36"/>
  <c r="Y43" i="36"/>
  <c r="CA43" i="36"/>
  <c r="CD43" i="36"/>
  <c r="CE43" i="36"/>
  <c r="CH43" i="36"/>
  <c r="CI43" i="36"/>
  <c r="CJ43" i="36"/>
  <c r="CK43" i="36"/>
  <c r="DN43" i="36"/>
  <c r="CN43" i="36"/>
  <c r="CM43" i="36"/>
  <c r="CU43" i="36"/>
  <c r="CT43" i="36"/>
  <c r="CF43" i="36"/>
  <c r="DB43" i="36"/>
  <c r="DA43" i="36"/>
  <c r="DH43" i="36"/>
  <c r="DG43" i="36"/>
  <c r="DO43" i="36"/>
  <c r="DV43" i="36"/>
  <c r="DW43" i="36"/>
  <c r="EK43" i="36"/>
  <c r="ET43" i="36"/>
  <c r="EW43" i="36"/>
  <c r="EU43" i="36"/>
  <c r="EV43" i="36"/>
  <c r="EX43" i="36"/>
  <c r="FD43" i="36"/>
  <c r="FJ43" i="36"/>
  <c r="FQ43" i="36"/>
  <c r="FQ44" i="36"/>
  <c r="FQ45" i="36"/>
  <c r="FR43" i="36"/>
  <c r="FW43" i="36"/>
  <c r="GD43" i="36"/>
  <c r="GD44" i="36"/>
  <c r="GD45" i="36"/>
  <c r="GE43" i="36"/>
  <c r="GE44" i="36"/>
  <c r="GE45" i="36"/>
  <c r="GI43" i="36"/>
  <c r="GJ43" i="36"/>
  <c r="BY44" i="36"/>
  <c r="R44" i="36"/>
  <c r="CA44" i="36"/>
  <c r="BN44" i="36"/>
  <c r="G44" i="36"/>
  <c r="AS44" i="36"/>
  <c r="BH44" i="36"/>
  <c r="BJ44" i="36"/>
  <c r="CD44" i="36"/>
  <c r="CE44" i="36"/>
  <c r="CH44" i="36"/>
  <c r="CI44" i="36"/>
  <c r="CJ44" i="36"/>
  <c r="CK44" i="36"/>
  <c r="DN44" i="36"/>
  <c r="CN44" i="36"/>
  <c r="CU44" i="36"/>
  <c r="CT44" i="36"/>
  <c r="CG44" i="36"/>
  <c r="DB44" i="36"/>
  <c r="DA44" i="36"/>
  <c r="DH44" i="36"/>
  <c r="DG44" i="36"/>
  <c r="DO44" i="36"/>
  <c r="DV44" i="36"/>
  <c r="EK44" i="36"/>
  <c r="EK45" i="36"/>
  <c r="ET44" i="36"/>
  <c r="ET45" i="36"/>
  <c r="EU44" i="36"/>
  <c r="EV44" i="36"/>
  <c r="EX44" i="36"/>
  <c r="EX45" i="36"/>
  <c r="FA44" i="36"/>
  <c r="FA45" i="36"/>
  <c r="FB44" i="36"/>
  <c r="FC44" i="36"/>
  <c r="FC45" i="36"/>
  <c r="FE44" i="36"/>
  <c r="FE45" i="36"/>
  <c r="FF44" i="36"/>
  <c r="FF45" i="36"/>
  <c r="FG44" i="36"/>
  <c r="FG45" i="36"/>
  <c r="FH44" i="36"/>
  <c r="FH45" i="36"/>
  <c r="FI44" i="36"/>
  <c r="FI45" i="36"/>
  <c r="FK44" i="36"/>
  <c r="FK45" i="36"/>
  <c r="FL44" i="36"/>
  <c r="FL45" i="36"/>
  <c r="FM44" i="36"/>
  <c r="FM45" i="36"/>
  <c r="FN44" i="36"/>
  <c r="FN45" i="36"/>
  <c r="FO44" i="36"/>
  <c r="FO45" i="36"/>
  <c r="FP44" i="36"/>
  <c r="FP45" i="36"/>
  <c r="FT44" i="36"/>
  <c r="FT45" i="36"/>
  <c r="FU44" i="36"/>
  <c r="FV44" i="36"/>
  <c r="FW44" i="36"/>
  <c r="FV45" i="36"/>
  <c r="FX44" i="36"/>
  <c r="FX45" i="36"/>
  <c r="FY44" i="36"/>
  <c r="FY45" i="36"/>
  <c r="FZ44" i="36"/>
  <c r="FZ45" i="36"/>
  <c r="GA44" i="36"/>
  <c r="GA45" i="36"/>
  <c r="GB44" i="36"/>
  <c r="GB45" i="36"/>
  <c r="GC44" i="36"/>
  <c r="GC45" i="36"/>
  <c r="GI44" i="36"/>
  <c r="GJ44" i="36"/>
  <c r="BI45" i="36"/>
  <c r="BY45" i="36"/>
  <c r="CB45" i="36"/>
  <c r="BW45" i="36"/>
  <c r="CA45" i="36"/>
  <c r="P45" i="36"/>
  <c r="R45" i="36"/>
  <c r="BG45" i="36"/>
  <c r="BN45" i="36"/>
  <c r="BU45" i="36"/>
  <c r="CD45" i="36"/>
  <c r="CE45" i="36"/>
  <c r="CN45" i="36"/>
  <c r="CU45" i="36"/>
  <c r="DB45" i="36"/>
  <c r="DA45" i="36"/>
  <c r="DH45" i="36"/>
  <c r="CH45" i="36"/>
  <c r="CI45" i="36"/>
  <c r="CJ45" i="36"/>
  <c r="CK45" i="36"/>
  <c r="DN45" i="36"/>
  <c r="CT45" i="36"/>
  <c r="CF45" i="36"/>
  <c r="DG45" i="36"/>
  <c r="DO45" i="36"/>
  <c r="DX45" i="36"/>
  <c r="DY45" i="36"/>
  <c r="DZ45" i="36"/>
  <c r="EA45" i="36"/>
  <c r="EB45" i="36"/>
  <c r="EC45" i="36"/>
  <c r="ED45" i="36"/>
  <c r="EE45" i="36"/>
  <c r="EF45" i="36"/>
  <c r="EG45" i="36"/>
  <c r="EH45" i="36"/>
  <c r="EI45" i="36"/>
  <c r="EJ45" i="36"/>
  <c r="EL45" i="36"/>
  <c r="EM45" i="36"/>
  <c r="EN45" i="36"/>
  <c r="EO45" i="36"/>
  <c r="EP45" i="36"/>
  <c r="EQ45" i="36"/>
  <c r="ER45" i="36"/>
  <c r="ES45" i="36"/>
  <c r="EU45" i="36"/>
  <c r="GI45" i="36"/>
  <c r="GJ45" i="36"/>
  <c r="G8" i="29"/>
  <c r="G9" i="29"/>
  <c r="G10" i="29"/>
  <c r="G11" i="29"/>
  <c r="G12" i="29"/>
  <c r="G13" i="29"/>
  <c r="G14" i="29"/>
  <c r="G15" i="29"/>
  <c r="G16" i="29"/>
  <c r="G17" i="29"/>
  <c r="G18" i="29"/>
  <c r="G19" i="29"/>
  <c r="G20" i="29"/>
  <c r="G21" i="29"/>
  <c r="G22" i="29"/>
  <c r="G23" i="29"/>
  <c r="G24" i="29"/>
  <c r="G25" i="29"/>
  <c r="G26" i="29"/>
  <c r="G27" i="29"/>
  <c r="G28" i="29"/>
  <c r="G29" i="29"/>
  <c r="G30" i="29"/>
  <c r="G31" i="29"/>
  <c r="G32" i="29"/>
  <c r="G33" i="29"/>
  <c r="G34" i="29"/>
  <c r="G35" i="29"/>
  <c r="G36" i="29"/>
  <c r="G37" i="29"/>
  <c r="G38" i="29"/>
  <c r="G39" i="29"/>
  <c r="G40" i="29"/>
  <c r="G41" i="29"/>
  <c r="G42" i="29"/>
  <c r="G43" i="29"/>
  <c r="G44" i="29"/>
  <c r="G45" i="29"/>
  <c r="G46" i="29"/>
  <c r="G47" i="29"/>
  <c r="G48" i="29"/>
  <c r="G49" i="29"/>
  <c r="G50" i="29"/>
  <c r="G51" i="29"/>
  <c r="G52" i="29"/>
  <c r="G53" i="29"/>
  <c r="G54" i="29"/>
  <c r="G55" i="29"/>
  <c r="G56" i="29"/>
  <c r="G57" i="29"/>
  <c r="G58" i="29"/>
  <c r="G59" i="29"/>
  <c r="G60" i="29"/>
  <c r="G61" i="29"/>
  <c r="G62" i="29"/>
  <c r="G63" i="29"/>
  <c r="G64" i="29"/>
  <c r="G65" i="29"/>
  <c r="G66" i="29"/>
  <c r="G67" i="29"/>
  <c r="G68" i="29"/>
  <c r="G69" i="29"/>
  <c r="G70" i="29"/>
  <c r="G71" i="29"/>
  <c r="G72" i="29"/>
  <c r="G73" i="29"/>
  <c r="G74" i="29"/>
  <c r="G75" i="29"/>
  <c r="G76" i="29"/>
  <c r="G77" i="29"/>
  <c r="G78" i="29"/>
  <c r="G79" i="29"/>
  <c r="G80" i="29"/>
  <c r="G81" i="29"/>
  <c r="G82" i="29"/>
  <c r="G83" i="29"/>
  <c r="G84" i="29"/>
  <c r="G85" i="29"/>
  <c r="G86" i="29"/>
  <c r="G87" i="29"/>
  <c r="G88" i="29"/>
  <c r="G89" i="29"/>
  <c r="G90" i="29"/>
  <c r="G91" i="29"/>
  <c r="G92" i="29"/>
  <c r="G93" i="29"/>
  <c r="G94" i="29"/>
  <c r="G95" i="29"/>
  <c r="G96" i="29"/>
  <c r="G97" i="29"/>
  <c r="G98" i="29"/>
  <c r="G99" i="29"/>
  <c r="H99" i="29"/>
  <c r="G100" i="29"/>
  <c r="H100" i="29"/>
  <c r="G101" i="29"/>
  <c r="H101" i="29"/>
  <c r="G102" i="29"/>
  <c r="H102" i="29"/>
  <c r="G103" i="29"/>
  <c r="H103" i="29"/>
  <c r="G104" i="29"/>
  <c r="H104" i="29"/>
  <c r="G105" i="29"/>
  <c r="H105" i="29"/>
  <c r="G106" i="29"/>
  <c r="H106" i="29"/>
  <c r="G107" i="29"/>
  <c r="H107" i="29"/>
  <c r="G108" i="29"/>
  <c r="H108" i="29"/>
  <c r="G109" i="29"/>
  <c r="H109" i="29"/>
  <c r="G110" i="29"/>
  <c r="H110" i="29"/>
  <c r="G111" i="29"/>
  <c r="H111" i="29"/>
  <c r="G112" i="29"/>
  <c r="H112" i="29"/>
  <c r="G113" i="29"/>
  <c r="H113" i="29"/>
  <c r="G114" i="29"/>
  <c r="H114" i="29"/>
  <c r="G115" i="29"/>
  <c r="H115" i="29"/>
  <c r="G116" i="29"/>
  <c r="H116" i="29"/>
  <c r="G117" i="29"/>
  <c r="H117" i="29"/>
  <c r="G118" i="29"/>
  <c r="H118" i="29"/>
  <c r="G119" i="29"/>
  <c r="H119" i="29"/>
  <c r="G120" i="29"/>
  <c r="H120" i="29"/>
  <c r="G121" i="29"/>
  <c r="H121" i="29"/>
  <c r="G122" i="29"/>
  <c r="H122" i="29"/>
  <c r="G123" i="29"/>
  <c r="H123" i="29"/>
  <c r="G124" i="29"/>
  <c r="H124" i="29"/>
  <c r="G125" i="29"/>
  <c r="H125" i="29"/>
  <c r="G126" i="29"/>
  <c r="H126" i="29"/>
  <c r="G127" i="29"/>
  <c r="H127" i="29"/>
  <c r="G128" i="29"/>
  <c r="H128" i="29"/>
  <c r="G129" i="29"/>
  <c r="H129" i="29"/>
  <c r="G130" i="29"/>
  <c r="H130" i="29"/>
  <c r="G131" i="29"/>
  <c r="H131" i="29"/>
  <c r="G132" i="29"/>
  <c r="H132" i="29"/>
  <c r="G133" i="29"/>
  <c r="H133" i="29"/>
  <c r="G134" i="29"/>
  <c r="H134" i="29"/>
  <c r="G135" i="29"/>
  <c r="H135" i="29"/>
  <c r="G136" i="29"/>
  <c r="H136" i="29"/>
  <c r="G137" i="29"/>
  <c r="H137" i="29"/>
  <c r="G138" i="29"/>
  <c r="H138" i="29"/>
  <c r="G139" i="29"/>
  <c r="H139" i="29"/>
  <c r="G140" i="29"/>
  <c r="H140" i="29"/>
  <c r="G141" i="29"/>
  <c r="H141" i="29"/>
  <c r="G142" i="29"/>
  <c r="H142" i="29"/>
  <c r="G143" i="29"/>
  <c r="H143" i="29"/>
  <c r="G144" i="29"/>
  <c r="H144" i="29"/>
  <c r="G145" i="29"/>
  <c r="H145" i="29"/>
  <c r="G146" i="29"/>
  <c r="H146" i="29"/>
  <c r="G147" i="29"/>
  <c r="H147" i="29"/>
  <c r="G148" i="29"/>
  <c r="H148" i="29"/>
  <c r="G149" i="29"/>
  <c r="H149" i="29"/>
  <c r="G150" i="29"/>
  <c r="H150" i="29"/>
  <c r="G151" i="29"/>
  <c r="H151" i="29"/>
  <c r="B152" i="29"/>
  <c r="G152" i="29"/>
  <c r="B153" i="29"/>
  <c r="H153" i="29"/>
  <c r="G153" i="29"/>
  <c r="G154" i="29"/>
  <c r="H154" i="29"/>
  <c r="R35" i="36"/>
  <c r="BG35" i="36"/>
  <c r="BW31" i="36"/>
  <c r="AE18" i="36"/>
  <c r="D17" i="36"/>
  <c r="D16" i="36"/>
  <c r="D11" i="36"/>
  <c r="BG44" i="36"/>
  <c r="R29" i="36"/>
  <c r="BG29" i="36"/>
  <c r="I38" i="36"/>
  <c r="AB35" i="36"/>
  <c r="P26" i="36"/>
  <c r="R23" i="36"/>
  <c r="AB17" i="36"/>
  <c r="AE17" i="36"/>
  <c r="BW38" i="36"/>
  <c r="P30" i="36"/>
  <c r="AB27" i="36"/>
  <c r="Y27" i="36"/>
  <c r="J27" i="36"/>
  <c r="BN23" i="36"/>
  <c r="G23" i="36"/>
  <c r="BW18" i="36"/>
  <c r="BV14" i="36"/>
  <c r="BV9" i="36"/>
  <c r="D8" i="36"/>
  <c r="AO42" i="36"/>
  <c r="E14" i="36"/>
  <c r="AE12" i="36"/>
  <c r="BN20" i="36"/>
  <c r="G20" i="36"/>
  <c r="AO19" i="36"/>
  <c r="AO41" i="36"/>
  <c r="D40" i="36"/>
  <c r="BI38" i="36"/>
  <c r="D36" i="36"/>
  <c r="AE35" i="36"/>
  <c r="BU34" i="36"/>
  <c r="BW34" i="36"/>
  <c r="AO33" i="36"/>
  <c r="BD33" i="36"/>
  <c r="AE30" i="36"/>
  <c r="BN27" i="36"/>
  <c r="G27" i="36"/>
  <c r="BI24" i="36"/>
  <c r="BS24" i="36"/>
  <c r="D24" i="36"/>
  <c r="BU18" i="36"/>
  <c r="AA15" i="36"/>
  <c r="BO12" i="36"/>
  <c r="I12" i="36"/>
  <c r="BN31" i="36"/>
  <c r="G31" i="36"/>
  <c r="AO31" i="36"/>
  <c r="AO22" i="36"/>
  <c r="CA26" i="36"/>
  <c r="AB41" i="36"/>
  <c r="D18" i="36"/>
  <c r="AB16" i="36"/>
  <c r="Y16" i="36"/>
  <c r="J16" i="36"/>
  <c r="E16" i="36"/>
  <c r="Q16" i="36"/>
  <c r="BC16" i="36"/>
  <c r="BI40" i="36"/>
  <c r="BS40" i="36"/>
  <c r="BZ35" i="36"/>
  <c r="BI35" i="36"/>
  <c r="BU9" i="36"/>
  <c r="AE19" i="36"/>
  <c r="AB19" i="36"/>
  <c r="BO11" i="36"/>
  <c r="E41" i="36"/>
  <c r="AE38" i="36"/>
  <c r="AE22" i="36"/>
  <c r="E18" i="36"/>
  <c r="P18" i="36"/>
  <c r="R18" i="36"/>
  <c r="R34" i="36"/>
  <c r="BG34" i="36"/>
  <c r="BW12" i="36"/>
  <c r="BN34" i="36"/>
  <c r="G34" i="36"/>
  <c r="AS34" i="36"/>
  <c r="BH34" i="36"/>
  <c r="BJ34" i="36"/>
  <c r="BX19" i="36"/>
  <c r="BW33" i="36"/>
  <c r="AO18" i="36"/>
  <c r="P16" i="36"/>
  <c r="AA9" i="36"/>
  <c r="AA8" i="36"/>
  <c r="BX11" i="36"/>
  <c r="BV11" i="36"/>
  <c r="AO36" i="36"/>
  <c r="AO32" i="36"/>
  <c r="BD32" i="36"/>
  <c r="R40" i="36"/>
  <c r="BG40" i="36"/>
  <c r="BI34" i="36"/>
  <c r="BS34" i="36"/>
  <c r="I30" i="36"/>
  <c r="AA11" i="36"/>
  <c r="BN43" i="36"/>
  <c r="G43" i="36"/>
  <c r="AS43" i="36"/>
  <c r="D41" i="36"/>
  <c r="P38" i="36"/>
  <c r="R31" i="36"/>
  <c r="BG31" i="36"/>
  <c r="BW30" i="36"/>
  <c r="AA29" i="36"/>
  <c r="R21" i="36"/>
  <c r="BG21" i="36"/>
  <c r="AO17" i="36"/>
  <c r="I16" i="36"/>
  <c r="BV15" i="36"/>
  <c r="AA14" i="36"/>
  <c r="BU12" i="36"/>
  <c r="P8" i="36"/>
  <c r="I8" i="36"/>
  <c r="BE8" i="36"/>
  <c r="I26" i="36"/>
  <c r="BN10" i="36"/>
  <c r="G10" i="36"/>
  <c r="I37" i="36"/>
  <c r="D37" i="36"/>
  <c r="AO25" i="36"/>
  <c r="BD25" i="36"/>
  <c r="D15" i="36"/>
  <c r="I45" i="36"/>
  <c r="BE45" i="36"/>
  <c r="BZ36" i="36"/>
  <c r="E34" i="36"/>
  <c r="BU33" i="36"/>
  <c r="D32" i="36"/>
  <c r="BI27" i="36"/>
  <c r="AA26" i="36"/>
  <c r="I18" i="36"/>
  <c r="AA13" i="36"/>
  <c r="AA12" i="36"/>
  <c r="AO10" i="36"/>
  <c r="BD10" i="36"/>
  <c r="AO14" i="36"/>
  <c r="BI23" i="36"/>
  <c r="AS23" i="36"/>
  <c r="BH23" i="36"/>
  <c r="BJ23" i="36"/>
  <c r="G17" i="36"/>
  <c r="AO13" i="36"/>
  <c r="BD13" i="36"/>
  <c r="R43" i="36"/>
  <c r="BG43" i="36"/>
  <c r="E28" i="36"/>
  <c r="AO16" i="36"/>
  <c r="BD16" i="36"/>
  <c r="AE43" i="36"/>
  <c r="BU40" i="36"/>
  <c r="AB28" i="36"/>
  <c r="Y28" i="36"/>
  <c r="BN26" i="36"/>
  <c r="G26" i="36"/>
  <c r="CA23" i="36"/>
  <c r="BN18" i="36"/>
  <c r="G18" i="36"/>
  <c r="R39" i="36"/>
  <c r="BG39" i="36"/>
  <c r="R27" i="36"/>
  <c r="BG27" i="36"/>
  <c r="AO12" i="36"/>
  <c r="BD12" i="36"/>
  <c r="BY8" i="36"/>
  <c r="BW8" i="36"/>
  <c r="X8" i="36"/>
  <c r="BN40" i="36"/>
  <c r="G40" i="36"/>
  <c r="D27" i="36"/>
  <c r="AB23" i="36"/>
  <c r="BW44" i="36"/>
  <c r="AO43" i="36"/>
  <c r="BD43" i="36"/>
  <c r="R33" i="36"/>
  <c r="BG33" i="36"/>
  <c r="D26" i="36"/>
  <c r="P23" i="36"/>
  <c r="BU16" i="36"/>
  <c r="CA9" i="36"/>
  <c r="CB9" i="36"/>
  <c r="D9" i="36"/>
  <c r="CA41" i="36"/>
  <c r="BI17" i="36"/>
  <c r="AA40" i="36"/>
  <c r="BY40" i="36"/>
  <c r="BW40" i="36"/>
  <c r="AA17" i="36"/>
  <c r="BX17" i="36"/>
  <c r="BV17" i="36"/>
  <c r="FU45" i="36"/>
  <c r="FW45" i="36"/>
  <c r="GF43" i="36"/>
  <c r="GF44" i="36"/>
  <c r="GF45" i="36"/>
  <c r="BX41" i="36"/>
  <c r="BV41" i="36"/>
  <c r="BI42" i="36"/>
  <c r="BS42" i="36"/>
  <c r="BY35" i="36"/>
  <c r="BD19" i="36"/>
  <c r="AE29" i="36"/>
  <c r="G25" i="36"/>
  <c r="CM44" i="36"/>
  <c r="CF44" i="36"/>
  <c r="BZ43" i="36"/>
  <c r="BU43" i="36"/>
  <c r="BX39" i="36"/>
  <c r="BV39" i="36"/>
  <c r="I34" i="36"/>
  <c r="BO32" i="36"/>
  <c r="BZ32" i="36"/>
  <c r="BZ38" i="36"/>
  <c r="BU38" i="36"/>
  <c r="AO37" i="36"/>
  <c r="BS27" i="36"/>
  <c r="G45" i="36"/>
  <c r="CM40" i="36"/>
  <c r="CF40" i="36"/>
  <c r="DR40" i="36"/>
  <c r="D21" i="36"/>
  <c r="I21" i="36"/>
  <c r="X21" i="36"/>
  <c r="BX20" i="36"/>
  <c r="BV20" i="36"/>
  <c r="P15" i="36"/>
  <c r="AB37" i="36"/>
  <c r="E37" i="36"/>
  <c r="I15" i="36"/>
  <c r="X15" i="36"/>
  <c r="BO44" i="36"/>
  <c r="CM37" i="36"/>
  <c r="CF37" i="36"/>
  <c r="DS37" i="36"/>
  <c r="DU37" i="36"/>
  <c r="D34" i="36"/>
  <c r="E25" i="36"/>
  <c r="AB25" i="36"/>
  <c r="AE25" i="36"/>
  <c r="AB13" i="36"/>
  <c r="E13" i="36"/>
  <c r="BU41" i="36"/>
  <c r="BU31" i="36"/>
  <c r="BU30" i="36"/>
  <c r="BX27" i="36"/>
  <c r="BV27" i="36"/>
  <c r="R22" i="36"/>
  <c r="BN21" i="36"/>
  <c r="G21" i="36"/>
  <c r="CM17" i="36"/>
  <c r="D14" i="36"/>
  <c r="I14" i="36"/>
  <c r="CM12" i="36"/>
  <c r="CF12" i="36"/>
  <c r="DR12" i="36"/>
  <c r="BZ45" i="36"/>
  <c r="P44" i="36"/>
  <c r="I41" i="36"/>
  <c r="D38" i="36"/>
  <c r="BN33" i="36"/>
  <c r="G33" i="36"/>
  <c r="BY24" i="36"/>
  <c r="BW24" i="36"/>
  <c r="AA24" i="36"/>
  <c r="BW20" i="36"/>
  <c r="BZ19" i="36"/>
  <c r="CB19" i="36"/>
  <c r="BU19" i="36"/>
  <c r="BO19" i="36"/>
  <c r="BN32" i="36"/>
  <c r="G32" i="36"/>
  <c r="CM31" i="36"/>
  <c r="AA27" i="36"/>
  <c r="BO27" i="36"/>
  <c r="I17" i="36"/>
  <c r="X17" i="36"/>
  <c r="P40" i="36"/>
  <c r="I40" i="36"/>
  <c r="BN38" i="36"/>
  <c r="G38" i="36"/>
  <c r="E35" i="36"/>
  <c r="I31" i="36"/>
  <c r="D31" i="36"/>
  <c r="E29" i="36"/>
  <c r="AB29" i="36"/>
  <c r="BG24" i="36"/>
  <c r="E43" i="36"/>
  <c r="P41" i="36"/>
  <c r="CA38" i="36"/>
  <c r="BI37" i="36"/>
  <c r="CA37" i="36"/>
  <c r="AB36" i="36"/>
  <c r="BN35" i="36"/>
  <c r="G35" i="36"/>
  <c r="DT34" i="36"/>
  <c r="BO20" i="36"/>
  <c r="P17" i="36"/>
  <c r="BU14" i="36"/>
  <c r="BO14" i="36"/>
  <c r="BZ14" i="36"/>
  <c r="BZ8" i="36"/>
  <c r="BO39" i="36"/>
  <c r="AB38" i="36"/>
  <c r="E38" i="36"/>
  <c r="BU37" i="36"/>
  <c r="AA36" i="36"/>
  <c r="CM35" i="36"/>
  <c r="CF35" i="36"/>
  <c r="DR35" i="36"/>
  <c r="D35" i="36"/>
  <c r="X35" i="36"/>
  <c r="AA32" i="36"/>
  <c r="BX32" i="36"/>
  <c r="BV32" i="36"/>
  <c r="P31" i="36"/>
  <c r="E31" i="36"/>
  <c r="E30" i="36"/>
  <c r="AB30" i="36"/>
  <c r="Y30" i="36"/>
  <c r="BX28" i="36"/>
  <c r="BO25" i="36"/>
  <c r="BZ25" i="36"/>
  <c r="BU25" i="36"/>
  <c r="AB24" i="36"/>
  <c r="E24" i="36"/>
  <c r="Y23" i="36"/>
  <c r="BU20" i="36"/>
  <c r="BZ20" i="36"/>
  <c r="P11" i="36"/>
  <c r="I11" i="36"/>
  <c r="BU10" i="36"/>
  <c r="BZ10" i="36"/>
  <c r="AE9" i="36"/>
  <c r="EX37" i="36"/>
  <c r="P36" i="36"/>
  <c r="EX34" i="36"/>
  <c r="BI33" i="36"/>
  <c r="AE28" i="36"/>
  <c r="BO26" i="36"/>
  <c r="E26" i="36"/>
  <c r="AO24" i="36"/>
  <c r="D20" i="36"/>
  <c r="EX18" i="36"/>
  <c r="EW18" i="36"/>
  <c r="P12" i="36"/>
  <c r="AA34" i="36"/>
  <c r="BO34" i="36"/>
  <c r="AA33" i="36"/>
  <c r="I23" i="36"/>
  <c r="X23" i="36"/>
  <c r="BY21" i="36"/>
  <c r="BW21" i="36"/>
  <c r="E11" i="36"/>
  <c r="AB11" i="36"/>
  <c r="Y11" i="36"/>
  <c r="J11" i="36"/>
  <c r="CT8" i="36"/>
  <c r="CF8" i="36"/>
  <c r="DR8" i="36"/>
  <c r="BU27" i="36"/>
  <c r="I27" i="36"/>
  <c r="I24" i="36"/>
  <c r="E20" i="36"/>
  <c r="AE20" i="36"/>
  <c r="CG18" i="36"/>
  <c r="DM18" i="36"/>
  <c r="BS15" i="36"/>
  <c r="BO33" i="36"/>
  <c r="AO28" i="36"/>
  <c r="BD28" i="36"/>
  <c r="P27" i="36"/>
  <c r="E22" i="36"/>
  <c r="AB22" i="36"/>
  <c r="BO21" i="36"/>
  <c r="BZ21" i="36"/>
  <c r="CB21" i="36"/>
  <c r="BV19" i="36"/>
  <c r="CM14" i="36"/>
  <c r="AA10" i="36"/>
  <c r="BI26" i="36"/>
  <c r="CA24" i="36"/>
  <c r="BU24" i="36"/>
  <c r="AO23" i="36"/>
  <c r="AU23" i="36"/>
  <c r="AA23" i="36"/>
  <c r="BO23" i="36"/>
  <c r="P21" i="36"/>
  <c r="BX18" i="36"/>
  <c r="CB18" i="36"/>
  <c r="BV18" i="36"/>
  <c r="BO18" i="36"/>
  <c r="AA18" i="36"/>
  <c r="EX17" i="36"/>
  <c r="EY17" i="36"/>
  <c r="AE11" i="36"/>
  <c r="BD31" i="36"/>
  <c r="AA31" i="36"/>
  <c r="BO31" i="36"/>
  <c r="AA30" i="36"/>
  <c r="AE24" i="36"/>
  <c r="E19" i="36"/>
  <c r="CM16" i="36"/>
  <c r="CF16" i="36"/>
  <c r="BY15" i="36"/>
  <c r="BW15" i="36"/>
  <c r="AO11" i="36"/>
  <c r="DT8" i="36"/>
  <c r="R15" i="36"/>
  <c r="BG15" i="36"/>
  <c r="AB20" i="36"/>
  <c r="Y20" i="36"/>
  <c r="EW19" i="36"/>
  <c r="AB14" i="36"/>
  <c r="AE14" i="36"/>
  <c r="BZ11" i="36"/>
  <c r="BU11" i="36"/>
  <c r="CA18" i="36"/>
  <c r="CG10" i="36"/>
  <c r="DM10" i="36"/>
  <c r="CM10" i="36"/>
  <c r="CF10" i="36"/>
  <c r="DR10" i="36"/>
  <c r="AO9" i="36"/>
  <c r="BY9" i="36"/>
  <c r="BW9" i="36"/>
  <c r="BO9" i="36"/>
  <c r="AE13" i="36"/>
  <c r="R11" i="36"/>
  <c r="BG11" i="36"/>
  <c r="AB10" i="36"/>
  <c r="E10" i="36"/>
  <c r="R13" i="36"/>
  <c r="AB12" i="36"/>
  <c r="Y12" i="36"/>
  <c r="E12" i="36"/>
  <c r="BN11" i="36"/>
  <c r="G11" i="36"/>
  <c r="D10" i="36"/>
  <c r="X10" i="36"/>
  <c r="AS45" i="36"/>
  <c r="BH45" i="36"/>
  <c r="BJ45" i="36"/>
  <c r="BE12" i="36"/>
  <c r="BW35" i="36"/>
  <c r="X27" i="36"/>
  <c r="X11" i="36"/>
  <c r="BD34" i="36"/>
  <c r="BD23" i="36"/>
  <c r="BG18" i="36"/>
  <c r="BS33" i="36"/>
  <c r="EX30" i="36"/>
  <c r="EX28" i="36"/>
  <c r="AS25" i="36"/>
  <c r="X38" i="36"/>
  <c r="Y41" i="36"/>
  <c r="FS34" i="36"/>
  <c r="GF13" i="36"/>
  <c r="CM8" i="36"/>
  <c r="CG8" i="36"/>
  <c r="DM8" i="36"/>
  <c r="CM38" i="36"/>
  <c r="CF38" i="36"/>
  <c r="FS31" i="36"/>
  <c r="BE17" i="36"/>
  <c r="GF10" i="36"/>
  <c r="Y13" i="36"/>
  <c r="Q13" i="36"/>
  <c r="BC13" i="36"/>
  <c r="DT35" i="36"/>
  <c r="BE15" i="36"/>
  <c r="DM21" i="36"/>
  <c r="Y17" i="36"/>
  <c r="Q17" i="36"/>
  <c r="FS33" i="36"/>
  <c r="EX27" i="36"/>
  <c r="EW27" i="36"/>
  <c r="EY27" i="36"/>
  <c r="CM26" i="36"/>
  <c r="CF26" i="36"/>
  <c r="DR26" i="36"/>
  <c r="DS26" i="36"/>
  <c r="DM26" i="36"/>
  <c r="DM16" i="36"/>
  <c r="GJ8" i="36"/>
  <c r="Y22" i="36"/>
  <c r="BI16" i="36"/>
  <c r="BS16" i="36"/>
  <c r="AS16" i="36"/>
  <c r="X12" i="36"/>
  <c r="FS28" i="36"/>
  <c r="DM19" i="36"/>
  <c r="H152" i="29"/>
  <c r="EX38" i="36"/>
  <c r="CG35" i="36"/>
  <c r="DM35" i="36"/>
  <c r="EY32" i="36"/>
  <c r="FS11" i="36"/>
  <c r="FS41" i="36"/>
  <c r="FS13" i="36"/>
  <c r="FS37" i="36"/>
  <c r="AM38" i="38"/>
  <c r="AM39" i="38"/>
  <c r="AC17" i="38"/>
  <c r="E8" i="38"/>
  <c r="E9" i="38"/>
  <c r="AG27" i="38"/>
  <c r="AG35" i="38"/>
  <c r="AM30" i="38"/>
  <c r="AG29" i="38"/>
  <c r="Q8" i="38"/>
  <c r="Q9" i="38"/>
  <c r="Q10" i="38"/>
  <c r="Q11" i="38"/>
  <c r="Q12" i="38"/>
  <c r="Q13" i="38"/>
  <c r="Q14" i="38"/>
  <c r="Q15" i="38"/>
  <c r="Q16" i="38"/>
  <c r="AM31" i="38"/>
  <c r="AG26" i="38"/>
  <c r="AG34" i="38"/>
  <c r="AG28" i="38"/>
  <c r="AG36" i="38"/>
  <c r="AG37" i="38"/>
  <c r="E39" i="38"/>
  <c r="AC39" i="38"/>
  <c r="F35" i="38"/>
  <c r="E31" i="38"/>
  <c r="AC31" i="38"/>
  <c r="F27" i="38"/>
  <c r="AD27" i="38"/>
  <c r="E23" i="38"/>
  <c r="AC23" i="38"/>
  <c r="E37" i="38"/>
  <c r="AC37" i="38"/>
  <c r="E29" i="38"/>
  <c r="AC29" i="38"/>
  <c r="BU8" i="36"/>
  <c r="BO8" i="36"/>
  <c r="CA8" i="36"/>
  <c r="AG22" i="38"/>
  <c r="AM22" i="38"/>
  <c r="BH25" i="36"/>
  <c r="BJ25" i="36"/>
  <c r="BY41" i="36"/>
  <c r="BW41" i="36"/>
  <c r="BO41" i="36"/>
  <c r="BD20" i="36"/>
  <c r="E28" i="38"/>
  <c r="AC28" i="38"/>
  <c r="AB28" i="38"/>
  <c r="AF30" i="38"/>
  <c r="BY22" i="36"/>
  <c r="BW22" i="36"/>
  <c r="BO22" i="36"/>
  <c r="AA22" i="36"/>
  <c r="BG20" i="36"/>
  <c r="BX24" i="36"/>
  <c r="BV24" i="36"/>
  <c r="CB24" i="36"/>
  <c r="AO45" i="36"/>
  <c r="E45" i="36"/>
  <c r="AE45" i="36"/>
  <c r="Y45" i="36"/>
  <c r="AB45" i="36"/>
  <c r="AA45" i="36"/>
  <c r="BO45" i="36"/>
  <c r="BX45" i="36"/>
  <c r="BV45" i="36"/>
  <c r="CM22" i="36"/>
  <c r="CG22" i="36"/>
  <c r="BZ22" i="36"/>
  <c r="CB22" i="36"/>
  <c r="D22" i="36"/>
  <c r="P22" i="36"/>
  <c r="EX21" i="36"/>
  <c r="Q11" i="36"/>
  <c r="AO38" i="36"/>
  <c r="BN28" i="36"/>
  <c r="G28" i="36"/>
  <c r="AS28" i="36"/>
  <c r="AU28" i="36"/>
  <c r="BD26" i="36"/>
  <c r="AB26" i="36"/>
  <c r="AE26" i="36"/>
  <c r="BD22" i="36"/>
  <c r="D43" i="36"/>
  <c r="I43" i="36"/>
  <c r="X43" i="36"/>
  <c r="I9" i="36"/>
  <c r="P9" i="36"/>
  <c r="E8" i="36"/>
  <c r="AB8" i="36"/>
  <c r="AE8" i="36"/>
  <c r="BS39" i="36"/>
  <c r="AG42" i="38"/>
  <c r="L8" i="38"/>
  <c r="L9" i="38"/>
  <c r="L10" i="38"/>
  <c r="L11" i="38"/>
  <c r="L12" i="38"/>
  <c r="L13" i="38"/>
  <c r="L14" i="38"/>
  <c r="L15" i="38"/>
  <c r="L16" i="38"/>
  <c r="F17" i="38"/>
  <c r="BD24" i="36"/>
  <c r="AB21" i="36"/>
  <c r="AE21" i="36"/>
  <c r="E21" i="36"/>
  <c r="BN19" i="36"/>
  <c r="G19" i="36"/>
  <c r="AG18" i="38"/>
  <c r="M18" i="38"/>
  <c r="M19" i="38"/>
  <c r="M20" i="38"/>
  <c r="M21" i="38"/>
  <c r="M8" i="38"/>
  <c r="M9" i="38"/>
  <c r="M10" i="38"/>
  <c r="M11" i="38"/>
  <c r="M12" i="38"/>
  <c r="M13" i="38"/>
  <c r="M14" i="38"/>
  <c r="M15" i="38"/>
  <c r="M16" i="38"/>
  <c r="BE40" i="36"/>
  <c r="J13" i="36"/>
  <c r="BS38" i="36"/>
  <c r="AS38" i="36"/>
  <c r="BH38" i="36"/>
  <c r="BJ38" i="36"/>
  <c r="BW32" i="36"/>
  <c r="CB32" i="36"/>
  <c r="BZ30" i="36"/>
  <c r="CB30" i="36"/>
  <c r="BO30" i="36"/>
  <c r="BD30" i="36"/>
  <c r="BI29" i="36"/>
  <c r="AS29" i="36"/>
  <c r="CA28" i="36"/>
  <c r="BU28" i="36"/>
  <c r="BV28" i="36"/>
  <c r="AA28" i="36"/>
  <c r="BO28" i="36"/>
  <c r="BD14" i="36"/>
  <c r="DM9" i="36"/>
  <c r="EX8" i="36"/>
  <c r="EY8" i="36"/>
  <c r="BI8" i="36"/>
  <c r="AS8" i="36"/>
  <c r="BH8" i="36"/>
  <c r="BJ8" i="36"/>
  <c r="AG41" i="38"/>
  <c r="BD37" i="36"/>
  <c r="F23" i="38"/>
  <c r="AD23" i="38"/>
  <c r="AF42" i="38"/>
  <c r="AF26" i="38"/>
  <c r="AB26" i="38"/>
  <c r="E18" i="38"/>
  <c r="CF32" i="36"/>
  <c r="DR32" i="36"/>
  <c r="DS32" i="36"/>
  <c r="CG32" i="36"/>
  <c r="DM32" i="36"/>
  <c r="AB32" i="36"/>
  <c r="E32" i="36"/>
  <c r="BG30" i="36"/>
  <c r="AO29" i="36"/>
  <c r="CB15" i="36"/>
  <c r="I8" i="38"/>
  <c r="AG17" i="38"/>
  <c r="E36" i="38"/>
  <c r="AC36" i="38"/>
  <c r="AF34" i="38"/>
  <c r="BS45" i="36"/>
  <c r="P20" i="36"/>
  <c r="I20" i="36"/>
  <c r="F22" i="38"/>
  <c r="AD22" i="38"/>
  <c r="BV8" i="36"/>
  <c r="AA41" i="36"/>
  <c r="BE16" i="36"/>
  <c r="BO43" i="36"/>
  <c r="AA43" i="36"/>
  <c r="BY43" i="36"/>
  <c r="BW43" i="36"/>
  <c r="CA36" i="36"/>
  <c r="CB36" i="36"/>
  <c r="BI36" i="36"/>
  <c r="BO36" i="36"/>
  <c r="AE36" i="36"/>
  <c r="Y36" i="36"/>
  <c r="BS31" i="36"/>
  <c r="AE31" i="36"/>
  <c r="BS30" i="36"/>
  <c r="D29" i="36"/>
  <c r="BW29" i="36"/>
  <c r="CA29" i="36"/>
  <c r="BO29" i="36"/>
  <c r="BD39" i="36"/>
  <c r="EW12" i="36"/>
  <c r="EX11" i="36"/>
  <c r="N8" i="38"/>
  <c r="N9" i="38"/>
  <c r="N10" i="38"/>
  <c r="N11" i="38"/>
  <c r="N12" i="38"/>
  <c r="N13" i="38"/>
  <c r="N14" i="38"/>
  <c r="N15" i="38"/>
  <c r="N16" i="38"/>
  <c r="F42" i="38"/>
  <c r="AD42" i="38"/>
  <c r="F34" i="38"/>
  <c r="AD34" i="38"/>
  <c r="F26" i="38"/>
  <c r="AD26" i="38"/>
  <c r="AF41" i="38"/>
  <c r="AF37" i="38"/>
  <c r="AF33" i="38"/>
  <c r="AF29" i="38"/>
  <c r="AF25" i="38"/>
  <c r="E27" i="36"/>
  <c r="O16" i="36"/>
  <c r="P10" i="36"/>
  <c r="I10" i="36"/>
  <c r="BO10" i="36"/>
  <c r="BX10" i="36"/>
  <c r="P33" i="36"/>
  <c r="D33" i="36"/>
  <c r="X33" i="36"/>
  <c r="I33" i="36"/>
  <c r="BU36" i="36"/>
  <c r="E33" i="36"/>
  <c r="AB33" i="36"/>
  <c r="AE33" i="36"/>
  <c r="Y33" i="36"/>
  <c r="Q33" i="36"/>
  <c r="BO24" i="36"/>
  <c r="BN14" i="36"/>
  <c r="G14" i="36"/>
  <c r="BX40" i="36"/>
  <c r="BO40" i="36"/>
  <c r="AS33" i="36"/>
  <c r="BD11" i="36"/>
  <c r="CF31" i="36"/>
  <c r="DR31" i="36"/>
  <c r="X34" i="36"/>
  <c r="X37" i="36"/>
  <c r="DT45" i="36"/>
  <c r="CM45" i="36"/>
  <c r="DT42" i="36"/>
  <c r="AE42" i="36"/>
  <c r="I19" i="36"/>
  <c r="X19" i="36"/>
  <c r="P19" i="36"/>
  <c r="BZ16" i="36"/>
  <c r="BO16" i="36"/>
  <c r="BO15" i="36"/>
  <c r="BU15" i="36"/>
  <c r="X40" i="36"/>
  <c r="BE14" i="36"/>
  <c r="AA35" i="36"/>
  <c r="BX35" i="36"/>
  <c r="BV35" i="36"/>
  <c r="I28" i="36"/>
  <c r="P28" i="36"/>
  <c r="BD27" i="36"/>
  <c r="CT24" i="36"/>
  <c r="FJ45" i="36"/>
  <c r="CA42" i="36"/>
  <c r="I42" i="36"/>
  <c r="P42" i="36"/>
  <c r="O42" i="36"/>
  <c r="D42" i="36"/>
  <c r="E40" i="36"/>
  <c r="AB40" i="36"/>
  <c r="Y40" i="36"/>
  <c r="J40" i="36"/>
  <c r="BY16" i="36"/>
  <c r="AA16" i="36"/>
  <c r="R8" i="36"/>
  <c r="BG8" i="36"/>
  <c r="AO21" i="36"/>
  <c r="BD21" i="36"/>
  <c r="BE21" i="36"/>
  <c r="BI44" i="36"/>
  <c r="BS44" i="36"/>
  <c r="CG40" i="36"/>
  <c r="DM40" i="36"/>
  <c r="BO35" i="36"/>
  <c r="BU29" i="36"/>
  <c r="I29" i="36"/>
  <c r="EX26" i="36"/>
  <c r="BG26" i="36"/>
  <c r="BZ17" i="36"/>
  <c r="BO17" i="36"/>
  <c r="BU17" i="36"/>
  <c r="F39" i="38"/>
  <c r="AD39" i="38"/>
  <c r="E35" i="38"/>
  <c r="AC35" i="38"/>
  <c r="AD31" i="38"/>
  <c r="E27" i="38"/>
  <c r="AC27" i="38"/>
  <c r="O8" i="38"/>
  <c r="O9" i="38"/>
  <c r="O10" i="38"/>
  <c r="O11" i="38"/>
  <c r="O12" i="38"/>
  <c r="O13" i="38"/>
  <c r="O14" i="38"/>
  <c r="O15" i="38"/>
  <c r="O16" i="38"/>
  <c r="P39" i="36"/>
  <c r="BE39" i="36"/>
  <c r="BU26" i="36"/>
  <c r="BZ44" i="36"/>
  <c r="BU44" i="36"/>
  <c r="E44" i="36"/>
  <c r="AB44" i="36"/>
  <c r="AE44" i="36"/>
  <c r="Y44" i="36"/>
  <c r="AA44" i="36"/>
  <c r="BX44" i="36"/>
  <c r="BV44" i="36"/>
  <c r="R41" i="36"/>
  <c r="BG41" i="36"/>
  <c r="BN37" i="36"/>
  <c r="G37" i="36"/>
  <c r="AS37" i="36"/>
  <c r="BY37" i="36"/>
  <c r="BO37" i="36"/>
  <c r="AA37" i="36"/>
  <c r="E36" i="36"/>
  <c r="CM30" i="36"/>
  <c r="D30" i="36"/>
  <c r="DT17" i="36"/>
  <c r="R17" i="36"/>
  <c r="AO44" i="36"/>
  <c r="BX38" i="36"/>
  <c r="AA38" i="36"/>
  <c r="BO38" i="36"/>
  <c r="P25" i="36"/>
  <c r="I25" i="36"/>
  <c r="E23" i="36"/>
  <c r="BV23" i="36"/>
  <c r="CT14" i="36"/>
  <c r="CF14" i="36"/>
  <c r="DR14" i="36"/>
  <c r="CG14" i="36"/>
  <c r="DM14" i="36"/>
  <c r="BZ13" i="36"/>
  <c r="BO13" i="36"/>
  <c r="BU13" i="36"/>
  <c r="I13" i="36"/>
  <c r="P13" i="36"/>
  <c r="E9" i="36"/>
  <c r="AB9" i="36"/>
  <c r="Y9" i="36"/>
  <c r="Q9" i="36"/>
  <c r="I44" i="36"/>
  <c r="CM42" i="36"/>
  <c r="CF42" i="36"/>
  <c r="DR42" i="36"/>
  <c r="CG42" i="36"/>
  <c r="DM42" i="36"/>
  <c r="CM39" i="36"/>
  <c r="DS39" i="36"/>
  <c r="DT36" i="36"/>
  <c r="AE32" i="36"/>
  <c r="BU32" i="36"/>
  <c r="BU22" i="36"/>
  <c r="I22" i="36"/>
  <c r="X22" i="36"/>
  <c r="EV45" i="36"/>
  <c r="AB42" i="36"/>
  <c r="BY25" i="36"/>
  <c r="BW25" i="36"/>
  <c r="CG45" i="36"/>
  <c r="P43" i="36"/>
  <c r="BG36" i="36"/>
  <c r="EW31" i="36"/>
  <c r="EY31" i="36"/>
  <c r="CT27" i="36"/>
  <c r="EW22" i="36"/>
  <c r="AE15" i="36"/>
  <c r="BI43" i="36"/>
  <c r="BO42" i="36"/>
  <c r="BU42" i="36"/>
  <c r="BG22" i="36"/>
  <c r="E15" i="36"/>
  <c r="AB15" i="36"/>
  <c r="H9" i="38"/>
  <c r="BZ39" i="36"/>
  <c r="EW36" i="36"/>
  <c r="EY36" i="36"/>
  <c r="EW10" i="36"/>
  <c r="EX10" i="36"/>
  <c r="EY10" i="36"/>
  <c r="AB7" i="38"/>
  <c r="R32" i="36"/>
  <c r="BG32" i="36"/>
  <c r="FS27" i="36"/>
  <c r="P24" i="36"/>
  <c r="BG14" i="36"/>
  <c r="BN9" i="36"/>
  <c r="G9" i="36"/>
  <c r="AS9" i="36"/>
  <c r="BH9" i="36"/>
  <c r="BJ9" i="36"/>
  <c r="AF17" i="38"/>
  <c r="CB43" i="36"/>
  <c r="Y42" i="36"/>
  <c r="J42" i="36"/>
  <c r="J17" i="36"/>
  <c r="Y26" i="36"/>
  <c r="J26" i="36"/>
  <c r="BJ42" i="36"/>
  <c r="CB44" i="36"/>
  <c r="EY21" i="36"/>
  <c r="B29" i="38"/>
  <c r="B37" i="38"/>
  <c r="AC8" i="38"/>
  <c r="BH28" i="36"/>
  <c r="BJ28" i="36"/>
  <c r="J23" i="36"/>
  <c r="BF23" i="36"/>
  <c r="Q23" i="36"/>
  <c r="B41" i="38"/>
  <c r="G41" i="38"/>
  <c r="AE41" i="38"/>
  <c r="C41" i="38"/>
  <c r="EY11" i="36"/>
  <c r="Y32" i="36"/>
  <c r="BS8" i="36"/>
  <c r="BD45" i="36"/>
  <c r="Y15" i="36"/>
  <c r="BS43" i="36"/>
  <c r="BE22" i="36"/>
  <c r="B27" i="38"/>
  <c r="B34" i="38"/>
  <c r="BE42" i="36"/>
  <c r="J33" i="36"/>
  <c r="BB33" i="36"/>
  <c r="BC33" i="36"/>
  <c r="D29" i="38"/>
  <c r="BV38" i="36"/>
  <c r="B40" i="38"/>
  <c r="C40" i="38"/>
  <c r="AC18" i="38"/>
  <c r="E19" i="38"/>
  <c r="E20" i="38"/>
  <c r="B28" i="38"/>
  <c r="G28" i="38"/>
  <c r="AE28" i="38"/>
  <c r="BD38" i="36"/>
  <c r="B42" i="38"/>
  <c r="B33" i="38"/>
  <c r="D33" i="38"/>
  <c r="C33" i="38"/>
  <c r="X29" i="36"/>
  <c r="B39" i="38"/>
  <c r="D39" i="38"/>
  <c r="G39" i="38"/>
  <c r="AE39" i="38"/>
  <c r="B31" i="38"/>
  <c r="D31" i="38"/>
  <c r="G31" i="38"/>
  <c r="AE31" i="38"/>
  <c r="J9" i="36"/>
  <c r="BF9" i="36"/>
  <c r="BG17" i="36"/>
  <c r="B35" i="38"/>
  <c r="Q27" i="36"/>
  <c r="BS36" i="36"/>
  <c r="BH29" i="36"/>
  <c r="BJ29" i="36"/>
  <c r="F8" i="38"/>
  <c r="BV40" i="36"/>
  <c r="CB40" i="36"/>
  <c r="BE13" i="36"/>
  <c r="B25" i="38"/>
  <c r="D25" i="38"/>
  <c r="B22" i="38"/>
  <c r="X28" i="36"/>
  <c r="B24" i="38"/>
  <c r="C24" i="38"/>
  <c r="B32" i="38"/>
  <c r="BD29" i="36"/>
  <c r="AU29" i="36"/>
  <c r="B23" i="38"/>
  <c r="C23" i="38"/>
  <c r="G23" i="38"/>
  <c r="AE23" i="38"/>
  <c r="BW37" i="36"/>
  <c r="CB37" i="36"/>
  <c r="B26" i="38"/>
  <c r="G26" i="38"/>
  <c r="AE26" i="38"/>
  <c r="B36" i="38"/>
  <c r="BV10" i="36"/>
  <c r="B30" i="38"/>
  <c r="D44" i="36"/>
  <c r="B38" i="38"/>
  <c r="D41" i="38"/>
  <c r="D37" i="38"/>
  <c r="C28" i="38"/>
  <c r="C17" i="38"/>
  <c r="BB17" i="36"/>
  <c r="Q42" i="36"/>
  <c r="BC42" i="36"/>
  <c r="BF33" i="36"/>
  <c r="D36" i="38"/>
  <c r="C37" i="38"/>
  <c r="C38" i="38"/>
  <c r="C36" i="38"/>
  <c r="D35" i="38"/>
  <c r="D26" i="38"/>
  <c r="E10" i="38"/>
  <c r="AC9" i="38"/>
  <c r="BH43" i="36"/>
  <c r="BJ43" i="36"/>
  <c r="H26" i="36"/>
  <c r="BB23" i="36"/>
  <c r="D23" i="38"/>
  <c r="C25" i="38"/>
  <c r="C35" i="38"/>
  <c r="C31" i="38"/>
  <c r="D28" i="38"/>
  <c r="G33" i="38"/>
  <c r="AE33" i="38"/>
  <c r="C26" i="38"/>
  <c r="D40" i="38"/>
  <c r="DT27" i="36"/>
  <c r="DU27" i="36"/>
  <c r="DS27" i="36"/>
  <c r="BE25" i="36"/>
  <c r="X25" i="36"/>
  <c r="BD9" i="36"/>
  <c r="AU9" i="36"/>
  <c r="CM25" i="36"/>
  <c r="CF25" i="36"/>
  <c r="DR25" i="36"/>
  <c r="DS25" i="36"/>
  <c r="CG25" i="36"/>
  <c r="DM25" i="36"/>
  <c r="DT19" i="36"/>
  <c r="CT11" i="36"/>
  <c r="CF11" i="36"/>
  <c r="DR11" i="36"/>
  <c r="DS11" i="36"/>
  <c r="DU11" i="36"/>
  <c r="CG11" i="36"/>
  <c r="DM11" i="36"/>
  <c r="AX29" i="36"/>
  <c r="AW29" i="36"/>
  <c r="AY29" i="36"/>
  <c r="F9" i="38"/>
  <c r="AD8" i="38"/>
  <c r="BD44" i="36"/>
  <c r="AU44" i="36"/>
  <c r="BF27" i="36"/>
  <c r="H27" i="36"/>
  <c r="DS42" i="36"/>
  <c r="CG41" i="36"/>
  <c r="DM41" i="36"/>
  <c r="CM41" i="36"/>
  <c r="CF41" i="36"/>
  <c r="DR41" i="36"/>
  <c r="BS41" i="36"/>
  <c r="AS41" i="36"/>
  <c r="BH41" i="36"/>
  <c r="BJ41" i="36"/>
  <c r="DT40" i="36"/>
  <c r="DS40" i="36"/>
  <c r="BD40" i="36"/>
  <c r="EW39" i="36"/>
  <c r="EX39" i="36"/>
  <c r="EY39" i="36"/>
  <c r="DU39" i="36"/>
  <c r="Y39" i="36"/>
  <c r="X39" i="36"/>
  <c r="CB29" i="36"/>
  <c r="C97" i="29"/>
  <c r="B98" i="29"/>
  <c r="H98" i="29"/>
  <c r="BZ10" i="83"/>
  <c r="BU10" i="83"/>
  <c r="BO10" i="83"/>
  <c r="CG33" i="36"/>
  <c r="DM33" i="36"/>
  <c r="CM33" i="36"/>
  <c r="CF33" i="36"/>
  <c r="DR33" i="36"/>
  <c r="CT28" i="36"/>
  <c r="CF28" i="36"/>
  <c r="DR28" i="36"/>
  <c r="DS28" i="36"/>
  <c r="CG28" i="36"/>
  <c r="DM28" i="36"/>
  <c r="DT21" i="36"/>
  <c r="DS21" i="36"/>
  <c r="DT14" i="36"/>
  <c r="DU14" i="36"/>
  <c r="DS14" i="36"/>
  <c r="Y17" i="83"/>
  <c r="G30" i="38"/>
  <c r="AE30" i="38"/>
  <c r="AB30" i="38"/>
  <c r="C30" i="38"/>
  <c r="D30" i="38"/>
  <c r="C22" i="38"/>
  <c r="G22" i="38"/>
  <c r="AE22" i="38"/>
  <c r="D22" i="38"/>
  <c r="C34" i="38"/>
  <c r="D34" i="38"/>
  <c r="G34" i="38"/>
  <c r="AE34" i="38"/>
  <c r="AB34" i="38"/>
  <c r="Q15" i="36"/>
  <c r="J15" i="36"/>
  <c r="CG27" i="36"/>
  <c r="DM27" i="36"/>
  <c r="Q44" i="36"/>
  <c r="O17" i="36"/>
  <c r="BC17" i="36"/>
  <c r="Q30" i="36"/>
  <c r="J30" i="36"/>
  <c r="J41" i="36"/>
  <c r="Q43" i="36"/>
  <c r="J43" i="36"/>
  <c r="BX17" i="83"/>
  <c r="BV17" i="83"/>
  <c r="BO17" i="83"/>
  <c r="AA17" i="83"/>
  <c r="CA17" i="83"/>
  <c r="BU17" i="83"/>
  <c r="BH37" i="36"/>
  <c r="BJ37" i="36"/>
  <c r="AU37" i="36"/>
  <c r="Q31" i="36"/>
  <c r="O31" i="36"/>
  <c r="J31" i="36"/>
  <c r="DT28" i="36"/>
  <c r="CG20" i="36"/>
  <c r="DM20" i="36"/>
  <c r="CM20" i="36"/>
  <c r="CF20" i="36"/>
  <c r="DR20" i="36"/>
  <c r="DS20" i="36"/>
  <c r="BB18" i="36"/>
  <c r="H18" i="36"/>
  <c r="AS10" i="36"/>
  <c r="BS10" i="36"/>
  <c r="E11" i="38"/>
  <c r="AC10" i="38"/>
  <c r="Q18" i="36"/>
  <c r="BC18" i="36"/>
  <c r="G42" i="38"/>
  <c r="AE42" i="38"/>
  <c r="C42" i="38"/>
  <c r="D42" i="38"/>
  <c r="H10" i="38"/>
  <c r="AF9" i="38"/>
  <c r="DU42" i="36"/>
  <c r="AU33" i="36"/>
  <c r="BH33" i="36"/>
  <c r="BJ33" i="36"/>
  <c r="BS26" i="36"/>
  <c r="AS26" i="36"/>
  <c r="BC27" i="36"/>
  <c r="O27" i="36"/>
  <c r="G36" i="38"/>
  <c r="AE36" i="38"/>
  <c r="J36" i="38"/>
  <c r="AF36" i="38"/>
  <c r="J39" i="38"/>
  <c r="AF39" i="38"/>
  <c r="AR9" i="52"/>
  <c r="AR13" i="52"/>
  <c r="AR17" i="52"/>
  <c r="AR21" i="52"/>
  <c r="AR25" i="52"/>
  <c r="AR29" i="52"/>
  <c r="AR33" i="52"/>
  <c r="AR37" i="52"/>
  <c r="AR41" i="52"/>
  <c r="AR45" i="52"/>
  <c r="AR49" i="52"/>
  <c r="AR53" i="52"/>
  <c r="AR57" i="52"/>
  <c r="AR61" i="52"/>
  <c r="AR65" i="52"/>
  <c r="AR69" i="52"/>
  <c r="AR73" i="52"/>
  <c r="AR77" i="52"/>
  <c r="AR81" i="52"/>
  <c r="AR85" i="52"/>
  <c r="AR89" i="52"/>
  <c r="AR93" i="52"/>
  <c r="AR97" i="52"/>
  <c r="AR101" i="52"/>
  <c r="AR106" i="52"/>
  <c r="AR110" i="52"/>
  <c r="AR115" i="52"/>
  <c r="AR119" i="52"/>
  <c r="AR123" i="52"/>
  <c r="AR128" i="52"/>
  <c r="AR132" i="52"/>
  <c r="AR6" i="52"/>
  <c r="AR10" i="52"/>
  <c r="AR14" i="52"/>
  <c r="AR18" i="52"/>
  <c r="AR22" i="52"/>
  <c r="AR26" i="52"/>
  <c r="AR30" i="52"/>
  <c r="AR34" i="52"/>
  <c r="AR38" i="52"/>
  <c r="AR42" i="52"/>
  <c r="AR46" i="52"/>
  <c r="AR50" i="52"/>
  <c r="AR54" i="52"/>
  <c r="AR58" i="52"/>
  <c r="AR62" i="52"/>
  <c r="AR66" i="52"/>
  <c r="AR70" i="52"/>
  <c r="AR74" i="52"/>
  <c r="AR78" i="52"/>
  <c r="AR82" i="52"/>
  <c r="AR86" i="52"/>
  <c r="AR90" i="52"/>
  <c r="AR94" i="52"/>
  <c r="AR98" i="52"/>
  <c r="AR102" i="52"/>
  <c r="AR107" i="52"/>
  <c r="AR111" i="52"/>
  <c r="AR116" i="52"/>
  <c r="AR120" i="52"/>
  <c r="AR125" i="52"/>
  <c r="AR129" i="52"/>
  <c r="AR133" i="52"/>
  <c r="AR8" i="52"/>
  <c r="AR16" i="52"/>
  <c r="AR24" i="52"/>
  <c r="AR32" i="52"/>
  <c r="AR40" i="52"/>
  <c r="AR48" i="52"/>
  <c r="AR56" i="52"/>
  <c r="AR64" i="52"/>
  <c r="AR72" i="52"/>
  <c r="AR80" i="52"/>
  <c r="AR88" i="52"/>
  <c r="AR96" i="52"/>
  <c r="AR105" i="52"/>
  <c r="AR113" i="52"/>
  <c r="AR122" i="52"/>
  <c r="AR131" i="52"/>
  <c r="AS8" i="52"/>
  <c r="AV8" i="52"/>
  <c r="AS12" i="52"/>
  <c r="AV12" i="52"/>
  <c r="AS16" i="52"/>
  <c r="AV16" i="52"/>
  <c r="AS20" i="52"/>
  <c r="AV20" i="52"/>
  <c r="AS24" i="52"/>
  <c r="AV24" i="52"/>
  <c r="AS28" i="52"/>
  <c r="AV28" i="52"/>
  <c r="AS32" i="52"/>
  <c r="AV32" i="52"/>
  <c r="AS36" i="52"/>
  <c r="AV36" i="52"/>
  <c r="AS40" i="52"/>
  <c r="AV40" i="52"/>
  <c r="AS44" i="52"/>
  <c r="AV44" i="52"/>
  <c r="AS48" i="52"/>
  <c r="AV48" i="52"/>
  <c r="AS52" i="52"/>
  <c r="AV52" i="52"/>
  <c r="AS56" i="52"/>
  <c r="AV56" i="52"/>
  <c r="AS60" i="52"/>
  <c r="AV60" i="52"/>
  <c r="AS64" i="52"/>
  <c r="AV64" i="52"/>
  <c r="AS68" i="52"/>
  <c r="AV68" i="52"/>
  <c r="AS72" i="52"/>
  <c r="AV72" i="52"/>
  <c r="AS76" i="52"/>
  <c r="AV76" i="52"/>
  <c r="AS80" i="52"/>
  <c r="AV80" i="52"/>
  <c r="AS84" i="52"/>
  <c r="AV84" i="52"/>
  <c r="AS88" i="52"/>
  <c r="AV88" i="52"/>
  <c r="AS92" i="52"/>
  <c r="AV92" i="52"/>
  <c r="AS96" i="52"/>
  <c r="AV96" i="52"/>
  <c r="AS100" i="52"/>
  <c r="AV100" i="52"/>
  <c r="AS105" i="52"/>
  <c r="AV105" i="52"/>
  <c r="AS109" i="52"/>
  <c r="AV109" i="52"/>
  <c r="AS113" i="52"/>
  <c r="AV113" i="52"/>
  <c r="AS118" i="52"/>
  <c r="AV118" i="52"/>
  <c r="AS122" i="52"/>
  <c r="AV122" i="52"/>
  <c r="AS127" i="52"/>
  <c r="AV127" i="52"/>
  <c r="AS131" i="52"/>
  <c r="AV131" i="52"/>
  <c r="AS7" i="52"/>
  <c r="AV7" i="52"/>
  <c r="AR12" i="52"/>
  <c r="AR23" i="52"/>
  <c r="AR35" i="52"/>
  <c r="AR44" i="52"/>
  <c r="AR55" i="52"/>
  <c r="AR67" i="52"/>
  <c r="AR76" i="52"/>
  <c r="AR87" i="52"/>
  <c r="AR99" i="52"/>
  <c r="AR109" i="52"/>
  <c r="AR121" i="52"/>
  <c r="AR5" i="52"/>
  <c r="AT5" i="52"/>
  <c r="AS11" i="52"/>
  <c r="AV11" i="52"/>
  <c r="AS14" i="52"/>
  <c r="AV14" i="52"/>
  <c r="AS17" i="52"/>
  <c r="AV17" i="52"/>
  <c r="AS27" i="52"/>
  <c r="AV27" i="52"/>
  <c r="AS30" i="52"/>
  <c r="AV30" i="52"/>
  <c r="AS33" i="52"/>
  <c r="AV33" i="52"/>
  <c r="AS43" i="52"/>
  <c r="AV43" i="52"/>
  <c r="AS46" i="52"/>
  <c r="AV46" i="52"/>
  <c r="AS49" i="52"/>
  <c r="AV49" i="52"/>
  <c r="AS59" i="52"/>
  <c r="AV59" i="52"/>
  <c r="AS62" i="52"/>
  <c r="AV62" i="52"/>
  <c r="AS65" i="52"/>
  <c r="AV65" i="52"/>
  <c r="AS75" i="52"/>
  <c r="AV75" i="52"/>
  <c r="AS78" i="52"/>
  <c r="AV78" i="52"/>
  <c r="AS81" i="52"/>
  <c r="AV81" i="52"/>
  <c r="AS91" i="52"/>
  <c r="AV91" i="52"/>
  <c r="AS94" i="52"/>
  <c r="AV94" i="52"/>
  <c r="AS97" i="52"/>
  <c r="AV97" i="52"/>
  <c r="AS108" i="52"/>
  <c r="AV108" i="52"/>
  <c r="AS111" i="52"/>
  <c r="AV111" i="52"/>
  <c r="AS115" i="52"/>
  <c r="AV115" i="52"/>
  <c r="AS126" i="52"/>
  <c r="AV126" i="52"/>
  <c r="AS129" i="52"/>
  <c r="AV129" i="52"/>
  <c r="AS132" i="52"/>
  <c r="AV132" i="52"/>
  <c r="AR19" i="52"/>
  <c r="AR31" i="52"/>
  <c r="AR47" i="52"/>
  <c r="AR60" i="52"/>
  <c r="AR75" i="52"/>
  <c r="AR91" i="52"/>
  <c r="AR103" i="52"/>
  <c r="AR118" i="52"/>
  <c r="AS9" i="52"/>
  <c r="AV9" i="52"/>
  <c r="AS19" i="52"/>
  <c r="AV19" i="52"/>
  <c r="AS22" i="52"/>
  <c r="AV22" i="52"/>
  <c r="AS25" i="52"/>
  <c r="AV25" i="52"/>
  <c r="AS35" i="52"/>
  <c r="AV35" i="52"/>
  <c r="AS38" i="52"/>
  <c r="AV38" i="52"/>
  <c r="AS41" i="52"/>
  <c r="AV41" i="52"/>
  <c r="AS51" i="52"/>
  <c r="AV51" i="52"/>
  <c r="AS54" i="52"/>
  <c r="AV54" i="52"/>
  <c r="AS57" i="52"/>
  <c r="AV57" i="52"/>
  <c r="AS67" i="52"/>
  <c r="AV67" i="52"/>
  <c r="AS70" i="52"/>
  <c r="AV70" i="52"/>
  <c r="AS73" i="52"/>
  <c r="AV73" i="52"/>
  <c r="AS83" i="52"/>
  <c r="AV83" i="52"/>
  <c r="AS86" i="52"/>
  <c r="AV86" i="52"/>
  <c r="AS89" i="52"/>
  <c r="AV89" i="52"/>
  <c r="AS99" i="52"/>
  <c r="AV99" i="52"/>
  <c r="AS102" i="52"/>
  <c r="AV102" i="52"/>
  <c r="AS106" i="52"/>
  <c r="AV106" i="52"/>
  <c r="AS117" i="52"/>
  <c r="AV117" i="52"/>
  <c r="AS120" i="52"/>
  <c r="AV120" i="52"/>
  <c r="AS123" i="52"/>
  <c r="AV123" i="52"/>
  <c r="AS6" i="52"/>
  <c r="AV6" i="52"/>
  <c r="AR11" i="52"/>
  <c r="AR27" i="52"/>
  <c r="AR39" i="52"/>
  <c r="AR52" i="52"/>
  <c r="AR68" i="52"/>
  <c r="AR83" i="52"/>
  <c r="AR95" i="52"/>
  <c r="AR112" i="52"/>
  <c r="AR127" i="52"/>
  <c r="AS10" i="52"/>
  <c r="AV10" i="52"/>
  <c r="AS13" i="52"/>
  <c r="AV13" i="52"/>
  <c r="AS23" i="52"/>
  <c r="AV23" i="52"/>
  <c r="AS26" i="52"/>
  <c r="AV26" i="52"/>
  <c r="AS29" i="52"/>
  <c r="AV29" i="52"/>
  <c r="AS39" i="52"/>
  <c r="AV39" i="52"/>
  <c r="AS42" i="52"/>
  <c r="AV42" i="52"/>
  <c r="AS45" i="52"/>
  <c r="AV45" i="52"/>
  <c r="AS55" i="52"/>
  <c r="AV55" i="52"/>
  <c r="AS58" i="52"/>
  <c r="AV58" i="52"/>
  <c r="AS61" i="52"/>
  <c r="AV61" i="52"/>
  <c r="AS71" i="52"/>
  <c r="AV71" i="52"/>
  <c r="AS74" i="52"/>
  <c r="AV74" i="52"/>
  <c r="AS77" i="52"/>
  <c r="AV77" i="52"/>
  <c r="AS87" i="52"/>
  <c r="AV87" i="52"/>
  <c r="AS90" i="52"/>
  <c r="AV90" i="52"/>
  <c r="AS93" i="52"/>
  <c r="AV93" i="52"/>
  <c r="AS103" i="52"/>
  <c r="AV103" i="52"/>
  <c r="AS107" i="52"/>
  <c r="AV107" i="52"/>
  <c r="AS110" i="52"/>
  <c r="AV110" i="52"/>
  <c r="AS121" i="52"/>
  <c r="AV121" i="52"/>
  <c r="AS125" i="52"/>
  <c r="AV125" i="52"/>
  <c r="AS128" i="52"/>
  <c r="AV128" i="52"/>
  <c r="AQ56" i="52"/>
  <c r="AT56" i="52"/>
  <c r="AQ57" i="52"/>
  <c r="AT57" i="52"/>
  <c r="AQ58" i="52"/>
  <c r="AT58" i="52"/>
  <c r="AQ59" i="52"/>
  <c r="AT59" i="52"/>
  <c r="AQ60" i="52"/>
  <c r="AT60" i="52"/>
  <c r="AQ61" i="52"/>
  <c r="AT61" i="52"/>
  <c r="AQ62" i="52"/>
  <c r="AT62" i="52"/>
  <c r="AQ63" i="52"/>
  <c r="AT63" i="52"/>
  <c r="AQ64" i="52"/>
  <c r="AT64" i="52"/>
  <c r="AQ65" i="52"/>
  <c r="AT65" i="52"/>
  <c r="AQ66" i="52"/>
  <c r="AT66" i="52"/>
  <c r="AQ67" i="52"/>
  <c r="AT67" i="52"/>
  <c r="AQ68" i="52"/>
  <c r="AT68" i="52"/>
  <c r="AQ69" i="52"/>
  <c r="AT69" i="52"/>
  <c r="AQ70" i="52"/>
  <c r="AT70" i="52"/>
  <c r="AQ71" i="52"/>
  <c r="AT71" i="52"/>
  <c r="AQ72" i="52"/>
  <c r="AT72" i="52"/>
  <c r="AQ73" i="52"/>
  <c r="AT73" i="52"/>
  <c r="AQ74" i="52"/>
  <c r="AT74" i="52"/>
  <c r="AQ75" i="52"/>
  <c r="AT75" i="52"/>
  <c r="AQ76" i="52"/>
  <c r="AT76" i="52"/>
  <c r="AQ77" i="52"/>
  <c r="AT77" i="52"/>
  <c r="AQ78" i="52"/>
  <c r="AT78" i="52"/>
  <c r="AQ79" i="52"/>
  <c r="AT79" i="52"/>
  <c r="AQ80" i="52"/>
  <c r="AT80" i="52"/>
  <c r="AQ81" i="52"/>
  <c r="AT81" i="52"/>
  <c r="AQ82" i="52"/>
  <c r="AT82" i="52"/>
  <c r="AQ83" i="52"/>
  <c r="AT83" i="52"/>
  <c r="AQ84" i="52"/>
  <c r="AT84" i="52"/>
  <c r="AQ85" i="52"/>
  <c r="AT85" i="52"/>
  <c r="AQ86" i="52"/>
  <c r="AT86" i="52"/>
  <c r="AQ87" i="52"/>
  <c r="AT87" i="52"/>
  <c r="AQ88" i="52"/>
  <c r="AT88" i="52"/>
  <c r="AQ89" i="52"/>
  <c r="AT89" i="52"/>
  <c r="AQ90" i="52"/>
  <c r="AT90" i="52"/>
  <c r="AQ91" i="52"/>
  <c r="AT91" i="52"/>
  <c r="AQ92" i="52"/>
  <c r="AT92" i="52"/>
  <c r="AQ93" i="52"/>
  <c r="AT93" i="52"/>
  <c r="AQ94" i="52"/>
  <c r="AT94" i="52"/>
  <c r="AQ96" i="52"/>
  <c r="AT96" i="52"/>
  <c r="AQ97" i="52"/>
  <c r="AT97" i="52"/>
  <c r="AQ98" i="52"/>
  <c r="AT98" i="52"/>
  <c r="AQ99" i="52"/>
  <c r="AT99" i="52"/>
  <c r="AQ100" i="52"/>
  <c r="AT100" i="52"/>
  <c r="AQ101" i="52"/>
  <c r="AT101" i="52"/>
  <c r="AQ102" i="52"/>
  <c r="AT102" i="52"/>
  <c r="AQ103" i="52"/>
  <c r="AT103" i="52"/>
  <c r="AQ106" i="52"/>
  <c r="AT106" i="52"/>
  <c r="AQ107" i="52"/>
  <c r="AT107" i="52"/>
  <c r="AQ108" i="52"/>
  <c r="AT108" i="52"/>
  <c r="AQ109" i="52"/>
  <c r="AT109" i="52"/>
  <c r="AQ110" i="52"/>
  <c r="AT110" i="52"/>
  <c r="AQ111" i="52"/>
  <c r="AT111" i="52"/>
  <c r="AQ112" i="52"/>
  <c r="AT112" i="52"/>
  <c r="AQ113" i="52"/>
  <c r="AT113" i="52"/>
  <c r="AQ116" i="52"/>
  <c r="AT116" i="52"/>
  <c r="AQ117" i="52"/>
  <c r="AT117" i="52"/>
  <c r="AQ118" i="52"/>
  <c r="AT118" i="52"/>
  <c r="AQ119" i="52"/>
  <c r="AT119" i="52"/>
  <c r="AQ120" i="52"/>
  <c r="AT120" i="52"/>
  <c r="AQ121" i="52"/>
  <c r="AT121" i="52"/>
  <c r="AQ122" i="52"/>
  <c r="AT122" i="52"/>
  <c r="AQ123" i="52"/>
  <c r="AT123" i="52"/>
  <c r="AQ126" i="52"/>
  <c r="AT126" i="52"/>
  <c r="AQ127" i="52"/>
  <c r="AT127" i="52"/>
  <c r="AQ128" i="52"/>
  <c r="AT128" i="52"/>
  <c r="AQ129" i="52"/>
  <c r="AT129" i="52"/>
  <c r="AQ130" i="52"/>
  <c r="AT130" i="52"/>
  <c r="AQ131" i="52"/>
  <c r="AT131" i="52"/>
  <c r="AQ132" i="52"/>
  <c r="AT132" i="52"/>
  <c r="AQ133" i="52"/>
  <c r="AT133" i="52"/>
  <c r="AR7" i="52"/>
  <c r="AR20" i="52"/>
  <c r="AR36" i="52"/>
  <c r="AR51" i="52"/>
  <c r="AR63" i="52"/>
  <c r="AR79" i="52"/>
  <c r="AR92" i="52"/>
  <c r="AR108" i="52"/>
  <c r="AR126" i="52"/>
  <c r="AS21" i="52"/>
  <c r="AV21" i="52"/>
  <c r="AS34" i="52"/>
  <c r="AV34" i="52"/>
  <c r="AS47" i="52"/>
  <c r="AV47" i="52"/>
  <c r="AS85" i="52"/>
  <c r="AV85" i="52"/>
  <c r="AS98" i="52"/>
  <c r="AV98" i="52"/>
  <c r="AS112" i="52"/>
  <c r="AV112" i="52"/>
  <c r="AR28" i="52"/>
  <c r="AR84" i="52"/>
  <c r="AQ105" i="52"/>
  <c r="AT105" i="52"/>
  <c r="AS18" i="52"/>
  <c r="AV18" i="52"/>
  <c r="AS31" i="52"/>
  <c r="AV31" i="52"/>
  <c r="AS69" i="52"/>
  <c r="AV69" i="52"/>
  <c r="AS82" i="52"/>
  <c r="AV82" i="52"/>
  <c r="AS95" i="52"/>
  <c r="AV95" i="52"/>
  <c r="AS5" i="52"/>
  <c r="AV5" i="52"/>
  <c r="AR43" i="52"/>
  <c r="AR100" i="52"/>
  <c r="AS15" i="52"/>
  <c r="AV15" i="52"/>
  <c r="AS53" i="52"/>
  <c r="AV53" i="52"/>
  <c r="AS66" i="52"/>
  <c r="AV66" i="52"/>
  <c r="AS79" i="52"/>
  <c r="AV79" i="52"/>
  <c r="AS119" i="52"/>
  <c r="AV119" i="52"/>
  <c r="AS133" i="52"/>
  <c r="AV133" i="52"/>
  <c r="AR59" i="52"/>
  <c r="AR117" i="52"/>
  <c r="J44" i="36"/>
  <c r="BW16" i="36"/>
  <c r="CB16" i="36"/>
  <c r="AD17" i="38"/>
  <c r="F18" i="38"/>
  <c r="BE9" i="36"/>
  <c r="X9" i="36"/>
  <c r="H9" i="36"/>
  <c r="BB9" i="36"/>
  <c r="AW28" i="36"/>
  <c r="AY28" i="36"/>
  <c r="AX28" i="36"/>
  <c r="AU16" i="36"/>
  <c r="BH16" i="36"/>
  <c r="BJ16" i="36"/>
  <c r="Q20" i="36"/>
  <c r="J20" i="36"/>
  <c r="AX23" i="36"/>
  <c r="AW23" i="36"/>
  <c r="AY23" i="36"/>
  <c r="X24" i="36"/>
  <c r="BE24" i="36"/>
  <c r="H11" i="36"/>
  <c r="BB11" i="36"/>
  <c r="Y38" i="36"/>
  <c r="AS17" i="36"/>
  <c r="BH17" i="36"/>
  <c r="BJ17" i="36"/>
  <c r="BE26" i="36"/>
  <c r="X26" i="36"/>
  <c r="BB26" i="36"/>
  <c r="BD17" i="36"/>
  <c r="AU17" i="36"/>
  <c r="H30" i="36"/>
  <c r="BB30" i="36"/>
  <c r="X30" i="36"/>
  <c r="BE30" i="36"/>
  <c r="BD18" i="36"/>
  <c r="BS35" i="36"/>
  <c r="AS35" i="36"/>
  <c r="AU41" i="36"/>
  <c r="FR44" i="36"/>
  <c r="FR45" i="36"/>
  <c r="FS43" i="36"/>
  <c r="FS44" i="36"/>
  <c r="FS45" i="36"/>
  <c r="DR43" i="36"/>
  <c r="DS43" i="36"/>
  <c r="DT43" i="36"/>
  <c r="FS39" i="36"/>
  <c r="AS39" i="36"/>
  <c r="GF38" i="36"/>
  <c r="Q34" i="36"/>
  <c r="J34" i="36"/>
  <c r="CT30" i="36"/>
  <c r="CG30" i="36"/>
  <c r="DM30" i="36"/>
  <c r="CM29" i="36"/>
  <c r="CF29" i="36"/>
  <c r="DR29" i="36"/>
  <c r="DS29" i="36"/>
  <c r="DU29" i="36"/>
  <c r="CG29" i="36"/>
  <c r="DM29" i="36"/>
  <c r="EX25" i="36"/>
  <c r="EY25" i="36"/>
  <c r="EW25" i="36"/>
  <c r="DU20" i="36"/>
  <c r="BI19" i="36"/>
  <c r="AT20" i="36"/>
  <c r="DT15" i="36"/>
  <c r="BD15" i="36"/>
  <c r="AU15" i="36"/>
  <c r="DT12" i="36"/>
  <c r="DS12" i="36"/>
  <c r="CB12" i="36"/>
  <c r="AB41" i="38"/>
  <c r="AC25" i="38"/>
  <c r="AB25" i="38"/>
  <c r="G25" i="38"/>
  <c r="AE25" i="38"/>
  <c r="AB6" i="52"/>
  <c r="AC55" i="52"/>
  <c r="AB56" i="52"/>
  <c r="AA57" i="52"/>
  <c r="AB58" i="52"/>
  <c r="AC59" i="52"/>
  <c r="AB60" i="52"/>
  <c r="AC61" i="52"/>
  <c r="AB62" i="52"/>
  <c r="AA63" i="52"/>
  <c r="AC63" i="52"/>
  <c r="AB66" i="52"/>
  <c r="AA67" i="52"/>
  <c r="AC67" i="52"/>
  <c r="AB68" i="52"/>
  <c r="AC69" i="52"/>
  <c r="AB70" i="52"/>
  <c r="AA71" i="52"/>
  <c r="AB72" i="52"/>
  <c r="AA73" i="52"/>
  <c r="AC73" i="52"/>
  <c r="AB74" i="52"/>
  <c r="AA75" i="52"/>
  <c r="AB76" i="52"/>
  <c r="AA77" i="52"/>
  <c r="AC77" i="52"/>
  <c r="AA79" i="52"/>
  <c r="AC79" i="52"/>
  <c r="AB80" i="52"/>
  <c r="AA81" i="52"/>
  <c r="AC81" i="52"/>
  <c r="AB82" i="52"/>
  <c r="AC83" i="52"/>
  <c r="AB84" i="52"/>
  <c r="AC85" i="52"/>
  <c r="AB86" i="52"/>
  <c r="AB88" i="52"/>
  <c r="AA89" i="52"/>
  <c r="AC89" i="52"/>
  <c r="AB90" i="52"/>
  <c r="AA91" i="52"/>
  <c r="AC91" i="52"/>
  <c r="AB92" i="52"/>
  <c r="AA93" i="52"/>
  <c r="AC93" i="52"/>
  <c r="AB94" i="52"/>
  <c r="AA95" i="52"/>
  <c r="AC95" i="52"/>
  <c r="AB96" i="52"/>
  <c r="AA99" i="52"/>
  <c r="AC99" i="52"/>
  <c r="AB100" i="52"/>
  <c r="AA101" i="52"/>
  <c r="AC101" i="52"/>
  <c r="AB102" i="52"/>
  <c r="AA103" i="52"/>
  <c r="AQ54" i="52"/>
  <c r="AT54" i="52"/>
  <c r="AQ52" i="52"/>
  <c r="AT52" i="52"/>
  <c r="AQ50" i="52"/>
  <c r="AT50" i="52"/>
  <c r="AQ48" i="52"/>
  <c r="AT48" i="52"/>
  <c r="AQ46" i="52"/>
  <c r="AT46" i="52"/>
  <c r="AQ44" i="52"/>
  <c r="AT44" i="52"/>
  <c r="AQ42" i="52"/>
  <c r="AT42" i="52"/>
  <c r="AQ40" i="52"/>
  <c r="AT40" i="52"/>
  <c r="AQ38" i="52"/>
  <c r="AT38" i="52"/>
  <c r="AQ36" i="52"/>
  <c r="AT36" i="52"/>
  <c r="AQ34" i="52"/>
  <c r="AT34" i="52"/>
  <c r="AQ32" i="52"/>
  <c r="AT32" i="52"/>
  <c r="AQ30" i="52"/>
  <c r="AT30" i="52"/>
  <c r="AQ28" i="52"/>
  <c r="AT28" i="52"/>
  <c r="AQ26" i="52"/>
  <c r="AT26" i="52"/>
  <c r="AQ24" i="52"/>
  <c r="AT24" i="52"/>
  <c r="AQ22" i="52"/>
  <c r="AT22" i="52"/>
  <c r="AQ20" i="52"/>
  <c r="AT20" i="52"/>
  <c r="AQ18" i="52"/>
  <c r="AT18" i="52"/>
  <c r="AQ16" i="52"/>
  <c r="AT16" i="52"/>
  <c r="AQ14" i="52"/>
  <c r="AT14" i="52"/>
  <c r="AQ12" i="52"/>
  <c r="AT12" i="52"/>
  <c r="AQ10" i="52"/>
  <c r="AT10" i="52"/>
  <c r="AQ8" i="52"/>
  <c r="AT8" i="52"/>
  <c r="AQ6" i="52"/>
  <c r="AT6" i="52"/>
  <c r="BN26" i="83"/>
  <c r="G26" i="83"/>
  <c r="AA27" i="83"/>
  <c r="BX27" i="83"/>
  <c r="BV27" i="83"/>
  <c r="DT27" i="83"/>
  <c r="BA17" i="36"/>
  <c r="BR17" i="36"/>
  <c r="D38" i="38"/>
  <c r="G38" i="38"/>
  <c r="AE38" i="38"/>
  <c r="D32" i="38"/>
  <c r="C32" i="38"/>
  <c r="G32" i="38"/>
  <c r="AE32" i="38"/>
  <c r="AB32" i="38"/>
  <c r="BA33" i="36"/>
  <c r="BR33" i="36"/>
  <c r="BT33" i="36"/>
  <c r="D27" i="38"/>
  <c r="G27" i="38"/>
  <c r="AE27" i="38"/>
  <c r="C27" i="38"/>
  <c r="Q32" i="36"/>
  <c r="O32" i="36"/>
  <c r="J32" i="36"/>
  <c r="BE10" i="36"/>
  <c r="BS17" i="36"/>
  <c r="I9" i="38"/>
  <c r="J9" i="38"/>
  <c r="AG8" i="38"/>
  <c r="Y21" i="36"/>
  <c r="Y8" i="36"/>
  <c r="AB31" i="38"/>
  <c r="Y24" i="36"/>
  <c r="BE27" i="36"/>
  <c r="EX15" i="36"/>
  <c r="EY15" i="36"/>
  <c r="BC11" i="36"/>
  <c r="BE11" i="36"/>
  <c r="O11" i="36"/>
  <c r="BS37" i="36"/>
  <c r="H31" i="36"/>
  <c r="BB31" i="36"/>
  <c r="X31" i="36"/>
  <c r="BE31" i="36"/>
  <c r="BB40" i="36"/>
  <c r="H40" i="36"/>
  <c r="BE41" i="36"/>
  <c r="BB41" i="36"/>
  <c r="H41" i="36"/>
  <c r="X41" i="36"/>
  <c r="Y37" i="36"/>
  <c r="BD42" i="36"/>
  <c r="AU42" i="36"/>
  <c r="BG23" i="36"/>
  <c r="BC23" i="36"/>
  <c r="BA23" i="36"/>
  <c r="BR23" i="36"/>
  <c r="X16" i="36"/>
  <c r="DR45" i="36"/>
  <c r="DS45" i="36"/>
  <c r="DU45" i="36"/>
  <c r="EY43" i="36"/>
  <c r="DA38" i="36"/>
  <c r="DR38" i="36"/>
  <c r="DS38" i="36"/>
  <c r="DM38" i="36"/>
  <c r="DS31" i="36"/>
  <c r="DT31" i="36"/>
  <c r="DU31" i="36"/>
  <c r="CM24" i="36"/>
  <c r="CF24" i="36"/>
  <c r="DR24" i="36"/>
  <c r="DS24" i="36"/>
  <c r="DU24" i="36"/>
  <c r="CG24" i="36"/>
  <c r="DM24" i="36"/>
  <c r="DR22" i="36"/>
  <c r="DS22" i="36"/>
  <c r="DU22" i="36"/>
  <c r="DR18" i="36"/>
  <c r="DS18" i="36"/>
  <c r="DU18" i="36"/>
  <c r="CB13" i="36"/>
  <c r="EY12" i="36"/>
  <c r="AC87" i="52"/>
  <c r="AC65" i="52"/>
  <c r="AF22" i="38"/>
  <c r="J22" i="38"/>
  <c r="J24" i="38"/>
  <c r="AF24" i="38"/>
  <c r="G24" i="38"/>
  <c r="AE24" i="38"/>
  <c r="J27" i="38"/>
  <c r="AF27" i="38"/>
  <c r="AB27" i="38"/>
  <c r="D138" i="52"/>
  <c r="BD21" i="83"/>
  <c r="BF11" i="36"/>
  <c r="AC20" i="38"/>
  <c r="E21" i="38"/>
  <c r="AC21" i="38"/>
  <c r="X42" i="36"/>
  <c r="BF42" i="36"/>
  <c r="H42" i="36"/>
  <c r="X13" i="36"/>
  <c r="H13" i="36"/>
  <c r="BB13" i="36"/>
  <c r="BA13" i="36"/>
  <c r="BI18" i="36"/>
  <c r="BB42" i="36"/>
  <c r="H28" i="36"/>
  <c r="BE28" i="36"/>
  <c r="Q36" i="36"/>
  <c r="BC36" i="36"/>
  <c r="J36" i="36"/>
  <c r="BB20" i="36"/>
  <c r="X20" i="36"/>
  <c r="BE20" i="36"/>
  <c r="Q45" i="36"/>
  <c r="J45" i="36"/>
  <c r="AD35" i="38"/>
  <c r="AB35" i="38"/>
  <c r="G35" i="38"/>
  <c r="AE35" i="38"/>
  <c r="Q22" i="36"/>
  <c r="J22" i="36"/>
  <c r="BG13" i="36"/>
  <c r="CG17" i="36"/>
  <c r="DM17" i="36"/>
  <c r="BC31" i="36"/>
  <c r="Y29" i="36"/>
  <c r="O44" i="36"/>
  <c r="J28" i="36"/>
  <c r="BB28" i="36"/>
  <c r="Q28" i="36"/>
  <c r="AS27" i="36"/>
  <c r="BD36" i="36"/>
  <c r="Y19" i="36"/>
  <c r="H16" i="36"/>
  <c r="BB16" i="36"/>
  <c r="BA16" i="36"/>
  <c r="BR16" i="36"/>
  <c r="BT16" i="36"/>
  <c r="BF16" i="36"/>
  <c r="DW44" i="36"/>
  <c r="DW45" i="36"/>
  <c r="DV45" i="36"/>
  <c r="CM34" i="36"/>
  <c r="CF34" i="36"/>
  <c r="DR34" i="36"/>
  <c r="EW29" i="36"/>
  <c r="EX29" i="36"/>
  <c r="DS17" i="36"/>
  <c r="DU17" i="36"/>
  <c r="CG13" i="36"/>
  <c r="DM13" i="36"/>
  <c r="CT13" i="36"/>
  <c r="CF13" i="36"/>
  <c r="DR13" i="36"/>
  <c r="DS13" i="36"/>
  <c r="DU13" i="36"/>
  <c r="DT10" i="36"/>
  <c r="DS10" i="36"/>
  <c r="BS9" i="36"/>
  <c r="BD8" i="36"/>
  <c r="AU8" i="36"/>
  <c r="J8" i="38"/>
  <c r="AF8" i="38"/>
  <c r="AB38" i="38"/>
  <c r="AC71" i="52"/>
  <c r="AC57" i="52"/>
  <c r="AA59" i="52"/>
  <c r="BT18" i="38"/>
  <c r="J138" i="52"/>
  <c r="AQ55" i="52"/>
  <c r="AT55" i="52"/>
  <c r="DT8" i="83"/>
  <c r="AO14" i="83"/>
  <c r="BE14" i="83"/>
  <c r="EX23" i="83"/>
  <c r="EY23" i="83"/>
  <c r="EW23" i="83"/>
  <c r="BF17" i="36"/>
  <c r="EY33" i="36"/>
  <c r="BE29" i="36"/>
  <c r="FS22" i="36"/>
  <c r="G29" i="38"/>
  <c r="AE29" i="38"/>
  <c r="AB29" i="38"/>
  <c r="BE44" i="36"/>
  <c r="X44" i="36"/>
  <c r="AU38" i="36"/>
  <c r="AB39" i="38"/>
  <c r="EY30" i="36"/>
  <c r="CF17" i="36"/>
  <c r="DR17" i="36"/>
  <c r="DT38" i="36"/>
  <c r="GF36" i="36"/>
  <c r="DS34" i="36"/>
  <c r="DU34" i="36"/>
  <c r="FS15" i="36"/>
  <c r="AB42" i="38"/>
  <c r="BX17" i="38"/>
  <c r="BX18" i="38"/>
  <c r="BW19" i="38"/>
  <c r="BX20" i="38"/>
  <c r="BS19" i="38"/>
  <c r="BT20" i="38"/>
  <c r="BW37" i="38"/>
  <c r="BS37" i="38"/>
  <c r="AF23" i="38"/>
  <c r="J23" i="38"/>
  <c r="J40" i="38"/>
  <c r="G40" i="38"/>
  <c r="AE40" i="38"/>
  <c r="AB40" i="38"/>
  <c r="AC98" i="52"/>
  <c r="AQ53" i="52"/>
  <c r="AT53" i="52"/>
  <c r="AQ51" i="52"/>
  <c r="AT51" i="52"/>
  <c r="AQ49" i="52"/>
  <c r="AT49" i="52"/>
  <c r="AQ47" i="52"/>
  <c r="AT47" i="52"/>
  <c r="AQ45" i="52"/>
  <c r="AT45" i="52"/>
  <c r="AQ43" i="52"/>
  <c r="AT43" i="52"/>
  <c r="AQ41" i="52"/>
  <c r="AT41" i="52"/>
  <c r="AQ39" i="52"/>
  <c r="AT39" i="52"/>
  <c r="AQ37" i="52"/>
  <c r="AT37" i="52"/>
  <c r="AQ35" i="52"/>
  <c r="AT35" i="52"/>
  <c r="AQ33" i="52"/>
  <c r="AT33" i="52"/>
  <c r="AQ31" i="52"/>
  <c r="AT31" i="52"/>
  <c r="AQ29" i="52"/>
  <c r="AT29" i="52"/>
  <c r="O29" i="52"/>
  <c r="R29" i="52"/>
  <c r="AQ27" i="52"/>
  <c r="AT27" i="52"/>
  <c r="AQ25" i="52"/>
  <c r="AT25" i="52"/>
  <c r="AQ23" i="52"/>
  <c r="AT23" i="52"/>
  <c r="AQ21" i="52"/>
  <c r="AT21" i="52"/>
  <c r="AQ19" i="52"/>
  <c r="AT19" i="52"/>
  <c r="AQ17" i="52"/>
  <c r="AT17" i="52"/>
  <c r="AQ15" i="52"/>
  <c r="AT15" i="52"/>
  <c r="AQ13" i="52"/>
  <c r="AT13" i="52"/>
  <c r="AQ11" i="52"/>
  <c r="AT11" i="52"/>
  <c r="AQ9" i="52"/>
  <c r="AT9" i="52"/>
  <c r="AQ7" i="52"/>
  <c r="AT7" i="52"/>
  <c r="AA8" i="83"/>
  <c r="CA9" i="83"/>
  <c r="GF9" i="83"/>
  <c r="DT10" i="83"/>
  <c r="BN11" i="83"/>
  <c r="G11" i="83"/>
  <c r="DS11" i="83"/>
  <c r="DT11" i="83"/>
  <c r="BG12" i="83"/>
  <c r="AO12" i="83"/>
  <c r="CM12" i="83"/>
  <c r="CF12" i="83"/>
  <c r="DR12" i="83"/>
  <c r="DS12" i="83"/>
  <c r="DU12" i="83"/>
  <c r="CG12" i="83"/>
  <c r="DM12" i="83"/>
  <c r="BI9" i="83"/>
  <c r="AT10" i="83"/>
  <c r="BD15" i="83"/>
  <c r="BY15" i="83"/>
  <c r="BW15" i="83"/>
  <c r="AA15" i="83"/>
  <c r="CB18" i="83"/>
  <c r="DT20" i="83"/>
  <c r="CM29" i="83"/>
  <c r="CF29" i="83"/>
  <c r="DR29" i="83"/>
  <c r="DS29" i="83"/>
  <c r="CG29" i="83"/>
  <c r="DM29" i="83"/>
  <c r="DT30" i="83"/>
  <c r="X32" i="83"/>
  <c r="CM33" i="83"/>
  <c r="CF33" i="83"/>
  <c r="DR33" i="83"/>
  <c r="DS33" i="83"/>
  <c r="CG33" i="83"/>
  <c r="DM33" i="83"/>
  <c r="D120" i="85"/>
  <c r="BG43" i="83"/>
  <c r="Y43" i="83"/>
  <c r="Y38" i="83"/>
  <c r="BE38" i="83"/>
  <c r="X38" i="83"/>
  <c r="E115" i="85"/>
  <c r="BC43" i="36"/>
  <c r="Y25" i="36"/>
  <c r="CB38" i="36"/>
  <c r="AS24" i="36"/>
  <c r="DS41" i="36"/>
  <c r="DU32" i="36"/>
  <c r="DU25" i="36"/>
  <c r="EY19" i="36"/>
  <c r="EX13" i="36"/>
  <c r="EW13" i="36"/>
  <c r="DS8" i="36"/>
  <c r="DU8" i="36"/>
  <c r="AB24" i="38"/>
  <c r="AA18" i="52"/>
  <c r="BT30" i="38"/>
  <c r="CT8" i="83"/>
  <c r="CF8" i="83"/>
  <c r="DR8" i="83"/>
  <c r="DS8" i="83"/>
  <c r="CG8" i="83"/>
  <c r="DM8" i="83"/>
  <c r="CB10" i="83"/>
  <c r="BD11" i="83"/>
  <c r="EW15" i="83"/>
  <c r="EX15" i="83"/>
  <c r="EW16" i="83"/>
  <c r="EX16" i="83"/>
  <c r="EY16" i="83"/>
  <c r="EX17" i="83"/>
  <c r="EY17" i="83"/>
  <c r="EW17" i="83"/>
  <c r="EW19" i="83"/>
  <c r="EX19" i="83"/>
  <c r="EY19" i="83"/>
  <c r="Q37" i="83"/>
  <c r="BC37" i="83"/>
  <c r="BC44" i="36"/>
  <c r="H33" i="36"/>
  <c r="AC19" i="38"/>
  <c r="D45" i="36"/>
  <c r="H23" i="36"/>
  <c r="CB25" i="36"/>
  <c r="Q26" i="36"/>
  <c r="BF26" i="36"/>
  <c r="Q40" i="36"/>
  <c r="O40" i="36"/>
  <c r="BE19" i="36"/>
  <c r="BS29" i="36"/>
  <c r="O43" i="36"/>
  <c r="BB44" i="36"/>
  <c r="G37" i="38"/>
  <c r="AE37" i="38"/>
  <c r="AB37" i="38"/>
  <c r="Q10" i="52"/>
  <c r="T10" i="52"/>
  <c r="DM45" i="36"/>
  <c r="O33" i="36"/>
  <c r="FJ44" i="36"/>
  <c r="DT44" i="36"/>
  <c r="DS9" i="36"/>
  <c r="DU9" i="36"/>
  <c r="BF13" i="36"/>
  <c r="DM22" i="36"/>
  <c r="CB8" i="36"/>
  <c r="CG23" i="36"/>
  <c r="DM23" i="36"/>
  <c r="J12" i="36"/>
  <c r="BB12" i="36"/>
  <c r="DR16" i="36"/>
  <c r="DS16" i="36"/>
  <c r="DU16" i="36"/>
  <c r="EY18" i="36"/>
  <c r="BB34" i="36"/>
  <c r="DR44" i="36"/>
  <c r="DS44" i="36"/>
  <c r="DT41" i="36"/>
  <c r="DU41" i="36"/>
  <c r="O23" i="36"/>
  <c r="AU43" i="36"/>
  <c r="BE18" i="36"/>
  <c r="X18" i="36"/>
  <c r="CB26" i="36"/>
  <c r="AS31" i="36"/>
  <c r="Y35" i="36"/>
  <c r="FB45" i="36"/>
  <c r="FD45" i="36"/>
  <c r="FD44" i="36"/>
  <c r="EW44" i="36"/>
  <c r="DM44" i="36"/>
  <c r="CG39" i="36"/>
  <c r="DM39" i="36"/>
  <c r="CB39" i="36"/>
  <c r="EW37" i="36"/>
  <c r="EY37" i="36"/>
  <c r="DS35" i="36"/>
  <c r="DU35" i="36"/>
  <c r="CB35" i="36"/>
  <c r="AU34" i="36"/>
  <c r="BS28" i="36"/>
  <c r="GF27" i="36"/>
  <c r="DS23" i="36"/>
  <c r="CF19" i="36"/>
  <c r="DR19" i="36"/>
  <c r="DS19" i="36"/>
  <c r="CB11" i="36"/>
  <c r="AB33" i="38"/>
  <c r="AA14" i="52"/>
  <c r="C39" i="38"/>
  <c r="BC26" i="36"/>
  <c r="BB27" i="36"/>
  <c r="BA27" i="36"/>
  <c r="BR27" i="36"/>
  <c r="BT27" i="36"/>
  <c r="D24" i="38"/>
  <c r="H17" i="36"/>
  <c r="BE43" i="36"/>
  <c r="BE33" i="36"/>
  <c r="C29" i="38"/>
  <c r="BB22" i="36"/>
  <c r="O13" i="36"/>
  <c r="CF30" i="36"/>
  <c r="DR30" i="36"/>
  <c r="DS30" i="36"/>
  <c r="DU30" i="36"/>
  <c r="EW35" i="36"/>
  <c r="EY35" i="36"/>
  <c r="BE23" i="36"/>
  <c r="CB42" i="36"/>
  <c r="X14" i="36"/>
  <c r="BE34" i="36"/>
  <c r="BD41" i="36"/>
  <c r="CG31" i="36"/>
  <c r="DM31" i="36"/>
  <c r="AS36" i="36"/>
  <c r="BH36" i="36"/>
  <c r="BJ36" i="36"/>
  <c r="AS32" i="36"/>
  <c r="BC9" i="36"/>
  <c r="O9" i="36"/>
  <c r="AU45" i="36"/>
  <c r="Q12" i="36"/>
  <c r="AU25" i="36"/>
  <c r="AB23" i="38"/>
  <c r="BS23" i="36"/>
  <c r="DT23" i="36"/>
  <c r="Q41" i="36"/>
  <c r="BC41" i="36"/>
  <c r="Y10" i="36"/>
  <c r="Y14" i="36"/>
  <c r="BE32" i="36"/>
  <c r="BE38" i="36"/>
  <c r="AS40" i="36"/>
  <c r="CG43" i="36"/>
  <c r="DM43" i="36"/>
  <c r="EY41" i="36"/>
  <c r="BE36" i="36"/>
  <c r="X36" i="36"/>
  <c r="BD35" i="36"/>
  <c r="GF33" i="36"/>
  <c r="DS33" i="36"/>
  <c r="DU33" i="36"/>
  <c r="X32" i="36"/>
  <c r="FS30" i="36"/>
  <c r="AU30" i="36"/>
  <c r="EX23" i="36"/>
  <c r="EW23" i="36"/>
  <c r="FS17" i="36"/>
  <c r="CM15" i="36"/>
  <c r="CF15" i="36"/>
  <c r="DR15" i="36"/>
  <c r="DS15" i="36"/>
  <c r="CG15" i="36"/>
  <c r="DM15" i="36"/>
  <c r="AT11" i="36"/>
  <c r="G17" i="38"/>
  <c r="AC6" i="52"/>
  <c r="AC8" i="52"/>
  <c r="Q17" i="52"/>
  <c r="T17" i="52"/>
  <c r="AC29" i="52"/>
  <c r="AB30" i="52"/>
  <c r="BT22" i="38"/>
  <c r="BT32" i="38"/>
  <c r="BX24" i="38"/>
  <c r="BX23" i="38"/>
  <c r="BW28" i="38"/>
  <c r="BX29" i="38"/>
  <c r="BS28" i="38"/>
  <c r="BT29" i="38"/>
  <c r="BX43" i="38"/>
  <c r="BT36" i="38"/>
  <c r="N138" i="52"/>
  <c r="AS8" i="83"/>
  <c r="BH8" i="83"/>
  <c r="BJ8" i="83"/>
  <c r="BS8" i="83"/>
  <c r="BS9" i="83"/>
  <c r="BY9" i="83"/>
  <c r="BW9" i="83"/>
  <c r="AA9" i="83"/>
  <c r="BO9" i="83"/>
  <c r="BD13" i="83"/>
  <c r="DU15" i="83"/>
  <c r="BY19" i="83"/>
  <c r="BW19" i="83"/>
  <c r="AA19" i="83"/>
  <c r="BD23" i="83"/>
  <c r="CM32" i="83"/>
  <c r="CF32" i="83"/>
  <c r="DR32" i="83"/>
  <c r="DS32" i="83"/>
  <c r="DU32" i="83"/>
  <c r="CG32" i="83"/>
  <c r="DM32" i="83"/>
  <c r="EW9" i="36"/>
  <c r="EY9" i="36"/>
  <c r="BS30" i="38"/>
  <c r="BT31" i="38"/>
  <c r="BW30" i="38"/>
  <c r="BW40" i="38"/>
  <c r="BS40" i="38"/>
  <c r="BW41" i="38"/>
  <c r="BX42" i="38"/>
  <c r="BS41" i="38"/>
  <c r="BT42" i="38"/>
  <c r="BS27" i="38"/>
  <c r="BW27" i="38"/>
  <c r="BX27" i="38"/>
  <c r="BT25" i="38"/>
  <c r="BT24" i="38"/>
  <c r="AF35" i="38"/>
  <c r="J35" i="38"/>
  <c r="DU9" i="83"/>
  <c r="EY9" i="83"/>
  <c r="EW11" i="83"/>
  <c r="EX11" i="83"/>
  <c r="EY11" i="83"/>
  <c r="CA12" i="83"/>
  <c r="CB12" i="83"/>
  <c r="BU12" i="83"/>
  <c r="BZ13" i="83"/>
  <c r="CB13" i="83"/>
  <c r="BU13" i="83"/>
  <c r="CB14" i="83"/>
  <c r="DS16" i="83"/>
  <c r="DT16" i="83"/>
  <c r="AO17" i="83"/>
  <c r="BG17" i="83"/>
  <c r="EW20" i="83"/>
  <c r="EX20" i="83"/>
  <c r="AA37" i="83"/>
  <c r="BX37" i="83"/>
  <c r="BV37" i="83"/>
  <c r="DU37" i="83"/>
  <c r="AY40" i="83"/>
  <c r="BD40" i="83"/>
  <c r="AU40" i="83"/>
  <c r="AW40" i="83"/>
  <c r="AE41" i="83"/>
  <c r="Y41" i="83"/>
  <c r="E41" i="83"/>
  <c r="E118" i="85"/>
  <c r="BE41" i="83"/>
  <c r="X41" i="83"/>
  <c r="BE40" i="83"/>
  <c r="BD16" i="83"/>
  <c r="BW17" i="83"/>
  <c r="BD19" i="83"/>
  <c r="BD20" i="83"/>
  <c r="BX21" i="83"/>
  <c r="BV21" i="83"/>
  <c r="BO21" i="83"/>
  <c r="CA21" i="83"/>
  <c r="EX21" i="83"/>
  <c r="EY21" i="83"/>
  <c r="EW21" i="83"/>
  <c r="DT23" i="83"/>
  <c r="CM25" i="83"/>
  <c r="CF25" i="83"/>
  <c r="DR25" i="83"/>
  <c r="DS25" i="83"/>
  <c r="DU25" i="83"/>
  <c r="CG25" i="83"/>
  <c r="DM25" i="83"/>
  <c r="DT26" i="83"/>
  <c r="X28" i="83"/>
  <c r="CM28" i="83"/>
  <c r="CF28" i="83"/>
  <c r="DR28" i="83"/>
  <c r="DS28" i="83"/>
  <c r="DU28" i="83"/>
  <c r="CG28" i="83"/>
  <c r="DM28" i="83"/>
  <c r="BD30" i="83"/>
  <c r="BN31" i="83"/>
  <c r="G31" i="83"/>
  <c r="DU33" i="83"/>
  <c r="AO34" i="83"/>
  <c r="BE34" i="83"/>
  <c r="AA36" i="83"/>
  <c r="BX36" i="83"/>
  <c r="BV36" i="83"/>
  <c r="GF41" i="83"/>
  <c r="F122" i="85"/>
  <c r="BI45" i="83"/>
  <c r="AE45" i="83"/>
  <c r="Y45" i="83"/>
  <c r="E45" i="83"/>
  <c r="E122" i="85"/>
  <c r="BE45" i="83"/>
  <c r="D44" i="83"/>
  <c r="D137" i="52"/>
  <c r="AA64" i="52"/>
  <c r="AA96" i="52"/>
  <c r="AA94" i="52"/>
  <c r="AA60" i="52"/>
  <c r="AW5" i="52"/>
  <c r="AQ125" i="52"/>
  <c r="AT125" i="52"/>
  <c r="AO8" i="83"/>
  <c r="BD9" i="83"/>
  <c r="FS9" i="83"/>
  <c r="CF10" i="83"/>
  <c r="DR10" i="83"/>
  <c r="DS10" i="83"/>
  <c r="BN12" i="83"/>
  <c r="G12" i="83"/>
  <c r="BY12" i="83"/>
  <c r="BW12" i="83"/>
  <c r="AA12" i="83"/>
  <c r="GF12" i="83"/>
  <c r="CA15" i="83"/>
  <c r="BI15" i="83"/>
  <c r="AA16" i="83"/>
  <c r="BO16" i="83"/>
  <c r="BU16" i="83"/>
  <c r="DR16" i="83"/>
  <c r="CM17" i="83"/>
  <c r="CF17" i="83"/>
  <c r="DR17" i="83"/>
  <c r="DS17" i="83"/>
  <c r="DU17" i="83"/>
  <c r="CG17" i="83"/>
  <c r="DM17" i="83"/>
  <c r="CA19" i="83"/>
  <c r="AA20" i="83"/>
  <c r="BO20" i="83"/>
  <c r="BU20" i="83"/>
  <c r="DR20" i="83"/>
  <c r="DS20" i="83"/>
  <c r="BW21" i="83"/>
  <c r="AO22" i="83"/>
  <c r="X24" i="83"/>
  <c r="CM24" i="83"/>
  <c r="CF24" i="83"/>
  <c r="DR24" i="83"/>
  <c r="DS24" i="83"/>
  <c r="DU24" i="83"/>
  <c r="CG24" i="83"/>
  <c r="DM24" i="83"/>
  <c r="BD26" i="83"/>
  <c r="BN27" i="83"/>
  <c r="G27" i="83"/>
  <c r="EX31" i="83"/>
  <c r="EY31" i="83"/>
  <c r="EW31" i="83"/>
  <c r="BY33" i="83"/>
  <c r="BO33" i="83"/>
  <c r="AS35" i="83"/>
  <c r="BH35" i="83"/>
  <c r="BJ35" i="83"/>
  <c r="X36" i="83"/>
  <c r="AA39" i="83"/>
  <c r="BX39" i="83"/>
  <c r="BV39" i="83"/>
  <c r="AS43" i="83"/>
  <c r="BH43" i="83"/>
  <c r="BJ43" i="83"/>
  <c r="BS43" i="83"/>
  <c r="DT43" i="83"/>
  <c r="S99" i="85"/>
  <c r="Q20" i="38"/>
  <c r="AA106" i="52"/>
  <c r="AA128" i="52"/>
  <c r="AA135" i="52"/>
  <c r="BT21" i="38"/>
  <c r="BT35" i="38"/>
  <c r="H18" i="38"/>
  <c r="H138" i="52"/>
  <c r="O5" i="52"/>
  <c r="O25" i="52"/>
  <c r="R25" i="52"/>
  <c r="AQ115" i="52"/>
  <c r="AT115" i="52"/>
  <c r="J137" i="52"/>
  <c r="AS137" i="52"/>
  <c r="AV137" i="52"/>
  <c r="BZ8" i="83"/>
  <c r="CB8" i="83"/>
  <c r="BU8" i="83"/>
  <c r="BO8" i="83"/>
  <c r="EW8" i="83"/>
  <c r="EY8" i="83"/>
  <c r="BV9" i="83"/>
  <c r="CM9" i="83"/>
  <c r="CF9" i="83"/>
  <c r="DR9" i="83"/>
  <c r="DS9" i="83"/>
  <c r="CG9" i="83"/>
  <c r="DM9" i="83"/>
  <c r="AO10" i="83"/>
  <c r="BE10" i="83"/>
  <c r="EY10" i="83"/>
  <c r="BE11" i="83"/>
  <c r="AA11" i="83"/>
  <c r="BO11" i="83"/>
  <c r="BU11" i="83"/>
  <c r="BO12" i="83"/>
  <c r="FS12" i="83"/>
  <c r="CF15" i="83"/>
  <c r="DR15" i="83"/>
  <c r="DS15" i="83"/>
  <c r="BI16" i="83"/>
  <c r="DM16" i="83"/>
  <c r="CF19" i="83"/>
  <c r="DR19" i="83"/>
  <c r="DS19" i="83"/>
  <c r="DU19" i="83"/>
  <c r="DM20" i="83"/>
  <c r="BU21" i="83"/>
  <c r="CM21" i="83"/>
  <c r="CF21" i="83"/>
  <c r="DR21" i="83"/>
  <c r="DS21" i="83"/>
  <c r="DU21" i="83"/>
  <c r="CG21" i="83"/>
  <c r="DM21" i="83"/>
  <c r="EX27" i="83"/>
  <c r="EW27" i="83"/>
  <c r="BN30" i="83"/>
  <c r="G30" i="83"/>
  <c r="AA31" i="83"/>
  <c r="BX31" i="83"/>
  <c r="BV31" i="83"/>
  <c r="DT31" i="83"/>
  <c r="DS31" i="83"/>
  <c r="AO33" i="83"/>
  <c r="BE33" i="83"/>
  <c r="BO34" i="83"/>
  <c r="DR37" i="83"/>
  <c r="DS37" i="83"/>
  <c r="BZ42" i="83"/>
  <c r="BO42" i="83"/>
  <c r="DU13" i="83"/>
  <c r="CF14" i="83"/>
  <c r="DR14" i="83"/>
  <c r="DS14" i="83"/>
  <c r="DU14" i="83"/>
  <c r="BZ15" i="83"/>
  <c r="BU15" i="83"/>
  <c r="BO15" i="83"/>
  <c r="BS16" i="83"/>
  <c r="BV16" i="83"/>
  <c r="AO18" i="83"/>
  <c r="CF18" i="83"/>
  <c r="DR18" i="83"/>
  <c r="DS18" i="83"/>
  <c r="DU18" i="83"/>
  <c r="BZ19" i="83"/>
  <c r="BU19" i="83"/>
  <c r="BO19" i="83"/>
  <c r="BV20" i="83"/>
  <c r="AT18" i="83"/>
  <c r="BI17" i="83"/>
  <c r="BZ22" i="83"/>
  <c r="CB22" i="83"/>
  <c r="BU22" i="83"/>
  <c r="DU22" i="83"/>
  <c r="EW22" i="83"/>
  <c r="EY22" i="83"/>
  <c r="AS23" i="83"/>
  <c r="BH23" i="83"/>
  <c r="BJ23" i="83"/>
  <c r="BZ23" i="83"/>
  <c r="BU23" i="83"/>
  <c r="BO23" i="83"/>
  <c r="AS24" i="83"/>
  <c r="BH24" i="83"/>
  <c r="BJ24" i="83"/>
  <c r="AO25" i="83"/>
  <c r="GF26" i="83"/>
  <c r="BZ27" i="83"/>
  <c r="BO27" i="83"/>
  <c r="AS28" i="83"/>
  <c r="BH28" i="83"/>
  <c r="BJ28" i="83"/>
  <c r="AO29" i="83"/>
  <c r="DU29" i="83"/>
  <c r="GF30" i="83"/>
  <c r="BZ31" i="83"/>
  <c r="BO31" i="83"/>
  <c r="AS32" i="83"/>
  <c r="BH32" i="83"/>
  <c r="BJ32" i="83"/>
  <c r="EY34" i="83"/>
  <c r="AO37" i="83"/>
  <c r="BE37" i="83"/>
  <c r="BO37" i="83"/>
  <c r="BZ37" i="83"/>
  <c r="CB37" i="83"/>
  <c r="BU37" i="83"/>
  <c r="BZ38" i="83"/>
  <c r="BO38" i="83"/>
  <c r="CM39" i="83"/>
  <c r="CF39" i="83"/>
  <c r="DR39" i="83"/>
  <c r="DS39" i="83"/>
  <c r="DU39" i="83"/>
  <c r="CG39" i="83"/>
  <c r="DM39" i="83"/>
  <c r="EX39" i="83"/>
  <c r="EY39" i="83"/>
  <c r="EW39" i="83"/>
  <c r="BY40" i="83"/>
  <c r="BW40" i="83"/>
  <c r="BO40" i="83"/>
  <c r="BE13" i="83"/>
  <c r="EW13" i="83"/>
  <c r="EY13" i="83"/>
  <c r="GF17" i="83"/>
  <c r="BE20" i="83"/>
  <c r="GF21" i="83"/>
  <c r="CB23" i="83"/>
  <c r="AA24" i="83"/>
  <c r="BX24" i="83"/>
  <c r="BV24" i="83"/>
  <c r="BO24" i="83"/>
  <c r="CA24" i="83"/>
  <c r="CB24" i="83"/>
  <c r="EX24" i="83"/>
  <c r="EY24" i="83"/>
  <c r="EW24" i="83"/>
  <c r="CB25" i="83"/>
  <c r="EY26" i="83"/>
  <c r="CA27" i="83"/>
  <c r="BI27" i="83"/>
  <c r="AA28" i="83"/>
  <c r="BX28" i="83"/>
  <c r="BV28" i="83"/>
  <c r="BO28" i="83"/>
  <c r="CA28" i="83"/>
  <c r="EX28" i="83"/>
  <c r="EY28" i="83"/>
  <c r="EW28" i="83"/>
  <c r="CB29" i="83"/>
  <c r="EY30" i="83"/>
  <c r="CA31" i="83"/>
  <c r="CB31" i="83"/>
  <c r="BI31" i="83"/>
  <c r="BS31" i="83"/>
  <c r="AA32" i="83"/>
  <c r="BX32" i="83"/>
  <c r="BV32" i="83"/>
  <c r="BO32" i="83"/>
  <c r="CA32" i="83"/>
  <c r="EX32" i="83"/>
  <c r="EY32" i="83"/>
  <c r="EW32" i="83"/>
  <c r="BS34" i="83"/>
  <c r="BN34" i="83"/>
  <c r="G34" i="83"/>
  <c r="DS34" i="83"/>
  <c r="DU34" i="83"/>
  <c r="AO36" i="83"/>
  <c r="BE36" i="83"/>
  <c r="X37" i="83"/>
  <c r="CA38" i="83"/>
  <c r="BI38" i="83"/>
  <c r="EX38" i="83"/>
  <c r="EY38" i="83"/>
  <c r="EW38" i="83"/>
  <c r="FS38" i="83"/>
  <c r="DT42" i="83"/>
  <c r="DU42" i="83"/>
  <c r="DS42" i="83"/>
  <c r="BS44" i="83"/>
  <c r="BN44" i="83"/>
  <c r="G44" i="83"/>
  <c r="AS44" i="83"/>
  <c r="CM23" i="83"/>
  <c r="CF23" i="83"/>
  <c r="DR23" i="83"/>
  <c r="DS23" i="83"/>
  <c r="CG23" i="83"/>
  <c r="DM23" i="83"/>
  <c r="AO24" i="83"/>
  <c r="BE24" i="83"/>
  <c r="GF25" i="83"/>
  <c r="FS26" i="83"/>
  <c r="BW27" i="83"/>
  <c r="CM27" i="83"/>
  <c r="CF27" i="83"/>
  <c r="DR27" i="83"/>
  <c r="DS27" i="83"/>
  <c r="CG27" i="83"/>
  <c r="DM27" i="83"/>
  <c r="AO28" i="83"/>
  <c r="BE28" i="83"/>
  <c r="GF29" i="83"/>
  <c r="FS30" i="83"/>
  <c r="BW31" i="83"/>
  <c r="CM31" i="83"/>
  <c r="CF31" i="83"/>
  <c r="DR31" i="83"/>
  <c r="CG31" i="83"/>
  <c r="DM31" i="83"/>
  <c r="AO32" i="83"/>
  <c r="BE32" i="83"/>
  <c r="GF33" i="83"/>
  <c r="FS34" i="83"/>
  <c r="CF35" i="83"/>
  <c r="DR35" i="83"/>
  <c r="DS35" i="83"/>
  <c r="DU35" i="83"/>
  <c r="AS36" i="83"/>
  <c r="BH36" i="83"/>
  <c r="BJ36" i="83"/>
  <c r="CA42" i="83"/>
  <c r="CB42" i="83"/>
  <c r="BI42" i="83"/>
  <c r="BS42" i="83"/>
  <c r="EX42" i="83"/>
  <c r="EY42" i="83"/>
  <c r="EW42" i="83"/>
  <c r="FS42" i="83"/>
  <c r="CB43" i="83"/>
  <c r="CA44" i="83"/>
  <c r="BU44" i="83"/>
  <c r="BU45" i="83"/>
  <c r="BZ45" i="83"/>
  <c r="CB45" i="83"/>
  <c r="BE22" i="83"/>
  <c r="GF24" i="83"/>
  <c r="BN25" i="83"/>
  <c r="G25" i="83"/>
  <c r="AS25" i="83"/>
  <c r="BH25" i="83"/>
  <c r="BJ25" i="83"/>
  <c r="AA25" i="83"/>
  <c r="FS25" i="83"/>
  <c r="BI26" i="83"/>
  <c r="BW26" i="83"/>
  <c r="CM26" i="83"/>
  <c r="CF26" i="83"/>
  <c r="DR26" i="83"/>
  <c r="DS26" i="83"/>
  <c r="CG26" i="83"/>
  <c r="DM26" i="83"/>
  <c r="AO27" i="83"/>
  <c r="GF28" i="83"/>
  <c r="BN29" i="83"/>
  <c r="G29" i="83"/>
  <c r="AS29" i="83"/>
  <c r="BH29" i="83"/>
  <c r="BJ29" i="83"/>
  <c r="AA29" i="83"/>
  <c r="FS29" i="83"/>
  <c r="BI30" i="83"/>
  <c r="BS30" i="83"/>
  <c r="BW30" i="83"/>
  <c r="CM30" i="83"/>
  <c r="CF30" i="83"/>
  <c r="DR30" i="83"/>
  <c r="DS30" i="83"/>
  <c r="CG30" i="83"/>
  <c r="DM30" i="83"/>
  <c r="AO31" i="83"/>
  <c r="GF32" i="83"/>
  <c r="BN33" i="83"/>
  <c r="G33" i="83"/>
  <c r="AS33" i="83"/>
  <c r="BH33" i="83"/>
  <c r="BJ33" i="83"/>
  <c r="AA33" i="83"/>
  <c r="FS33" i="83"/>
  <c r="BI34" i="83"/>
  <c r="BW34" i="83"/>
  <c r="CM34" i="83"/>
  <c r="CF34" i="83"/>
  <c r="DR34" i="83"/>
  <c r="CG34" i="83"/>
  <c r="DM34" i="83"/>
  <c r="AO35" i="83"/>
  <c r="CB35" i="83"/>
  <c r="EY35" i="83"/>
  <c r="BO36" i="83"/>
  <c r="CF36" i="83"/>
  <c r="DR36" i="83"/>
  <c r="DS36" i="83"/>
  <c r="DU36" i="83"/>
  <c r="AS37" i="83"/>
  <c r="BH37" i="83"/>
  <c r="BJ37" i="83"/>
  <c r="DT38" i="83"/>
  <c r="AS39" i="83"/>
  <c r="BH39" i="83"/>
  <c r="BJ39" i="83"/>
  <c r="CA39" i="83"/>
  <c r="CB39" i="83"/>
  <c r="CM40" i="83"/>
  <c r="CF40" i="83"/>
  <c r="DR40" i="83"/>
  <c r="DS40" i="83"/>
  <c r="DU40" i="83"/>
  <c r="CG40" i="83"/>
  <c r="DM40" i="83"/>
  <c r="BS41" i="83"/>
  <c r="BN41" i="83"/>
  <c r="G41" i="83"/>
  <c r="AS41" i="83"/>
  <c r="AU41" i="83"/>
  <c r="DS41" i="83"/>
  <c r="DU41" i="83"/>
  <c r="AO43" i="83"/>
  <c r="DR43" i="83"/>
  <c r="DS43" i="83"/>
  <c r="BY44" i="83"/>
  <c r="BW44" i="83"/>
  <c r="BO44" i="83"/>
  <c r="AA44" i="83"/>
  <c r="FI45" i="83"/>
  <c r="FJ45" i="83"/>
  <c r="FJ44" i="83"/>
  <c r="CG35" i="83"/>
  <c r="DM35" i="83"/>
  <c r="CG36" i="83"/>
  <c r="DM36" i="83"/>
  <c r="CG37" i="83"/>
  <c r="DM37" i="83"/>
  <c r="FS37" i="83"/>
  <c r="BW38" i="83"/>
  <c r="CM38" i="83"/>
  <c r="CF38" i="83"/>
  <c r="DR38" i="83"/>
  <c r="DS38" i="83"/>
  <c r="CG38" i="83"/>
  <c r="DM38" i="83"/>
  <c r="BO39" i="83"/>
  <c r="AO39" i="83"/>
  <c r="AX40" i="83"/>
  <c r="GF40" i="83"/>
  <c r="AA41" i="83"/>
  <c r="FS41" i="83"/>
  <c r="BW42" i="83"/>
  <c r="CM42" i="83"/>
  <c r="CF42" i="83"/>
  <c r="DR42" i="83"/>
  <c r="CG42" i="83"/>
  <c r="DM42" i="83"/>
  <c r="CM44" i="83"/>
  <c r="CF44" i="83"/>
  <c r="DR44" i="83"/>
  <c r="DS44" i="83"/>
  <c r="DU44" i="83"/>
  <c r="BS45" i="83"/>
  <c r="BN45" i="83"/>
  <c r="G45" i="83"/>
  <c r="FU45" i="83"/>
  <c r="FW45" i="83"/>
  <c r="FW44" i="83"/>
  <c r="GF43" i="83"/>
  <c r="GF44" i="83"/>
  <c r="GF45" i="83"/>
  <c r="GD44" i="83"/>
  <c r="GD45" i="83"/>
  <c r="P20" i="38"/>
  <c r="Q99" i="85"/>
  <c r="O20" i="38"/>
  <c r="R98" i="85"/>
  <c r="Q8" i="83"/>
  <c r="BC8" i="83"/>
  <c r="J8" i="83"/>
  <c r="P39" i="83"/>
  <c r="I39" i="83"/>
  <c r="J29" i="83"/>
  <c r="Q29" i="83"/>
  <c r="P27" i="83"/>
  <c r="I27" i="83"/>
  <c r="H25" i="83"/>
  <c r="E102" i="85"/>
  <c r="AO38" i="83"/>
  <c r="AA40" i="83"/>
  <c r="CM41" i="83"/>
  <c r="CF41" i="83"/>
  <c r="DR41" i="83"/>
  <c r="CG41" i="83"/>
  <c r="DM41" i="83"/>
  <c r="AO42" i="83"/>
  <c r="BO43" i="83"/>
  <c r="BD44" i="83"/>
  <c r="BV44" i="83"/>
  <c r="F119" i="85"/>
  <c r="Q42" i="83"/>
  <c r="O42" i="83"/>
  <c r="J42" i="83"/>
  <c r="H42" i="83"/>
  <c r="E119" i="85"/>
  <c r="BE42" i="83"/>
  <c r="X42" i="83"/>
  <c r="O37" i="83"/>
  <c r="AA45" i="83"/>
  <c r="EW44" i="83"/>
  <c r="EW45" i="83"/>
  <c r="FS43" i="83"/>
  <c r="FS44" i="83"/>
  <c r="FS45" i="83"/>
  <c r="N99" i="85"/>
  <c r="O99" i="85"/>
  <c r="I8" i="83"/>
  <c r="P43" i="83"/>
  <c r="I43" i="83"/>
  <c r="AB40" i="83"/>
  <c r="E40" i="83"/>
  <c r="Y36" i="83"/>
  <c r="AB35" i="83"/>
  <c r="E35" i="83"/>
  <c r="AE35" i="83"/>
  <c r="E34" i="83"/>
  <c r="AE34" i="83"/>
  <c r="AB34" i="83"/>
  <c r="AE33" i="83"/>
  <c r="E33" i="83"/>
  <c r="E110" i="85"/>
  <c r="AE32" i="83"/>
  <c r="E32" i="83"/>
  <c r="J25" i="83"/>
  <c r="Q25" i="83"/>
  <c r="AB23" i="83"/>
  <c r="E23" i="83"/>
  <c r="AE23" i="83"/>
  <c r="AE22" i="83"/>
  <c r="AB22" i="83"/>
  <c r="AE21" i="83"/>
  <c r="E21" i="83"/>
  <c r="E98" i="85"/>
  <c r="AE20" i="83"/>
  <c r="E20" i="83"/>
  <c r="CM45" i="83"/>
  <c r="CF45" i="83"/>
  <c r="DR45" i="83"/>
  <c r="DS45" i="83"/>
  <c r="DU45" i="83"/>
  <c r="CG45" i="83"/>
  <c r="DM45" i="83"/>
  <c r="AB44" i="83"/>
  <c r="Y44" i="83"/>
  <c r="E44" i="83"/>
  <c r="Y39" i="83"/>
  <c r="J37" i="83"/>
  <c r="E114" i="85"/>
  <c r="I29" i="83"/>
  <c r="P29" i="83"/>
  <c r="Y26" i="83"/>
  <c r="Y21" i="83"/>
  <c r="I17" i="83"/>
  <c r="P17" i="83"/>
  <c r="AB13" i="83"/>
  <c r="Y13" i="83"/>
  <c r="E13" i="83"/>
  <c r="AE13" i="83"/>
  <c r="R35" i="83"/>
  <c r="BG35" i="83"/>
  <c r="P31" i="83"/>
  <c r="I31" i="83"/>
  <c r="Y28" i="83"/>
  <c r="I26" i="83"/>
  <c r="R23" i="83"/>
  <c r="BG23" i="83"/>
  <c r="E22" i="83"/>
  <c r="P19" i="83"/>
  <c r="I19" i="83"/>
  <c r="O15" i="83"/>
  <c r="O14" i="83"/>
  <c r="J14" i="83"/>
  <c r="AE10" i="83"/>
  <c r="E10" i="83"/>
  <c r="O121" i="85"/>
  <c r="V121" i="85"/>
  <c r="V115" i="85"/>
  <c r="O115" i="85"/>
  <c r="O110" i="85"/>
  <c r="V110" i="85"/>
  <c r="E43" i="83"/>
  <c r="E39" i="83"/>
  <c r="P35" i="83"/>
  <c r="I35" i="83"/>
  <c r="I30" i="83"/>
  <c r="AB27" i="83"/>
  <c r="E27" i="83"/>
  <c r="E26" i="83"/>
  <c r="AE26" i="83"/>
  <c r="P25" i="83"/>
  <c r="E24" i="83"/>
  <c r="P23" i="83"/>
  <c r="I23" i="83"/>
  <c r="Y20" i="83"/>
  <c r="I18" i="83"/>
  <c r="Q11" i="83"/>
  <c r="BC11" i="83"/>
  <c r="J11" i="83"/>
  <c r="H11" i="83"/>
  <c r="AB9" i="83"/>
  <c r="E9" i="83"/>
  <c r="O117" i="85"/>
  <c r="V117" i="85"/>
  <c r="V114" i="85"/>
  <c r="V111" i="85"/>
  <c r="O111" i="85"/>
  <c r="O104" i="85"/>
  <c r="V104" i="85"/>
  <c r="O103" i="85"/>
  <c r="AB31" i="83"/>
  <c r="E31" i="83"/>
  <c r="E30" i="83"/>
  <c r="AE30" i="83"/>
  <c r="Y24" i="83"/>
  <c r="AB19" i="83"/>
  <c r="E19" i="83"/>
  <c r="E18" i="83"/>
  <c r="AE18" i="83"/>
  <c r="I16" i="83"/>
  <c r="P16" i="83"/>
  <c r="AB16" i="83"/>
  <c r="E16" i="83"/>
  <c r="Q15" i="83"/>
  <c r="BC15" i="83"/>
  <c r="J15" i="83"/>
  <c r="I15" i="83"/>
  <c r="H14" i="83"/>
  <c r="O113" i="85"/>
  <c r="V113" i="85"/>
  <c r="V107" i="85"/>
  <c r="AE12" i="83"/>
  <c r="P12" i="83"/>
  <c r="I12" i="83"/>
  <c r="V122" i="85"/>
  <c r="V119" i="85"/>
  <c r="O109" i="85"/>
  <c r="V109" i="85"/>
  <c r="V106" i="85"/>
  <c r="V102" i="85"/>
  <c r="V97" i="85"/>
  <c r="BN98" i="85"/>
  <c r="BN97" i="85"/>
  <c r="O102" i="85"/>
  <c r="V120" i="85"/>
  <c r="V116" i="85"/>
  <c r="V112" i="85"/>
  <c r="V108" i="85"/>
  <c r="K8" i="38"/>
  <c r="B88" i="85"/>
  <c r="BE18" i="83"/>
  <c r="X18" i="83"/>
  <c r="E95" i="85"/>
  <c r="E112" i="85"/>
  <c r="BE35" i="83"/>
  <c r="X35" i="83"/>
  <c r="Y10" i="83"/>
  <c r="O29" i="83"/>
  <c r="BC29" i="83"/>
  <c r="G114" i="85"/>
  <c r="BC39" i="83"/>
  <c r="P21" i="38"/>
  <c r="R101" i="85"/>
  <c r="R100" i="85"/>
  <c r="AS38" i="83"/>
  <c r="BH38" i="83"/>
  <c r="BJ38" i="83"/>
  <c r="BS38" i="83"/>
  <c r="J41" i="83"/>
  <c r="Q41" i="83"/>
  <c r="BT28" i="38"/>
  <c r="BT27" i="38"/>
  <c r="J29" i="36"/>
  <c r="Q29" i="36"/>
  <c r="B28" i="36"/>
  <c r="H15" i="83"/>
  <c r="E92" i="85"/>
  <c r="BB15" i="83"/>
  <c r="BA15" i="83"/>
  <c r="X15" i="83"/>
  <c r="BE15" i="83"/>
  <c r="Y16" i="83"/>
  <c r="Q24" i="83"/>
  <c r="J24" i="83"/>
  <c r="Y31" i="83"/>
  <c r="Q20" i="83"/>
  <c r="J20" i="83"/>
  <c r="O25" i="83"/>
  <c r="BC25" i="83"/>
  <c r="BE25" i="83"/>
  <c r="Y27" i="83"/>
  <c r="O11" i="83"/>
  <c r="E96" i="85"/>
  <c r="X19" i="83"/>
  <c r="BE19" i="83"/>
  <c r="E103" i="85"/>
  <c r="BE26" i="83"/>
  <c r="X26" i="83"/>
  <c r="H29" i="83"/>
  <c r="E106" i="85"/>
  <c r="BE29" i="83"/>
  <c r="X29" i="83"/>
  <c r="BB29" i="83"/>
  <c r="Q39" i="83"/>
  <c r="O39" i="83"/>
  <c r="J39" i="83"/>
  <c r="C102" i="85"/>
  <c r="BB25" i="83"/>
  <c r="BF25" i="83"/>
  <c r="Y34" i="83"/>
  <c r="Y40" i="83"/>
  <c r="C119" i="85"/>
  <c r="BF42" i="83"/>
  <c r="BB42" i="83"/>
  <c r="BA42" i="83"/>
  <c r="BR42" i="83"/>
  <c r="BT42" i="83"/>
  <c r="EY44" i="83"/>
  <c r="EY45" i="83"/>
  <c r="BD39" i="83"/>
  <c r="AU39" i="83"/>
  <c r="DU38" i="83"/>
  <c r="AS34" i="83"/>
  <c r="BH34" i="83"/>
  <c r="BJ34" i="83"/>
  <c r="BH44" i="83"/>
  <c r="BJ44" i="83"/>
  <c r="AU44" i="83"/>
  <c r="CB38" i="83"/>
  <c r="CB28" i="83"/>
  <c r="AS27" i="83"/>
  <c r="BH27" i="83"/>
  <c r="BJ27" i="83"/>
  <c r="AS17" i="83"/>
  <c r="BH17" i="83"/>
  <c r="BJ17" i="83"/>
  <c r="BS17" i="83"/>
  <c r="BD18" i="83"/>
  <c r="DU31" i="83"/>
  <c r="EY27" i="83"/>
  <c r="AS16" i="83"/>
  <c r="BW33" i="83"/>
  <c r="CB33" i="83"/>
  <c r="CB15" i="83"/>
  <c r="X44" i="83"/>
  <c r="D45" i="83"/>
  <c r="AS45" i="83"/>
  <c r="CB36" i="83"/>
  <c r="BT26" i="38"/>
  <c r="AX30" i="36"/>
  <c r="AW30" i="36"/>
  <c r="AY30" i="36"/>
  <c r="BH40" i="36"/>
  <c r="BJ40" i="36"/>
  <c r="AU40" i="36"/>
  <c r="O12" i="36"/>
  <c r="BC12" i="36"/>
  <c r="J35" i="36"/>
  <c r="Q35" i="36"/>
  <c r="DU10" i="83"/>
  <c r="DU38" i="36"/>
  <c r="AX8" i="36"/>
  <c r="AW8" i="36"/>
  <c r="O22" i="36"/>
  <c r="BC22" i="36"/>
  <c r="O45" i="36"/>
  <c r="BC45" i="36"/>
  <c r="J8" i="36"/>
  <c r="Q8" i="36"/>
  <c r="B91" i="85"/>
  <c r="B14" i="83"/>
  <c r="V14" i="83"/>
  <c r="Y9" i="83"/>
  <c r="J21" i="83"/>
  <c r="Q21" i="83"/>
  <c r="C114" i="85"/>
  <c r="BB37" i="83"/>
  <c r="BF37" i="83"/>
  <c r="AU35" i="83"/>
  <c r="BD35" i="83"/>
  <c r="BD10" i="83"/>
  <c r="BR15" i="83"/>
  <c r="AS15" i="83"/>
  <c r="BS15" i="83"/>
  <c r="DU26" i="83"/>
  <c r="BX41" i="38"/>
  <c r="BX39" i="38"/>
  <c r="BX40" i="38"/>
  <c r="BX38" i="38"/>
  <c r="BX37" i="38"/>
  <c r="AU27" i="36"/>
  <c r="BH27" i="36"/>
  <c r="BJ27" i="36"/>
  <c r="O88" i="85"/>
  <c r="K9" i="38"/>
  <c r="V98" i="85"/>
  <c r="V99" i="85"/>
  <c r="V100" i="85"/>
  <c r="V101" i="85"/>
  <c r="E89" i="85"/>
  <c r="BE12" i="83"/>
  <c r="X12" i="83"/>
  <c r="C92" i="85"/>
  <c r="BF15" i="83"/>
  <c r="C88" i="85"/>
  <c r="BB11" i="83"/>
  <c r="BA11" i="83"/>
  <c r="BF11" i="83"/>
  <c r="E100" i="85"/>
  <c r="X23" i="83"/>
  <c r="BE23" i="83"/>
  <c r="E107" i="85"/>
  <c r="BE30" i="83"/>
  <c r="X30" i="83"/>
  <c r="C91" i="85"/>
  <c r="BB14" i="83"/>
  <c r="BF14" i="83"/>
  <c r="J28" i="83"/>
  <c r="Q28" i="83"/>
  <c r="E94" i="85"/>
  <c r="BE17" i="83"/>
  <c r="X17" i="83"/>
  <c r="Y30" i="83"/>
  <c r="Y22" i="83"/>
  <c r="Y23" i="83"/>
  <c r="Y35" i="83"/>
  <c r="X43" i="83"/>
  <c r="BE43" i="83"/>
  <c r="E120" i="85"/>
  <c r="H8" i="83"/>
  <c r="E85" i="85"/>
  <c r="BB8" i="83"/>
  <c r="BE8" i="83"/>
  <c r="X8" i="83"/>
  <c r="G119" i="85"/>
  <c r="B102" i="85"/>
  <c r="B25" i="83"/>
  <c r="V25" i="83"/>
  <c r="C106" i="85"/>
  <c r="BF29" i="83"/>
  <c r="O8" i="83"/>
  <c r="Q100" i="85"/>
  <c r="O21" i="38"/>
  <c r="Q101" i="85"/>
  <c r="BD43" i="83"/>
  <c r="AU43" i="83"/>
  <c r="BD31" i="83"/>
  <c r="AS30" i="83"/>
  <c r="BD24" i="83"/>
  <c r="AU24" i="83"/>
  <c r="CB40" i="83"/>
  <c r="AU36" i="83"/>
  <c r="BD36" i="83"/>
  <c r="CB32" i="83"/>
  <c r="AS31" i="83"/>
  <c r="BH31" i="83"/>
  <c r="BJ31" i="83"/>
  <c r="CB27" i="83"/>
  <c r="BD25" i="83"/>
  <c r="AU25" i="83"/>
  <c r="AT19" i="83"/>
  <c r="BI18" i="83"/>
  <c r="BD33" i="83"/>
  <c r="AU33" i="83"/>
  <c r="O103" i="52"/>
  <c r="R103" i="52"/>
  <c r="Q5" i="52"/>
  <c r="T5" i="52"/>
  <c r="P72" i="52"/>
  <c r="P125" i="52"/>
  <c r="P133" i="52"/>
  <c r="P32" i="52"/>
  <c r="P93" i="52"/>
  <c r="P86" i="52"/>
  <c r="P103" i="52"/>
  <c r="P17" i="52"/>
  <c r="P37" i="52"/>
  <c r="P62" i="52"/>
  <c r="O65" i="52"/>
  <c r="R65" i="52"/>
  <c r="O110" i="52"/>
  <c r="R110" i="52"/>
  <c r="Q60" i="52"/>
  <c r="T60" i="52"/>
  <c r="O100" i="52"/>
  <c r="R100" i="52"/>
  <c r="O126" i="52"/>
  <c r="R126" i="52"/>
  <c r="Q72" i="52"/>
  <c r="T72" i="52"/>
  <c r="Q74" i="52"/>
  <c r="T74" i="52"/>
  <c r="Q102" i="52"/>
  <c r="T102" i="52"/>
  <c r="P118" i="52"/>
  <c r="P81" i="52"/>
  <c r="P19" i="52"/>
  <c r="P39" i="52"/>
  <c r="P10" i="52"/>
  <c r="P66" i="52"/>
  <c r="P28" i="52"/>
  <c r="O69" i="52"/>
  <c r="R69" i="52"/>
  <c r="Q76" i="52"/>
  <c r="T76" i="52"/>
  <c r="O87" i="52"/>
  <c r="R87" i="52"/>
  <c r="Q117" i="52"/>
  <c r="T117" i="52"/>
  <c r="O63" i="52"/>
  <c r="R63" i="52"/>
  <c r="O130" i="52"/>
  <c r="R130" i="52"/>
  <c r="O62" i="52"/>
  <c r="R62" i="52"/>
  <c r="Q38" i="52"/>
  <c r="T38" i="52"/>
  <c r="Q107" i="52"/>
  <c r="T107" i="52"/>
  <c r="P34" i="52"/>
  <c r="P85" i="52"/>
  <c r="Q132" i="52"/>
  <c r="T132" i="52"/>
  <c r="Q41" i="52"/>
  <c r="T41" i="52"/>
  <c r="O81" i="52"/>
  <c r="R81" i="52"/>
  <c r="Q52" i="52"/>
  <c r="T52" i="52"/>
  <c r="Q35" i="52"/>
  <c r="T35" i="52"/>
  <c r="O79" i="52"/>
  <c r="R79" i="52"/>
  <c r="Q45" i="52"/>
  <c r="T45" i="52"/>
  <c r="Q66" i="52"/>
  <c r="T66" i="52"/>
  <c r="P120" i="52"/>
  <c r="P101" i="52"/>
  <c r="O115" i="52"/>
  <c r="R115" i="52"/>
  <c r="P126" i="52"/>
  <c r="P35" i="52"/>
  <c r="Q127" i="52"/>
  <c r="T127" i="52"/>
  <c r="Q130" i="52"/>
  <c r="T130" i="52"/>
  <c r="Q47" i="52"/>
  <c r="T47" i="52"/>
  <c r="O60" i="52"/>
  <c r="R60" i="52"/>
  <c r="Q94" i="52"/>
  <c r="T94" i="52"/>
  <c r="P119" i="52"/>
  <c r="P131" i="52"/>
  <c r="O101" i="52"/>
  <c r="R101" i="52"/>
  <c r="O106" i="52"/>
  <c r="R106" i="52"/>
  <c r="P97" i="52"/>
  <c r="Q32" i="52"/>
  <c r="T32" i="52"/>
  <c r="P116" i="52"/>
  <c r="Q44" i="52"/>
  <c r="T44" i="52"/>
  <c r="Q49" i="52"/>
  <c r="T49" i="52"/>
  <c r="Q128" i="52"/>
  <c r="T128" i="52"/>
  <c r="P74" i="52"/>
  <c r="P18" i="52"/>
  <c r="O123" i="52"/>
  <c r="R123" i="52"/>
  <c r="Q113" i="52"/>
  <c r="T113" i="52"/>
  <c r="O64" i="52"/>
  <c r="R64" i="52"/>
  <c r="O98" i="52"/>
  <c r="R98" i="52"/>
  <c r="Q82" i="52"/>
  <c r="T82" i="52"/>
  <c r="P15" i="52"/>
  <c r="P36" i="52"/>
  <c r="O66" i="52"/>
  <c r="R66" i="52"/>
  <c r="Q125" i="52"/>
  <c r="T125" i="52"/>
  <c r="P108" i="52"/>
  <c r="P64" i="52"/>
  <c r="P117" i="52"/>
  <c r="P22" i="52"/>
  <c r="P111" i="52"/>
  <c r="P24" i="52"/>
  <c r="P84" i="52"/>
  <c r="O72" i="52"/>
  <c r="R72" i="52"/>
  <c r="O92" i="52"/>
  <c r="R92" i="52"/>
  <c r="P96" i="52"/>
  <c r="P48" i="52"/>
  <c r="P70" i="52"/>
  <c r="Q110" i="52"/>
  <c r="T110" i="52"/>
  <c r="Q118" i="52"/>
  <c r="T118" i="52"/>
  <c r="Q126" i="52"/>
  <c r="T126" i="52"/>
  <c r="Q11" i="52"/>
  <c r="T11" i="52"/>
  <c r="Q120" i="52"/>
  <c r="T120" i="52"/>
  <c r="P33" i="52"/>
  <c r="P27" i="52"/>
  <c r="O77" i="52"/>
  <c r="R77" i="52"/>
  <c r="O86" i="52"/>
  <c r="R86" i="52"/>
  <c r="P8" i="52"/>
  <c r="P100" i="52"/>
  <c r="O85" i="52"/>
  <c r="R85" i="52"/>
  <c r="O75" i="52"/>
  <c r="R75" i="52"/>
  <c r="P60" i="52"/>
  <c r="Q109" i="52"/>
  <c r="T109" i="52"/>
  <c r="O88" i="52"/>
  <c r="R88" i="52"/>
  <c r="Q133" i="52"/>
  <c r="T133" i="52"/>
  <c r="P83" i="52"/>
  <c r="P95" i="52"/>
  <c r="O89" i="52"/>
  <c r="R89" i="52"/>
  <c r="P26" i="52"/>
  <c r="P30" i="52"/>
  <c r="Q24" i="52"/>
  <c r="T24" i="52"/>
  <c r="Q25" i="52"/>
  <c r="T25" i="52"/>
  <c r="P41" i="52"/>
  <c r="P14" i="52"/>
  <c r="P99" i="52"/>
  <c r="Q48" i="52"/>
  <c r="T48" i="52"/>
  <c r="Q86" i="52"/>
  <c r="T86" i="52"/>
  <c r="Q33" i="52"/>
  <c r="T33" i="52"/>
  <c r="Q103" i="52"/>
  <c r="T103" i="52"/>
  <c r="P51" i="52"/>
  <c r="O117" i="52"/>
  <c r="R117" i="52"/>
  <c r="Q46" i="52"/>
  <c r="T46" i="52"/>
  <c r="P67" i="52"/>
  <c r="O68" i="52"/>
  <c r="R68" i="52"/>
  <c r="Q53" i="52"/>
  <c r="T53" i="52"/>
  <c r="Q50" i="52"/>
  <c r="T50" i="52"/>
  <c r="O67" i="52"/>
  <c r="R67" i="52"/>
  <c r="P61" i="52"/>
  <c r="P69" i="52"/>
  <c r="R5" i="52"/>
  <c r="P123" i="52"/>
  <c r="P127" i="52"/>
  <c r="P29" i="52"/>
  <c r="P47" i="52"/>
  <c r="P9" i="52"/>
  <c r="P25" i="52"/>
  <c r="P31" i="52"/>
  <c r="O33" i="52"/>
  <c r="R33" i="52"/>
  <c r="Q7" i="52"/>
  <c r="T7" i="52"/>
  <c r="O51" i="52"/>
  <c r="R51" i="52"/>
  <c r="P113" i="52"/>
  <c r="P45" i="52"/>
  <c r="Q80" i="52"/>
  <c r="T80" i="52"/>
  <c r="Q92" i="52"/>
  <c r="T92" i="52"/>
  <c r="O41" i="52"/>
  <c r="R41" i="52"/>
  <c r="O58" i="52"/>
  <c r="R58" i="52"/>
  <c r="P65" i="52"/>
  <c r="P6" i="52"/>
  <c r="Q115" i="52"/>
  <c r="T115" i="52"/>
  <c r="Q51" i="52"/>
  <c r="T51" i="52"/>
  <c r="Q58" i="52"/>
  <c r="T58" i="52"/>
  <c r="P129" i="52"/>
  <c r="P44" i="52"/>
  <c r="O45" i="52"/>
  <c r="R45" i="52"/>
  <c r="Q36" i="52"/>
  <c r="T36" i="52"/>
  <c r="O102" i="52"/>
  <c r="R102" i="52"/>
  <c r="P73" i="52"/>
  <c r="P94" i="52"/>
  <c r="Q96" i="52"/>
  <c r="T96" i="52"/>
  <c r="Q31" i="52"/>
  <c r="T31" i="52"/>
  <c r="Q56" i="52"/>
  <c r="T56" i="52"/>
  <c r="P5" i="52"/>
  <c r="Q119" i="52"/>
  <c r="T119" i="52"/>
  <c r="O108" i="52"/>
  <c r="R108" i="52"/>
  <c r="Q116" i="52"/>
  <c r="T116" i="52"/>
  <c r="P13" i="52"/>
  <c r="O112" i="52"/>
  <c r="R112" i="52"/>
  <c r="Q62" i="52"/>
  <c r="T62" i="52"/>
  <c r="P76" i="52"/>
  <c r="Q37" i="52"/>
  <c r="T37" i="52"/>
  <c r="P90" i="52"/>
  <c r="O121" i="52"/>
  <c r="R121" i="52"/>
  <c r="Q78" i="52"/>
  <c r="T78" i="52"/>
  <c r="Q112" i="52"/>
  <c r="T112" i="52"/>
  <c r="Q29" i="52"/>
  <c r="T29" i="52"/>
  <c r="O39" i="52"/>
  <c r="R39" i="52"/>
  <c r="P46" i="52"/>
  <c r="O94" i="52"/>
  <c r="R94" i="52"/>
  <c r="P7" i="52"/>
  <c r="Q131" i="52"/>
  <c r="T131" i="52"/>
  <c r="P110" i="52"/>
  <c r="O9" i="52"/>
  <c r="R9" i="52"/>
  <c r="Q108" i="52"/>
  <c r="T108" i="52"/>
  <c r="Q84" i="52"/>
  <c r="T84" i="52"/>
  <c r="P63" i="52"/>
  <c r="Q43" i="52"/>
  <c r="T43" i="52"/>
  <c r="P112" i="52"/>
  <c r="P11" i="52"/>
  <c r="P109" i="52"/>
  <c r="P12" i="52"/>
  <c r="O61" i="52"/>
  <c r="R61" i="52"/>
  <c r="O71" i="52"/>
  <c r="R71" i="52"/>
  <c r="P121" i="52"/>
  <c r="P78" i="52"/>
  <c r="Q97" i="52"/>
  <c r="T97" i="52"/>
  <c r="P54" i="52"/>
  <c r="P107" i="52"/>
  <c r="O70" i="52"/>
  <c r="R70" i="52"/>
  <c r="P128" i="52"/>
  <c r="P68" i="52"/>
  <c r="O56" i="52"/>
  <c r="R56" i="52"/>
  <c r="Q70" i="52"/>
  <c r="T70" i="52"/>
  <c r="P88" i="52"/>
  <c r="O78" i="52"/>
  <c r="R78" i="52"/>
  <c r="Q30" i="52"/>
  <c r="T30" i="52"/>
  <c r="Q129" i="52"/>
  <c r="T129" i="52"/>
  <c r="O47" i="52"/>
  <c r="R47" i="52"/>
  <c r="P16" i="52"/>
  <c r="O11" i="52"/>
  <c r="R11" i="52"/>
  <c r="Q105" i="52"/>
  <c r="T105" i="52"/>
  <c r="P80" i="52"/>
  <c r="Q34" i="52"/>
  <c r="T34" i="52"/>
  <c r="P58" i="52"/>
  <c r="O132" i="52"/>
  <c r="R132" i="52"/>
  <c r="O82" i="52"/>
  <c r="R82" i="52"/>
  <c r="P130" i="52"/>
  <c r="P20" i="52"/>
  <c r="P115" i="52"/>
  <c r="Q23" i="52"/>
  <c r="T23" i="52"/>
  <c r="Q39" i="52"/>
  <c r="T39" i="52"/>
  <c r="O119" i="52"/>
  <c r="R119" i="52"/>
  <c r="O80" i="52"/>
  <c r="R80" i="52"/>
  <c r="P43" i="52"/>
  <c r="O90" i="52"/>
  <c r="R90" i="52"/>
  <c r="P21" i="52"/>
  <c r="O96" i="52"/>
  <c r="R96" i="52"/>
  <c r="O53" i="52"/>
  <c r="R53" i="52"/>
  <c r="P75" i="52"/>
  <c r="O7" i="52"/>
  <c r="R7" i="52"/>
  <c r="P135" i="52"/>
  <c r="P59" i="52"/>
  <c r="P105" i="52"/>
  <c r="O55" i="52"/>
  <c r="R55" i="52"/>
  <c r="Q19" i="52"/>
  <c r="T19" i="52"/>
  <c r="O57" i="52"/>
  <c r="R57" i="52"/>
  <c r="Q135" i="52"/>
  <c r="T135" i="52"/>
  <c r="Q22" i="52"/>
  <c r="T22" i="52"/>
  <c r="P87" i="52"/>
  <c r="O83" i="52"/>
  <c r="R83" i="52"/>
  <c r="Q12" i="52"/>
  <c r="T12" i="52"/>
  <c r="O84" i="52"/>
  <c r="R84" i="52"/>
  <c r="Q28" i="52"/>
  <c r="T28" i="52"/>
  <c r="P49" i="52"/>
  <c r="P56" i="52"/>
  <c r="Q123" i="52"/>
  <c r="T123" i="52"/>
  <c r="P92" i="52"/>
  <c r="Q65" i="52"/>
  <c r="T65" i="52"/>
  <c r="O109" i="52"/>
  <c r="R109" i="52"/>
  <c r="P53" i="52"/>
  <c r="Q88" i="52"/>
  <c r="T88" i="52"/>
  <c r="P79" i="52"/>
  <c r="Q111" i="52"/>
  <c r="T111" i="52"/>
  <c r="Q64" i="52"/>
  <c r="T64" i="52"/>
  <c r="O44" i="52"/>
  <c r="R44" i="52"/>
  <c r="P102" i="52"/>
  <c r="P132" i="52"/>
  <c r="Q101" i="52"/>
  <c r="T101" i="52"/>
  <c r="Q100" i="52"/>
  <c r="T100" i="52"/>
  <c r="Q21" i="52"/>
  <c r="T21" i="52"/>
  <c r="Q16" i="52"/>
  <c r="T16" i="52"/>
  <c r="P91" i="52"/>
  <c r="Q90" i="52"/>
  <c r="T90" i="52"/>
  <c r="O97" i="52"/>
  <c r="R97" i="52"/>
  <c r="O122" i="52"/>
  <c r="R122" i="52"/>
  <c r="P55" i="52"/>
  <c r="O99" i="52"/>
  <c r="R99" i="52"/>
  <c r="O35" i="52"/>
  <c r="R35" i="52"/>
  <c r="P122" i="52"/>
  <c r="O16" i="52"/>
  <c r="R16" i="52"/>
  <c r="P77" i="52"/>
  <c r="Q98" i="52"/>
  <c r="T98" i="52"/>
  <c r="P38" i="52"/>
  <c r="O76" i="52"/>
  <c r="R76" i="52"/>
  <c r="O21" i="52"/>
  <c r="R21" i="52"/>
  <c r="P52" i="52"/>
  <c r="P89" i="52"/>
  <c r="Q106" i="52"/>
  <c r="T106" i="52"/>
  <c r="Q42" i="52"/>
  <c r="T42" i="52"/>
  <c r="O74" i="52"/>
  <c r="R74" i="52"/>
  <c r="P23" i="52"/>
  <c r="O15" i="52"/>
  <c r="R15" i="52"/>
  <c r="P71" i="52"/>
  <c r="Q26" i="52"/>
  <c r="T26" i="52"/>
  <c r="Q122" i="52"/>
  <c r="T122" i="52"/>
  <c r="O113" i="52"/>
  <c r="R113" i="52"/>
  <c r="P42" i="52"/>
  <c r="Q121" i="52"/>
  <c r="T121" i="52"/>
  <c r="O73" i="52"/>
  <c r="R73" i="52"/>
  <c r="O93" i="52"/>
  <c r="R93" i="52"/>
  <c r="P40" i="52"/>
  <c r="Q85" i="52"/>
  <c r="T85" i="52"/>
  <c r="Q40" i="52"/>
  <c r="T40" i="52"/>
  <c r="P50" i="52"/>
  <c r="O42" i="52"/>
  <c r="R42" i="52"/>
  <c r="Q68" i="52"/>
  <c r="T68" i="52"/>
  <c r="P57" i="52"/>
  <c r="O34" i="52"/>
  <c r="R34" i="52"/>
  <c r="O128" i="52"/>
  <c r="R128" i="52"/>
  <c r="Q54" i="52"/>
  <c r="T54" i="52"/>
  <c r="Q15" i="52"/>
  <c r="T15" i="52"/>
  <c r="O23" i="52"/>
  <c r="R23" i="52"/>
  <c r="Q93" i="52"/>
  <c r="T93" i="52"/>
  <c r="P98" i="52"/>
  <c r="P106" i="52"/>
  <c r="P82" i="52"/>
  <c r="O91" i="52"/>
  <c r="R91" i="52"/>
  <c r="O59" i="52"/>
  <c r="R59" i="52"/>
  <c r="O43" i="52"/>
  <c r="R43" i="52"/>
  <c r="O20" i="52"/>
  <c r="R20" i="52"/>
  <c r="Q61" i="52"/>
  <c r="T61" i="52"/>
  <c r="Q63" i="52"/>
  <c r="T63" i="52"/>
  <c r="Q87" i="52"/>
  <c r="T87" i="52"/>
  <c r="O50" i="52"/>
  <c r="R50" i="52"/>
  <c r="O46" i="52"/>
  <c r="R46" i="52"/>
  <c r="O30" i="52"/>
  <c r="R30" i="52"/>
  <c r="Q137" i="52"/>
  <c r="T137" i="52"/>
  <c r="O37" i="52"/>
  <c r="R37" i="52"/>
  <c r="O17" i="52"/>
  <c r="R17" i="52"/>
  <c r="O13" i="52"/>
  <c r="R13" i="52"/>
  <c r="O49" i="52"/>
  <c r="R49" i="52"/>
  <c r="Q57" i="52"/>
  <c r="T57" i="52"/>
  <c r="Q67" i="52"/>
  <c r="T67" i="52"/>
  <c r="Q73" i="52"/>
  <c r="T73" i="52"/>
  <c r="Q81" i="52"/>
  <c r="T81" i="52"/>
  <c r="Q91" i="52"/>
  <c r="T91" i="52"/>
  <c r="O105" i="52"/>
  <c r="R105" i="52"/>
  <c r="O111" i="52"/>
  <c r="R111" i="52"/>
  <c r="O120" i="52"/>
  <c r="R120" i="52"/>
  <c r="O125" i="52"/>
  <c r="R125" i="52"/>
  <c r="O129" i="52"/>
  <c r="R129" i="52"/>
  <c r="O52" i="52"/>
  <c r="R52" i="52"/>
  <c r="O40" i="52"/>
  <c r="R40" i="52"/>
  <c r="O32" i="52"/>
  <c r="R32" i="52"/>
  <c r="O26" i="52"/>
  <c r="R26" i="52"/>
  <c r="O10" i="52"/>
  <c r="R10" i="52"/>
  <c r="O6" i="52"/>
  <c r="R6" i="52"/>
  <c r="Q20" i="52"/>
  <c r="T20" i="52"/>
  <c r="Q14" i="52"/>
  <c r="T14" i="52"/>
  <c r="Q13" i="52"/>
  <c r="T13" i="52"/>
  <c r="Q27" i="52"/>
  <c r="T27" i="52"/>
  <c r="Q55" i="52"/>
  <c r="T55" i="52"/>
  <c r="Q59" i="52"/>
  <c r="T59" i="52"/>
  <c r="Q71" i="52"/>
  <c r="T71" i="52"/>
  <c r="Q79" i="52"/>
  <c r="T79" i="52"/>
  <c r="Q83" i="52"/>
  <c r="T83" i="52"/>
  <c r="Q89" i="52"/>
  <c r="T89" i="52"/>
  <c r="Q95" i="52"/>
  <c r="T95" i="52"/>
  <c r="O107" i="52"/>
  <c r="R107" i="52"/>
  <c r="O116" i="52"/>
  <c r="R116" i="52"/>
  <c r="O118" i="52"/>
  <c r="R118" i="52"/>
  <c r="O131" i="52"/>
  <c r="R131" i="52"/>
  <c r="O133" i="52"/>
  <c r="R133" i="52"/>
  <c r="O54" i="52"/>
  <c r="R54" i="52"/>
  <c r="O48" i="52"/>
  <c r="R48" i="52"/>
  <c r="O36" i="52"/>
  <c r="R36" i="52"/>
  <c r="O22" i="52"/>
  <c r="R22" i="52"/>
  <c r="O18" i="52"/>
  <c r="R18" i="52"/>
  <c r="O12" i="52"/>
  <c r="R12" i="52"/>
  <c r="O19" i="52"/>
  <c r="R19" i="52"/>
  <c r="Q6" i="52"/>
  <c r="T6" i="52"/>
  <c r="O31" i="52"/>
  <c r="R31" i="52"/>
  <c r="Q69" i="52"/>
  <c r="T69" i="52"/>
  <c r="Q75" i="52"/>
  <c r="T75" i="52"/>
  <c r="Q77" i="52"/>
  <c r="T77" i="52"/>
  <c r="Q99" i="52"/>
  <c r="T99" i="52"/>
  <c r="O127" i="52"/>
  <c r="R127" i="52"/>
  <c r="O135" i="52"/>
  <c r="R135" i="52"/>
  <c r="O38" i="52"/>
  <c r="R38" i="52"/>
  <c r="O28" i="52"/>
  <c r="R28" i="52"/>
  <c r="O24" i="52"/>
  <c r="R24" i="52"/>
  <c r="S100" i="85"/>
  <c r="Q21" i="38"/>
  <c r="S101" i="85"/>
  <c r="DU43" i="83"/>
  <c r="BS27" i="83"/>
  <c r="CB19" i="83"/>
  <c r="BD8" i="83"/>
  <c r="AU8" i="83"/>
  <c r="BH41" i="83"/>
  <c r="BJ41" i="83"/>
  <c r="BD34" i="83"/>
  <c r="DU23" i="83"/>
  <c r="CB21" i="83"/>
  <c r="BD17" i="83"/>
  <c r="AU17" i="83"/>
  <c r="O95" i="52"/>
  <c r="R95" i="52"/>
  <c r="Q9" i="52"/>
  <c r="T9" i="52"/>
  <c r="G18" i="38"/>
  <c r="AE17" i="38"/>
  <c r="AB17" i="38"/>
  <c r="G8" i="38"/>
  <c r="O27" i="52"/>
  <c r="R27" i="52"/>
  <c r="BC32" i="36"/>
  <c r="EW45" i="36"/>
  <c r="EY44" i="36"/>
  <c r="EY45" i="36"/>
  <c r="V23" i="36"/>
  <c r="B23" i="36"/>
  <c r="Q8" i="52"/>
  <c r="T8" i="52"/>
  <c r="J25" i="36"/>
  <c r="Q25" i="36"/>
  <c r="BC42" i="83"/>
  <c r="BA41" i="36"/>
  <c r="BR41" i="36"/>
  <c r="O8" i="52"/>
  <c r="R8" i="52"/>
  <c r="G92" i="85"/>
  <c r="Q13" i="83"/>
  <c r="J13" i="83"/>
  <c r="B119" i="85"/>
  <c r="B42" i="83"/>
  <c r="V42" i="83"/>
  <c r="AW41" i="83"/>
  <c r="AY41" i="83"/>
  <c r="AX41" i="83"/>
  <c r="AS42" i="83"/>
  <c r="BH42" i="83"/>
  <c r="BJ42" i="83"/>
  <c r="BD32" i="83"/>
  <c r="AU32" i="83"/>
  <c r="BD29" i="83"/>
  <c r="AU29" i="83"/>
  <c r="J18" i="38"/>
  <c r="AF18" i="38"/>
  <c r="H19" i="38"/>
  <c r="E93" i="85"/>
  <c r="BE16" i="83"/>
  <c r="X16" i="83"/>
  <c r="Y19" i="83"/>
  <c r="Y32" i="83"/>
  <c r="G91" i="85"/>
  <c r="W14" i="83"/>
  <c r="E108" i="85"/>
  <c r="BE31" i="83"/>
  <c r="X31" i="83"/>
  <c r="Y18" i="83"/>
  <c r="Q26" i="83"/>
  <c r="J26" i="83"/>
  <c r="Y33" i="83"/>
  <c r="H37" i="83"/>
  <c r="Q44" i="83"/>
  <c r="J44" i="83"/>
  <c r="Y12" i="83"/>
  <c r="Q36" i="83"/>
  <c r="J36" i="83"/>
  <c r="O43" i="83"/>
  <c r="AU42" i="83"/>
  <c r="BD42" i="83"/>
  <c r="AU38" i="83"/>
  <c r="BD38" i="83"/>
  <c r="BE27" i="83"/>
  <c r="X27" i="83"/>
  <c r="E104" i="85"/>
  <c r="H39" i="83"/>
  <c r="BE39" i="83"/>
  <c r="X39" i="83"/>
  <c r="BB39" i="83"/>
  <c r="E116" i="85"/>
  <c r="C85" i="85"/>
  <c r="BF8" i="83"/>
  <c r="AU27" i="83"/>
  <c r="BD27" i="83"/>
  <c r="AS26" i="83"/>
  <c r="BS26" i="83"/>
  <c r="CB44" i="83"/>
  <c r="BD28" i="83"/>
  <c r="AU28" i="83"/>
  <c r="BD37" i="83"/>
  <c r="AU37" i="83"/>
  <c r="BD22" i="83"/>
  <c r="J45" i="83"/>
  <c r="Q45" i="83"/>
  <c r="EY20" i="83"/>
  <c r="DU16" i="83"/>
  <c r="BX36" i="38"/>
  <c r="BX26" i="38"/>
  <c r="BX28" i="38"/>
  <c r="BT41" i="38"/>
  <c r="BT40" i="38"/>
  <c r="BT39" i="38"/>
  <c r="AU23" i="83"/>
  <c r="BI11" i="36"/>
  <c r="AT12" i="36"/>
  <c r="AW43" i="36"/>
  <c r="AY43" i="36"/>
  <c r="AX43" i="36"/>
  <c r="BA12" i="36"/>
  <c r="AT11" i="83"/>
  <c r="BI10" i="83"/>
  <c r="CB9" i="83"/>
  <c r="Q18" i="52"/>
  <c r="T18" i="52"/>
  <c r="O14" i="52"/>
  <c r="R14" i="52"/>
  <c r="AS19" i="36"/>
  <c r="BS19" i="36"/>
  <c r="DU43" i="36"/>
  <c r="AW41" i="36"/>
  <c r="AY41" i="36"/>
  <c r="AX41" i="36"/>
  <c r="BH35" i="36"/>
  <c r="BJ35" i="36"/>
  <c r="AU35" i="36"/>
  <c r="BA26" i="36"/>
  <c r="BR26" i="36"/>
  <c r="BT26" i="36"/>
  <c r="AX16" i="36"/>
  <c r="AW16" i="36"/>
  <c r="B9" i="36"/>
  <c r="V9" i="36"/>
  <c r="W31" i="36"/>
  <c r="BC30" i="36"/>
  <c r="O30" i="36"/>
  <c r="B30" i="36"/>
  <c r="AB22" i="38"/>
  <c r="J17" i="83"/>
  <c r="H17" i="83"/>
  <c r="Q17" i="83"/>
  <c r="O17" i="83"/>
  <c r="BX19" i="38"/>
  <c r="Q39" i="36"/>
  <c r="J39" i="36"/>
  <c r="Q14" i="36"/>
  <c r="J14" i="36"/>
  <c r="BT23" i="36"/>
  <c r="AX45" i="36"/>
  <c r="AW45" i="36"/>
  <c r="AY45" i="36"/>
  <c r="AU32" i="36"/>
  <c r="BH32" i="36"/>
  <c r="BJ32" i="36"/>
  <c r="AW34" i="36"/>
  <c r="AY34" i="36"/>
  <c r="AX34" i="36"/>
  <c r="BH31" i="36"/>
  <c r="BJ31" i="36"/>
  <c r="AU31" i="36"/>
  <c r="W23" i="36"/>
  <c r="H12" i="36"/>
  <c r="BF12" i="36"/>
  <c r="DU44" i="36"/>
  <c r="X45" i="36"/>
  <c r="EY13" i="36"/>
  <c r="Q38" i="83"/>
  <c r="J38" i="83"/>
  <c r="DU30" i="83"/>
  <c r="DU20" i="83"/>
  <c r="AS9" i="83"/>
  <c r="BD12" i="83"/>
  <c r="DU8" i="83"/>
  <c r="BT19" i="38"/>
  <c r="DU10" i="36"/>
  <c r="BC28" i="36"/>
  <c r="BA28" i="36"/>
  <c r="BR28" i="36"/>
  <c r="BT28" i="36"/>
  <c r="O28" i="36"/>
  <c r="BC40" i="36"/>
  <c r="H36" i="36"/>
  <c r="BB36" i="36"/>
  <c r="BA36" i="36"/>
  <c r="BR36" i="36"/>
  <c r="BT36" i="36"/>
  <c r="BF36" i="36"/>
  <c r="B13" i="36"/>
  <c r="V13" i="36"/>
  <c r="Q21" i="36"/>
  <c r="J21" i="36"/>
  <c r="I10" i="38"/>
  <c r="AG9" i="38"/>
  <c r="DU27" i="83"/>
  <c r="DU15" i="36"/>
  <c r="BH39" i="36"/>
  <c r="BJ39" i="36"/>
  <c r="AU39" i="36"/>
  <c r="Q38" i="36"/>
  <c r="J38" i="36"/>
  <c r="BF20" i="36"/>
  <c r="H20" i="36"/>
  <c r="F19" i="38"/>
  <c r="AD18" i="38"/>
  <c r="H44" i="36"/>
  <c r="BF44" i="36"/>
  <c r="BH26" i="36"/>
  <c r="BJ26" i="36"/>
  <c r="AU26" i="36"/>
  <c r="AX33" i="36"/>
  <c r="AW33" i="36"/>
  <c r="AY33" i="36"/>
  <c r="H11" i="38"/>
  <c r="J10" i="38"/>
  <c r="AF10" i="38"/>
  <c r="AU10" i="36"/>
  <c r="BH10" i="36"/>
  <c r="BJ10" i="36"/>
  <c r="BF18" i="36"/>
  <c r="DU28" i="36"/>
  <c r="AW37" i="36"/>
  <c r="AY37" i="36"/>
  <c r="AX37" i="36"/>
  <c r="CB17" i="83"/>
  <c r="BF43" i="36"/>
  <c r="H43" i="36"/>
  <c r="BB43" i="36"/>
  <c r="BA43" i="36"/>
  <c r="BR43" i="36"/>
  <c r="BT43" i="36"/>
  <c r="O41" i="36"/>
  <c r="O36" i="36"/>
  <c r="DU40" i="36"/>
  <c r="BX31" i="38"/>
  <c r="BX30" i="38"/>
  <c r="AS138" i="52"/>
  <c r="AV138" i="52"/>
  <c r="Q138" i="52"/>
  <c r="T138" i="52"/>
  <c r="EY23" i="36"/>
  <c r="J10" i="36"/>
  <c r="Q10" i="36"/>
  <c r="DU23" i="36"/>
  <c r="BA22" i="36"/>
  <c r="B17" i="36"/>
  <c r="W17" i="36"/>
  <c r="BA44" i="36"/>
  <c r="BR44" i="36"/>
  <c r="BT44" i="36"/>
  <c r="AU24" i="36"/>
  <c r="BH24" i="36"/>
  <c r="BJ24" i="36"/>
  <c r="O26" i="36"/>
  <c r="AW38" i="36"/>
  <c r="AY38" i="36"/>
  <c r="AX38" i="36"/>
  <c r="BD14" i="83"/>
  <c r="AU36" i="36"/>
  <c r="BA42" i="36"/>
  <c r="BR42" i="36"/>
  <c r="BT42" i="36"/>
  <c r="B42" i="36"/>
  <c r="V42" i="36"/>
  <c r="AX42" i="36"/>
  <c r="AW42" i="36"/>
  <c r="AY42" i="36"/>
  <c r="V40" i="36"/>
  <c r="B40" i="36"/>
  <c r="BA31" i="36"/>
  <c r="BR31" i="36"/>
  <c r="BT31" i="36"/>
  <c r="BT17" i="36"/>
  <c r="DU12" i="36"/>
  <c r="BF34" i="36"/>
  <c r="H34" i="36"/>
  <c r="AW17" i="36"/>
  <c r="AX17" i="36"/>
  <c r="BA11" i="36"/>
  <c r="BC20" i="36"/>
  <c r="BA20" i="36"/>
  <c r="O20" i="36"/>
  <c r="AU105" i="52"/>
  <c r="AU109" i="52"/>
  <c r="AU113" i="52"/>
  <c r="AU118" i="52"/>
  <c r="AU122" i="52"/>
  <c r="AU127" i="52"/>
  <c r="AU131" i="52"/>
  <c r="AU7" i="52"/>
  <c r="AU11" i="52"/>
  <c r="AU15" i="52"/>
  <c r="AU19" i="52"/>
  <c r="AU23" i="52"/>
  <c r="AU27" i="52"/>
  <c r="AU31" i="52"/>
  <c r="AU35" i="52"/>
  <c r="AU39" i="52"/>
  <c r="AU43" i="52"/>
  <c r="AU47" i="52"/>
  <c r="AU51" i="52"/>
  <c r="AU55" i="52"/>
  <c r="AU59" i="52"/>
  <c r="AU63" i="52"/>
  <c r="AU67" i="52"/>
  <c r="AU71" i="52"/>
  <c r="AU75" i="52"/>
  <c r="AU79" i="52"/>
  <c r="AU83" i="52"/>
  <c r="AU87" i="52"/>
  <c r="AU91" i="52"/>
  <c r="AU95" i="52"/>
  <c r="AU99" i="52"/>
  <c r="AU103" i="52"/>
  <c r="AU106" i="52"/>
  <c r="AU110" i="52"/>
  <c r="AU115" i="52"/>
  <c r="AU119" i="52"/>
  <c r="AU123" i="52"/>
  <c r="AU128" i="52"/>
  <c r="AU132" i="52"/>
  <c r="AU8" i="52"/>
  <c r="AU12" i="52"/>
  <c r="AU16" i="52"/>
  <c r="AU20" i="52"/>
  <c r="AU24" i="52"/>
  <c r="AU28" i="52"/>
  <c r="AU32" i="52"/>
  <c r="AU36" i="52"/>
  <c r="AU40" i="52"/>
  <c r="AU44" i="52"/>
  <c r="AU48" i="52"/>
  <c r="AU52" i="52"/>
  <c r="AU56" i="52"/>
  <c r="AU60" i="52"/>
  <c r="AU64" i="52"/>
  <c r="AU68" i="52"/>
  <c r="AU72" i="52"/>
  <c r="AU76" i="52"/>
  <c r="AU80" i="52"/>
  <c r="AU84" i="52"/>
  <c r="AU88" i="52"/>
  <c r="AU92" i="52"/>
  <c r="AU96" i="52"/>
  <c r="AU100" i="52"/>
  <c r="AU5" i="52"/>
  <c r="AU112" i="52"/>
  <c r="AU121" i="52"/>
  <c r="AU130" i="52"/>
  <c r="AU10" i="52"/>
  <c r="AU18" i="52"/>
  <c r="AU26" i="52"/>
  <c r="AU34" i="52"/>
  <c r="AU42" i="52"/>
  <c r="AU50" i="52"/>
  <c r="AU58" i="52"/>
  <c r="AU66" i="52"/>
  <c r="AU74" i="52"/>
  <c r="AU82" i="52"/>
  <c r="AU90" i="52"/>
  <c r="AU98" i="52"/>
  <c r="AU107" i="52"/>
  <c r="AU117" i="52"/>
  <c r="AU129" i="52"/>
  <c r="AU13" i="52"/>
  <c r="AU22" i="52"/>
  <c r="AU33" i="52"/>
  <c r="AU45" i="52"/>
  <c r="AU54" i="52"/>
  <c r="AU65" i="52"/>
  <c r="AU77" i="52"/>
  <c r="AU86" i="52"/>
  <c r="AU97" i="52"/>
  <c r="AU108" i="52"/>
  <c r="AU125" i="52"/>
  <c r="AU9" i="52"/>
  <c r="AU25" i="52"/>
  <c r="AU38" i="52"/>
  <c r="AU53" i="52"/>
  <c r="AU69" i="52"/>
  <c r="AU81" i="52"/>
  <c r="AU94" i="52"/>
  <c r="AU116" i="52"/>
  <c r="AU133" i="52"/>
  <c r="AU17" i="52"/>
  <c r="AU30" i="52"/>
  <c r="AU46" i="52"/>
  <c r="AU61" i="52"/>
  <c r="AU73" i="52"/>
  <c r="AU89" i="52"/>
  <c r="AU102" i="52"/>
  <c r="AU111" i="52"/>
  <c r="AU126" i="52"/>
  <c r="AU14" i="52"/>
  <c r="AU29" i="52"/>
  <c r="AU41" i="52"/>
  <c r="AU57" i="52"/>
  <c r="AU70" i="52"/>
  <c r="AU85" i="52"/>
  <c r="AU101" i="52"/>
  <c r="AU21" i="52"/>
  <c r="AU78" i="52"/>
  <c r="AU37" i="52"/>
  <c r="AU93" i="52"/>
  <c r="AU120" i="52"/>
  <c r="AU49" i="52"/>
  <c r="AU62" i="52"/>
  <c r="AU6" i="52"/>
  <c r="AB36" i="38"/>
  <c r="BA18" i="36"/>
  <c r="BR18" i="36"/>
  <c r="O18" i="36"/>
  <c r="B18" i="36"/>
  <c r="BF15" i="36"/>
  <c r="BB15" i="36"/>
  <c r="H15" i="36"/>
  <c r="DU21" i="36"/>
  <c r="AW44" i="36"/>
  <c r="AY44" i="36"/>
  <c r="AX44" i="36"/>
  <c r="AX9" i="36"/>
  <c r="AW9" i="36"/>
  <c r="AX25" i="36"/>
  <c r="AW25" i="36"/>
  <c r="AY25" i="36"/>
  <c r="W9" i="36"/>
  <c r="W13" i="36"/>
  <c r="W40" i="36"/>
  <c r="V33" i="36"/>
  <c r="B33" i="36"/>
  <c r="EY15" i="83"/>
  <c r="Q43" i="83"/>
  <c r="BC43" i="83"/>
  <c r="J43" i="83"/>
  <c r="H43" i="83"/>
  <c r="DU11" i="83"/>
  <c r="BT38" i="38"/>
  <c r="BT37" i="38"/>
  <c r="BF40" i="36"/>
  <c r="EY29" i="36"/>
  <c r="B16" i="36"/>
  <c r="J19" i="36"/>
  <c r="Q19" i="36"/>
  <c r="BF28" i="36"/>
  <c r="BF22" i="36"/>
  <c r="H22" i="36"/>
  <c r="BF45" i="36"/>
  <c r="BB45" i="36"/>
  <c r="BA45" i="36"/>
  <c r="BR45" i="36"/>
  <c r="BT45" i="36"/>
  <c r="H45" i="36"/>
  <c r="AS18" i="36"/>
  <c r="BS18" i="36"/>
  <c r="Q37" i="36"/>
  <c r="J37" i="36"/>
  <c r="B41" i="36"/>
  <c r="V41" i="36"/>
  <c r="BA40" i="36"/>
  <c r="BR40" i="36"/>
  <c r="BT40" i="36"/>
  <c r="V31" i="36"/>
  <c r="B31" i="36"/>
  <c r="J24" i="36"/>
  <c r="Q24" i="36"/>
  <c r="H32" i="36"/>
  <c r="BF32" i="36"/>
  <c r="BB32" i="36"/>
  <c r="BA32" i="36"/>
  <c r="BR32" i="36"/>
  <c r="BT32" i="36"/>
  <c r="AX15" i="36"/>
  <c r="AW15" i="36"/>
  <c r="BI20" i="36"/>
  <c r="AT21" i="36"/>
  <c r="O34" i="36"/>
  <c r="BC34" i="36"/>
  <c r="BA34" i="36"/>
  <c r="BR34" i="36"/>
  <c r="BT34" i="36"/>
  <c r="BA30" i="36"/>
  <c r="BR30" i="36"/>
  <c r="BT30" i="36"/>
  <c r="B11" i="36"/>
  <c r="BA9" i="36"/>
  <c r="BR9" i="36"/>
  <c r="BT9" i="36"/>
  <c r="AC11" i="38"/>
  <c r="E12" i="38"/>
  <c r="BF31" i="36"/>
  <c r="BF41" i="36"/>
  <c r="BF30" i="36"/>
  <c r="BC15" i="36"/>
  <c r="O15" i="36"/>
  <c r="C96" i="29"/>
  <c r="B97" i="29"/>
  <c r="H97" i="29"/>
  <c r="BT41" i="36"/>
  <c r="B27" i="36"/>
  <c r="W27" i="36"/>
  <c r="AD9" i="38"/>
  <c r="F10" i="38"/>
  <c r="DU19" i="36"/>
  <c r="F18" i="36"/>
  <c r="BQ18" i="36"/>
  <c r="AF18" i="36"/>
  <c r="AG18" i="36"/>
  <c r="V18" i="36"/>
  <c r="G94" i="85"/>
  <c r="W17" i="83"/>
  <c r="G116" i="85"/>
  <c r="BQ30" i="36"/>
  <c r="F30" i="36"/>
  <c r="AZ30" i="36"/>
  <c r="AG30" i="36"/>
  <c r="AF30" i="36"/>
  <c r="V30" i="36"/>
  <c r="B43" i="83"/>
  <c r="V43" i="83"/>
  <c r="B120" i="85"/>
  <c r="B94" i="85"/>
  <c r="B17" i="83"/>
  <c r="V17" i="83"/>
  <c r="B15" i="36"/>
  <c r="V15" i="36"/>
  <c r="BC10" i="36"/>
  <c r="O10" i="36"/>
  <c r="H12" i="38"/>
  <c r="AF11" i="38"/>
  <c r="BC38" i="36"/>
  <c r="O38" i="36"/>
  <c r="H21" i="36"/>
  <c r="BF21" i="36"/>
  <c r="BB21" i="36"/>
  <c r="AX31" i="36"/>
  <c r="AW31" i="36"/>
  <c r="AY31" i="36"/>
  <c r="O39" i="36"/>
  <c r="BC39" i="36"/>
  <c r="BH26" i="83"/>
  <c r="BJ26" i="83"/>
  <c r="AU26" i="83"/>
  <c r="Q18" i="83"/>
  <c r="J18" i="83"/>
  <c r="Q32" i="83"/>
  <c r="J32" i="83"/>
  <c r="AW8" i="83"/>
  <c r="AX8" i="83"/>
  <c r="AW24" i="83"/>
  <c r="AY24" i="83"/>
  <c r="AX24" i="83"/>
  <c r="C98" i="85"/>
  <c r="BF21" i="83"/>
  <c r="BB21" i="83"/>
  <c r="H21" i="83"/>
  <c r="O35" i="36"/>
  <c r="BC35" i="36"/>
  <c r="BQ28" i="36"/>
  <c r="AZ28" i="36"/>
  <c r="F28" i="36"/>
  <c r="AG28" i="36"/>
  <c r="AF28" i="36"/>
  <c r="V27" i="36"/>
  <c r="C95" i="29"/>
  <c r="B96" i="29"/>
  <c r="H96" i="29"/>
  <c r="AS20" i="36"/>
  <c r="BR20" i="36"/>
  <c r="BS20" i="36"/>
  <c r="BT20" i="36"/>
  <c r="F31" i="36"/>
  <c r="BQ31" i="36"/>
  <c r="AF31" i="36"/>
  <c r="AG31" i="36"/>
  <c r="AZ41" i="36"/>
  <c r="F41" i="36"/>
  <c r="BQ41" i="36"/>
  <c r="AG41" i="36"/>
  <c r="AF41" i="36"/>
  <c r="O19" i="36"/>
  <c r="BC19" i="36"/>
  <c r="BQ33" i="36"/>
  <c r="F33" i="36"/>
  <c r="AZ33" i="36"/>
  <c r="AG33" i="36"/>
  <c r="AF33" i="36"/>
  <c r="W33" i="36"/>
  <c r="BA15" i="36"/>
  <c r="BR15" i="36"/>
  <c r="BT15" i="36"/>
  <c r="BQ40" i="36"/>
  <c r="F40" i="36"/>
  <c r="AF40" i="36"/>
  <c r="AG40" i="36"/>
  <c r="AX36" i="36"/>
  <c r="AW36" i="36"/>
  <c r="AY36" i="36"/>
  <c r="AW24" i="36"/>
  <c r="AY24" i="36"/>
  <c r="AX24" i="36"/>
  <c r="V17" i="36"/>
  <c r="H10" i="36"/>
  <c r="BF10" i="36"/>
  <c r="BB10" i="36"/>
  <c r="B43" i="36"/>
  <c r="V43" i="36"/>
  <c r="AW10" i="36"/>
  <c r="AX10" i="36"/>
  <c r="B20" i="36"/>
  <c r="BC21" i="36"/>
  <c r="O21" i="36"/>
  <c r="B36" i="36"/>
  <c r="AX32" i="36"/>
  <c r="AW32" i="36"/>
  <c r="AY32" i="36"/>
  <c r="BF14" i="36"/>
  <c r="H14" i="36"/>
  <c r="BB14" i="36"/>
  <c r="BA14" i="36"/>
  <c r="BQ9" i="36"/>
  <c r="F9" i="36"/>
  <c r="AG9" i="36"/>
  <c r="AF9" i="36"/>
  <c r="AZ9" i="36"/>
  <c r="AT13" i="36"/>
  <c r="BI12" i="36"/>
  <c r="BC45" i="83"/>
  <c r="O45" i="83"/>
  <c r="BA39" i="83"/>
  <c r="BR39" i="83"/>
  <c r="BT39" i="83"/>
  <c r="Q12" i="83"/>
  <c r="J12" i="83"/>
  <c r="J33" i="83"/>
  <c r="Q33" i="83"/>
  <c r="BQ23" i="36"/>
  <c r="F23" i="36"/>
  <c r="AZ23" i="36"/>
  <c r="AF23" i="36"/>
  <c r="AG23" i="36"/>
  <c r="G19" i="38"/>
  <c r="AE18" i="38"/>
  <c r="AW17" i="83"/>
  <c r="AX17" i="83"/>
  <c r="AS18" i="83"/>
  <c r="BS18" i="83"/>
  <c r="G85" i="85"/>
  <c r="H102" i="85"/>
  <c r="BQ25" i="83"/>
  <c r="F25" i="83"/>
  <c r="AG25" i="83"/>
  <c r="AF25" i="83"/>
  <c r="B85" i="85"/>
  <c r="B8" i="83"/>
  <c r="V8" i="83"/>
  <c r="BB43" i="83"/>
  <c r="BA43" i="83"/>
  <c r="BR43" i="83"/>
  <c r="BT43" i="83"/>
  <c r="BB17" i="83"/>
  <c r="BA17" i="83"/>
  <c r="BR17" i="83"/>
  <c r="BT17" i="83"/>
  <c r="H28" i="83"/>
  <c r="C105" i="85"/>
  <c r="BB28" i="83"/>
  <c r="BF28" i="83"/>
  <c r="BA14" i="83"/>
  <c r="K10" i="38"/>
  <c r="O89" i="85"/>
  <c r="AW27" i="36"/>
  <c r="AY27" i="36"/>
  <c r="AX27" i="36"/>
  <c r="BA37" i="83"/>
  <c r="BR37" i="83"/>
  <c r="BT37" i="83"/>
  <c r="H35" i="36"/>
  <c r="BF35" i="36"/>
  <c r="BB35" i="36"/>
  <c r="Q40" i="83"/>
  <c r="J40" i="83"/>
  <c r="BC17" i="83"/>
  <c r="G88" i="85"/>
  <c r="G102" i="85"/>
  <c r="W25" i="83"/>
  <c r="B92" i="85"/>
  <c r="B15" i="83"/>
  <c r="V15" i="83"/>
  <c r="O29" i="36"/>
  <c r="BC29" i="36"/>
  <c r="BC41" i="83"/>
  <c r="O41" i="83"/>
  <c r="J10" i="83"/>
  <c r="Q10" i="83"/>
  <c r="F11" i="36"/>
  <c r="AF11" i="36"/>
  <c r="BQ11" i="36"/>
  <c r="AG11" i="36"/>
  <c r="B34" i="36"/>
  <c r="BQ17" i="36"/>
  <c r="AZ17" i="36"/>
  <c r="F17" i="36"/>
  <c r="AG17" i="36"/>
  <c r="AF17" i="36"/>
  <c r="F20" i="38"/>
  <c r="AD19" i="38"/>
  <c r="AX37" i="83"/>
  <c r="AW37" i="83"/>
  <c r="AY37" i="83"/>
  <c r="G120" i="85"/>
  <c r="W43" i="83"/>
  <c r="B114" i="85"/>
  <c r="B37" i="83"/>
  <c r="V37" i="83"/>
  <c r="H20" i="38"/>
  <c r="J19" i="38"/>
  <c r="AF19" i="38"/>
  <c r="O13" i="83"/>
  <c r="BC13" i="83"/>
  <c r="AX43" i="83"/>
  <c r="AW43" i="83"/>
  <c r="AY43" i="83"/>
  <c r="O28" i="83"/>
  <c r="BC28" i="83"/>
  <c r="AW35" i="83"/>
  <c r="AY35" i="83"/>
  <c r="AX35" i="83"/>
  <c r="Q9" i="83"/>
  <c r="J9" i="83"/>
  <c r="AW40" i="36"/>
  <c r="AY40" i="36"/>
  <c r="AX40" i="36"/>
  <c r="X45" i="83"/>
  <c r="AW39" i="83"/>
  <c r="AY39" i="83"/>
  <c r="AX39" i="83"/>
  <c r="BA25" i="83"/>
  <c r="BR25" i="83"/>
  <c r="BT25" i="83"/>
  <c r="B106" i="85"/>
  <c r="B29" i="83"/>
  <c r="V29" i="83"/>
  <c r="BC24" i="83"/>
  <c r="O24" i="83"/>
  <c r="G106" i="85"/>
  <c r="W29" i="83"/>
  <c r="AZ27" i="36"/>
  <c r="BQ27" i="36"/>
  <c r="F27" i="36"/>
  <c r="AF27" i="36"/>
  <c r="AG27" i="36"/>
  <c r="B32" i="36"/>
  <c r="V32" i="36"/>
  <c r="BH18" i="36"/>
  <c r="BJ18" i="36"/>
  <c r="AU18" i="36"/>
  <c r="W36" i="36"/>
  <c r="B44" i="36"/>
  <c r="AX39" i="36"/>
  <c r="AW39" i="36"/>
  <c r="AY39" i="36"/>
  <c r="W11" i="36"/>
  <c r="F13" i="36"/>
  <c r="BQ13" i="36"/>
  <c r="AF13" i="36"/>
  <c r="AG13" i="36"/>
  <c r="C115" i="85"/>
  <c r="BF38" i="83"/>
  <c r="H38" i="83"/>
  <c r="BB38" i="83"/>
  <c r="B12" i="36"/>
  <c r="O14" i="36"/>
  <c r="BC14" i="36"/>
  <c r="W30" i="36"/>
  <c r="BH19" i="36"/>
  <c r="BJ19" i="36"/>
  <c r="AU19" i="36"/>
  <c r="BS11" i="36"/>
  <c r="AS11" i="36"/>
  <c r="BR11" i="36"/>
  <c r="C122" i="85"/>
  <c r="BF45" i="83"/>
  <c r="H45" i="83"/>
  <c r="BB45" i="83"/>
  <c r="BA45" i="83"/>
  <c r="BR45" i="83"/>
  <c r="BT45" i="83"/>
  <c r="AW42" i="83"/>
  <c r="AY42" i="83"/>
  <c r="AX42" i="83"/>
  <c r="C113" i="85"/>
  <c r="BB36" i="83"/>
  <c r="BF36" i="83"/>
  <c r="H36" i="83"/>
  <c r="BF44" i="83"/>
  <c r="H44" i="83"/>
  <c r="BB44" i="83"/>
  <c r="C121" i="85"/>
  <c r="C103" i="85"/>
  <c r="BF26" i="83"/>
  <c r="AW32" i="83"/>
  <c r="AY32" i="83"/>
  <c r="AX32" i="83"/>
  <c r="H119" i="85"/>
  <c r="AG42" i="83"/>
  <c r="AF42" i="83"/>
  <c r="BQ42" i="83"/>
  <c r="F42" i="83"/>
  <c r="AZ42" i="83"/>
  <c r="O25" i="36"/>
  <c r="BC25" i="36"/>
  <c r="AX33" i="83"/>
  <c r="AW33" i="83"/>
  <c r="AY33" i="83"/>
  <c r="BI19" i="83"/>
  <c r="AT20" i="83"/>
  <c r="AU31" i="83"/>
  <c r="Q23" i="83"/>
  <c r="J23" i="83"/>
  <c r="BT15" i="83"/>
  <c r="O8" i="36"/>
  <c r="BC8" i="36"/>
  <c r="BH16" i="83"/>
  <c r="BJ16" i="83"/>
  <c r="AU16" i="83"/>
  <c r="AW44" i="83"/>
  <c r="AY44" i="83"/>
  <c r="AX44" i="83"/>
  <c r="Q34" i="83"/>
  <c r="J34" i="83"/>
  <c r="BF39" i="83"/>
  <c r="C116" i="85"/>
  <c r="Q27" i="83"/>
  <c r="J27" i="83"/>
  <c r="C97" i="85"/>
  <c r="BB20" i="83"/>
  <c r="H20" i="83"/>
  <c r="BF20" i="83"/>
  <c r="Q31" i="83"/>
  <c r="J31" i="83"/>
  <c r="H29" i="36"/>
  <c r="BF29" i="36"/>
  <c r="BB29" i="36"/>
  <c r="BA29" i="36"/>
  <c r="BR29" i="36"/>
  <c r="BT29" i="36"/>
  <c r="C118" i="85"/>
  <c r="BF41" i="83"/>
  <c r="H41" i="83"/>
  <c r="BB41" i="83"/>
  <c r="BA41" i="83"/>
  <c r="BR41" i="83"/>
  <c r="BT41" i="83"/>
  <c r="BI21" i="36"/>
  <c r="AT22" i="36"/>
  <c r="BI22" i="36"/>
  <c r="BF24" i="36"/>
  <c r="BB24" i="36"/>
  <c r="BA24" i="36"/>
  <c r="BR24" i="36"/>
  <c r="BT24" i="36"/>
  <c r="H24" i="36"/>
  <c r="BT18" i="36"/>
  <c r="F16" i="36"/>
  <c r="BQ16" i="36"/>
  <c r="AZ16" i="36"/>
  <c r="AG16" i="36"/>
  <c r="W16" i="36"/>
  <c r="AF16" i="36"/>
  <c r="AT12" i="83"/>
  <c r="BI11" i="83"/>
  <c r="B39" i="83"/>
  <c r="B116" i="85"/>
  <c r="V39" i="83"/>
  <c r="Q19" i="83"/>
  <c r="J19" i="83"/>
  <c r="AW36" i="83"/>
  <c r="AY36" i="83"/>
  <c r="AX36" i="83"/>
  <c r="Q30" i="83"/>
  <c r="J30" i="83"/>
  <c r="AU45" i="83"/>
  <c r="BH45" i="83"/>
  <c r="BJ45" i="83"/>
  <c r="BA29" i="83"/>
  <c r="BR29" i="83"/>
  <c r="BT29" i="83"/>
  <c r="J16" i="83"/>
  <c r="Q16" i="83"/>
  <c r="W15" i="36"/>
  <c r="H37" i="36"/>
  <c r="BB37" i="36"/>
  <c r="BF37" i="36"/>
  <c r="B22" i="36"/>
  <c r="V22" i="36"/>
  <c r="BF19" i="36"/>
  <c r="H19" i="36"/>
  <c r="BB19" i="36"/>
  <c r="BA19" i="36"/>
  <c r="BR19" i="36"/>
  <c r="BT19" i="36"/>
  <c r="C120" i="85"/>
  <c r="BF43" i="83"/>
  <c r="F11" i="38"/>
  <c r="AD10" i="38"/>
  <c r="AC12" i="38"/>
  <c r="E13" i="38"/>
  <c r="V11" i="36"/>
  <c r="O24" i="36"/>
  <c r="BC24" i="36"/>
  <c r="BC37" i="36"/>
  <c r="O37" i="36"/>
  <c r="B45" i="36"/>
  <c r="V16" i="36"/>
  <c r="W18" i="36"/>
  <c r="W20" i="36"/>
  <c r="BQ42" i="36"/>
  <c r="AZ42" i="36"/>
  <c r="F42" i="36"/>
  <c r="W42" i="36"/>
  <c r="AF42" i="36"/>
  <c r="AG42" i="36"/>
  <c r="W26" i="36"/>
  <c r="B26" i="36"/>
  <c r="W41" i="36"/>
  <c r="AW26" i="36"/>
  <c r="AY26" i="36"/>
  <c r="AX26" i="36"/>
  <c r="AB18" i="38"/>
  <c r="BB38" i="36"/>
  <c r="BA38" i="36"/>
  <c r="BR38" i="36"/>
  <c r="BT38" i="36"/>
  <c r="H38" i="36"/>
  <c r="BF38" i="36"/>
  <c r="I11" i="38"/>
  <c r="J11" i="38"/>
  <c r="AG10" i="38"/>
  <c r="W28" i="36"/>
  <c r="BH9" i="83"/>
  <c r="BJ9" i="83"/>
  <c r="AU9" i="83"/>
  <c r="BC38" i="83"/>
  <c r="O38" i="83"/>
  <c r="H39" i="36"/>
  <c r="BF39" i="36"/>
  <c r="BB39" i="36"/>
  <c r="BA39" i="36"/>
  <c r="BR39" i="36"/>
  <c r="BT39" i="36"/>
  <c r="C94" i="85"/>
  <c r="BF17" i="83"/>
  <c r="AW35" i="36"/>
  <c r="AY35" i="36"/>
  <c r="AX35" i="36"/>
  <c r="AS10" i="83"/>
  <c r="BS10" i="83"/>
  <c r="AW23" i="83"/>
  <c r="AY23" i="83"/>
  <c r="AX23" i="83"/>
  <c r="AW28" i="83"/>
  <c r="AY28" i="83"/>
  <c r="AX28" i="83"/>
  <c r="AW27" i="83"/>
  <c r="AY27" i="83"/>
  <c r="AX27" i="83"/>
  <c r="AW38" i="83"/>
  <c r="AY38" i="83"/>
  <c r="AX38" i="83"/>
  <c r="BC36" i="83"/>
  <c r="O36" i="83"/>
  <c r="BC44" i="83"/>
  <c r="O44" i="83"/>
  <c r="BC26" i="83"/>
  <c r="O26" i="83"/>
  <c r="AX29" i="83"/>
  <c r="AW29" i="83"/>
  <c r="AY29" i="83"/>
  <c r="C90" i="85"/>
  <c r="H13" i="83"/>
  <c r="BB13" i="83"/>
  <c r="BF13" i="83"/>
  <c r="BF25" i="36"/>
  <c r="BB25" i="36"/>
  <c r="BA25" i="36"/>
  <c r="BR25" i="36"/>
  <c r="BT25" i="36"/>
  <c r="H25" i="36"/>
  <c r="AE8" i="38"/>
  <c r="AB8" i="38"/>
  <c r="G9" i="38"/>
  <c r="AU34" i="83"/>
  <c r="S105" i="52"/>
  <c r="S106" i="52"/>
  <c r="S72" i="52"/>
  <c r="S93" i="52"/>
  <c r="S23" i="52"/>
  <c r="S97" i="52"/>
  <c r="S83" i="52"/>
  <c r="S7" i="52"/>
  <c r="S43" i="52"/>
  <c r="S53" i="52"/>
  <c r="S95" i="52"/>
  <c r="S115" i="52"/>
  <c r="S73" i="52"/>
  <c r="S36" i="52"/>
  <c r="S34" i="52"/>
  <c r="S68" i="52"/>
  <c r="S9" i="52"/>
  <c r="S76" i="52"/>
  <c r="S121" i="52"/>
  <c r="S84" i="52"/>
  <c r="S32" i="52"/>
  <c r="S94" i="52"/>
  <c r="S122" i="52"/>
  <c r="S21" i="52"/>
  <c r="S49" i="52"/>
  <c r="S55" i="52"/>
  <c r="S60" i="52"/>
  <c r="S58" i="52"/>
  <c r="S74" i="52"/>
  <c r="S24" i="52"/>
  <c r="S12" i="52"/>
  <c r="S66" i="52"/>
  <c r="S107" i="52"/>
  <c r="S89" i="52"/>
  <c r="S78" i="52"/>
  <c r="S132" i="52"/>
  <c r="S45" i="52"/>
  <c r="S133" i="52"/>
  <c r="S10" i="52"/>
  <c r="S11" i="52"/>
  <c r="S127" i="52"/>
  <c r="S62" i="52"/>
  <c r="S90" i="52"/>
  <c r="S48" i="52"/>
  <c r="S70" i="52"/>
  <c r="S25" i="52"/>
  <c r="S116" i="52"/>
  <c r="S92" i="52"/>
  <c r="S35" i="52"/>
  <c r="S88" i="52"/>
  <c r="S6" i="52"/>
  <c r="S17" i="52"/>
  <c r="S63" i="52"/>
  <c r="S118" i="52"/>
  <c r="S113" i="52"/>
  <c r="S120" i="52"/>
  <c r="S65" i="52"/>
  <c r="S111" i="52"/>
  <c r="S99" i="52"/>
  <c r="S44" i="52"/>
  <c r="S112" i="52"/>
  <c r="S46" i="52"/>
  <c r="S123" i="52"/>
  <c r="S54" i="52"/>
  <c r="S103" i="52"/>
  <c r="S8" i="52"/>
  <c r="S31" i="52"/>
  <c r="S77" i="52"/>
  <c r="S128" i="52"/>
  <c r="S50" i="52"/>
  <c r="S101" i="52"/>
  <c r="S130" i="52"/>
  <c r="S39" i="52"/>
  <c r="S47" i="52"/>
  <c r="S69" i="52"/>
  <c r="S135" i="52"/>
  <c r="S109" i="52"/>
  <c r="S131" i="52"/>
  <c r="S13" i="52"/>
  <c r="S37" i="52"/>
  <c r="S91" i="52"/>
  <c r="S20" i="52"/>
  <c r="S26" i="52"/>
  <c r="S100" i="52"/>
  <c r="S86" i="52"/>
  <c r="S129" i="52"/>
  <c r="S52" i="52"/>
  <c r="S126" i="52"/>
  <c r="S27" i="52"/>
  <c r="S29" i="52"/>
  <c r="S64" i="52"/>
  <c r="S33" i="52"/>
  <c r="S28" i="52"/>
  <c r="S125" i="52"/>
  <c r="S38" i="52"/>
  <c r="S16" i="52"/>
  <c r="S19" i="52"/>
  <c r="S98" i="52"/>
  <c r="S51" i="52"/>
  <c r="S102" i="52"/>
  <c r="S87" i="52"/>
  <c r="S108" i="52"/>
  <c r="S119" i="52"/>
  <c r="S30" i="52"/>
  <c r="S14" i="52"/>
  <c r="S57" i="52"/>
  <c r="S80" i="52"/>
  <c r="S59" i="52"/>
  <c r="S42" i="52"/>
  <c r="S40" i="52"/>
  <c r="S18" i="52"/>
  <c r="S15" i="52"/>
  <c r="S82" i="52"/>
  <c r="S5" i="52"/>
  <c r="S96" i="52"/>
  <c r="S41" i="52"/>
  <c r="S85" i="52"/>
  <c r="S22" i="52"/>
  <c r="S79" i="52"/>
  <c r="S75" i="52"/>
  <c r="S71" i="52"/>
  <c r="S56" i="52"/>
  <c r="S117" i="52"/>
  <c r="S110" i="52"/>
  <c r="S81" i="52"/>
  <c r="S61" i="52"/>
  <c r="S67" i="52"/>
  <c r="AX25" i="83"/>
  <c r="AW25" i="83"/>
  <c r="AY25" i="83"/>
  <c r="BH30" i="83"/>
  <c r="BJ30" i="83"/>
  <c r="AU30" i="83"/>
  <c r="W42" i="83"/>
  <c r="BA8" i="83"/>
  <c r="BR8" i="83"/>
  <c r="BT8" i="83"/>
  <c r="Q35" i="83"/>
  <c r="J35" i="83"/>
  <c r="Q22" i="83"/>
  <c r="J22" i="83"/>
  <c r="BH15" i="83"/>
  <c r="BJ15" i="83"/>
  <c r="AU15" i="83"/>
  <c r="BC21" i="83"/>
  <c r="O21" i="83"/>
  <c r="H91" i="85"/>
  <c r="BQ14" i="83"/>
  <c r="AF14" i="83"/>
  <c r="F14" i="83"/>
  <c r="AG14" i="83"/>
  <c r="BF8" i="36"/>
  <c r="H8" i="36"/>
  <c r="BB8" i="36"/>
  <c r="BA8" i="36"/>
  <c r="BR8" i="36"/>
  <c r="BT8" i="36"/>
  <c r="W22" i="36"/>
  <c r="W12" i="36"/>
  <c r="BB26" i="83"/>
  <c r="H26" i="83"/>
  <c r="O20" i="83"/>
  <c r="BC20" i="83"/>
  <c r="C101" i="85"/>
  <c r="BB24" i="83"/>
  <c r="BF24" i="83"/>
  <c r="H24" i="83"/>
  <c r="V28" i="36"/>
  <c r="B11" i="83"/>
  <c r="W11" i="83"/>
  <c r="AW45" i="83"/>
  <c r="AY45" i="83"/>
  <c r="AX45" i="83"/>
  <c r="O27" i="83"/>
  <c r="BC27" i="83"/>
  <c r="B122" i="85"/>
  <c r="B45" i="83"/>
  <c r="AX18" i="36"/>
  <c r="AW18" i="36"/>
  <c r="AZ18" i="36"/>
  <c r="H21" i="38"/>
  <c r="J20" i="38"/>
  <c r="AF20" i="38"/>
  <c r="AY17" i="36"/>
  <c r="Z17" i="36"/>
  <c r="C17" i="36"/>
  <c r="AY11" i="36"/>
  <c r="C11" i="36"/>
  <c r="Z11" i="36"/>
  <c r="B35" i="36"/>
  <c r="V35" i="36"/>
  <c r="Z31" i="36"/>
  <c r="C31" i="36"/>
  <c r="AW26" i="83"/>
  <c r="AY26" i="83"/>
  <c r="AX26" i="83"/>
  <c r="B21" i="36"/>
  <c r="V21" i="36"/>
  <c r="Z30" i="36"/>
  <c r="C30" i="36"/>
  <c r="AW34" i="83"/>
  <c r="AY34" i="83"/>
  <c r="AX34" i="83"/>
  <c r="G121" i="85"/>
  <c r="W44" i="83"/>
  <c r="F45" i="36"/>
  <c r="BQ45" i="36"/>
  <c r="AZ45" i="36"/>
  <c r="AG45" i="36"/>
  <c r="AF45" i="36"/>
  <c r="AC13" i="38"/>
  <c r="E14" i="38"/>
  <c r="BA37" i="36"/>
  <c r="BR37" i="36"/>
  <c r="BT37" i="36"/>
  <c r="C93" i="85"/>
  <c r="BF16" i="83"/>
  <c r="BB16" i="83"/>
  <c r="H16" i="83"/>
  <c r="C107" i="85"/>
  <c r="BF30" i="83"/>
  <c r="H30" i="83"/>
  <c r="BB30" i="83"/>
  <c r="BA30" i="83"/>
  <c r="BR30" i="83"/>
  <c r="BT30" i="83"/>
  <c r="BF19" i="83"/>
  <c r="C96" i="85"/>
  <c r="BB19" i="83"/>
  <c r="H19" i="83"/>
  <c r="H116" i="85"/>
  <c r="BQ39" i="83"/>
  <c r="F39" i="83"/>
  <c r="AZ39" i="83"/>
  <c r="AF39" i="83"/>
  <c r="AG39" i="83"/>
  <c r="AY16" i="36"/>
  <c r="Z16" i="36"/>
  <c r="C16" i="36"/>
  <c r="C108" i="85"/>
  <c r="BF31" i="83"/>
  <c r="H31" i="83"/>
  <c r="BB31" i="83"/>
  <c r="BA31" i="83"/>
  <c r="BR31" i="83"/>
  <c r="BT31" i="83"/>
  <c r="BA20" i="83"/>
  <c r="O23" i="83"/>
  <c r="BC23" i="83"/>
  <c r="B36" i="83"/>
  <c r="V36" i="83"/>
  <c r="B113" i="85"/>
  <c r="BT11" i="36"/>
  <c r="BA38" i="83"/>
  <c r="BR38" i="83"/>
  <c r="BT38" i="83"/>
  <c r="Z13" i="36"/>
  <c r="AY13" i="36"/>
  <c r="C13" i="36"/>
  <c r="AZ44" i="36"/>
  <c r="F44" i="36"/>
  <c r="BQ44" i="36"/>
  <c r="AG44" i="36"/>
  <c r="AF44" i="36"/>
  <c r="W44" i="36"/>
  <c r="O9" i="83"/>
  <c r="BC9" i="83"/>
  <c r="G105" i="85"/>
  <c r="G90" i="85"/>
  <c r="W13" i="83"/>
  <c r="F21" i="38"/>
  <c r="AD21" i="38"/>
  <c r="AD20" i="38"/>
  <c r="H92" i="85"/>
  <c r="BQ15" i="83"/>
  <c r="AG15" i="83"/>
  <c r="AF15" i="83"/>
  <c r="F15" i="83"/>
  <c r="W15" i="83"/>
  <c r="O40" i="83"/>
  <c r="BC40" i="83"/>
  <c r="W45" i="36"/>
  <c r="BA28" i="83"/>
  <c r="BR28" i="83"/>
  <c r="BT28" i="83"/>
  <c r="AZ25" i="83"/>
  <c r="BC33" i="83"/>
  <c r="O33" i="83"/>
  <c r="AT14" i="36"/>
  <c r="BI14" i="36"/>
  <c r="BI13" i="36"/>
  <c r="B14" i="36"/>
  <c r="V14" i="36"/>
  <c r="BQ36" i="36"/>
  <c r="AZ36" i="36"/>
  <c r="F36" i="36"/>
  <c r="AG36" i="36"/>
  <c r="AF36" i="36"/>
  <c r="F20" i="36"/>
  <c r="BQ20" i="36"/>
  <c r="AG20" i="36"/>
  <c r="AF20" i="36"/>
  <c r="BA10" i="36"/>
  <c r="BR10" i="36"/>
  <c r="BT10" i="36"/>
  <c r="AZ40" i="36"/>
  <c r="C94" i="29"/>
  <c r="B95" i="29"/>
  <c r="H95" i="29"/>
  <c r="Z28" i="36"/>
  <c r="C28" i="36"/>
  <c r="W35" i="36"/>
  <c r="O32" i="83"/>
  <c r="BC32" i="83"/>
  <c r="W38" i="36"/>
  <c r="AZ15" i="36"/>
  <c r="BQ15" i="36"/>
  <c r="F15" i="36"/>
  <c r="AG15" i="36"/>
  <c r="AF15" i="36"/>
  <c r="B24" i="83"/>
  <c r="B101" i="85"/>
  <c r="V24" i="83"/>
  <c r="AE9" i="38"/>
  <c r="AB9" i="38"/>
  <c r="G10" i="38"/>
  <c r="G115" i="85"/>
  <c r="W38" i="83"/>
  <c r="B38" i="36"/>
  <c r="V38" i="36"/>
  <c r="F12" i="38"/>
  <c r="AD11" i="38"/>
  <c r="BC16" i="83"/>
  <c r="O16" i="83"/>
  <c r="B29" i="36"/>
  <c r="V29" i="36"/>
  <c r="Z42" i="83"/>
  <c r="C42" i="83"/>
  <c r="C86" i="85"/>
  <c r="BB9" i="83"/>
  <c r="BA9" i="83"/>
  <c r="BR9" i="83"/>
  <c r="BT9" i="83"/>
  <c r="BF9" i="83"/>
  <c r="H9" i="83"/>
  <c r="F34" i="36"/>
  <c r="BQ34" i="36"/>
  <c r="AF34" i="36"/>
  <c r="AG34" i="36"/>
  <c r="AZ34" i="36"/>
  <c r="G118" i="85"/>
  <c r="BB40" i="83"/>
  <c r="BA40" i="83"/>
  <c r="BR40" i="83"/>
  <c r="BT40" i="83"/>
  <c r="BF40" i="83"/>
  <c r="C117" i="85"/>
  <c r="H40" i="83"/>
  <c r="O12" i="83"/>
  <c r="BC12" i="83"/>
  <c r="BS12" i="36"/>
  <c r="BT12" i="36"/>
  <c r="AS12" i="36"/>
  <c r="BR12" i="36"/>
  <c r="C109" i="85"/>
  <c r="H32" i="83"/>
  <c r="BB32" i="83"/>
  <c r="BA32" i="83"/>
  <c r="BR32" i="83"/>
  <c r="BT32" i="83"/>
  <c r="BF32" i="83"/>
  <c r="AF12" i="38"/>
  <c r="H13" i="38"/>
  <c r="H88" i="85"/>
  <c r="BQ11" i="83"/>
  <c r="AG11" i="83"/>
  <c r="AF11" i="83"/>
  <c r="F11" i="83"/>
  <c r="V11" i="83"/>
  <c r="G97" i="85"/>
  <c r="AW15" i="83"/>
  <c r="AZ15" i="83"/>
  <c r="AX15" i="83"/>
  <c r="BF35" i="83"/>
  <c r="C112" i="85"/>
  <c r="H35" i="83"/>
  <c r="BB35" i="83"/>
  <c r="AW30" i="83"/>
  <c r="AY30" i="83"/>
  <c r="AX30" i="83"/>
  <c r="BA24" i="83"/>
  <c r="BR24" i="83"/>
  <c r="BT24" i="83"/>
  <c r="B103" i="85"/>
  <c r="B26" i="83"/>
  <c r="V26" i="83"/>
  <c r="O35" i="83"/>
  <c r="BC35" i="83"/>
  <c r="B25" i="36"/>
  <c r="V25" i="36"/>
  <c r="BA13" i="83"/>
  <c r="BT10" i="83"/>
  <c r="AW9" i="83"/>
  <c r="AX9" i="83"/>
  <c r="AG11" i="38"/>
  <c r="I12" i="38"/>
  <c r="BQ26" i="36"/>
  <c r="F26" i="36"/>
  <c r="AZ26" i="36"/>
  <c r="V26" i="36"/>
  <c r="AF26" i="36"/>
  <c r="AG26" i="36"/>
  <c r="V45" i="36"/>
  <c r="W24" i="36"/>
  <c r="B37" i="36"/>
  <c r="V37" i="36"/>
  <c r="O30" i="83"/>
  <c r="BC30" i="83"/>
  <c r="O19" i="83"/>
  <c r="BC19" i="83"/>
  <c r="BR11" i="83"/>
  <c r="AS11" i="83"/>
  <c r="BS11" i="83"/>
  <c r="BS22" i="36"/>
  <c r="AS22" i="36"/>
  <c r="BR22" i="36"/>
  <c r="O31" i="83"/>
  <c r="BC31" i="83"/>
  <c r="AW31" i="83"/>
  <c r="AY31" i="83"/>
  <c r="AX31" i="83"/>
  <c r="BA44" i="83"/>
  <c r="BR44" i="83"/>
  <c r="BT44" i="83"/>
  <c r="AX19" i="36"/>
  <c r="AW19" i="36"/>
  <c r="W14" i="36"/>
  <c r="B115" i="85"/>
  <c r="B38" i="83"/>
  <c r="V38" i="83"/>
  <c r="V44" i="36"/>
  <c r="Z27" i="36"/>
  <c r="C27" i="36"/>
  <c r="H106" i="85"/>
  <c r="AZ29" i="83"/>
  <c r="BQ29" i="83"/>
  <c r="F29" i="83"/>
  <c r="AF29" i="83"/>
  <c r="AG29" i="83"/>
  <c r="AZ37" i="83"/>
  <c r="BQ37" i="83"/>
  <c r="F37" i="83"/>
  <c r="H114" i="85"/>
  <c r="AF37" i="83"/>
  <c r="AG37" i="83"/>
  <c r="W37" i="83"/>
  <c r="BC10" i="83"/>
  <c r="O10" i="83"/>
  <c r="BA35" i="36"/>
  <c r="BR35" i="36"/>
  <c r="BT35" i="36"/>
  <c r="O90" i="85"/>
  <c r="K11" i="38"/>
  <c r="C110" i="85"/>
  <c r="BB33" i="83"/>
  <c r="BA33" i="83"/>
  <c r="BR33" i="83"/>
  <c r="BT33" i="83"/>
  <c r="BF33" i="83"/>
  <c r="H33" i="83"/>
  <c r="G122" i="85"/>
  <c r="W45" i="83"/>
  <c r="Z9" i="36"/>
  <c r="AY9" i="36"/>
  <c r="C9" i="36"/>
  <c r="V36" i="36"/>
  <c r="V20" i="36"/>
  <c r="BQ43" i="36"/>
  <c r="AZ43" i="36"/>
  <c r="F43" i="36"/>
  <c r="AG43" i="36"/>
  <c r="AF43" i="36"/>
  <c r="W43" i="36"/>
  <c r="Z41" i="36"/>
  <c r="C41" i="36"/>
  <c r="AZ31" i="36"/>
  <c r="B98" i="85"/>
  <c r="B21" i="83"/>
  <c r="V21" i="83"/>
  <c r="C95" i="85"/>
  <c r="BF18" i="83"/>
  <c r="H18" i="83"/>
  <c r="BB18" i="83"/>
  <c r="BA18" i="83"/>
  <c r="BR18" i="83"/>
  <c r="BT18" i="83"/>
  <c r="BA21" i="36"/>
  <c r="W39" i="83"/>
  <c r="BC22" i="83"/>
  <c r="O22" i="83"/>
  <c r="B19" i="36"/>
  <c r="V19" i="36"/>
  <c r="B20" i="83"/>
  <c r="V20" i="83"/>
  <c r="B97" i="85"/>
  <c r="BC34" i="83"/>
  <c r="O34" i="83"/>
  <c r="C100" i="85"/>
  <c r="BF23" i="83"/>
  <c r="H23" i="83"/>
  <c r="BB23" i="83"/>
  <c r="BA23" i="83"/>
  <c r="BR23" i="83"/>
  <c r="BT23" i="83"/>
  <c r="AS19" i="83"/>
  <c r="BS19" i="83"/>
  <c r="BH11" i="36"/>
  <c r="BJ11" i="36"/>
  <c r="AU11" i="36"/>
  <c r="BQ12" i="36"/>
  <c r="F12" i="36"/>
  <c r="AG12" i="36"/>
  <c r="AF12" i="36"/>
  <c r="BA26" i="83"/>
  <c r="BR26" i="83"/>
  <c r="BT26" i="83"/>
  <c r="B8" i="36"/>
  <c r="W8" i="36"/>
  <c r="AY14" i="83"/>
  <c r="C14" i="83"/>
  <c r="Z14" i="83"/>
  <c r="G98" i="85"/>
  <c r="C99" i="85"/>
  <c r="BB22" i="83"/>
  <c r="BA22" i="83"/>
  <c r="BF22" i="83"/>
  <c r="H22" i="83"/>
  <c r="B13" i="83"/>
  <c r="B90" i="85"/>
  <c r="V13" i="83"/>
  <c r="G103" i="85"/>
  <c r="G113" i="85"/>
  <c r="W36" i="83"/>
  <c r="BH10" i="83"/>
  <c r="BJ10" i="83"/>
  <c r="AU10" i="83"/>
  <c r="V39" i="36"/>
  <c r="B39" i="36"/>
  <c r="W39" i="36"/>
  <c r="Z42" i="36"/>
  <c r="C42" i="36"/>
  <c r="W37" i="36"/>
  <c r="W34" i="36"/>
  <c r="F22" i="36"/>
  <c r="AG22" i="36"/>
  <c r="BQ22" i="36"/>
  <c r="AF22" i="36"/>
  <c r="BI12" i="83"/>
  <c r="AT13" i="83"/>
  <c r="B24" i="36"/>
  <c r="BS21" i="36"/>
  <c r="BT21" i="36"/>
  <c r="BR21" i="36"/>
  <c r="AS21" i="36"/>
  <c r="B118" i="85"/>
  <c r="B41" i="83"/>
  <c r="C104" i="85"/>
  <c r="BF27" i="83"/>
  <c r="BB27" i="83"/>
  <c r="BA27" i="83"/>
  <c r="BR27" i="83"/>
  <c r="BT27" i="83"/>
  <c r="H27" i="83"/>
  <c r="C111" i="85"/>
  <c r="BB34" i="83"/>
  <c r="BA34" i="83"/>
  <c r="BR34" i="83"/>
  <c r="BT34" i="83"/>
  <c r="BF34" i="83"/>
  <c r="H34" i="83"/>
  <c r="AW16" i="83"/>
  <c r="AX16" i="83"/>
  <c r="AT21" i="83"/>
  <c r="BI20" i="83"/>
  <c r="B44" i="83"/>
  <c r="B121" i="85"/>
  <c r="V44" i="83"/>
  <c r="BA36" i="83"/>
  <c r="BR36" i="83"/>
  <c r="BT36" i="83"/>
  <c r="V12" i="36"/>
  <c r="F32" i="36"/>
  <c r="BQ32" i="36"/>
  <c r="AZ32" i="36"/>
  <c r="AF32" i="36"/>
  <c r="AG32" i="36"/>
  <c r="W32" i="36"/>
  <c r="G101" i="85"/>
  <c r="W24" i="83"/>
  <c r="V34" i="36"/>
  <c r="C87" i="85"/>
  <c r="BB10" i="83"/>
  <c r="BA10" i="83"/>
  <c r="BR10" i="83"/>
  <c r="BF10" i="83"/>
  <c r="H10" i="83"/>
  <c r="W29" i="36"/>
  <c r="B28" i="83"/>
  <c r="W28" i="83"/>
  <c r="B105" i="85"/>
  <c r="H85" i="85"/>
  <c r="AZ8" i="83"/>
  <c r="AG8" i="83"/>
  <c r="F8" i="83"/>
  <c r="AF8" i="83"/>
  <c r="BQ8" i="83"/>
  <c r="C25" i="83"/>
  <c r="Z25" i="83"/>
  <c r="W8" i="83"/>
  <c r="BH18" i="83"/>
  <c r="BJ18" i="83"/>
  <c r="AU18" i="83"/>
  <c r="AE19" i="38"/>
  <c r="AB19" i="38"/>
  <c r="G20" i="38"/>
  <c r="Z23" i="36"/>
  <c r="C23" i="36"/>
  <c r="C89" i="85"/>
  <c r="BF12" i="83"/>
  <c r="H12" i="83"/>
  <c r="BB12" i="83"/>
  <c r="W21" i="36"/>
  <c r="B10" i="36"/>
  <c r="Z40" i="36"/>
  <c r="C40" i="36"/>
  <c r="Z33" i="36"/>
  <c r="C33" i="36"/>
  <c r="BH20" i="36"/>
  <c r="BJ20" i="36"/>
  <c r="AU20" i="36"/>
  <c r="BA21" i="83"/>
  <c r="BC18" i="83"/>
  <c r="O18" i="83"/>
  <c r="H94" i="85"/>
  <c r="F17" i="83"/>
  <c r="BQ17" i="83"/>
  <c r="AZ17" i="83"/>
  <c r="AF17" i="83"/>
  <c r="AG17" i="83"/>
  <c r="H120" i="85"/>
  <c r="AZ43" i="83"/>
  <c r="F43" i="83"/>
  <c r="BQ43" i="83"/>
  <c r="AG43" i="83"/>
  <c r="AF43" i="83"/>
  <c r="Z18" i="36"/>
  <c r="AY18" i="36"/>
  <c r="C18" i="36"/>
  <c r="AZ10" i="36"/>
  <c r="F10" i="36"/>
  <c r="BQ10" i="36"/>
  <c r="AG10" i="36"/>
  <c r="AF10" i="36"/>
  <c r="AE20" i="38"/>
  <c r="G21" i="38"/>
  <c r="AE21" i="38"/>
  <c r="AT22" i="83"/>
  <c r="BI22" i="83"/>
  <c r="BI21" i="83"/>
  <c r="H118" i="85"/>
  <c r="AZ41" i="83"/>
  <c r="F41" i="83"/>
  <c r="BQ41" i="83"/>
  <c r="AF41" i="83"/>
  <c r="AG41" i="83"/>
  <c r="BR12" i="83"/>
  <c r="AS12" i="83"/>
  <c r="BS12" i="83"/>
  <c r="AY12" i="36"/>
  <c r="Z12" i="36"/>
  <c r="C12" i="36"/>
  <c r="G111" i="85"/>
  <c r="B110" i="85"/>
  <c r="B33" i="83"/>
  <c r="V33" i="83"/>
  <c r="G87" i="85"/>
  <c r="W10" i="83"/>
  <c r="G107" i="85"/>
  <c r="AG12" i="38"/>
  <c r="I13" i="38"/>
  <c r="B35" i="83"/>
  <c r="B112" i="85"/>
  <c r="V35" i="83"/>
  <c r="AY11" i="83"/>
  <c r="Z11" i="83"/>
  <c r="C11" i="83"/>
  <c r="G110" i="85"/>
  <c r="W33" i="83"/>
  <c r="Z15" i="83"/>
  <c r="AY15" i="83"/>
  <c r="C15" i="83"/>
  <c r="B19" i="83"/>
  <c r="B96" i="85"/>
  <c r="V19" i="83"/>
  <c r="AX20" i="36"/>
  <c r="AW20" i="36"/>
  <c r="AZ20" i="36"/>
  <c r="Z8" i="83"/>
  <c r="AY8" i="83"/>
  <c r="C8" i="83"/>
  <c r="V28" i="83"/>
  <c r="B87" i="85"/>
  <c r="B10" i="83"/>
  <c r="V10" i="83"/>
  <c r="Z32" i="36"/>
  <c r="C32" i="36"/>
  <c r="F24" i="36"/>
  <c r="AZ24" i="36"/>
  <c r="BQ24" i="36"/>
  <c r="AF24" i="36"/>
  <c r="AG24" i="36"/>
  <c r="Z22" i="36"/>
  <c r="AY22" i="36"/>
  <c r="C22" i="36"/>
  <c r="AW10" i="83"/>
  <c r="AX10" i="83"/>
  <c r="W26" i="83"/>
  <c r="H90" i="85"/>
  <c r="F13" i="83"/>
  <c r="BQ13" i="83"/>
  <c r="AG13" i="83"/>
  <c r="AF13" i="83"/>
  <c r="B23" i="83"/>
  <c r="B100" i="85"/>
  <c r="V23" i="83"/>
  <c r="B95" i="85"/>
  <c r="B18" i="83"/>
  <c r="V18" i="83"/>
  <c r="H98" i="85"/>
  <c r="F21" i="83"/>
  <c r="BQ21" i="83"/>
  <c r="AF21" i="83"/>
  <c r="AG21" i="83"/>
  <c r="O91" i="85"/>
  <c r="K12" i="38"/>
  <c r="W25" i="36"/>
  <c r="BT22" i="36"/>
  <c r="G112" i="85"/>
  <c r="W35" i="83"/>
  <c r="W20" i="83"/>
  <c r="G89" i="85"/>
  <c r="AD12" i="38"/>
  <c r="F13" i="38"/>
  <c r="AY15" i="36"/>
  <c r="Z15" i="36"/>
  <c r="C15" i="36"/>
  <c r="Z36" i="36"/>
  <c r="C36" i="36"/>
  <c r="F14" i="36"/>
  <c r="BQ14" i="36"/>
  <c r="AF14" i="36"/>
  <c r="AG14" i="36"/>
  <c r="G86" i="85"/>
  <c r="G100" i="85"/>
  <c r="W23" i="83"/>
  <c r="Z39" i="83"/>
  <c r="C39" i="83"/>
  <c r="BA19" i="83"/>
  <c r="BR19" i="83"/>
  <c r="BT19" i="83"/>
  <c r="B107" i="85"/>
  <c r="B30" i="83"/>
  <c r="V30" i="83"/>
  <c r="BA16" i="83"/>
  <c r="BR16" i="83"/>
  <c r="BT16" i="83"/>
  <c r="AC14" i="38"/>
  <c r="E15" i="38"/>
  <c r="BQ35" i="36"/>
  <c r="F35" i="36"/>
  <c r="AZ35" i="36"/>
  <c r="AG35" i="36"/>
  <c r="AF35" i="36"/>
  <c r="F45" i="83"/>
  <c r="H122" i="85"/>
  <c r="AZ45" i="83"/>
  <c r="BQ45" i="83"/>
  <c r="AG45" i="83"/>
  <c r="AF45" i="83"/>
  <c r="G104" i="85"/>
  <c r="C43" i="83"/>
  <c r="Z43" i="83"/>
  <c r="BH22" i="36"/>
  <c r="BJ22" i="36"/>
  <c r="AU22" i="36"/>
  <c r="Z34" i="36"/>
  <c r="C34" i="36"/>
  <c r="AZ29" i="36"/>
  <c r="BQ29" i="36"/>
  <c r="F29" i="36"/>
  <c r="AF29" i="36"/>
  <c r="AG29" i="36"/>
  <c r="B31" i="83"/>
  <c r="B108" i="85"/>
  <c r="B16" i="83"/>
  <c r="B93" i="85"/>
  <c r="V16" i="83"/>
  <c r="G95" i="85"/>
  <c r="W18" i="83"/>
  <c r="BA12" i="83"/>
  <c r="AW18" i="83"/>
  <c r="AX18" i="83"/>
  <c r="H121" i="85"/>
  <c r="AZ44" i="83"/>
  <c r="BQ44" i="83"/>
  <c r="F44" i="83"/>
  <c r="AF44" i="83"/>
  <c r="AG44" i="83"/>
  <c r="BH21" i="36"/>
  <c r="BJ21" i="36"/>
  <c r="AU21" i="36"/>
  <c r="V24" i="36"/>
  <c r="B99" i="85"/>
  <c r="B22" i="83"/>
  <c r="W21" i="83"/>
  <c r="BH19" i="83"/>
  <c r="BJ19" i="83"/>
  <c r="AU19" i="83"/>
  <c r="BQ19" i="36"/>
  <c r="AZ19" i="36"/>
  <c r="F19" i="36"/>
  <c r="AF19" i="36"/>
  <c r="AG19" i="36"/>
  <c r="W10" i="36"/>
  <c r="W19" i="36"/>
  <c r="Z43" i="36"/>
  <c r="C43" i="36"/>
  <c r="Z37" i="83"/>
  <c r="C37" i="83"/>
  <c r="G108" i="85"/>
  <c r="BT11" i="83"/>
  <c r="G96" i="85"/>
  <c r="W19" i="83"/>
  <c r="AZ37" i="36"/>
  <c r="BQ37" i="36"/>
  <c r="F37" i="36"/>
  <c r="AF37" i="36"/>
  <c r="AG37" i="36"/>
  <c r="Z26" i="36"/>
  <c r="C26" i="36"/>
  <c r="AF13" i="38"/>
  <c r="H14" i="38"/>
  <c r="BH12" i="36"/>
  <c r="BJ12" i="36"/>
  <c r="AU12" i="36"/>
  <c r="B40" i="83"/>
  <c r="B117" i="85"/>
  <c r="V40" i="83"/>
  <c r="W41" i="83"/>
  <c r="B9" i="83"/>
  <c r="W9" i="83"/>
  <c r="V9" i="83"/>
  <c r="B86" i="85"/>
  <c r="G93" i="85"/>
  <c r="G11" i="38"/>
  <c r="AE10" i="38"/>
  <c r="AB10" i="38"/>
  <c r="H101" i="85"/>
  <c r="BQ24" i="83"/>
  <c r="F24" i="83"/>
  <c r="AZ24" i="83"/>
  <c r="AF24" i="83"/>
  <c r="AG24" i="83"/>
  <c r="G109" i="85"/>
  <c r="Z20" i="36"/>
  <c r="AY20" i="36"/>
  <c r="C20" i="36"/>
  <c r="AS13" i="36"/>
  <c r="BR13" i="36"/>
  <c r="BS13" i="36"/>
  <c r="G117" i="85"/>
  <c r="W40" i="83"/>
  <c r="AB20" i="38"/>
  <c r="Z44" i="36"/>
  <c r="C44" i="36"/>
  <c r="J21" i="38"/>
  <c r="AF21" i="38"/>
  <c r="V45" i="83"/>
  <c r="AZ8" i="36"/>
  <c r="F8" i="36"/>
  <c r="BQ8" i="36"/>
  <c r="AG8" i="36"/>
  <c r="AF8" i="36"/>
  <c r="H97" i="85"/>
  <c r="BQ20" i="83"/>
  <c r="F20" i="83"/>
  <c r="AG20" i="83"/>
  <c r="AF20" i="83"/>
  <c r="AY17" i="83"/>
  <c r="Z17" i="83"/>
  <c r="C17" i="83"/>
  <c r="V10" i="36"/>
  <c r="B12" i="83"/>
  <c r="B89" i="85"/>
  <c r="V12" i="83"/>
  <c r="H105" i="85"/>
  <c r="BQ28" i="83"/>
  <c r="F28" i="83"/>
  <c r="AG28" i="83"/>
  <c r="AZ28" i="83"/>
  <c r="AF28" i="83"/>
  <c r="AS20" i="83"/>
  <c r="BR20" i="83"/>
  <c r="BS20" i="83"/>
  <c r="B111" i="85"/>
  <c r="B34" i="83"/>
  <c r="V34" i="83"/>
  <c r="B27" i="83"/>
  <c r="W27" i="83"/>
  <c r="B104" i="85"/>
  <c r="V27" i="83"/>
  <c r="V41" i="83"/>
  <c r="AT14" i="83"/>
  <c r="BI14" i="83"/>
  <c r="BI13" i="83"/>
  <c r="BQ39" i="36"/>
  <c r="F39" i="36"/>
  <c r="AZ39" i="36"/>
  <c r="AF39" i="36"/>
  <c r="AG39" i="36"/>
  <c r="V8" i="36"/>
  <c r="AW11" i="36"/>
  <c r="AZ11" i="36"/>
  <c r="AX11" i="36"/>
  <c r="G99" i="85"/>
  <c r="W22" i="83"/>
  <c r="C29" i="83"/>
  <c r="Z29" i="83"/>
  <c r="H115" i="85"/>
  <c r="BQ38" i="83"/>
  <c r="F38" i="83"/>
  <c r="AZ38" i="83"/>
  <c r="AG38" i="83"/>
  <c r="AF38" i="83"/>
  <c r="BH11" i="83"/>
  <c r="BJ11" i="83"/>
  <c r="AU11" i="83"/>
  <c r="F25" i="36"/>
  <c r="BQ25" i="36"/>
  <c r="AZ25" i="36"/>
  <c r="AG25" i="36"/>
  <c r="AF25" i="36"/>
  <c r="H103" i="85"/>
  <c r="AZ26" i="83"/>
  <c r="BQ26" i="83"/>
  <c r="F26" i="83"/>
  <c r="AF26" i="83"/>
  <c r="AG26" i="83"/>
  <c r="BA35" i="83"/>
  <c r="BR35" i="83"/>
  <c r="BT35" i="83"/>
  <c r="J12" i="38"/>
  <c r="B32" i="83"/>
  <c r="V32" i="83"/>
  <c r="B109" i="85"/>
  <c r="BQ38" i="36"/>
  <c r="AZ38" i="36"/>
  <c r="F38" i="36"/>
  <c r="AF38" i="36"/>
  <c r="AG38" i="36"/>
  <c r="C93" i="29"/>
  <c r="B94" i="29"/>
  <c r="BR14" i="36"/>
  <c r="BS14" i="36"/>
  <c r="BT14" i="36"/>
  <c r="AS14" i="36"/>
  <c r="AB21" i="38"/>
  <c r="H113" i="85"/>
  <c r="AZ36" i="83"/>
  <c r="AF36" i="83"/>
  <c r="F36" i="83"/>
  <c r="BQ36" i="83"/>
  <c r="AG36" i="83"/>
  <c r="Z45" i="36"/>
  <c r="C45" i="36"/>
  <c r="BQ21" i="36"/>
  <c r="F21" i="36"/>
  <c r="AG21" i="36"/>
  <c r="AF21" i="36"/>
  <c r="H99" i="85"/>
  <c r="F22" i="83"/>
  <c r="BQ22" i="83"/>
  <c r="AF22" i="83"/>
  <c r="AG22" i="83"/>
  <c r="I14" i="38"/>
  <c r="AG13" i="38"/>
  <c r="Z41" i="83"/>
  <c r="C41" i="83"/>
  <c r="Z26" i="83"/>
  <c r="C26" i="83"/>
  <c r="C25" i="36"/>
  <c r="Z25" i="36"/>
  <c r="H111" i="85"/>
  <c r="AZ34" i="83"/>
  <c r="F34" i="83"/>
  <c r="BQ34" i="83"/>
  <c r="AG34" i="83"/>
  <c r="AF34" i="83"/>
  <c r="BH20" i="83"/>
  <c r="BJ20" i="83"/>
  <c r="AU20" i="83"/>
  <c r="Z28" i="83"/>
  <c r="C28" i="83"/>
  <c r="AU13" i="36"/>
  <c r="BH13" i="36"/>
  <c r="BJ13" i="36"/>
  <c r="W32" i="83"/>
  <c r="Z37" i="36"/>
  <c r="C37" i="36"/>
  <c r="AY19" i="36"/>
  <c r="Z19" i="36"/>
  <c r="C19" i="36"/>
  <c r="H108" i="85"/>
  <c r="F31" i="83"/>
  <c r="AZ31" i="83"/>
  <c r="BQ31" i="83"/>
  <c r="AG31" i="83"/>
  <c r="AF31" i="83"/>
  <c r="AX22" i="36"/>
  <c r="AW22" i="36"/>
  <c r="AZ22" i="36"/>
  <c r="F14" i="38"/>
  <c r="AD13" i="38"/>
  <c r="AY13" i="83"/>
  <c r="Z13" i="83"/>
  <c r="C13" i="83"/>
  <c r="Z24" i="36"/>
  <c r="C24" i="36"/>
  <c r="H87" i="85"/>
  <c r="AZ10" i="83"/>
  <c r="F10" i="83"/>
  <c r="BQ10" i="83"/>
  <c r="AF10" i="83"/>
  <c r="AG10" i="83"/>
  <c r="W34" i="83"/>
  <c r="BH14" i="36"/>
  <c r="BJ14" i="36"/>
  <c r="AU14" i="36"/>
  <c r="Z29" i="36"/>
  <c r="C29" i="36"/>
  <c r="Z45" i="83"/>
  <c r="C45" i="83"/>
  <c r="BS22" i="83"/>
  <c r="BT22" i="83"/>
  <c r="AS22" i="83"/>
  <c r="BR22" i="83"/>
  <c r="AW11" i="83"/>
  <c r="AZ11" i="83"/>
  <c r="AX11" i="83"/>
  <c r="BR13" i="83"/>
  <c r="AS13" i="83"/>
  <c r="BS13" i="83"/>
  <c r="BT13" i="83"/>
  <c r="H89" i="85"/>
  <c r="F12" i="83"/>
  <c r="BQ12" i="83"/>
  <c r="AF12" i="83"/>
  <c r="AG12" i="83"/>
  <c r="AY20" i="83"/>
  <c r="Z20" i="83"/>
  <c r="C20" i="83"/>
  <c r="Z24" i="83"/>
  <c r="C24" i="83"/>
  <c r="AE11" i="38"/>
  <c r="AB11" i="38"/>
  <c r="G12" i="38"/>
  <c r="J13" i="38"/>
  <c r="H93" i="85"/>
  <c r="BQ16" i="83"/>
  <c r="F16" i="83"/>
  <c r="AZ16" i="83"/>
  <c r="AG16" i="83"/>
  <c r="AF16" i="83"/>
  <c r="AC15" i="38"/>
  <c r="E16" i="38"/>
  <c r="AC16" i="38"/>
  <c r="H107" i="85"/>
  <c r="AZ30" i="83"/>
  <c r="BQ30" i="83"/>
  <c r="F30" i="83"/>
  <c r="AF30" i="83"/>
  <c r="AG30" i="83"/>
  <c r="O92" i="85"/>
  <c r="K13" i="38"/>
  <c r="W30" i="83"/>
  <c r="BT12" i="83"/>
  <c r="Z10" i="36"/>
  <c r="AY10" i="36"/>
  <c r="C10" i="36"/>
  <c r="AY21" i="36"/>
  <c r="Z21" i="36"/>
  <c r="C21" i="36"/>
  <c r="C92" i="29"/>
  <c r="B93" i="29"/>
  <c r="H93" i="29"/>
  <c r="BQ32" i="83"/>
  <c r="F32" i="83"/>
  <c r="AZ32" i="83"/>
  <c r="H109" i="85"/>
  <c r="AF32" i="83"/>
  <c r="AG32" i="83"/>
  <c r="Z39" i="36"/>
  <c r="C39" i="36"/>
  <c r="Z8" i="36"/>
  <c r="C8" i="36"/>
  <c r="AY8" i="36"/>
  <c r="AX12" i="36"/>
  <c r="AW12" i="36"/>
  <c r="AZ12" i="36"/>
  <c r="AW19" i="83"/>
  <c r="AX19" i="83"/>
  <c r="Z35" i="36"/>
  <c r="C35" i="36"/>
  <c r="AY21" i="83"/>
  <c r="Z21" i="83"/>
  <c r="C21" i="83"/>
  <c r="Z36" i="83"/>
  <c r="C36" i="83"/>
  <c r="AK5" i="52"/>
  <c r="H94" i="29"/>
  <c r="Z38" i="36"/>
  <c r="C38" i="36"/>
  <c r="Z38" i="83"/>
  <c r="C38" i="83"/>
  <c r="BS14" i="83"/>
  <c r="AS14" i="83"/>
  <c r="BR14" i="83"/>
  <c r="H104" i="85"/>
  <c r="F27" i="83"/>
  <c r="AZ27" i="83"/>
  <c r="BQ27" i="83"/>
  <c r="AF27" i="83"/>
  <c r="AG27" i="83"/>
  <c r="BT20" i="83"/>
  <c r="BT13" i="36"/>
  <c r="W16" i="83"/>
  <c r="H86" i="85"/>
  <c r="F9" i="83"/>
  <c r="BQ9" i="83"/>
  <c r="AZ9" i="83"/>
  <c r="AF9" i="83"/>
  <c r="AG9" i="83"/>
  <c r="H117" i="85"/>
  <c r="AZ40" i="83"/>
  <c r="BQ40" i="83"/>
  <c r="F40" i="83"/>
  <c r="AF40" i="83"/>
  <c r="AG40" i="83"/>
  <c r="J14" i="38"/>
  <c r="AF14" i="38"/>
  <c r="H15" i="38"/>
  <c r="W31" i="83"/>
  <c r="V22" i="83"/>
  <c r="AW21" i="36"/>
  <c r="AZ21" i="36"/>
  <c r="AX21" i="36"/>
  <c r="Z44" i="83"/>
  <c r="C44" i="83"/>
  <c r="V31" i="83"/>
  <c r="Z14" i="36"/>
  <c r="AY14" i="36"/>
  <c r="C14" i="36"/>
  <c r="W12" i="83"/>
  <c r="H95" i="85"/>
  <c r="BQ18" i="83"/>
  <c r="F18" i="83"/>
  <c r="AZ18" i="83"/>
  <c r="AF18" i="83"/>
  <c r="AG18" i="83"/>
  <c r="H100" i="85"/>
  <c r="BQ23" i="83"/>
  <c r="F23" i="83"/>
  <c r="AZ23" i="83"/>
  <c r="AG23" i="83"/>
  <c r="AF23" i="83"/>
  <c r="H96" i="85"/>
  <c r="AZ19" i="83"/>
  <c r="BQ19" i="83"/>
  <c r="F19" i="83"/>
  <c r="AG19" i="83"/>
  <c r="AF19" i="83"/>
  <c r="H112" i="85"/>
  <c r="AZ35" i="83"/>
  <c r="F35" i="83"/>
  <c r="BQ35" i="83"/>
  <c r="AG35" i="83"/>
  <c r="AF35" i="83"/>
  <c r="H110" i="85"/>
  <c r="AZ33" i="83"/>
  <c r="BQ33" i="83"/>
  <c r="F33" i="83"/>
  <c r="AG33" i="83"/>
  <c r="AF33" i="83"/>
  <c r="BH12" i="83"/>
  <c r="BJ12" i="83"/>
  <c r="AU12" i="83"/>
  <c r="AS21" i="83"/>
  <c r="BS21" i="83"/>
  <c r="BR21" i="83"/>
  <c r="Z40" i="83"/>
  <c r="C40" i="83"/>
  <c r="AN5" i="52"/>
  <c r="AM5" i="52"/>
  <c r="AP5" i="52"/>
  <c r="AL121" i="52"/>
  <c r="AL87" i="52"/>
  <c r="AL55" i="52"/>
  <c r="AL23" i="52"/>
  <c r="AL120" i="52"/>
  <c r="AL86" i="52"/>
  <c r="AL54" i="52"/>
  <c r="AL22" i="52"/>
  <c r="AL107" i="52"/>
  <c r="AL64" i="52"/>
  <c r="AL20" i="52"/>
  <c r="AL106" i="52"/>
  <c r="AL61" i="52"/>
  <c r="AL19" i="52"/>
  <c r="AL105" i="52"/>
  <c r="AL60" i="52"/>
  <c r="AL18" i="52"/>
  <c r="AL101" i="52"/>
  <c r="AL59" i="52"/>
  <c r="AL17" i="52"/>
  <c r="AL66" i="52"/>
  <c r="AL108" i="52"/>
  <c r="AL21" i="52"/>
  <c r="AL76" i="52"/>
  <c r="AL11" i="52"/>
  <c r="AL110" i="52"/>
  <c r="AL125" i="52"/>
  <c r="AL36" i="52"/>
  <c r="AL57" i="52"/>
  <c r="AL12" i="52"/>
  <c r="AL90" i="52"/>
  <c r="AL5" i="52"/>
  <c r="AK72" i="52"/>
  <c r="AN72" i="52"/>
  <c r="AM43" i="52"/>
  <c r="AP43" i="52"/>
  <c r="AK96" i="52"/>
  <c r="AN96" i="52"/>
  <c r="AM112" i="52"/>
  <c r="AP112" i="52"/>
  <c r="AM121" i="52"/>
  <c r="AP121" i="52"/>
  <c r="AK80" i="52"/>
  <c r="AN80" i="52"/>
  <c r="AK100" i="52"/>
  <c r="AN100" i="52"/>
  <c r="AK68" i="52"/>
  <c r="AN68" i="52"/>
  <c r="AM135" i="52"/>
  <c r="AP135" i="52"/>
  <c r="AK64" i="52"/>
  <c r="AN64" i="52"/>
  <c r="AM130" i="52"/>
  <c r="AP130" i="52"/>
  <c r="AK92" i="52"/>
  <c r="AN92" i="52"/>
  <c r="AK60" i="52"/>
  <c r="AN60" i="52"/>
  <c r="AM108" i="52"/>
  <c r="AP108" i="52"/>
  <c r="AK97" i="52"/>
  <c r="AN97" i="52"/>
  <c r="AK74" i="52"/>
  <c r="AN74" i="52"/>
  <c r="AK79" i="52"/>
  <c r="AN79" i="52"/>
  <c r="AM36" i="52"/>
  <c r="AP36" i="52"/>
  <c r="AM48" i="52"/>
  <c r="AP48" i="52"/>
  <c r="AM37" i="52"/>
  <c r="AP37" i="52"/>
  <c r="AK62" i="52"/>
  <c r="AN62" i="52"/>
  <c r="AM116" i="52"/>
  <c r="AP116" i="52"/>
  <c r="AM109" i="52"/>
  <c r="AP109" i="52"/>
  <c r="AK66" i="52"/>
  <c r="AN66" i="52"/>
  <c r="AK57" i="52"/>
  <c r="AN57" i="52"/>
  <c r="AK77" i="52"/>
  <c r="AN77" i="52"/>
  <c r="AM33" i="52"/>
  <c r="AP33" i="52"/>
  <c r="AK75" i="52"/>
  <c r="AN75" i="52"/>
  <c r="AL103" i="52"/>
  <c r="AL63" i="52"/>
  <c r="AL15" i="52"/>
  <c r="AL102" i="52"/>
  <c r="AL62" i="52"/>
  <c r="AL14" i="52"/>
  <c r="AL84" i="52"/>
  <c r="AL32" i="52"/>
  <c r="AL93" i="52"/>
  <c r="AL41" i="52"/>
  <c r="AL116" i="52"/>
  <c r="AL50" i="52"/>
  <c r="AL126" i="52"/>
  <c r="AL69" i="52"/>
  <c r="AL135" i="52"/>
  <c r="AL24" i="52"/>
  <c r="AL43" i="52"/>
  <c r="AL34" i="52"/>
  <c r="AL68" i="52"/>
  <c r="AL6" i="52"/>
  <c r="AL16" i="52"/>
  <c r="AL98" i="52"/>
  <c r="AL33" i="52"/>
  <c r="AK88" i="52"/>
  <c r="AN88" i="52"/>
  <c r="AM51" i="52"/>
  <c r="AP51" i="52"/>
  <c r="AM103" i="52"/>
  <c r="AP103" i="52"/>
  <c r="AM35" i="52"/>
  <c r="AP35" i="52"/>
  <c r="AM39" i="52"/>
  <c r="AP39" i="52"/>
  <c r="AM47" i="52"/>
  <c r="AP47" i="52"/>
  <c r="AM110" i="52"/>
  <c r="AP110" i="52"/>
  <c r="AM125" i="52"/>
  <c r="AP125" i="52"/>
  <c r="AM40" i="52"/>
  <c r="AP40" i="52"/>
  <c r="AM133" i="52"/>
  <c r="AP133" i="52"/>
  <c r="AK55" i="52"/>
  <c r="AN55" i="52"/>
  <c r="AK86" i="52"/>
  <c r="AN86" i="52"/>
  <c r="AM44" i="52"/>
  <c r="AP44" i="52"/>
  <c r="AK81" i="52"/>
  <c r="AN81" i="52"/>
  <c r="AM52" i="52"/>
  <c r="AP52" i="52"/>
  <c r="AM107" i="52"/>
  <c r="AP107" i="52"/>
  <c r="AM120" i="52"/>
  <c r="AP120" i="52"/>
  <c r="AL132" i="52"/>
  <c r="AL95" i="52"/>
  <c r="AL47" i="52"/>
  <c r="AL7" i="52"/>
  <c r="AL94" i="52"/>
  <c r="AL46" i="52"/>
  <c r="AL131" i="52"/>
  <c r="AL74" i="52"/>
  <c r="AL10" i="52"/>
  <c r="AL83" i="52"/>
  <c r="AL29" i="52"/>
  <c r="AL92" i="52"/>
  <c r="AL40" i="52"/>
  <c r="AL115" i="52"/>
  <c r="AL49" i="52"/>
  <c r="AL109" i="52"/>
  <c r="AL133" i="52"/>
  <c r="AL99" i="52"/>
  <c r="AL97" i="52"/>
  <c r="AL26" i="52"/>
  <c r="AL100" i="52"/>
  <c r="AL123" i="52"/>
  <c r="AL56" i="52"/>
  <c r="AL48" i="52"/>
  <c r="AK84" i="52"/>
  <c r="AN84" i="52"/>
  <c r="AK76" i="52"/>
  <c r="AN76" i="52"/>
  <c r="AK85" i="52"/>
  <c r="AN85" i="52"/>
  <c r="AM50" i="52"/>
  <c r="AP50" i="52"/>
  <c r="AK61" i="52"/>
  <c r="AN61" i="52"/>
  <c r="AK101" i="52"/>
  <c r="AN101" i="52"/>
  <c r="AM54" i="52"/>
  <c r="AP54" i="52"/>
  <c r="AK65" i="52"/>
  <c r="AN65" i="52"/>
  <c r="AM115" i="52"/>
  <c r="AP115" i="52"/>
  <c r="AK91" i="52"/>
  <c r="AN91" i="52"/>
  <c r="AM119" i="52"/>
  <c r="AP119" i="52"/>
  <c r="AM24" i="52"/>
  <c r="AP24" i="52"/>
  <c r="AM38" i="52"/>
  <c r="AP38" i="52"/>
  <c r="AK59" i="52"/>
  <c r="AN59" i="52"/>
  <c r="AK95" i="52"/>
  <c r="AN95" i="52"/>
  <c r="AM41" i="52"/>
  <c r="AP41" i="52"/>
  <c r="AM106" i="52"/>
  <c r="AP106" i="52"/>
  <c r="AM45" i="52"/>
  <c r="AP45" i="52"/>
  <c r="AK99" i="52"/>
  <c r="AN99" i="52"/>
  <c r="AM26" i="52"/>
  <c r="AP26" i="52"/>
  <c r="AK71" i="52"/>
  <c r="AN71" i="52"/>
  <c r="AL79" i="52"/>
  <c r="AL38" i="52"/>
  <c r="AL128" i="52"/>
  <c r="AL82" i="52"/>
  <c r="AL88" i="52"/>
  <c r="AL67" i="52"/>
  <c r="AL89" i="52"/>
  <c r="AM27" i="52"/>
  <c r="AP27" i="52"/>
  <c r="AM117" i="52"/>
  <c r="AP117" i="52"/>
  <c r="AM132" i="52"/>
  <c r="AP132" i="52"/>
  <c r="AK58" i="52"/>
  <c r="AN58" i="52"/>
  <c r="AM22" i="52"/>
  <c r="AP22" i="52"/>
  <c r="AK103" i="52"/>
  <c r="AN103" i="52"/>
  <c r="AK93" i="52"/>
  <c r="AN93" i="52"/>
  <c r="AM46" i="52"/>
  <c r="AP46" i="52"/>
  <c r="AM118" i="52"/>
  <c r="AP118" i="52"/>
  <c r="AM97" i="52"/>
  <c r="AP97" i="52"/>
  <c r="AL130" i="52"/>
  <c r="AL78" i="52"/>
  <c r="AL52" i="52"/>
  <c r="AL9" i="52"/>
  <c r="AL28" i="52"/>
  <c r="AL37" i="52"/>
  <c r="AL85" i="52"/>
  <c r="AL53" i="52"/>
  <c r="AL80" i="52"/>
  <c r="AL119" i="52"/>
  <c r="AM28" i="52"/>
  <c r="AP28" i="52"/>
  <c r="AM129" i="52"/>
  <c r="AP129" i="52"/>
  <c r="AK94" i="52"/>
  <c r="AN94" i="52"/>
  <c r="AM123" i="52"/>
  <c r="AP123" i="52"/>
  <c r="AM113" i="52"/>
  <c r="AP113" i="52"/>
  <c r="AM16" i="52"/>
  <c r="AP16" i="52"/>
  <c r="AK69" i="52"/>
  <c r="AN69" i="52"/>
  <c r="AK90" i="52"/>
  <c r="AN90" i="52"/>
  <c r="AK67" i="52"/>
  <c r="AN67" i="52"/>
  <c r="AM131" i="52"/>
  <c r="AP131" i="52"/>
  <c r="AL39" i="52"/>
  <c r="AL129" i="52"/>
  <c r="AL118" i="52"/>
  <c r="AL73" i="52"/>
  <c r="AL91" i="52"/>
  <c r="AL35" i="52"/>
  <c r="AL77" i="52"/>
  <c r="AM15" i="52"/>
  <c r="AP15" i="52"/>
  <c r="AM32" i="52"/>
  <c r="AP32" i="52"/>
  <c r="AM105" i="52"/>
  <c r="AP105" i="52"/>
  <c r="AM122" i="52"/>
  <c r="AP122" i="52"/>
  <c r="AL31" i="52"/>
  <c r="AL96" i="52"/>
  <c r="AL127" i="52"/>
  <c r="AL27" i="52"/>
  <c r="AL113" i="52"/>
  <c r="AL75" i="52"/>
  <c r="AM75" i="52"/>
  <c r="AP75" i="52"/>
  <c r="AM126" i="52"/>
  <c r="AP126" i="52"/>
  <c r="AK112" i="52"/>
  <c r="AN112" i="52"/>
  <c r="AK78" i="52"/>
  <c r="AN78" i="52"/>
  <c r="AM14" i="52"/>
  <c r="AP14" i="52"/>
  <c r="AM90" i="52"/>
  <c r="AP90" i="52"/>
  <c r="AM34" i="52"/>
  <c r="AP34" i="52"/>
  <c r="AM73" i="52"/>
  <c r="AP73" i="52"/>
  <c r="AK116" i="52"/>
  <c r="AN116" i="52"/>
  <c r="AM53" i="52"/>
  <c r="AP53" i="52"/>
  <c r="AL111" i="52"/>
  <c r="AL42" i="52"/>
  <c r="AL72" i="52"/>
  <c r="AL44" i="52"/>
  <c r="AL25" i="52"/>
  <c r="AL45" i="52"/>
  <c r="AM71" i="52"/>
  <c r="AP71" i="52"/>
  <c r="AK48" i="52"/>
  <c r="AN48" i="52"/>
  <c r="AM62" i="52"/>
  <c r="AP62" i="52"/>
  <c r="AK49" i="52"/>
  <c r="AN49" i="52"/>
  <c r="AM25" i="52"/>
  <c r="AP25" i="52"/>
  <c r="AK102" i="52"/>
  <c r="AN102" i="52"/>
  <c r="AK130" i="52"/>
  <c r="AN130" i="52"/>
  <c r="AM128" i="52"/>
  <c r="AP128" i="52"/>
  <c r="AM42" i="52"/>
  <c r="AP42" i="52"/>
  <c r="AM111" i="52"/>
  <c r="AP111" i="52"/>
  <c r="AK82" i="52"/>
  <c r="AN82" i="52"/>
  <c r="AM6" i="52"/>
  <c r="AP6" i="52"/>
  <c r="AK70" i="52"/>
  <c r="AN70" i="52"/>
  <c r="AL112" i="52"/>
  <c r="AL117" i="52"/>
  <c r="AL65" i="52"/>
  <c r="AK20" i="52"/>
  <c r="AN20" i="52"/>
  <c r="AK98" i="52"/>
  <c r="AN98" i="52"/>
  <c r="AK63" i="52"/>
  <c r="AN63" i="52"/>
  <c r="AK45" i="52"/>
  <c r="AN45" i="52"/>
  <c r="AL13" i="52"/>
  <c r="AK128" i="52"/>
  <c r="AN128" i="52"/>
  <c r="AL71" i="52"/>
  <c r="AL51" i="52"/>
  <c r="AL122" i="52"/>
  <c r="AK56" i="52"/>
  <c r="AN56" i="52"/>
  <c r="AK21" i="52"/>
  <c r="AN21" i="52"/>
  <c r="AM9" i="52"/>
  <c r="AP9" i="52"/>
  <c r="AK123" i="52"/>
  <c r="AN123" i="52"/>
  <c r="AM127" i="52"/>
  <c r="AP127" i="52"/>
  <c r="AL30" i="52"/>
  <c r="AL70" i="52"/>
  <c r="AL8" i="52"/>
  <c r="AL58" i="52"/>
  <c r="AM63" i="52"/>
  <c r="AP63" i="52"/>
  <c r="AM49" i="52"/>
  <c r="AP49" i="52"/>
  <c r="AM89" i="52"/>
  <c r="AP89" i="52"/>
  <c r="AK87" i="52"/>
  <c r="AN87" i="52"/>
  <c r="AK89" i="52"/>
  <c r="AN89" i="52"/>
  <c r="AK108" i="52"/>
  <c r="AN108" i="52"/>
  <c r="AK73" i="52"/>
  <c r="AN73" i="52"/>
  <c r="AL81" i="52"/>
  <c r="AK8" i="52"/>
  <c r="AN8" i="52"/>
  <c r="AK83" i="52"/>
  <c r="AN83" i="52"/>
  <c r="AK7" i="52"/>
  <c r="AN7" i="52"/>
  <c r="AK13" i="52"/>
  <c r="AN13" i="52"/>
  <c r="AK15" i="52"/>
  <c r="AN15" i="52"/>
  <c r="AK17" i="52"/>
  <c r="AN17" i="52"/>
  <c r="AK26" i="52"/>
  <c r="AN26" i="52"/>
  <c r="AK36" i="52"/>
  <c r="AN36" i="52"/>
  <c r="AK39" i="52"/>
  <c r="AN39" i="52"/>
  <c r="AK41" i="52"/>
  <c r="AN41" i="52"/>
  <c r="AK44" i="52"/>
  <c r="AN44" i="52"/>
  <c r="AK50" i="52"/>
  <c r="AN50" i="52"/>
  <c r="AK52" i="52"/>
  <c r="AN52" i="52"/>
  <c r="AK54" i="52"/>
  <c r="AN54" i="52"/>
  <c r="AM56" i="52"/>
  <c r="AP56" i="52"/>
  <c r="AM58" i="52"/>
  <c r="AP58" i="52"/>
  <c r="AM59" i="52"/>
  <c r="AP59" i="52"/>
  <c r="AM69" i="52"/>
  <c r="AP69" i="52"/>
  <c r="AM72" i="52"/>
  <c r="AP72" i="52"/>
  <c r="AM82" i="52"/>
  <c r="AP82" i="52"/>
  <c r="AM93" i="52"/>
  <c r="AP93" i="52"/>
  <c r="AM102" i="52"/>
  <c r="AP102" i="52"/>
  <c r="AK111" i="52"/>
  <c r="AN111" i="52"/>
  <c r="AK115" i="52"/>
  <c r="AN115" i="52"/>
  <c r="AK119" i="52"/>
  <c r="AN119" i="52"/>
  <c r="AM8" i="52"/>
  <c r="AP8" i="52"/>
  <c r="AM20" i="52"/>
  <c r="AP20" i="52"/>
  <c r="AM18" i="52"/>
  <c r="AP18" i="52"/>
  <c r="AK10" i="52"/>
  <c r="AN10" i="52"/>
  <c r="AK22" i="52"/>
  <c r="AN22" i="52"/>
  <c r="AK24" i="52"/>
  <c r="AN24" i="52"/>
  <c r="AK27" i="52"/>
  <c r="AN27" i="52"/>
  <c r="AK32" i="52"/>
  <c r="AN32" i="52"/>
  <c r="AK34" i="52"/>
  <c r="AN34" i="52"/>
  <c r="AK37" i="52"/>
  <c r="AN37" i="52"/>
  <c r="AK46" i="52"/>
  <c r="AN46" i="52"/>
  <c r="AK51" i="52"/>
  <c r="AN51" i="52"/>
  <c r="AK53" i="52"/>
  <c r="AN53" i="52"/>
  <c r="AM64" i="52"/>
  <c r="AP64" i="52"/>
  <c r="AM66" i="52"/>
  <c r="AP66" i="52"/>
  <c r="AM70" i="52"/>
  <c r="AP70" i="52"/>
  <c r="AM76" i="52"/>
  <c r="AP76" i="52"/>
  <c r="AM78" i="52"/>
  <c r="AP78" i="52"/>
  <c r="AM80" i="52"/>
  <c r="AP80" i="52"/>
  <c r="AM84" i="52"/>
  <c r="AP84" i="52"/>
  <c r="AM86" i="52"/>
  <c r="AP86" i="52"/>
  <c r="AM101" i="52"/>
  <c r="AP101" i="52"/>
  <c r="AK131" i="52"/>
  <c r="AN131" i="52"/>
  <c r="AK133" i="52"/>
  <c r="AN133" i="52"/>
  <c r="AM98" i="52"/>
  <c r="AP98" i="52"/>
  <c r="AM10" i="52"/>
  <c r="AP10" i="52"/>
  <c r="AM19" i="52"/>
  <c r="AP19" i="52"/>
  <c r="AM30" i="52"/>
  <c r="AP30" i="52"/>
  <c r="AK11" i="52"/>
  <c r="AN11" i="52"/>
  <c r="AK16" i="52"/>
  <c r="AN16" i="52"/>
  <c r="AK18" i="52"/>
  <c r="AN18" i="52"/>
  <c r="AK23" i="52"/>
  <c r="AN23" i="52"/>
  <c r="AK25" i="52"/>
  <c r="AN25" i="52"/>
  <c r="AK28" i="52"/>
  <c r="AN28" i="52"/>
  <c r="AK30" i="52"/>
  <c r="AN30" i="52"/>
  <c r="AK35" i="52"/>
  <c r="AN35" i="52"/>
  <c r="AK42" i="52"/>
  <c r="AN42" i="52"/>
  <c r="AK47" i="52"/>
  <c r="AN47" i="52"/>
  <c r="AM57" i="52"/>
  <c r="AP57" i="52"/>
  <c r="AM61" i="52"/>
  <c r="AP61" i="52"/>
  <c r="AM67" i="52"/>
  <c r="AP67" i="52"/>
  <c r="AM77" i="52"/>
  <c r="AP77" i="52"/>
  <c r="AM81" i="52"/>
  <c r="AP81" i="52"/>
  <c r="AM88" i="52"/>
  <c r="AP88" i="52"/>
  <c r="AM91" i="52"/>
  <c r="AP91" i="52"/>
  <c r="AM94" i="52"/>
  <c r="AP94" i="52"/>
  <c r="AM96" i="52"/>
  <c r="AP96" i="52"/>
  <c r="AM99" i="52"/>
  <c r="AP99" i="52"/>
  <c r="AM100" i="52"/>
  <c r="AP100" i="52"/>
  <c r="AK105" i="52"/>
  <c r="AN105" i="52"/>
  <c r="AK109" i="52"/>
  <c r="AN109" i="52"/>
  <c r="AK120" i="52"/>
  <c r="AN120" i="52"/>
  <c r="AK122" i="52"/>
  <c r="AN122" i="52"/>
  <c r="AK125" i="52"/>
  <c r="AN125" i="52"/>
  <c r="AK127" i="52"/>
  <c r="AN127" i="52"/>
  <c r="AK129" i="52"/>
  <c r="AN129" i="52"/>
  <c r="AM138" i="52"/>
  <c r="AP138" i="52"/>
  <c r="AM21" i="52"/>
  <c r="AP21" i="52"/>
  <c r="AK9" i="52"/>
  <c r="AN9" i="52"/>
  <c r="AK12" i="52"/>
  <c r="AN12" i="52"/>
  <c r="AK14" i="52"/>
  <c r="AN14" i="52"/>
  <c r="AK19" i="52"/>
  <c r="AN19" i="52"/>
  <c r="AK29" i="52"/>
  <c r="AN29" i="52"/>
  <c r="AK31" i="52"/>
  <c r="AN31" i="52"/>
  <c r="AK33" i="52"/>
  <c r="AN33" i="52"/>
  <c r="AK38" i="52"/>
  <c r="AN38" i="52"/>
  <c r="AK40" i="52"/>
  <c r="AN40" i="52"/>
  <c r="AK43" i="52"/>
  <c r="AN43" i="52"/>
  <c r="AM55" i="52"/>
  <c r="AP55" i="52"/>
  <c r="AM60" i="52"/>
  <c r="AP60" i="52"/>
  <c r="AM65" i="52"/>
  <c r="AP65" i="52"/>
  <c r="AM68" i="52"/>
  <c r="AP68" i="52"/>
  <c r="AM74" i="52"/>
  <c r="AP74" i="52"/>
  <c r="AM79" i="52"/>
  <c r="AP79" i="52"/>
  <c r="AM83" i="52"/>
  <c r="AP83" i="52"/>
  <c r="AM85" i="52"/>
  <c r="AP85" i="52"/>
  <c r="AM87" i="52"/>
  <c r="AP87" i="52"/>
  <c r="AM92" i="52"/>
  <c r="AP92" i="52"/>
  <c r="AM95" i="52"/>
  <c r="AP95" i="52"/>
  <c r="AK106" i="52"/>
  <c r="AN106" i="52"/>
  <c r="AK107" i="52"/>
  <c r="AN107" i="52"/>
  <c r="AK110" i="52"/>
  <c r="AN110" i="52"/>
  <c r="AK113" i="52"/>
  <c r="AN113" i="52"/>
  <c r="AK117" i="52"/>
  <c r="AN117" i="52"/>
  <c r="AK118" i="52"/>
  <c r="AN118" i="52"/>
  <c r="AK121" i="52"/>
  <c r="AN121" i="52"/>
  <c r="AK126" i="52"/>
  <c r="AN126" i="52"/>
  <c r="AK132" i="52"/>
  <c r="AN132" i="52"/>
  <c r="AK135" i="52"/>
  <c r="AN135" i="52"/>
  <c r="AM7" i="52"/>
  <c r="AP7" i="52"/>
  <c r="AM17" i="52"/>
  <c r="AP17" i="52"/>
  <c r="AM23" i="52"/>
  <c r="AP23" i="52"/>
  <c r="AM31" i="52"/>
  <c r="AP31" i="52"/>
  <c r="AK6" i="52"/>
  <c r="AN6" i="52"/>
  <c r="AM12" i="52"/>
  <c r="AP12" i="52"/>
  <c r="AM11" i="52"/>
  <c r="AP11" i="52"/>
  <c r="AM137" i="52"/>
  <c r="AP137" i="52"/>
  <c r="AM13" i="52"/>
  <c r="AP13" i="52"/>
  <c r="AM29" i="52"/>
  <c r="AP29" i="52"/>
  <c r="Z18" i="83"/>
  <c r="AY18" i="83"/>
  <c r="C18" i="83"/>
  <c r="AY9" i="83"/>
  <c r="Z9" i="83"/>
  <c r="C9" i="83"/>
  <c r="BT21" i="83"/>
  <c r="Z27" i="83"/>
  <c r="C27" i="83"/>
  <c r="BT14" i="83"/>
  <c r="Z32" i="83"/>
  <c r="C32" i="83"/>
  <c r="K14" i="38"/>
  <c r="O93" i="85"/>
  <c r="BH13" i="83"/>
  <c r="BJ13" i="83"/>
  <c r="AU13" i="83"/>
  <c r="I15" i="38"/>
  <c r="AG14" i="38"/>
  <c r="AX14" i="36"/>
  <c r="AW14" i="36"/>
  <c r="AZ14" i="36"/>
  <c r="BH21" i="83"/>
  <c r="BJ21" i="83"/>
  <c r="AU21" i="83"/>
  <c r="Z35" i="83"/>
  <c r="C35" i="83"/>
  <c r="Z23" i="83"/>
  <c r="C23" i="83"/>
  <c r="Z30" i="83"/>
  <c r="C30" i="83"/>
  <c r="AY12" i="83"/>
  <c r="Z12" i="83"/>
  <c r="C12" i="83"/>
  <c r="BH22" i="83"/>
  <c r="BJ22" i="83"/>
  <c r="AU22" i="83"/>
  <c r="Z10" i="83"/>
  <c r="AY10" i="83"/>
  <c r="C10" i="83"/>
  <c r="Z31" i="83"/>
  <c r="C31" i="83"/>
  <c r="AW20" i="83"/>
  <c r="AZ20" i="83"/>
  <c r="AX20" i="83"/>
  <c r="AY22" i="83"/>
  <c r="Z22" i="83"/>
  <c r="C22" i="83"/>
  <c r="BH14" i="83"/>
  <c r="BJ14" i="83"/>
  <c r="AU14" i="83"/>
  <c r="C91" i="29"/>
  <c r="B92" i="29"/>
  <c r="H92" i="29"/>
  <c r="AW12" i="83"/>
  <c r="AZ12" i="83"/>
  <c r="AX12" i="83"/>
  <c r="Z33" i="83"/>
  <c r="C33" i="83"/>
  <c r="Z19" i="83"/>
  <c r="AY19" i="83"/>
  <c r="C19" i="83"/>
  <c r="H16" i="38"/>
  <c r="J15" i="38"/>
  <c r="AF15" i="38"/>
  <c r="AY16" i="83"/>
  <c r="Z16" i="83"/>
  <c r="C16" i="83"/>
  <c r="G13" i="38"/>
  <c r="AE12" i="38"/>
  <c r="AB12" i="38"/>
  <c r="F15" i="38"/>
  <c r="AD14" i="38"/>
  <c r="AW13" i="36"/>
  <c r="AZ13" i="36"/>
  <c r="AX13" i="36"/>
  <c r="Z34" i="83"/>
  <c r="C34" i="83"/>
  <c r="AW14" i="83"/>
  <c r="AZ14" i="83"/>
  <c r="AX14" i="83"/>
  <c r="F16" i="38"/>
  <c r="AD16" i="38"/>
  <c r="AD15" i="38"/>
  <c r="AW22" i="83"/>
  <c r="AZ22" i="83"/>
  <c r="AX22" i="83"/>
  <c r="AW21" i="83"/>
  <c r="AZ21" i="83"/>
  <c r="AX21" i="83"/>
  <c r="AO126" i="52"/>
  <c r="AO91" i="52"/>
  <c r="AO59" i="52"/>
  <c r="AO27" i="52"/>
  <c r="AO123" i="52"/>
  <c r="AO89" i="52"/>
  <c r="AO57" i="52"/>
  <c r="AO25" i="52"/>
  <c r="AO122" i="52"/>
  <c r="AO88" i="52"/>
  <c r="AO56" i="52"/>
  <c r="AO24" i="52"/>
  <c r="AO119" i="52"/>
  <c r="AO66" i="52"/>
  <c r="AO14" i="52"/>
  <c r="AO90" i="52"/>
  <c r="AO38" i="52"/>
  <c r="AO98" i="52"/>
  <c r="AO101" i="52"/>
  <c r="AO50" i="52"/>
  <c r="AO128" i="52"/>
  <c r="AO74" i="52"/>
  <c r="AO22" i="52"/>
  <c r="AO60" i="52"/>
  <c r="AO30" i="52"/>
  <c r="AO29" i="52"/>
  <c r="AO95" i="52"/>
  <c r="AO120" i="52"/>
  <c r="AO110" i="52"/>
  <c r="AO109" i="52"/>
  <c r="AO42" i="52"/>
  <c r="AO6" i="52"/>
  <c r="AO99" i="52"/>
  <c r="AO51" i="52"/>
  <c r="AO11" i="52"/>
  <c r="AO97" i="52"/>
  <c r="AO49" i="52"/>
  <c r="AO9" i="52"/>
  <c r="AO96" i="52"/>
  <c r="AO48" i="52"/>
  <c r="AO8" i="52"/>
  <c r="AO78" i="52"/>
  <c r="AO130" i="52"/>
  <c r="AO63" i="52"/>
  <c r="AO127" i="52"/>
  <c r="AO87" i="52"/>
  <c r="AO23" i="52"/>
  <c r="AO86" i="52"/>
  <c r="AO10" i="52"/>
  <c r="AO93" i="52"/>
  <c r="AO54" i="52"/>
  <c r="AO34" i="52"/>
  <c r="AO46" i="52"/>
  <c r="AO20" i="52"/>
  <c r="AO68" i="52"/>
  <c r="AO135" i="52"/>
  <c r="AO83" i="52"/>
  <c r="AO43" i="52"/>
  <c r="AO132" i="52"/>
  <c r="AO81" i="52"/>
  <c r="AO41" i="52"/>
  <c r="AO131" i="52"/>
  <c r="AO80" i="52"/>
  <c r="AO40" i="52"/>
  <c r="AO133" i="52"/>
  <c r="AO53" i="52"/>
  <c r="AO118" i="52"/>
  <c r="AO52" i="52"/>
  <c r="AO71" i="52"/>
  <c r="AO76" i="52"/>
  <c r="AO12" i="52"/>
  <c r="AO61" i="52"/>
  <c r="AO111" i="52"/>
  <c r="AO55" i="52"/>
  <c r="AO70" i="52"/>
  <c r="AO94" i="52"/>
  <c r="AO21" i="52"/>
  <c r="AO44" i="52"/>
  <c r="AO7" i="52"/>
  <c r="AO117" i="52"/>
  <c r="AO35" i="52"/>
  <c r="AO113" i="52"/>
  <c r="AO39" i="52"/>
  <c r="AO129" i="52"/>
  <c r="AO85" i="52"/>
  <c r="AO31" i="52"/>
  <c r="AO58" i="52"/>
  <c r="AO75" i="52"/>
  <c r="AO115" i="52"/>
  <c r="AO33" i="52"/>
  <c r="AO72" i="52"/>
  <c r="AO32" i="52"/>
  <c r="AO102" i="52"/>
  <c r="AO26" i="52"/>
  <c r="AO62" i="52"/>
  <c r="AO47" i="52"/>
  <c r="AO121" i="52"/>
  <c r="AO79" i="52"/>
  <c r="AO73" i="52"/>
  <c r="AO103" i="52"/>
  <c r="AO112" i="52"/>
  <c r="AO69" i="52"/>
  <c r="AO18" i="52"/>
  <c r="AO19" i="52"/>
  <c r="AO105" i="52"/>
  <c r="AO28" i="52"/>
  <c r="AO37" i="52"/>
  <c r="AO84" i="52"/>
  <c r="AO107" i="52"/>
  <c r="AO106" i="52"/>
  <c r="AO64" i="52"/>
  <c r="AO77" i="52"/>
  <c r="AO100" i="52"/>
  <c r="AO15" i="52"/>
  <c r="AO5" i="52"/>
  <c r="AO65" i="52"/>
  <c r="AO13" i="52"/>
  <c r="AO82" i="52"/>
  <c r="AO92" i="52"/>
  <c r="AO17" i="52"/>
  <c r="AO116" i="52"/>
  <c r="AO45" i="52"/>
  <c r="AO125" i="52"/>
  <c r="AO108" i="52"/>
  <c r="AO16" i="52"/>
  <c r="AO36" i="52"/>
  <c r="AO67" i="52"/>
  <c r="AF16" i="38"/>
  <c r="I16" i="38"/>
  <c r="AG16" i="38"/>
  <c r="AG15" i="38"/>
  <c r="O94" i="85"/>
  <c r="K15" i="38"/>
  <c r="AE13" i="38"/>
  <c r="AB13" i="38"/>
  <c r="G14" i="38"/>
  <c r="C90" i="29"/>
  <c r="B91" i="29"/>
  <c r="H91" i="29"/>
  <c r="AW13" i="83"/>
  <c r="AZ13" i="83"/>
  <c r="AX13" i="83"/>
  <c r="O95" i="85"/>
  <c r="K16" i="38"/>
  <c r="O96" i="85"/>
  <c r="C89" i="29"/>
  <c r="B90" i="29"/>
  <c r="H90" i="29"/>
  <c r="J16" i="38"/>
  <c r="AE14" i="38"/>
  <c r="AB14" i="38"/>
  <c r="G15" i="38"/>
  <c r="AE15" i="38"/>
  <c r="AB15" i="38"/>
  <c r="G16" i="38"/>
  <c r="AE16" i="38"/>
  <c r="AB16" i="38"/>
  <c r="C88" i="29"/>
  <c r="B89" i="29"/>
  <c r="H89" i="29"/>
  <c r="C38" i="29"/>
  <c r="B38" i="29"/>
  <c r="C78" i="29"/>
  <c r="B78" i="29"/>
  <c r="H78" i="29"/>
  <c r="C68" i="29"/>
  <c r="B68" i="29"/>
  <c r="H68" i="29"/>
  <c r="C69" i="29"/>
  <c r="B69" i="29"/>
  <c r="H69" i="29"/>
  <c r="B88" i="29"/>
  <c r="H88" i="29"/>
  <c r="C71" i="29"/>
  <c r="B71" i="29"/>
  <c r="H71" i="29"/>
  <c r="C66" i="29"/>
  <c r="B66" i="29"/>
  <c r="H66" i="29"/>
  <c r="C77" i="29"/>
  <c r="B77" i="29"/>
  <c r="H77" i="29"/>
  <c r="C51" i="29"/>
  <c r="B51" i="29"/>
  <c r="H51" i="29"/>
  <c r="C86" i="29"/>
  <c r="B86" i="29"/>
  <c r="H86" i="29"/>
  <c r="C72" i="29"/>
  <c r="B72" i="29"/>
  <c r="H72" i="29"/>
  <c r="C76" i="29"/>
  <c r="B76" i="29"/>
  <c r="H76" i="29"/>
  <c r="C87" i="29"/>
  <c r="B87" i="29"/>
  <c r="H87" i="29"/>
  <c r="C73" i="29"/>
  <c r="B73" i="29"/>
  <c r="H73" i="29"/>
  <c r="C67" i="29"/>
  <c r="B67" i="29"/>
  <c r="H67" i="29"/>
  <c r="C84" i="29"/>
  <c r="B84" i="29"/>
  <c r="H84" i="29"/>
  <c r="C8" i="29"/>
  <c r="B8" i="29"/>
  <c r="H8" i="29"/>
  <c r="C75" i="29"/>
  <c r="B75" i="29"/>
  <c r="H75" i="29"/>
  <c r="C70" i="29"/>
  <c r="B70" i="29"/>
  <c r="H70" i="29"/>
  <c r="C85" i="29"/>
  <c r="B85" i="29"/>
  <c r="H85" i="29"/>
  <c r="C74" i="29"/>
  <c r="B74" i="29"/>
  <c r="H74" i="29"/>
  <c r="H38" i="29"/>
  <c r="U5" i="52"/>
  <c r="AE5" i="52"/>
  <c r="V39" i="52"/>
  <c r="V128" i="52"/>
  <c r="V27" i="52"/>
  <c r="V92" i="52"/>
  <c r="V34" i="52"/>
  <c r="V62" i="52"/>
  <c r="V115" i="52"/>
  <c r="V118" i="52"/>
  <c r="V85" i="52"/>
  <c r="U66" i="52"/>
  <c r="X66" i="52"/>
  <c r="W56" i="52"/>
  <c r="Z56" i="52"/>
  <c r="W127" i="52"/>
  <c r="Z127" i="52"/>
  <c r="W60" i="52"/>
  <c r="Z60" i="52"/>
  <c r="U97" i="52"/>
  <c r="X97" i="52"/>
  <c r="W135" i="52"/>
  <c r="Z135" i="52"/>
  <c r="U82" i="52"/>
  <c r="X82" i="52"/>
  <c r="W50" i="52"/>
  <c r="Z50" i="52"/>
  <c r="V117" i="52"/>
  <c r="V121" i="52"/>
  <c r="V44" i="52"/>
  <c r="V54" i="52"/>
  <c r="V10" i="52"/>
  <c r="V105" i="52"/>
  <c r="V58" i="52"/>
  <c r="W82" i="52"/>
  <c r="Z82" i="52"/>
  <c r="W113" i="52"/>
  <c r="Z113" i="52"/>
  <c r="V95" i="52"/>
  <c r="V111" i="52"/>
  <c r="V103" i="52"/>
  <c r="V86" i="52"/>
  <c r="V88" i="52"/>
  <c r="V94" i="52"/>
  <c r="V68" i="52"/>
  <c r="V6" i="52"/>
  <c r="W48" i="52"/>
  <c r="Z48" i="52"/>
  <c r="U61" i="52"/>
  <c r="X61" i="52"/>
  <c r="W92" i="52"/>
  <c r="Z92" i="52"/>
  <c r="U63" i="52"/>
  <c r="X63" i="52"/>
  <c r="V15" i="52"/>
  <c r="U126" i="52"/>
  <c r="X126" i="52"/>
  <c r="W133" i="52"/>
  <c r="Z133" i="52"/>
  <c r="V36" i="52"/>
  <c r="W53" i="52"/>
  <c r="Z53" i="52"/>
  <c r="W35" i="52"/>
  <c r="Z35" i="52"/>
  <c r="V122" i="52"/>
  <c r="V43" i="52"/>
  <c r="V8" i="52"/>
  <c r="V24" i="52"/>
  <c r="V18" i="52"/>
  <c r="V110" i="52"/>
  <c r="W84" i="52"/>
  <c r="Z84" i="52"/>
  <c r="W76" i="52"/>
  <c r="Z76" i="52"/>
  <c r="U121" i="52"/>
  <c r="X121" i="52"/>
  <c r="V63" i="52"/>
  <c r="V99" i="52"/>
  <c r="U77" i="52"/>
  <c r="X77" i="52"/>
  <c r="U9" i="52"/>
  <c r="X9" i="52"/>
  <c r="W42" i="52"/>
  <c r="Z42" i="52"/>
  <c r="U123" i="52"/>
  <c r="X123" i="52"/>
  <c r="U21" i="52"/>
  <c r="X21" i="52"/>
  <c r="W51" i="52"/>
  <c r="Z51" i="52"/>
  <c r="U19" i="52"/>
  <c r="X19" i="52"/>
  <c r="U78" i="52"/>
  <c r="X78" i="52"/>
  <c r="W74" i="52"/>
  <c r="Z74" i="52"/>
  <c r="V109" i="52"/>
  <c r="V29" i="52"/>
  <c r="U98" i="52"/>
  <c r="X98" i="52"/>
  <c r="U56" i="52"/>
  <c r="X56" i="52"/>
  <c r="U128" i="52"/>
  <c r="X128" i="52"/>
  <c r="W80" i="52"/>
  <c r="Z80" i="52"/>
  <c r="V60" i="52"/>
  <c r="V78" i="52"/>
  <c r="U75" i="52"/>
  <c r="X75" i="52"/>
  <c r="U88" i="52"/>
  <c r="X88" i="52"/>
  <c r="W130" i="52"/>
  <c r="Z130" i="52"/>
  <c r="U70" i="52"/>
  <c r="X70" i="52"/>
  <c r="V50" i="52"/>
  <c r="U41" i="52"/>
  <c r="X41" i="52"/>
  <c r="U65" i="52"/>
  <c r="X65" i="52"/>
  <c r="U29" i="52"/>
  <c r="X29" i="52"/>
  <c r="W29" i="52"/>
  <c r="Z29" i="52"/>
  <c r="V130" i="52"/>
  <c r="U108" i="52"/>
  <c r="X108" i="52"/>
  <c r="W36" i="52"/>
  <c r="Z36" i="52"/>
  <c r="U47" i="52"/>
  <c r="X47" i="52"/>
  <c r="W46" i="52"/>
  <c r="Z46" i="52"/>
  <c r="V52" i="52"/>
  <c r="V90" i="52"/>
  <c r="V69" i="52"/>
  <c r="W31" i="52"/>
  <c r="Z31" i="52"/>
  <c r="W45" i="52"/>
  <c r="Z45" i="52"/>
  <c r="W107" i="52"/>
  <c r="Z107" i="52"/>
  <c r="V132" i="52"/>
  <c r="W68" i="52"/>
  <c r="Z68" i="52"/>
  <c r="V71" i="52"/>
  <c r="W19" i="52"/>
  <c r="Z19" i="52"/>
  <c r="U71" i="52"/>
  <c r="X71" i="52"/>
  <c r="W22" i="52"/>
  <c r="Z22" i="52"/>
  <c r="W49" i="52"/>
  <c r="Z49" i="52"/>
  <c r="W115" i="52"/>
  <c r="Z115" i="52"/>
  <c r="V87" i="52"/>
  <c r="W26" i="52"/>
  <c r="Z26" i="52"/>
  <c r="U132" i="52"/>
  <c r="X132" i="52"/>
  <c r="U68" i="52"/>
  <c r="X68" i="52"/>
  <c r="U101" i="52"/>
  <c r="X101" i="52"/>
  <c r="W102" i="52"/>
  <c r="Z102" i="52"/>
  <c r="V67" i="52"/>
  <c r="U64" i="52"/>
  <c r="X64" i="52"/>
  <c r="V89" i="52"/>
  <c r="U72" i="52"/>
  <c r="X72" i="52"/>
  <c r="W25" i="52"/>
  <c r="Z25" i="52"/>
  <c r="U11" i="52"/>
  <c r="X11" i="52"/>
  <c r="U45" i="52"/>
  <c r="X45" i="52"/>
  <c r="V116" i="52"/>
  <c r="W15" i="52"/>
  <c r="Z15" i="52"/>
  <c r="V107" i="52"/>
  <c r="V76" i="52"/>
  <c r="V26" i="52"/>
  <c r="V127" i="52"/>
  <c r="V74" i="52"/>
  <c r="V129" i="52"/>
  <c r="V53" i="52"/>
  <c r="V126" i="52"/>
  <c r="V80" i="52"/>
  <c r="V13" i="52"/>
  <c r="U43" i="52"/>
  <c r="X43" i="52"/>
  <c r="W62" i="52"/>
  <c r="Z62" i="52"/>
  <c r="W86" i="52"/>
  <c r="Z86" i="52"/>
  <c r="V106" i="52"/>
  <c r="V25" i="52"/>
  <c r="W119" i="52"/>
  <c r="Z119" i="52"/>
  <c r="U49" i="52"/>
  <c r="X49" i="52"/>
  <c r="W109" i="52"/>
  <c r="Z109" i="52"/>
  <c r="U130" i="52"/>
  <c r="X130" i="52"/>
  <c r="W37" i="52"/>
  <c r="Z37" i="52"/>
  <c r="W90" i="52"/>
  <c r="Z90" i="52"/>
  <c r="V108" i="52"/>
  <c r="V100" i="52"/>
  <c r="V101" i="52"/>
  <c r="U95" i="52"/>
  <c r="X95" i="52"/>
  <c r="W28" i="52"/>
  <c r="Z28" i="52"/>
  <c r="U84" i="52"/>
  <c r="X84" i="52"/>
  <c r="W132" i="52"/>
  <c r="Z132" i="52"/>
  <c r="W30" i="52"/>
  <c r="Z30" i="52"/>
  <c r="U110" i="52"/>
  <c r="X110" i="52"/>
  <c r="V23" i="52"/>
  <c r="U89" i="52"/>
  <c r="X89" i="52"/>
  <c r="W131" i="52"/>
  <c r="Z131" i="52"/>
  <c r="U85" i="52"/>
  <c r="X85" i="52"/>
  <c r="U69" i="52"/>
  <c r="X69" i="52"/>
  <c r="W100" i="52"/>
  <c r="Z100" i="52"/>
  <c r="V16" i="52"/>
  <c r="W52" i="52"/>
  <c r="Z52" i="52"/>
  <c r="W27" i="52"/>
  <c r="Z27" i="52"/>
  <c r="W121" i="52"/>
  <c r="Z121" i="52"/>
  <c r="V64" i="52"/>
  <c r="V47" i="52"/>
  <c r="W128" i="52"/>
  <c r="Z128" i="52"/>
  <c r="U92" i="52"/>
  <c r="X92" i="52"/>
  <c r="W7" i="52"/>
  <c r="Z7" i="52"/>
  <c r="U103" i="52"/>
  <c r="X103" i="52"/>
  <c r="W13" i="52"/>
  <c r="Z13" i="52"/>
  <c r="W40" i="52"/>
  <c r="Z40" i="52"/>
  <c r="V19" i="52"/>
  <c r="V61" i="52"/>
  <c r="W54" i="52"/>
  <c r="Z54" i="52"/>
  <c r="W47" i="52"/>
  <c r="Z47" i="52"/>
  <c r="W72" i="52"/>
  <c r="Z72" i="52"/>
  <c r="U100" i="52"/>
  <c r="X100" i="52"/>
  <c r="V17" i="52"/>
  <c r="U119" i="52"/>
  <c r="X119" i="52"/>
  <c r="W126" i="52"/>
  <c r="Z126" i="52"/>
  <c r="W17" i="52"/>
  <c r="Z17" i="52"/>
  <c r="U80" i="52"/>
  <c r="X80" i="52"/>
  <c r="W122" i="52"/>
  <c r="Z122" i="52"/>
  <c r="V91" i="52"/>
  <c r="W6" i="52"/>
  <c r="Z6" i="52"/>
  <c r="V56" i="52"/>
  <c r="U115" i="52"/>
  <c r="X115" i="52"/>
  <c r="V97" i="52"/>
  <c r="W96" i="52"/>
  <c r="Z96" i="52"/>
  <c r="V48" i="52"/>
  <c r="V113" i="52"/>
  <c r="V38" i="52"/>
  <c r="V7" i="52"/>
  <c r="V35" i="52"/>
  <c r="V32" i="52"/>
  <c r="V46" i="52"/>
  <c r="U90" i="52"/>
  <c r="X90" i="52"/>
  <c r="W120" i="52"/>
  <c r="Z120" i="52"/>
  <c r="V21" i="52"/>
  <c r="U76" i="52"/>
  <c r="X76" i="52"/>
  <c r="X5" i="52"/>
  <c r="V75" i="52"/>
  <c r="V125" i="52"/>
  <c r="U62" i="52"/>
  <c r="X62" i="52"/>
  <c r="W66" i="52"/>
  <c r="Z66" i="52"/>
  <c r="U59" i="52"/>
  <c r="X59" i="52"/>
  <c r="U94" i="52"/>
  <c r="X94" i="52"/>
  <c r="V112" i="52"/>
  <c r="V131" i="52"/>
  <c r="V120" i="52"/>
  <c r="W94" i="52"/>
  <c r="Z94" i="52"/>
  <c r="V41" i="52"/>
  <c r="V11" i="52"/>
  <c r="W12" i="52"/>
  <c r="Z12" i="52"/>
  <c r="V20" i="52"/>
  <c r="W97" i="52"/>
  <c r="Z97" i="52"/>
  <c r="U99" i="52"/>
  <c r="X99" i="52"/>
  <c r="W5" i="52"/>
  <c r="Z5" i="52"/>
  <c r="V51" i="52"/>
  <c r="V70" i="52"/>
  <c r="U67" i="52"/>
  <c r="X67" i="52"/>
  <c r="U8" i="52"/>
  <c r="X8" i="52"/>
  <c r="U93" i="52"/>
  <c r="X93" i="52"/>
  <c r="U111" i="52"/>
  <c r="X111" i="52"/>
  <c r="V49" i="52"/>
  <c r="W99" i="52"/>
  <c r="Z99" i="52"/>
  <c r="W9" i="52"/>
  <c r="Z9" i="52"/>
  <c r="V12" i="52"/>
  <c r="U44" i="52"/>
  <c r="X44" i="52"/>
  <c r="W83" i="52"/>
  <c r="Z83" i="52"/>
  <c r="V31" i="52"/>
  <c r="U79" i="52"/>
  <c r="X79" i="52"/>
  <c r="U28" i="52"/>
  <c r="X28" i="52"/>
  <c r="W85" i="52"/>
  <c r="Z85" i="52"/>
  <c r="V28" i="52"/>
  <c r="U57" i="52"/>
  <c r="X57" i="52"/>
  <c r="U118" i="52"/>
  <c r="X118" i="52"/>
  <c r="V77" i="52"/>
  <c r="U60" i="52"/>
  <c r="X60" i="52"/>
  <c r="V22" i="52"/>
  <c r="U83" i="52"/>
  <c r="X83" i="52"/>
  <c r="V98" i="52"/>
  <c r="W70" i="52"/>
  <c r="Z70" i="52"/>
  <c r="V102" i="52"/>
  <c r="U17" i="52"/>
  <c r="X17" i="52"/>
  <c r="W123" i="52"/>
  <c r="Z123" i="52"/>
  <c r="W41" i="52"/>
  <c r="Z41" i="52"/>
  <c r="U73" i="52"/>
  <c r="X73" i="52"/>
  <c r="U51" i="52"/>
  <c r="X51" i="52"/>
  <c r="W98" i="52"/>
  <c r="Z98" i="52"/>
  <c r="U36" i="52"/>
  <c r="X36" i="52"/>
  <c r="U27" i="52"/>
  <c r="X27" i="52"/>
  <c r="W78" i="52"/>
  <c r="Z78" i="52"/>
  <c r="W44" i="52"/>
  <c r="Z44" i="52"/>
  <c r="V59" i="52"/>
  <c r="V33" i="52"/>
  <c r="U33" i="52"/>
  <c r="X33" i="52"/>
  <c r="V119" i="52"/>
  <c r="U23" i="52"/>
  <c r="X23" i="52"/>
  <c r="W21" i="52"/>
  <c r="Z21" i="52"/>
  <c r="W24" i="52"/>
  <c r="Z24" i="52"/>
  <c r="V82" i="52"/>
  <c r="W38" i="52"/>
  <c r="Z38" i="52"/>
  <c r="W106" i="52"/>
  <c r="Z106" i="52"/>
  <c r="V5" i="52"/>
  <c r="U40" i="52"/>
  <c r="X40" i="52"/>
  <c r="W69" i="52"/>
  <c r="Z69" i="52"/>
  <c r="V37" i="52"/>
  <c r="U35" i="52"/>
  <c r="X35" i="52"/>
  <c r="V40" i="52"/>
  <c r="U13" i="52"/>
  <c r="X13" i="52"/>
  <c r="U133" i="52"/>
  <c r="X133" i="52"/>
  <c r="V66" i="52"/>
  <c r="U26" i="52"/>
  <c r="X26" i="52"/>
  <c r="V30" i="52"/>
  <c r="W87" i="52"/>
  <c r="Z87" i="52"/>
  <c r="W77" i="52"/>
  <c r="Z77" i="52"/>
  <c r="U102" i="52"/>
  <c r="X102" i="52"/>
  <c r="W118" i="52"/>
  <c r="Z118" i="52"/>
  <c r="U50" i="52"/>
  <c r="X50" i="52"/>
  <c r="V123" i="52"/>
  <c r="V42" i="52"/>
  <c r="V65" i="52"/>
  <c r="U58" i="52"/>
  <c r="X58" i="52"/>
  <c r="U87" i="52"/>
  <c r="X87" i="52"/>
  <c r="W64" i="52"/>
  <c r="Z64" i="52"/>
  <c r="U116" i="52"/>
  <c r="X116" i="52"/>
  <c r="U7" i="52"/>
  <c r="X7" i="52"/>
  <c r="U39" i="52"/>
  <c r="X39" i="52"/>
  <c r="U34" i="52"/>
  <c r="X34" i="52"/>
  <c r="U42" i="52"/>
  <c r="X42" i="52"/>
  <c r="V9" i="52"/>
  <c r="W129" i="52"/>
  <c r="Z129" i="52"/>
  <c r="W108" i="52"/>
  <c r="Z108" i="52"/>
  <c r="U129" i="52"/>
  <c r="X129" i="52"/>
  <c r="U48" i="52"/>
  <c r="X48" i="52"/>
  <c r="V135" i="52"/>
  <c r="W65" i="52"/>
  <c r="Z65" i="52"/>
  <c r="W43" i="52"/>
  <c r="Z43" i="52"/>
  <c r="U112" i="52"/>
  <c r="X112" i="52"/>
  <c r="W111" i="52"/>
  <c r="Z111" i="52"/>
  <c r="V133" i="52"/>
  <c r="V72" i="52"/>
  <c r="W58" i="52"/>
  <c r="Z58" i="52"/>
  <c r="W117" i="52"/>
  <c r="Z117" i="52"/>
  <c r="W11" i="52"/>
  <c r="Z11" i="52"/>
  <c r="W33" i="52"/>
  <c r="Z33" i="52"/>
  <c r="U86" i="52"/>
  <c r="X86" i="52"/>
  <c r="U106" i="52"/>
  <c r="X106" i="52"/>
  <c r="W112" i="52"/>
  <c r="Z112" i="52"/>
  <c r="W125" i="52"/>
  <c r="Z125" i="52"/>
  <c r="U10" i="52"/>
  <c r="X10" i="52"/>
  <c r="U91" i="52"/>
  <c r="X91" i="52"/>
  <c r="U81" i="52"/>
  <c r="X81" i="52"/>
  <c r="U120" i="52"/>
  <c r="X120" i="52"/>
  <c r="V55" i="52"/>
  <c r="W88" i="52"/>
  <c r="Z88" i="52"/>
  <c r="U117" i="52"/>
  <c r="X117" i="52"/>
  <c r="W34" i="52"/>
  <c r="Z34" i="52"/>
  <c r="V79" i="52"/>
  <c r="V96" i="52"/>
  <c r="W20" i="52"/>
  <c r="Z20" i="52"/>
  <c r="W105" i="52"/>
  <c r="Z105" i="52"/>
  <c r="V93" i="52"/>
  <c r="W110" i="52"/>
  <c r="Z110" i="52"/>
  <c r="V81" i="52"/>
  <c r="W23" i="52"/>
  <c r="Z23" i="52"/>
  <c r="U20" i="52"/>
  <c r="X20" i="52"/>
  <c r="V84" i="52"/>
  <c r="V45" i="52"/>
  <c r="W39" i="52"/>
  <c r="Z39" i="52"/>
  <c r="U96" i="52"/>
  <c r="X96" i="52"/>
  <c r="W81" i="52"/>
  <c r="Z81" i="52"/>
  <c r="U53" i="52"/>
  <c r="X53" i="52"/>
  <c r="V57" i="52"/>
  <c r="W55" i="52"/>
  <c r="Z55" i="52"/>
  <c r="W32" i="52"/>
  <c r="Z32" i="52"/>
  <c r="V73" i="52"/>
  <c r="U74" i="52"/>
  <c r="X74" i="52"/>
  <c r="U131" i="52"/>
  <c r="X131" i="52"/>
  <c r="V83" i="52"/>
  <c r="W10" i="52"/>
  <c r="Z10" i="52"/>
  <c r="W61" i="52"/>
  <c r="Z61" i="52"/>
  <c r="W116" i="52"/>
  <c r="Z116" i="52"/>
  <c r="V14" i="52"/>
  <c r="W89" i="52"/>
  <c r="Z89" i="52"/>
  <c r="W95" i="52"/>
  <c r="Z95" i="52"/>
  <c r="W101" i="52"/>
  <c r="Z101" i="52"/>
  <c r="U105" i="52"/>
  <c r="X105" i="52"/>
  <c r="U107" i="52"/>
  <c r="X107" i="52"/>
  <c r="U109" i="52"/>
  <c r="X109" i="52"/>
  <c r="U125" i="52"/>
  <c r="X125" i="52"/>
  <c r="U127" i="52"/>
  <c r="X127" i="52"/>
  <c r="U135" i="52"/>
  <c r="X135" i="52"/>
  <c r="U38" i="52"/>
  <c r="X38" i="52"/>
  <c r="U24" i="52"/>
  <c r="X24" i="52"/>
  <c r="U14" i="52"/>
  <c r="X14" i="52"/>
  <c r="W8" i="52"/>
  <c r="Z8" i="52"/>
  <c r="W18" i="52"/>
  <c r="Z18" i="52"/>
  <c r="W59" i="52"/>
  <c r="Z59" i="52"/>
  <c r="W63" i="52"/>
  <c r="Z63" i="52"/>
  <c r="W71" i="52"/>
  <c r="Z71" i="52"/>
  <c r="W73" i="52"/>
  <c r="Z73" i="52"/>
  <c r="W103" i="52"/>
  <c r="Z103" i="52"/>
  <c r="U122" i="52"/>
  <c r="X122" i="52"/>
  <c r="U46" i="52"/>
  <c r="X46" i="52"/>
  <c r="U30" i="52"/>
  <c r="X30" i="52"/>
  <c r="U16" i="52"/>
  <c r="X16" i="52"/>
  <c r="U55" i="52"/>
  <c r="X55" i="52"/>
  <c r="U37" i="52"/>
  <c r="X37" i="52"/>
  <c r="U31" i="52"/>
  <c r="X31" i="52"/>
  <c r="W57" i="52"/>
  <c r="Z57" i="52"/>
  <c r="W75" i="52"/>
  <c r="Z75" i="52"/>
  <c r="W93" i="52"/>
  <c r="Z93" i="52"/>
  <c r="U113" i="52"/>
  <c r="X113" i="52"/>
  <c r="U52" i="52"/>
  <c r="X52" i="52"/>
  <c r="U32" i="52"/>
  <c r="X32" i="52"/>
  <c r="U6" i="52"/>
  <c r="X6" i="52"/>
  <c r="W16" i="52"/>
  <c r="Z16" i="52"/>
  <c r="U25" i="52"/>
  <c r="X25" i="52"/>
  <c r="U15" i="52"/>
  <c r="X15" i="52"/>
  <c r="W14" i="52"/>
  <c r="Z14" i="52"/>
  <c r="W67" i="52"/>
  <c r="Z67" i="52"/>
  <c r="W79" i="52"/>
  <c r="Z79" i="52"/>
  <c r="W91" i="52"/>
  <c r="Z91" i="52"/>
  <c r="U54" i="52"/>
  <c r="X54" i="52"/>
  <c r="U22" i="52"/>
  <c r="X22" i="52"/>
  <c r="U18" i="52"/>
  <c r="X18" i="52"/>
  <c r="U12" i="52"/>
  <c r="X12" i="52"/>
  <c r="W137" i="52"/>
  <c r="Z137" i="52"/>
  <c r="W138" i="52"/>
  <c r="Z138" i="52"/>
  <c r="AF88" i="52"/>
  <c r="AF6" i="52"/>
  <c r="AF42" i="52"/>
  <c r="AF64" i="52"/>
  <c r="AF83" i="52"/>
  <c r="AF103" i="52"/>
  <c r="AF8" i="52"/>
  <c r="AF125" i="52"/>
  <c r="AF50" i="52"/>
  <c r="AF27" i="52"/>
  <c r="AF99" i="52"/>
  <c r="AF62" i="52"/>
  <c r="AF84" i="52"/>
  <c r="AF107" i="52"/>
  <c r="AF24" i="52"/>
  <c r="AF25" i="52"/>
  <c r="AF126" i="52"/>
  <c r="AF110" i="52"/>
  <c r="AF44" i="52"/>
  <c r="AF63" i="52"/>
  <c r="AF86" i="52"/>
  <c r="AF72" i="52"/>
  <c r="AF34" i="52"/>
  <c r="AF135" i="52"/>
  <c r="AF5" i="52"/>
  <c r="AF119" i="52"/>
  <c r="AF26" i="52"/>
  <c r="AF48" i="52"/>
  <c r="AF111" i="52"/>
  <c r="AF49" i="52"/>
  <c r="AF16" i="52"/>
  <c r="AF112" i="52"/>
  <c r="AE72" i="52"/>
  <c r="AH72" i="52"/>
  <c r="AG135" i="52"/>
  <c r="AJ135" i="52"/>
  <c r="AE56" i="52"/>
  <c r="AH56" i="52"/>
  <c r="AE73" i="52"/>
  <c r="AH73" i="52"/>
  <c r="AG29" i="52"/>
  <c r="AJ29" i="52"/>
  <c r="AE78" i="52"/>
  <c r="AH78" i="52"/>
  <c r="AE77" i="52"/>
  <c r="AH77" i="52"/>
  <c r="AG33" i="52"/>
  <c r="AJ33" i="52"/>
  <c r="AG106" i="52"/>
  <c r="AJ106" i="52"/>
  <c r="AE62" i="52"/>
  <c r="AH62" i="52"/>
  <c r="AE97" i="52"/>
  <c r="AH97" i="52"/>
  <c r="AE102" i="52"/>
  <c r="AH102" i="52"/>
  <c r="AE61" i="52"/>
  <c r="AH61" i="52"/>
  <c r="AG45" i="52"/>
  <c r="AJ45" i="52"/>
  <c r="AG49" i="52"/>
  <c r="AJ49" i="52"/>
  <c r="AE6" i="52"/>
  <c r="AH6" i="52"/>
  <c r="AE90" i="52"/>
  <c r="AH90" i="52"/>
  <c r="AE69" i="52"/>
  <c r="AH69" i="52"/>
  <c r="AE94" i="52"/>
  <c r="AH94" i="52"/>
  <c r="AG25" i="52"/>
  <c r="AJ25" i="52"/>
  <c r="AE65" i="52"/>
  <c r="AH65" i="52"/>
  <c r="AE86" i="52"/>
  <c r="AH86" i="52"/>
  <c r="AF128" i="52"/>
  <c r="AF69" i="52"/>
  <c r="AF15" i="52"/>
  <c r="AF37" i="52"/>
  <c r="AF59" i="52"/>
  <c r="AF80" i="52"/>
  <c r="AF132" i="52"/>
  <c r="AF70" i="52"/>
  <c r="AF95" i="52"/>
  <c r="AF102" i="52"/>
  <c r="AF98" i="52"/>
  <c r="AF77" i="52"/>
  <c r="AF97" i="52"/>
  <c r="AF61" i="52"/>
  <c r="AF96" i="52"/>
  <c r="AF54" i="52"/>
  <c r="AF113" i="52"/>
  <c r="AF53" i="52"/>
  <c r="AF57" i="52"/>
  <c r="AF133" i="52"/>
  <c r="AF79" i="52"/>
  <c r="AF75" i="52"/>
  <c r="AF131" i="52"/>
  <c r="AF40" i="52"/>
  <c r="AF17" i="52"/>
  <c r="AF60" i="52"/>
  <c r="AF116" i="52"/>
  <c r="AF52" i="52"/>
  <c r="AF90" i="52"/>
  <c r="AF122" i="52"/>
  <c r="AF92" i="52"/>
  <c r="AG131" i="52"/>
  <c r="AJ131" i="52"/>
  <c r="AE100" i="52"/>
  <c r="AH100" i="52"/>
  <c r="AE75" i="52"/>
  <c r="AH75" i="52"/>
  <c r="AG35" i="52"/>
  <c r="AJ35" i="52"/>
  <c r="AG39" i="52"/>
  <c r="AJ39" i="52"/>
  <c r="AE103" i="52"/>
  <c r="AH103" i="52"/>
  <c r="AE64" i="52"/>
  <c r="AH64" i="52"/>
  <c r="AG31" i="52"/>
  <c r="AJ31" i="52"/>
  <c r="AE76" i="52"/>
  <c r="AH76" i="52"/>
  <c r="AG43" i="52"/>
  <c r="AJ43" i="52"/>
  <c r="AG108" i="52"/>
  <c r="AJ108" i="52"/>
  <c r="AG30" i="52"/>
  <c r="AJ30" i="52"/>
  <c r="AG113" i="52"/>
  <c r="AJ113" i="52"/>
  <c r="AE87" i="52"/>
  <c r="AH87" i="52"/>
  <c r="AG47" i="52"/>
  <c r="AJ47" i="52"/>
  <c r="AG22" i="52"/>
  <c r="AJ22" i="52"/>
  <c r="AG46" i="52"/>
  <c r="AJ46" i="52"/>
  <c r="AG129" i="52"/>
  <c r="AJ129" i="52"/>
  <c r="AE91" i="52"/>
  <c r="AH91" i="52"/>
  <c r="AG44" i="52"/>
  <c r="AJ44" i="52"/>
  <c r="AG118" i="52"/>
  <c r="AJ118" i="52"/>
  <c r="AG38" i="52"/>
  <c r="AJ38" i="52"/>
  <c r="AE63" i="52"/>
  <c r="AH63" i="52"/>
  <c r="AG23" i="52"/>
  <c r="AJ23" i="52"/>
  <c r="AG105" i="52"/>
  <c r="AJ105" i="52"/>
  <c r="AE92" i="52"/>
  <c r="AH92" i="52"/>
  <c r="AE67" i="52"/>
  <c r="AH67" i="52"/>
  <c r="AG52" i="52"/>
  <c r="AJ52" i="52"/>
  <c r="AG27" i="52"/>
  <c r="AJ27" i="52"/>
  <c r="AG112" i="52"/>
  <c r="AJ112" i="52"/>
  <c r="AE83" i="52"/>
  <c r="AH83" i="52"/>
  <c r="AG36" i="52"/>
  <c r="AJ36" i="52"/>
  <c r="AG117" i="52"/>
  <c r="AJ117" i="52"/>
  <c r="AG53" i="52"/>
  <c r="AJ53" i="52"/>
  <c r="AF123" i="52"/>
  <c r="AH5" i="52"/>
  <c r="AF94" i="52"/>
  <c r="AF12" i="52"/>
  <c r="AF56" i="52"/>
  <c r="AF18" i="52"/>
  <c r="AF55" i="52"/>
  <c r="AF20" i="52"/>
  <c r="AF106" i="52"/>
  <c r="AF105" i="52"/>
  <c r="AF129" i="52"/>
  <c r="AF100" i="52"/>
  <c r="AF13" i="52"/>
  <c r="AF120" i="52"/>
  <c r="AF73" i="52"/>
  <c r="AF108" i="52"/>
  <c r="AF127" i="52"/>
  <c r="AG84" i="52"/>
  <c r="AJ84" i="52"/>
  <c r="AG32" i="52"/>
  <c r="AJ32" i="52"/>
  <c r="AE84" i="52"/>
  <c r="AH84" i="52"/>
  <c r="AG12" i="52"/>
  <c r="AJ12" i="52"/>
  <c r="AE71" i="52"/>
  <c r="AH71" i="52"/>
  <c r="AE135" i="52"/>
  <c r="AH135" i="52"/>
  <c r="AE36" i="52"/>
  <c r="AH36" i="52"/>
  <c r="AE41" i="52"/>
  <c r="AH41" i="52"/>
  <c r="AG61" i="52"/>
  <c r="AJ61" i="52"/>
  <c r="AE46" i="52"/>
  <c r="AH46" i="52"/>
  <c r="AE45" i="52"/>
  <c r="AH45" i="52"/>
  <c r="AE93" i="52"/>
  <c r="AH93" i="52"/>
  <c r="AE26" i="52"/>
  <c r="AH26" i="52"/>
  <c r="AE57" i="52"/>
  <c r="AH57" i="52"/>
  <c r="AG110" i="52"/>
  <c r="AJ110" i="52"/>
  <c r="AE21" i="52"/>
  <c r="AH21" i="52"/>
  <c r="AG41" i="52"/>
  <c r="AJ41" i="52"/>
  <c r="AE70" i="52"/>
  <c r="AH70" i="52"/>
  <c r="AG97" i="52"/>
  <c r="AJ97" i="52"/>
  <c r="AE85" i="52"/>
  <c r="AH85" i="52"/>
  <c r="AE58" i="52"/>
  <c r="AH58" i="52"/>
  <c r="AG123" i="52"/>
  <c r="AJ123" i="52"/>
  <c r="AE128" i="52"/>
  <c r="AH128" i="52"/>
  <c r="AG116" i="52"/>
  <c r="AJ116" i="52"/>
  <c r="AE132" i="52"/>
  <c r="AH132" i="52"/>
  <c r="AG85" i="52"/>
  <c r="AJ85" i="52"/>
  <c r="AG21" i="52"/>
  <c r="AJ21" i="52"/>
  <c r="AE50" i="52"/>
  <c r="AH50" i="52"/>
  <c r="AG125" i="52"/>
  <c r="AJ125" i="52"/>
  <c r="AE80" i="52"/>
  <c r="AH80" i="52"/>
  <c r="AE113" i="52"/>
  <c r="AH113" i="52"/>
  <c r="AG34" i="52"/>
  <c r="AJ34" i="52"/>
  <c r="AE105" i="52"/>
  <c r="AH105" i="52"/>
  <c r="AG63" i="52"/>
  <c r="AJ63" i="52"/>
  <c r="AE89" i="52"/>
  <c r="AH89" i="52"/>
  <c r="AE74" i="52"/>
  <c r="AH74" i="52"/>
  <c r="AF117" i="52"/>
  <c r="AF66" i="52"/>
  <c r="AF115" i="52"/>
  <c r="AF32" i="52"/>
  <c r="AF51" i="52"/>
  <c r="AF7" i="52"/>
  <c r="AF82" i="52"/>
  <c r="AF87" i="52"/>
  <c r="AF47" i="52"/>
  <c r="AF109" i="52"/>
  <c r="AF36" i="52"/>
  <c r="AF91" i="52"/>
  <c r="AF43" i="52"/>
  <c r="AF130" i="52"/>
  <c r="AF19" i="52"/>
  <c r="AF67" i="52"/>
  <c r="AE126" i="52"/>
  <c r="AH126" i="52"/>
  <c r="AG94" i="52"/>
  <c r="AJ94" i="52"/>
  <c r="AE68" i="52"/>
  <c r="AH68" i="52"/>
  <c r="AG42" i="52"/>
  <c r="AJ42" i="52"/>
  <c r="AE16" i="52"/>
  <c r="AH16" i="52"/>
  <c r="AE27" i="52"/>
  <c r="AH27" i="52"/>
  <c r="AE59" i="52"/>
  <c r="AH59" i="52"/>
  <c r="AG127" i="52"/>
  <c r="AJ127" i="52"/>
  <c r="AE44" i="52"/>
  <c r="AH44" i="52"/>
  <c r="AG95" i="52"/>
  <c r="AJ95" i="52"/>
  <c r="AE31" i="52"/>
  <c r="AH31" i="52"/>
  <c r="AE88" i="52"/>
  <c r="AH88" i="52"/>
  <c r="AE11" i="52"/>
  <c r="AH11" i="52"/>
  <c r="AG107" i="52"/>
  <c r="AJ107" i="52"/>
  <c r="AG54" i="52"/>
  <c r="AJ54" i="52"/>
  <c r="AE28" i="52"/>
  <c r="AH28" i="52"/>
  <c r="AE79" i="52"/>
  <c r="AH79" i="52"/>
  <c r="AE112" i="52"/>
  <c r="AH112" i="52"/>
  <c r="AG19" i="52"/>
  <c r="AJ19" i="52"/>
  <c r="AG58" i="52"/>
  <c r="AJ58" i="52"/>
  <c r="AG88" i="52"/>
  <c r="AJ88" i="52"/>
  <c r="AG126" i="52"/>
  <c r="AJ126" i="52"/>
  <c r="AE43" i="52"/>
  <c r="AH43" i="52"/>
  <c r="AG86" i="52"/>
  <c r="AJ86" i="52"/>
  <c r="AE60" i="52"/>
  <c r="AH60" i="52"/>
  <c r="AE8" i="52"/>
  <c r="AH8" i="52"/>
  <c r="AE95" i="52"/>
  <c r="AH95" i="52"/>
  <c r="AE115" i="52"/>
  <c r="AH115" i="52"/>
  <c r="AF121" i="52"/>
  <c r="AF71" i="52"/>
  <c r="AF45" i="52"/>
  <c r="AF76" i="52"/>
  <c r="AF14" i="52"/>
  <c r="AF68" i="52"/>
  <c r="AF29" i="52"/>
  <c r="AF41" i="52"/>
  <c r="AG98" i="52"/>
  <c r="AJ98" i="52"/>
  <c r="AE121" i="52"/>
  <c r="AH121" i="52"/>
  <c r="AG109" i="52"/>
  <c r="AJ109" i="52"/>
  <c r="AG75" i="52"/>
  <c r="AJ75" i="52"/>
  <c r="AE106" i="52"/>
  <c r="AH106" i="52"/>
  <c r="AE111" i="52"/>
  <c r="AH111" i="52"/>
  <c r="AG69" i="52"/>
  <c r="AJ69" i="52"/>
  <c r="AG37" i="52"/>
  <c r="AJ37" i="52"/>
  <c r="AE101" i="52"/>
  <c r="AH101" i="52"/>
  <c r="AE81" i="52"/>
  <c r="AH81" i="52"/>
  <c r="AG101" i="52"/>
  <c r="AJ101" i="52"/>
  <c r="AG9" i="52"/>
  <c r="AJ9" i="52"/>
  <c r="AG132" i="52"/>
  <c r="AJ132" i="52"/>
  <c r="AE38" i="52"/>
  <c r="AH38" i="52"/>
  <c r="AE49" i="52"/>
  <c r="AH49" i="52"/>
  <c r="AE119" i="52"/>
  <c r="AH119" i="52"/>
  <c r="AF21" i="52"/>
  <c r="AF74" i="52"/>
  <c r="AF11" i="52"/>
  <c r="AF81" i="52"/>
  <c r="AF39" i="52"/>
  <c r="AG80" i="52"/>
  <c r="AJ80" i="52"/>
  <c r="AG96" i="52"/>
  <c r="AJ96" i="52"/>
  <c r="AG83" i="52"/>
  <c r="AJ83" i="52"/>
  <c r="AG48" i="52"/>
  <c r="AJ48" i="52"/>
  <c r="AG92" i="52"/>
  <c r="AJ92" i="52"/>
  <c r="AE20" i="52"/>
  <c r="AH20" i="52"/>
  <c r="AE96" i="52"/>
  <c r="AH96" i="52"/>
  <c r="AG130" i="52"/>
  <c r="AJ130" i="52"/>
  <c r="AG72" i="52"/>
  <c r="AJ72" i="52"/>
  <c r="AG20" i="52"/>
  <c r="AJ20" i="52"/>
  <c r="AG102" i="52"/>
  <c r="AJ102" i="52"/>
  <c r="AG119" i="52"/>
  <c r="AJ119" i="52"/>
  <c r="AF23" i="52"/>
  <c r="AF58" i="52"/>
  <c r="AF38" i="52"/>
  <c r="AG55" i="52"/>
  <c r="AJ55" i="52"/>
  <c r="AG133" i="52"/>
  <c r="AJ133" i="52"/>
  <c r="AG71" i="52"/>
  <c r="AJ71" i="52"/>
  <c r="AE47" i="52"/>
  <c r="AH47" i="52"/>
  <c r="AG120" i="52"/>
  <c r="AJ120" i="52"/>
  <c r="AF85" i="52"/>
  <c r="AF89" i="52"/>
  <c r="AF118" i="52"/>
  <c r="AG28" i="52"/>
  <c r="AJ28" i="52"/>
  <c r="AG56" i="52"/>
  <c r="AJ56" i="52"/>
  <c r="AG40" i="52"/>
  <c r="AJ40" i="52"/>
  <c r="AG50" i="52"/>
  <c r="AJ50" i="52"/>
  <c r="AF28" i="52"/>
  <c r="AG66" i="52"/>
  <c r="AJ66" i="52"/>
  <c r="AG122" i="52"/>
  <c r="AJ122" i="52"/>
  <c r="AE12" i="52"/>
  <c r="AH12" i="52"/>
  <c r="AG121" i="52"/>
  <c r="AJ121" i="52"/>
  <c r="AG18" i="52"/>
  <c r="AJ18" i="52"/>
  <c r="AF46" i="52"/>
  <c r="AF35" i="52"/>
  <c r="AF78" i="52"/>
  <c r="AF33" i="52"/>
  <c r="AF65" i="52"/>
  <c r="AF30" i="52"/>
  <c r="AF101" i="52"/>
  <c r="AF93" i="52"/>
  <c r="AG59" i="52"/>
  <c r="AJ59" i="52"/>
  <c r="AG51" i="52"/>
  <c r="AJ51" i="52"/>
  <c r="AG24" i="52"/>
  <c r="AJ24" i="52"/>
  <c r="AE55" i="52"/>
  <c r="AH55" i="52"/>
  <c r="AG128" i="52"/>
  <c r="AJ128" i="52"/>
  <c r="AE110" i="52"/>
  <c r="AH110" i="52"/>
  <c r="AE98" i="52"/>
  <c r="AH98" i="52"/>
  <c r="AE66" i="52"/>
  <c r="AH66" i="52"/>
  <c r="AG115" i="52"/>
  <c r="AJ115" i="52"/>
  <c r="AE120" i="52"/>
  <c r="AH120" i="52"/>
  <c r="AE82" i="52"/>
  <c r="AH82" i="52"/>
  <c r="AE123" i="52"/>
  <c r="AH123" i="52"/>
  <c r="AG89" i="52"/>
  <c r="AJ89" i="52"/>
  <c r="AG65" i="52"/>
  <c r="AJ65" i="52"/>
  <c r="AF9" i="52"/>
  <c r="AF22" i="52"/>
  <c r="AE108" i="52"/>
  <c r="AH108" i="52"/>
  <c r="AE19" i="52"/>
  <c r="AH19" i="52"/>
  <c r="AG15" i="52"/>
  <c r="AJ15" i="52"/>
  <c r="AG82" i="52"/>
  <c r="AJ82" i="52"/>
  <c r="AG111" i="52"/>
  <c r="AJ111" i="52"/>
  <c r="AF31" i="52"/>
  <c r="AF10" i="52"/>
  <c r="AG26" i="52"/>
  <c r="AJ26" i="52"/>
  <c r="AG67" i="52"/>
  <c r="AJ67" i="52"/>
  <c r="AE99" i="52"/>
  <c r="AH99" i="52"/>
  <c r="AE10" i="52"/>
  <c r="AH10" i="52"/>
  <c r="AE22" i="52"/>
  <c r="AH22" i="52"/>
  <c r="AE24" i="52"/>
  <c r="AH24" i="52"/>
  <c r="AE29" i="52"/>
  <c r="AH29" i="52"/>
  <c r="AE32" i="52"/>
  <c r="AH32" i="52"/>
  <c r="AE34" i="52"/>
  <c r="AH34" i="52"/>
  <c r="AG57" i="52"/>
  <c r="AJ57" i="52"/>
  <c r="AG74" i="52"/>
  <c r="AJ74" i="52"/>
  <c r="AG77" i="52"/>
  <c r="AJ77" i="52"/>
  <c r="AG78" i="52"/>
  <c r="AJ78" i="52"/>
  <c r="AG79" i="52"/>
  <c r="AJ79" i="52"/>
  <c r="AG90" i="52"/>
  <c r="AJ90" i="52"/>
  <c r="AG99" i="52"/>
  <c r="AJ99" i="52"/>
  <c r="AE117" i="52"/>
  <c r="AH117" i="52"/>
  <c r="AE122" i="52"/>
  <c r="AH122" i="52"/>
  <c r="AE129" i="52"/>
  <c r="AH129" i="52"/>
  <c r="AE131" i="52"/>
  <c r="AH131" i="52"/>
  <c r="AE133" i="52"/>
  <c r="AH133" i="52"/>
  <c r="AG8" i="52"/>
  <c r="AJ8" i="52"/>
  <c r="AG5" i="52"/>
  <c r="AJ5" i="52"/>
  <c r="AE7" i="52"/>
  <c r="AH7" i="52"/>
  <c r="AE13" i="52"/>
  <c r="AH13" i="52"/>
  <c r="AE15" i="52"/>
  <c r="AH15" i="52"/>
  <c r="AE18" i="52"/>
  <c r="AH18" i="52"/>
  <c r="AE30" i="52"/>
  <c r="AH30" i="52"/>
  <c r="AE39" i="52"/>
  <c r="AH39" i="52"/>
  <c r="AE42" i="52"/>
  <c r="AH42" i="52"/>
  <c r="AG60" i="52"/>
  <c r="AJ60" i="52"/>
  <c r="AG68" i="52"/>
  <c r="AJ68" i="52"/>
  <c r="AG91" i="52"/>
  <c r="AJ91" i="52"/>
  <c r="AG100" i="52"/>
  <c r="AJ100" i="52"/>
  <c r="AE107" i="52"/>
  <c r="AH107" i="52"/>
  <c r="AE109" i="52"/>
  <c r="AH109" i="52"/>
  <c r="AE116" i="52"/>
  <c r="AH116" i="52"/>
  <c r="AE118" i="52"/>
  <c r="AH118" i="52"/>
  <c r="AE127" i="52"/>
  <c r="AH127" i="52"/>
  <c r="AG11" i="52"/>
  <c r="AJ11" i="52"/>
  <c r="AG10" i="52"/>
  <c r="AJ10" i="52"/>
  <c r="AG138" i="52"/>
  <c r="AJ138" i="52"/>
  <c r="AG16" i="52"/>
  <c r="AJ16" i="52"/>
  <c r="AG6" i="52"/>
  <c r="AJ6" i="52"/>
  <c r="AE9" i="52"/>
  <c r="AH9" i="52"/>
  <c r="AE14" i="52"/>
  <c r="AH14" i="52"/>
  <c r="AE33" i="52"/>
  <c r="AH33" i="52"/>
  <c r="AE37" i="52"/>
  <c r="AH37" i="52"/>
  <c r="AE40" i="52"/>
  <c r="AH40" i="52"/>
  <c r="AE51" i="52"/>
  <c r="AH51" i="52"/>
  <c r="AE53" i="52"/>
  <c r="AH53" i="52"/>
  <c r="AG64" i="52"/>
  <c r="AJ64" i="52"/>
  <c r="AG70" i="52"/>
  <c r="AJ70" i="52"/>
  <c r="AG73" i="52"/>
  <c r="AJ73" i="52"/>
  <c r="AG76" i="52"/>
  <c r="AJ76" i="52"/>
  <c r="AG87" i="52"/>
  <c r="AJ87" i="52"/>
  <c r="AG17" i="52"/>
  <c r="AJ17" i="52"/>
  <c r="AG14" i="52"/>
  <c r="AJ14" i="52"/>
  <c r="AE17" i="52"/>
  <c r="AH17" i="52"/>
  <c r="AE23" i="52"/>
  <c r="AH23" i="52"/>
  <c r="AE25" i="52"/>
  <c r="AH25" i="52"/>
  <c r="AE35" i="52"/>
  <c r="AH35" i="52"/>
  <c r="AE48" i="52"/>
  <c r="AH48" i="52"/>
  <c r="AE52" i="52"/>
  <c r="AH52" i="52"/>
  <c r="AE54" i="52"/>
  <c r="AH54" i="52"/>
  <c r="AG62" i="52"/>
  <c r="AJ62" i="52"/>
  <c r="AG81" i="52"/>
  <c r="AJ81" i="52"/>
  <c r="AG93" i="52"/>
  <c r="AJ93" i="52"/>
  <c r="AG103" i="52"/>
  <c r="AJ103" i="52"/>
  <c r="AE125" i="52"/>
  <c r="AH125" i="52"/>
  <c r="AE130" i="52"/>
  <c r="AH130" i="52"/>
  <c r="AG13" i="52"/>
  <c r="AJ13" i="52"/>
  <c r="AG7" i="52"/>
  <c r="AJ7" i="52"/>
  <c r="AG137" i="52"/>
  <c r="AJ137" i="52"/>
  <c r="AI119" i="52"/>
  <c r="AI85" i="52"/>
  <c r="AI53" i="52"/>
  <c r="AI21" i="52"/>
  <c r="AI109" i="52"/>
  <c r="AI72" i="52"/>
  <c r="AI35" i="52"/>
  <c r="AI129" i="52"/>
  <c r="AI89" i="52"/>
  <c r="AI52" i="52"/>
  <c r="AI16" i="52"/>
  <c r="AI107" i="52"/>
  <c r="AI70" i="52"/>
  <c r="AI33" i="52"/>
  <c r="AI126" i="52"/>
  <c r="AI87" i="52"/>
  <c r="AI50" i="52"/>
  <c r="AI14" i="52"/>
  <c r="AI74" i="52"/>
  <c r="AI131" i="52"/>
  <c r="AI55" i="52"/>
  <c r="AI84" i="52"/>
  <c r="AI83" i="52"/>
  <c r="AI64" i="52"/>
  <c r="AI58" i="52"/>
  <c r="AI39" i="52"/>
  <c r="AI67" i="52"/>
  <c r="AI103" i="52"/>
  <c r="AI65" i="52"/>
  <c r="AI46" i="52"/>
  <c r="AI40" i="52"/>
  <c r="AI20" i="52"/>
  <c r="AI110" i="52"/>
  <c r="AI77" i="52"/>
  <c r="AI45" i="52"/>
  <c r="AI13" i="52"/>
  <c r="AI99" i="52"/>
  <c r="AI63" i="52"/>
  <c r="AI26" i="52"/>
  <c r="AI118" i="52"/>
  <c r="AI80" i="52"/>
  <c r="AI43" i="52"/>
  <c r="AI7" i="52"/>
  <c r="AI97" i="52"/>
  <c r="AI60" i="52"/>
  <c r="AI24" i="52"/>
  <c r="AI116" i="52"/>
  <c r="AI78" i="52"/>
  <c r="AI41" i="52"/>
  <c r="AI132" i="52"/>
  <c r="AI56" i="52"/>
  <c r="AI111" i="52"/>
  <c r="AI36" i="52"/>
  <c r="AI48" i="52"/>
  <c r="AI47" i="52"/>
  <c r="AI27" i="52"/>
  <c r="AI22" i="52"/>
  <c r="AI125" i="52"/>
  <c r="AI49" i="52"/>
  <c r="AI66" i="52"/>
  <c r="AI28" i="52"/>
  <c r="AI9" i="52"/>
  <c r="AI133" i="52"/>
  <c r="AI5" i="52"/>
  <c r="AI101" i="52"/>
  <c r="AI37" i="52"/>
  <c r="AI90" i="52"/>
  <c r="AI17" i="52"/>
  <c r="AI71" i="52"/>
  <c r="AI127" i="52"/>
  <c r="AI51" i="52"/>
  <c r="AI106" i="52"/>
  <c r="AI32" i="52"/>
  <c r="AI38" i="52"/>
  <c r="AI18" i="52"/>
  <c r="AI10" i="52"/>
  <c r="AI113" i="52"/>
  <c r="AI31" i="52"/>
  <c r="AI121" i="52"/>
  <c r="AI94" i="52"/>
  <c r="AI93" i="52"/>
  <c r="AI29" i="52"/>
  <c r="AI81" i="52"/>
  <c r="AI8" i="52"/>
  <c r="AI128" i="52"/>
  <c r="AI120" i="52"/>
  <c r="AI98" i="52"/>
  <c r="AI117" i="52"/>
  <c r="AI15" i="52"/>
  <c r="AI59" i="52"/>
  <c r="AI19" i="52"/>
  <c r="AI11" i="52"/>
  <c r="AI95" i="52"/>
  <c r="AI12" i="52"/>
  <c r="AI135" i="52"/>
  <c r="AI54" i="52"/>
  <c r="AI62" i="52"/>
  <c r="AI88" i="52"/>
  <c r="AI6" i="52"/>
  <c r="AI23" i="52"/>
  <c r="AI122" i="52"/>
  <c r="AI75" i="52"/>
  <c r="AI30" i="52"/>
  <c r="AI76" i="52"/>
  <c r="AI61" i="52"/>
  <c r="AI34" i="52"/>
  <c r="AI96" i="52"/>
  <c r="AI73" i="52"/>
  <c r="AI100" i="52"/>
  <c r="AI102" i="52"/>
  <c r="AI108" i="52"/>
  <c r="AI25" i="52"/>
  <c r="AI92" i="52"/>
  <c r="AI115" i="52"/>
  <c r="AI69" i="52"/>
  <c r="AI91" i="52"/>
  <c r="AI44" i="52"/>
  <c r="AI112" i="52"/>
  <c r="AI105" i="52"/>
  <c r="AI130" i="52"/>
  <c r="AI68" i="52"/>
  <c r="AI86" i="52"/>
  <c r="AI79" i="52"/>
  <c r="AI57" i="52"/>
  <c r="AI123" i="52"/>
  <c r="AI42" i="52"/>
  <c r="AI82" i="52"/>
  <c r="Y63" i="52"/>
  <c r="Y61" i="52"/>
  <c r="Y135" i="52"/>
  <c r="Y75" i="52"/>
  <c r="Y111" i="52"/>
  <c r="Y133" i="52"/>
  <c r="Y92" i="52"/>
  <c r="Y31" i="52"/>
  <c r="Y126" i="52"/>
  <c r="Y21" i="52"/>
  <c r="Y80" i="52"/>
  <c r="Y116" i="52"/>
  <c r="Y120" i="52"/>
  <c r="Y109" i="52"/>
  <c r="Y17" i="52"/>
  <c r="Y36" i="52"/>
  <c r="Y45" i="52"/>
  <c r="Y64" i="52"/>
  <c r="Y38" i="52"/>
  <c r="Y10" i="52"/>
  <c r="Y113" i="52"/>
  <c r="Y74" i="52"/>
  <c r="Y32" i="52"/>
  <c r="Y6" i="52"/>
  <c r="Y101" i="52"/>
  <c r="Y94" i="52"/>
  <c r="Y84" i="52"/>
  <c r="Y43" i="52"/>
  <c r="Y78" i="52"/>
  <c r="Y56" i="52"/>
  <c r="Y7" i="52"/>
  <c r="Y66" i="52"/>
  <c r="Y129" i="52"/>
  <c r="Y125" i="52"/>
  <c r="Y28" i="52"/>
  <c r="Y48" i="52"/>
  <c r="Y110" i="52"/>
  <c r="Y73" i="52"/>
  <c r="Y35" i="52"/>
  <c r="Y93" i="52"/>
  <c r="Y60" i="52"/>
  <c r="Y51" i="52"/>
  <c r="Y70" i="52"/>
  <c r="Y89" i="52"/>
  <c r="Y54" i="52"/>
  <c r="Y8" i="52"/>
  <c r="Y41" i="52"/>
  <c r="Y24" i="52"/>
  <c r="Y132" i="52"/>
  <c r="Y50" i="52"/>
  <c r="Y83" i="52"/>
  <c r="Y30" i="52"/>
  <c r="Y58" i="52"/>
  <c r="Y15" i="52"/>
  <c r="Y65" i="52"/>
  <c r="Y123" i="52"/>
  <c r="Y105" i="52"/>
  <c r="Y29" i="52"/>
  <c r="Y87" i="52"/>
  <c r="Y90" i="52"/>
  <c r="Y14" i="52"/>
  <c r="Y20" i="52"/>
  <c r="Y69" i="52"/>
  <c r="Y115" i="52"/>
  <c r="Y62" i="52"/>
  <c r="Y52" i="52"/>
  <c r="Y97" i="52"/>
  <c r="Y98" i="52"/>
  <c r="Y23" i="52"/>
  <c r="Y5" i="52"/>
  <c r="Y119" i="52"/>
  <c r="Y100" i="52"/>
  <c r="Y107" i="52"/>
  <c r="Y68" i="52"/>
  <c r="Y67" i="52"/>
  <c r="Y11" i="52"/>
  <c r="Y118" i="52"/>
  <c r="Y86" i="52"/>
  <c r="Y13" i="52"/>
  <c r="Y33" i="52"/>
  <c r="Y128" i="52"/>
  <c r="Y26" i="52"/>
  <c r="Y82" i="52"/>
  <c r="Y95" i="52"/>
  <c r="Y22" i="52"/>
  <c r="Y53" i="52"/>
  <c r="Y99" i="52"/>
  <c r="Y27" i="52"/>
  <c r="Y16" i="52"/>
  <c r="Y88" i="52"/>
  <c r="Y9" i="52"/>
  <c r="Y34" i="52"/>
  <c r="Y12" i="52"/>
  <c r="Y18" i="52"/>
  <c r="Y42" i="52"/>
  <c r="Y19" i="52"/>
  <c r="Y131" i="52"/>
  <c r="Y91" i="52"/>
  <c r="Y96" i="52"/>
  <c r="Y39" i="52"/>
  <c r="Y77" i="52"/>
  <c r="Y57" i="52"/>
  <c r="Y79" i="52"/>
  <c r="Y108" i="52"/>
  <c r="Y37" i="52"/>
  <c r="Y122" i="52"/>
  <c r="Y102" i="52"/>
  <c r="Y44" i="52"/>
  <c r="Y106" i="52"/>
  <c r="Y127" i="52"/>
  <c r="Y59" i="52"/>
  <c r="Y121" i="52"/>
  <c r="Y40" i="52"/>
  <c r="Y71" i="52"/>
  <c r="Y55" i="52"/>
  <c r="Y103" i="52"/>
  <c r="Y49" i="52"/>
  <c r="Y76" i="52"/>
  <c r="Y130" i="52"/>
  <c r="Y46" i="52"/>
  <c r="Y72" i="52"/>
  <c r="Y47" i="52"/>
  <c r="Y85" i="52"/>
  <c r="Y81" i="52"/>
  <c r="Y117" i="52"/>
  <c r="Y112" i="52"/>
  <c r="Y25" i="52"/>
</calcChain>
</file>

<file path=xl/sharedStrings.xml><?xml version="1.0" encoding="utf-8"?>
<sst xmlns="http://schemas.openxmlformats.org/spreadsheetml/2006/main" count="1406" uniqueCount="533">
  <si>
    <t>France</t>
  </si>
  <si>
    <t>Russia</t>
  </si>
  <si>
    <t>Germany</t>
  </si>
  <si>
    <t>USSR</t>
  </si>
  <si>
    <t/>
  </si>
  <si>
    <t>Per adult national income
(EUR PPP 2016)</t>
  </si>
  <si>
    <t>Ratio
Russia/Western Europe</t>
  </si>
  <si>
    <t>Per adult national income (EUR PPP 2016)</t>
  </si>
  <si>
    <t>United Kingdom</t>
  </si>
  <si>
    <t xml:space="preserve">Average Western Europe </t>
  </si>
  <si>
    <t>Year</t>
  </si>
  <si>
    <t>Maddison 2010 final series USSR (1990 US dollars)</t>
  </si>
  <si>
    <t>Russia
wid.world</t>
  </si>
  <si>
    <t>USSR
wid.world</t>
  </si>
  <si>
    <t>formula</t>
  </si>
  <si>
    <t>Table A29b</t>
  </si>
  <si>
    <t>Table A28b</t>
  </si>
  <si>
    <t>Table B6</t>
  </si>
  <si>
    <t>Table B4</t>
  </si>
  <si>
    <t>Table B5</t>
  </si>
  <si>
    <t>Table B3</t>
  </si>
  <si>
    <t>Table B2</t>
  </si>
  <si>
    <t>A29. Column C</t>
    <phoneticPr fontId="0" type="noConversion"/>
  </si>
  <si>
    <t>A29. Column AZ</t>
    <phoneticPr fontId="0" type="noConversion"/>
  </si>
  <si>
    <t>A29. Column AY</t>
    <phoneticPr fontId="0" type="noConversion"/>
  </si>
  <si>
    <t>A29. Column AW</t>
    <phoneticPr fontId="0" type="noConversion"/>
  </si>
  <si>
    <t xml:space="preserve">A29. Column AS </t>
    <phoneticPr fontId="0" type="noConversion"/>
  </si>
  <si>
    <t>A29. Column AQ</t>
    <phoneticPr fontId="0" type="noConversion"/>
  </si>
  <si>
    <t>formula (to restore balance)</t>
    <phoneticPr fontId="0" type="noConversion"/>
  </si>
  <si>
    <t>A29. Column AO</t>
    <phoneticPr fontId="0" type="noConversion"/>
  </si>
  <si>
    <t>A29. Cloumn AN</t>
    <phoneticPr fontId="0" type="noConversion"/>
  </si>
  <si>
    <t>A29. Column AM</t>
    <phoneticPr fontId="0" type="noConversion"/>
  </si>
  <si>
    <t>formula</t>
    <phoneticPr fontId="0" type="noConversion"/>
  </si>
  <si>
    <t>A25. Column F-G</t>
    <phoneticPr fontId="0" type="noConversion"/>
  </si>
  <si>
    <t>A28. Column J</t>
    <phoneticPr fontId="0" type="noConversion"/>
  </si>
  <si>
    <t>A28. Column E</t>
    <phoneticPr fontId="0" type="noConversion"/>
  </si>
  <si>
    <t>A28. Column D+C</t>
    <phoneticPr fontId="0" type="noConversion"/>
  </si>
  <si>
    <t>A27. Column C</t>
    <phoneticPr fontId="0" type="noConversion"/>
  </si>
  <si>
    <t>A27. Column H</t>
    <phoneticPr fontId="0" type="noConversion"/>
  </si>
  <si>
    <t>A27. Column G</t>
    <phoneticPr fontId="0" type="noConversion"/>
  </si>
  <si>
    <t>see formula</t>
  </si>
  <si>
    <t>A27. Column P</t>
    <phoneticPr fontId="0" type="noConversion"/>
  </si>
  <si>
    <t>A28. Column K</t>
    <phoneticPr fontId="0" type="noConversion"/>
  </si>
  <si>
    <t>A29. Column AH</t>
    <phoneticPr fontId="0" type="noConversion"/>
  </si>
  <si>
    <t>A25. Column K</t>
    <phoneticPr fontId="0" type="noConversion"/>
  </si>
  <si>
    <t>A29. Column AD</t>
    <phoneticPr fontId="0" type="noConversion"/>
  </si>
  <si>
    <t>A29. Column S</t>
    <phoneticPr fontId="0" type="noConversion"/>
  </si>
  <si>
    <t>A23. Column K</t>
    <phoneticPr fontId="0" type="noConversion"/>
  </si>
  <si>
    <t>A29. Column O</t>
    <phoneticPr fontId="0" type="noConversion"/>
  </si>
  <si>
    <t>A29. Column N</t>
    <phoneticPr fontId="0" type="noConversion"/>
  </si>
  <si>
    <t>Source</t>
  </si>
  <si>
    <t>variant 1</t>
  </si>
  <si>
    <t>variant 2</t>
  </si>
  <si>
    <t>Rural house should be included 100% in private wealth</t>
    <phoneticPr fontId="0" type="noConversion"/>
  </si>
  <si>
    <t>Gross foreign liabilities</t>
  </si>
  <si>
    <t>Gross foreign assets</t>
  </si>
  <si>
    <t>Net foreign assets</t>
  </si>
  <si>
    <t>Public share in national wealth</t>
  </si>
  <si>
    <t>Net national wealth</t>
  </si>
  <si>
    <t>Net public wealth</t>
  </si>
  <si>
    <t>Net private wealth</t>
  </si>
  <si>
    <t>Index of real foreign ownership (gross foreign liabilities/ domestic capital)</t>
  </si>
  <si>
    <t>Index of financial foreign ownership (gross foreign liabilities/ domestic financial liabilites)</t>
  </si>
  <si>
    <t>Index of domestic financial intermediation (domestic financial liabilities /domestic capital)</t>
  </si>
  <si>
    <t>Public liabilities</t>
  </si>
  <si>
    <t>Corporate liabilities</t>
  </si>
  <si>
    <t>Private liabilities</t>
  </si>
  <si>
    <t>Total domestic liabilities</t>
  </si>
  <si>
    <t>Domestic financial liabilities</t>
  </si>
  <si>
    <t>Domestic financial assets</t>
  </si>
  <si>
    <t>Book-value domestic capital</t>
  </si>
  <si>
    <t>Corporate financial assets</t>
  </si>
  <si>
    <t>Corporate non-Financial assets</t>
  </si>
  <si>
    <t>Residual corporate wealth</t>
  </si>
  <si>
    <t>inc. French equity owned by foreign residents</t>
  </si>
  <si>
    <t>French assets owned by foreign residents</t>
  </si>
  <si>
    <t>inc. foreign equity owned by French residents</t>
  </si>
  <si>
    <t>Foreign assets owned by French residents</t>
  </si>
  <si>
    <t>Financial assets</t>
  </si>
  <si>
    <t>Debt</t>
  </si>
  <si>
    <t>Non-Financial assets</t>
  </si>
  <si>
    <t>Public wealth</t>
  </si>
  <si>
    <t>NPSIH wealth</t>
  </si>
  <si>
    <t>Personal wealth</t>
  </si>
  <si>
    <t>Market-value national wealth</t>
  </si>
  <si>
    <t>Domestic capital (book value)</t>
  </si>
  <si>
    <t>Gross foreign financial liabilities</t>
  </si>
  <si>
    <t>Gross foreign financial assets</t>
  </si>
  <si>
    <t>Net foreign wealth</t>
  </si>
  <si>
    <t>Total financial liabilities of domestic sectors</t>
  </si>
  <si>
    <t>Total financial assets of domestic sectors</t>
  </si>
  <si>
    <t>incl. Corporate equity liabilities</t>
  </si>
  <si>
    <t>Corporate fixed income assets</t>
  </si>
  <si>
    <t>Corporate equities assets</t>
  </si>
  <si>
    <t>Corporate non-financial assets</t>
  </si>
  <si>
    <t>Govt Liabilities</t>
  </si>
  <si>
    <t>Govt Fixed income assets</t>
  </si>
  <si>
    <t>Govt Equities</t>
  </si>
  <si>
    <t>Govt Financial assets</t>
  </si>
  <si>
    <t>Govt Non Financial assets</t>
  </si>
  <si>
    <t>Non-profit Liabilities</t>
  </si>
  <si>
    <t>Non-profit Other financial assets</t>
  </si>
  <si>
    <t>Non-profit Fixed income assets</t>
  </si>
  <si>
    <t>Non-profit Equities</t>
  </si>
  <si>
    <t>Non-profit Financial assets</t>
  </si>
  <si>
    <t>Non-profit Non Financial assets</t>
  </si>
  <si>
    <t>Net non-profit wealth</t>
  </si>
  <si>
    <t>Personal Liabilities</t>
  </si>
  <si>
    <t>Personal Pension funds/ lifeinsurance</t>
  </si>
  <si>
    <t>Personal Fixed income assets</t>
  </si>
  <si>
    <t>Personal Equities</t>
  </si>
  <si>
    <t>Personal Financial assets</t>
  </si>
  <si>
    <t>Personal Non Financial assets</t>
  </si>
  <si>
    <t>Net personal wealth</t>
  </si>
  <si>
    <t>Private Liabilities</t>
  </si>
  <si>
    <t>Private Pension funds/ lifeinsurance</t>
  </si>
  <si>
    <t>Private Fixed income assets</t>
  </si>
  <si>
    <t>Private Equities</t>
  </si>
  <si>
    <t>Private Financial assets</t>
  </si>
  <si>
    <t>Private Non Financial assets</t>
  </si>
  <si>
    <t>Gap: self-ownership (=zero)</t>
  </si>
  <si>
    <t>Total domestic equity (% national income)</t>
  </si>
  <si>
    <t>Foreign-owned domestic equity (% national income)</t>
  </si>
  <si>
    <t>Govt-owned domestic equity (% national income)</t>
  </si>
  <si>
    <t>Private-owned domestic equity (% national income)</t>
  </si>
  <si>
    <t>Govt share in domestic equity ownership (private+ govt+ foreign)</t>
  </si>
  <si>
    <t>Private share in domestic equity ownership (private+ govt+ foreign)</t>
  </si>
  <si>
    <t>Index of equity foreign ownership (gross foreign equity liabilities/ domestic equity liabilities)</t>
  </si>
  <si>
    <t>Gap between recomputed and initial national wealth (should be zero)</t>
  </si>
  <si>
    <t>Market-value national wealth (% national income)</t>
  </si>
  <si>
    <t>Gap domestic equity (should be equal to zero)</t>
  </si>
  <si>
    <t xml:space="preserve">Net foreign assets </t>
  </si>
  <si>
    <t>incl. Domestic equity</t>
  </si>
  <si>
    <t>Other domestic capital (book value)</t>
  </si>
  <si>
    <t>Housing</t>
  </si>
  <si>
    <t>Agricultural land</t>
  </si>
  <si>
    <t>Corporate domestic capital (book value)</t>
  </si>
  <si>
    <t>Govt domestic capital</t>
  </si>
  <si>
    <t>Private domestic capital</t>
  </si>
  <si>
    <t>Book-value national wealth (% national income)</t>
  </si>
  <si>
    <t>Corporate domestic capital (market value)</t>
  </si>
  <si>
    <t>Tobin's Q ratio (market value/ book value)</t>
  </si>
  <si>
    <t>Residual corporate wealth (book value - market value)</t>
  </si>
  <si>
    <t>Market value of corporations (Corporate equity liabilities)</t>
  </si>
  <si>
    <t xml:space="preserve">Book value of corporations </t>
  </si>
  <si>
    <t>Corporate financial  (non-equity) liabilities</t>
  </si>
  <si>
    <t>Corporate financial  assets</t>
  </si>
  <si>
    <t>incl. Other domestic capital</t>
  </si>
  <si>
    <t>incl. Housing</t>
  </si>
  <si>
    <t>incl. Agricultural land</t>
  </si>
  <si>
    <t>Other govt non-financial assets (classified in other domestic capital)</t>
  </si>
  <si>
    <t>Govt reserved lands (classified in other domestic capital)</t>
    <phoneticPr fontId="0" type="noConversion"/>
  </si>
  <si>
    <t>Agricultural land (govt)</t>
  </si>
  <si>
    <t>Agricultural land (semi-private)</t>
  </si>
  <si>
    <t>Rural housing (semi-private)</t>
    <phoneticPr fontId="0" type="noConversion"/>
  </si>
  <si>
    <t>Govt urban housing</t>
    <phoneticPr fontId="0" type="noConversion"/>
  </si>
  <si>
    <t>Private urban housing</t>
  </si>
  <si>
    <t>Alernative public share in national wealth with private share in semi-private agricultural land &amp; rural housing=…</t>
  </si>
  <si>
    <t>Alernative public share in national wealth with private share in semi-private agricultural land &amp; rural housing=…</t>
    <phoneticPr fontId="0" type="noConversion"/>
  </si>
  <si>
    <t>Rural share in housing (urban + rural)</t>
  </si>
  <si>
    <t>Private share in semi-private rural housing</t>
    <phoneticPr fontId="0" type="noConversion"/>
  </si>
  <si>
    <t>Private share in semi-private agricultural lands</t>
    <phoneticPr fontId="0" type="noConversion"/>
  </si>
  <si>
    <t>Private share in urban housing</t>
  </si>
  <si>
    <t>Private share in  domestic equity (private + govt)</t>
  </si>
  <si>
    <t>Private share in  other domestic capital and net financial assets</t>
  </si>
  <si>
    <t xml:space="preserve">Private share in  housing </t>
  </si>
  <si>
    <t>Private share in  agricultural land</t>
  </si>
  <si>
    <t>Private share in national wealth</t>
  </si>
  <si>
    <t>Financial liabilities</t>
  </si>
  <si>
    <t>Other domestic capital</t>
  </si>
  <si>
    <t>Govt wealth (% national income)</t>
  </si>
  <si>
    <t>Private wealth (% national income)</t>
  </si>
  <si>
    <t>Market-value domestic capital</t>
  </si>
  <si>
    <t>Norway</t>
  </si>
  <si>
    <t>Japan</t>
  </si>
  <si>
    <t>UK</t>
  </si>
  <si>
    <t>National wealth series for France (Garbinti-Goupille-Piketty 2016)</t>
  </si>
  <si>
    <t>National wealth series for the USA (Piketty-Saez-Zucman 2016)</t>
  </si>
  <si>
    <t>Indexes of financial intermediation and foreign ownership</t>
  </si>
  <si>
    <t>Total financial assets and liabilities</t>
  </si>
  <si>
    <t>Book-value national wealth = private wealth + govt wealth + residual corporate wealth</t>
  </si>
  <si>
    <t xml:space="preserve">Residual corporate wealth </t>
  </si>
  <si>
    <t xml:space="preserve">Decomposition of agricultural land </t>
  </si>
  <si>
    <t>Decomposition of housing</t>
  </si>
  <si>
    <t>Private and public shares in markat-value national wealth</t>
  </si>
  <si>
    <t>Government wealth</t>
  </si>
  <si>
    <t>Private wealth</t>
  </si>
  <si>
    <t>Market-value national wealth (private + govt wealth)</t>
  </si>
  <si>
    <t>wid.world, 23/11/2016</t>
  </si>
  <si>
    <t>This table is refered to "PYZ2017NationalAccountsData"</t>
  </si>
  <si>
    <t xml:space="preserve"> </t>
    <phoneticPr fontId="0" type="noConversion"/>
  </si>
  <si>
    <t>All series are extracted from NPZ 2017 Appendix A, Table A0-A0bis</t>
  </si>
  <si>
    <t>Housing (net of debt)</t>
  </si>
  <si>
    <t xml:space="preserve">Financial assets </t>
  </si>
  <si>
    <t>Private wealth (including offshore)</t>
  </si>
  <si>
    <t xml:space="preserve">Housing </t>
  </si>
  <si>
    <t>% Private wealth / National wealth</t>
  </si>
  <si>
    <t>% Public wealth / National wealth</t>
  </si>
  <si>
    <t>Offshore wealth (benchmark)</t>
  </si>
  <si>
    <t xml:space="preserve">Series extracted from NPZ 2017 Appendix A, Table A29b </t>
  </si>
  <si>
    <t>National wealth (market value)</t>
  </si>
  <si>
    <t>National wealth (book value)</t>
  </si>
  <si>
    <t>National wealth (book value) (exc. offshore wealth) (table A30b)</t>
  </si>
  <si>
    <t>National wealth (market value) (exc. offshore wealth) (table A30b)</t>
  </si>
  <si>
    <t>Residual corporate wealth (book - market)</t>
  </si>
  <si>
    <t>Foreign assets (table A29b)</t>
  </si>
  <si>
    <t>Foreign liabiilities (table A29b)</t>
  </si>
  <si>
    <t>Net exports (Table A14)</t>
  </si>
  <si>
    <t>Net foreign income (Table A14)</t>
  </si>
  <si>
    <t>Series on national wealth from Piketty-Yang-Zucman 2017</t>
  </si>
  <si>
    <t>Series on national income 1870-2016 from Novokmet-Piketty-Zucman 2017</t>
  </si>
  <si>
    <t>Series on national wealth 1980-2016 from Novokmet-Piketty-Zucman 2017</t>
  </si>
  <si>
    <t>Series extracted from NPZ 2017 Appendix A, Table A21 and A33 (offshore assets)</t>
  </si>
  <si>
    <t>Offshore wealth (benchmark) (table A33)</t>
  </si>
  <si>
    <t>Offshore wealth (upper bound) (table A33)</t>
  </si>
  <si>
    <t>Offshore wealth (lower bound) (table A33)</t>
  </si>
  <si>
    <t>year</t>
  </si>
  <si>
    <t>Gini coefficient</t>
  </si>
  <si>
    <t>Top 1%</t>
  </si>
  <si>
    <t>Top 10%</t>
  </si>
  <si>
    <t>Middle 40 %</t>
  </si>
  <si>
    <t>Bottom 50%</t>
  </si>
  <si>
    <t>Russia, distribution of pre-tax national income variant n=8)</t>
  </si>
  <si>
    <t>Russia, distribution of pre-tax national income variant n=6)</t>
  </si>
  <si>
    <t>Russia, distribution of pre-tax national income variant n=4)</t>
  </si>
  <si>
    <t>Russia, distribution of pre-tax national income variant n=2)</t>
  </si>
  <si>
    <t>Russia, distribution of survey income (RLMS)</t>
  </si>
  <si>
    <t>Russia, distribution of survey income (HBS)</t>
  </si>
  <si>
    <t>Russia, distribution of pre-tax national income</t>
  </si>
  <si>
    <t xml:space="preserve">Russia distribution of fiscal income </t>
  </si>
  <si>
    <t>Series on income and wealth inequality 1905-2016 from Novokmet-Piketty-Zucman 2017</t>
  </si>
  <si>
    <t>percentile p</t>
  </si>
  <si>
    <t>topavg</t>
  </si>
  <si>
    <t>bracketavg</t>
  </si>
  <si>
    <t>Series on income g-percentiles 1905-2016 from Novokmet-Piketty-Zucman 2017</t>
  </si>
  <si>
    <t>2016/1989 (cumulated)</t>
  </si>
  <si>
    <t>2016/1989 (annual)</t>
  </si>
  <si>
    <t>2016/1905 (annual)</t>
  </si>
  <si>
    <t>2016/1905 (cumulated)</t>
  </si>
  <si>
    <t>bracketavg/avg</t>
  </si>
  <si>
    <t>P20</t>
  </si>
  <si>
    <t>P21</t>
  </si>
  <si>
    <t>P22</t>
  </si>
  <si>
    <t>P23</t>
  </si>
  <si>
    <t>P24</t>
  </si>
  <si>
    <t>P25</t>
  </si>
  <si>
    <t>P26</t>
  </si>
  <si>
    <t>P27</t>
  </si>
  <si>
    <t>P28</t>
  </si>
  <si>
    <t>P29</t>
  </si>
  <si>
    <t>P30</t>
  </si>
  <si>
    <t>P31</t>
  </si>
  <si>
    <t>P32</t>
  </si>
  <si>
    <t>P33</t>
  </si>
  <si>
    <t>P34</t>
  </si>
  <si>
    <t>P35</t>
  </si>
  <si>
    <t>P36</t>
  </si>
  <si>
    <t>P37</t>
  </si>
  <si>
    <t>P38</t>
  </si>
  <si>
    <t>P39</t>
  </si>
  <si>
    <t>P40</t>
  </si>
  <si>
    <t>P41</t>
  </si>
  <si>
    <t>P42</t>
  </si>
  <si>
    <t>P43</t>
  </si>
  <si>
    <t>P44</t>
  </si>
  <si>
    <t>P45</t>
  </si>
  <si>
    <t>P46</t>
  </si>
  <si>
    <t>P47</t>
  </si>
  <si>
    <t>P48</t>
  </si>
  <si>
    <t>P49</t>
  </si>
  <si>
    <t>P50</t>
  </si>
  <si>
    <t>P51</t>
  </si>
  <si>
    <t>P52</t>
  </si>
  <si>
    <t>P53</t>
  </si>
  <si>
    <t>P54</t>
  </si>
  <si>
    <t>P55</t>
  </si>
  <si>
    <t>P56</t>
  </si>
  <si>
    <t>P57</t>
  </si>
  <si>
    <t>P58</t>
  </si>
  <si>
    <t>P59</t>
  </si>
  <si>
    <t>P60</t>
  </si>
  <si>
    <t>P61</t>
  </si>
  <si>
    <t>P62</t>
  </si>
  <si>
    <t>P63</t>
  </si>
  <si>
    <t>P64</t>
  </si>
  <si>
    <t>P65</t>
  </si>
  <si>
    <t>P66</t>
  </si>
  <si>
    <t>P67</t>
  </si>
  <si>
    <t>P68</t>
  </si>
  <si>
    <t>P69</t>
  </si>
  <si>
    <t>P70</t>
  </si>
  <si>
    <t>P71</t>
  </si>
  <si>
    <t>P72</t>
  </si>
  <si>
    <t>P73</t>
  </si>
  <si>
    <t>P74</t>
  </si>
  <si>
    <t>P75</t>
  </si>
  <si>
    <t>P76</t>
  </si>
  <si>
    <t>P77</t>
  </si>
  <si>
    <t>P78</t>
  </si>
  <si>
    <t>P79</t>
  </si>
  <si>
    <t>P80</t>
  </si>
  <si>
    <t>P81</t>
  </si>
  <si>
    <t>P82</t>
  </si>
  <si>
    <t>P83</t>
  </si>
  <si>
    <t>P84</t>
  </si>
  <si>
    <t>P85</t>
  </si>
  <si>
    <t>P86</t>
  </si>
  <si>
    <t>P87</t>
  </si>
  <si>
    <t>P88</t>
  </si>
  <si>
    <t>P89</t>
  </si>
  <si>
    <t>P90</t>
  </si>
  <si>
    <t>P91</t>
  </si>
  <si>
    <t>P92</t>
  </si>
  <si>
    <t>P93</t>
  </si>
  <si>
    <t>P94</t>
  </si>
  <si>
    <t>P95</t>
  </si>
  <si>
    <t>P96</t>
  </si>
  <si>
    <t>P97</t>
  </si>
  <si>
    <t>P98</t>
  </si>
  <si>
    <t>P99</t>
  </si>
  <si>
    <t>P0</t>
  </si>
  <si>
    <t>P1</t>
  </si>
  <si>
    <t>P2</t>
  </si>
  <si>
    <t>P3</t>
  </si>
  <si>
    <t>P4</t>
  </si>
  <si>
    <t>P5</t>
  </si>
  <si>
    <t>P6</t>
  </si>
  <si>
    <t>P7</t>
  </si>
  <si>
    <t>P8</t>
  </si>
  <si>
    <t>P9</t>
  </si>
  <si>
    <t>P10</t>
  </si>
  <si>
    <t>P11</t>
  </si>
  <si>
    <t>P12</t>
  </si>
  <si>
    <t>P13</t>
  </si>
  <si>
    <t>P14</t>
  </si>
  <si>
    <t>P15</t>
  </si>
  <si>
    <t>P16</t>
  </si>
  <si>
    <t>P17</t>
  </si>
  <si>
    <t>P18</t>
  </si>
  <si>
    <t>P19</t>
  </si>
  <si>
    <t>avg</t>
  </si>
  <si>
    <t>1956/1905 (cumulated)</t>
  </si>
  <si>
    <t>1956/1905 (annual)</t>
  </si>
  <si>
    <t>1989/1956 (cumulated)</t>
  </si>
  <si>
    <t>1989/1956 (annual)</t>
  </si>
  <si>
    <t>Full Population</t>
  </si>
  <si>
    <t>Middle 40%</t>
  </si>
  <si>
    <t xml:space="preserve">Top 10% </t>
  </si>
  <si>
    <t>incl. Top 1%</t>
  </si>
  <si>
    <t>incl. Top 0.1%</t>
  </si>
  <si>
    <t>incl. Top 0.01%</t>
  </si>
  <si>
    <t>incl. Top 0.001%</t>
  </si>
  <si>
    <t>China</t>
  </si>
  <si>
    <t>P0-50</t>
  </si>
  <si>
    <t>P50-90</t>
  </si>
  <si>
    <t>US</t>
  </si>
  <si>
    <t>WID.world series (29-6-2017)</t>
  </si>
  <si>
    <t>Top 10% pretax national income share</t>
  </si>
  <si>
    <t>Top 1% pretax national income share</t>
  </si>
  <si>
    <t>Top 10% fiscal income US (WID.world)</t>
  </si>
  <si>
    <t>Top 1% fiscal income US (WID.world)</t>
  </si>
  <si>
    <t xml:space="preserve">Top 1% fiscal income Poland </t>
  </si>
  <si>
    <t xml:space="preserve">Top 1% fiscal income Hungary </t>
  </si>
  <si>
    <t xml:space="preserve">Top 1% fiscal income Czech Republic </t>
  </si>
  <si>
    <t>Novokmet 2017</t>
  </si>
  <si>
    <t>Czech Republic</t>
  </si>
  <si>
    <t>National wealth</t>
  </si>
  <si>
    <t>Foreign wealth</t>
  </si>
  <si>
    <t>% Public</t>
  </si>
  <si>
    <t>Czech Republic (Novokmet 2017)</t>
  </si>
  <si>
    <t>Foreign wealth (Novokmet 2017)</t>
  </si>
  <si>
    <t>Hungary</t>
  </si>
  <si>
    <t>Poland</t>
  </si>
  <si>
    <t>Slovakia</t>
  </si>
  <si>
    <t>Slovenia</t>
  </si>
  <si>
    <t>Croatia</t>
  </si>
  <si>
    <t>Romania</t>
  </si>
  <si>
    <t>Bulgaria</t>
  </si>
  <si>
    <t>Estonia</t>
  </si>
  <si>
    <t>Lithuania</t>
  </si>
  <si>
    <t>Latvia</t>
  </si>
  <si>
    <t>Ukraine</t>
  </si>
  <si>
    <t>n billionaire</t>
  </si>
  <si>
    <t>average wealth billionaire</t>
  </si>
  <si>
    <t>USA</t>
  </si>
  <si>
    <t>mnninc_999_i_CN
National income
Total population | Dollar $ | market exchange | constant (2016)
China</t>
  </si>
  <si>
    <t>mnninc_999_i_US
National income
Total population | Dollar $ | market exchange | constant (2016)
USA</t>
  </si>
  <si>
    <t>mnninc_999_i_FR
National income
Total population | Dollar $ | market exchange | constant (2016)
France</t>
  </si>
  <si>
    <t>mnninc_999_i_RU
National income
Total population | Dollar $ | market exchange | constant (2016)
Russian Federation</t>
  </si>
  <si>
    <t>mnninc_999_i_DE
National income
Total population | Dollar $ | market exchange | constant (2016)
Germany</t>
  </si>
  <si>
    <t>inyixx_999_i_US
National income price index
Total population | index | all ages | individual | Constant local | market exchange | constant (2016)
USA</t>
  </si>
  <si>
    <t>US National income current dollars</t>
  </si>
  <si>
    <t>CN National income current dollars</t>
  </si>
  <si>
    <t>FR National income current dollars</t>
  </si>
  <si>
    <t>RU National income current dollars</t>
  </si>
  <si>
    <t>DE National income current dollars</t>
  </si>
  <si>
    <t>mnninc_999_i_CN
National income
Total population | Euro â‚¬ | market exchange | constant (2016)
China</t>
  </si>
  <si>
    <t>mnninc_999_i_FR
National income
Total population | Euro â‚¬ | market exchange | constant (2016)
France</t>
  </si>
  <si>
    <t>billionaire wealth % national income</t>
  </si>
  <si>
    <t>Computation of national income in current dollars (market exchange rates) using WID.world</t>
  </si>
  <si>
    <r>
      <t xml:space="preserve">n resident billionaire </t>
    </r>
    <r>
      <rPr>
        <sz val="10"/>
        <color rgb="FF000000"/>
        <rFont val="Arial Narrow"/>
        <family val="2"/>
      </rPr>
      <t>(countryresid)</t>
    </r>
  </si>
  <si>
    <r>
      <t xml:space="preserve">Global Forbes data computed from Forbes_Global_1988_2017.dta file </t>
    </r>
    <r>
      <rPr>
        <sz val="10"/>
        <color rgb="FF000000"/>
        <rFont val="Arial"/>
        <family val="2"/>
      </rPr>
      <t>(country of citizenship, i.e. variable countrycitiz)</t>
    </r>
  </si>
  <si>
    <t>3-yr moving average</t>
  </si>
  <si>
    <t>Top 10% wealth share France</t>
  </si>
  <si>
    <t>Top 10% wealth share China</t>
  </si>
  <si>
    <t>Top 10% wealth share USA</t>
  </si>
  <si>
    <t>Top 1% wealth share China</t>
  </si>
  <si>
    <t>Top 1% wealth share USA</t>
  </si>
  <si>
    <t>Top 1% wealth share France</t>
  </si>
  <si>
    <t>Russia Wealth shares (benchmark series)</t>
  </si>
  <si>
    <t>Net foreign assets (official)</t>
  </si>
  <si>
    <t>Net foreign assets (official + non-official (offshore))</t>
  </si>
  <si>
    <t>China (PYZ 2017)</t>
  </si>
  <si>
    <t>P99.1</t>
  </si>
  <si>
    <t>P99.2</t>
  </si>
  <si>
    <t>P99.3</t>
  </si>
  <si>
    <t>P99.4</t>
  </si>
  <si>
    <t>P99.5</t>
  </si>
  <si>
    <t>P99.6</t>
  </si>
  <si>
    <t>P99.7</t>
  </si>
  <si>
    <t>P99.8</t>
  </si>
  <si>
    <t>P99.9</t>
  </si>
  <si>
    <t>P99.91</t>
  </si>
  <si>
    <t>P99.92</t>
  </si>
  <si>
    <t>P99.93</t>
  </si>
  <si>
    <t>P99.94</t>
  </si>
  <si>
    <t>P99.95</t>
  </si>
  <si>
    <t>P99.96</t>
  </si>
  <si>
    <t>P99.97</t>
  </si>
  <si>
    <t>P99.98</t>
  </si>
  <si>
    <t>P99.99</t>
  </si>
  <si>
    <t>P99.991</t>
  </si>
  <si>
    <t>P99.992</t>
  </si>
  <si>
    <t>P99.993</t>
  </si>
  <si>
    <t>P99.994</t>
  </si>
  <si>
    <t>P99.995</t>
  </si>
  <si>
    <t>P99.996</t>
  </si>
  <si>
    <t>P99.997</t>
  </si>
  <si>
    <t>P99.998</t>
  </si>
  <si>
    <t>P99.999</t>
  </si>
  <si>
    <t>2016/1980  (cumulated)</t>
  </si>
  <si>
    <t>2016/1980  (annual)</t>
  </si>
  <si>
    <t>2016/1976  (cumulated)</t>
  </si>
  <si>
    <t>2016/1976  (annual)</t>
  </si>
  <si>
    <t>Series on national wealth</t>
  </si>
  <si>
    <t xml:space="preserve"> </t>
    <phoneticPr fontId="65" type="noConversion"/>
  </si>
  <si>
    <t>Private share in semi-private agricultural lands</t>
    <phoneticPr fontId="65" type="noConversion"/>
  </si>
  <si>
    <t>Private share in semi-private rural housing</t>
    <phoneticPr fontId="65" type="noConversion"/>
  </si>
  <si>
    <t>Alernative public share in national wealth with private share in semi-private agricultural land &amp; rural housing=…</t>
    <phoneticPr fontId="65" type="noConversion"/>
  </si>
  <si>
    <t>Govt urban housing</t>
    <phoneticPr fontId="65" type="noConversion"/>
  </si>
  <si>
    <t>Rural housing (semi-private)</t>
    <phoneticPr fontId="65" type="noConversion"/>
  </si>
  <si>
    <t>Govt reserved lands (classified in other domestic capital)</t>
    <phoneticPr fontId="65" type="noConversion"/>
  </si>
  <si>
    <t>Rural house should be included 100% in private wealth</t>
    <phoneticPr fontId="65" type="noConversion"/>
  </si>
  <si>
    <t>A29. Column N</t>
    <phoneticPr fontId="65" type="noConversion"/>
  </si>
  <si>
    <t>A29. Column O</t>
    <phoneticPr fontId="65" type="noConversion"/>
  </si>
  <si>
    <t>A23. Column K</t>
    <phoneticPr fontId="65" type="noConversion"/>
  </si>
  <si>
    <t>A29. Column S</t>
    <phoneticPr fontId="65" type="noConversion"/>
  </si>
  <si>
    <t>A29. Column AD</t>
    <phoneticPr fontId="65" type="noConversion"/>
  </si>
  <si>
    <t>A25. Column K</t>
    <phoneticPr fontId="65" type="noConversion"/>
  </si>
  <si>
    <t>A29. Column AH</t>
    <phoneticPr fontId="65" type="noConversion"/>
  </si>
  <si>
    <t>A28. Column K</t>
    <phoneticPr fontId="65" type="noConversion"/>
  </si>
  <si>
    <t>A27. Column P</t>
    <phoneticPr fontId="65" type="noConversion"/>
  </si>
  <si>
    <t>A27. Column G</t>
    <phoneticPr fontId="65" type="noConversion"/>
  </si>
  <si>
    <t>A27. Column H</t>
    <phoneticPr fontId="65" type="noConversion"/>
  </si>
  <si>
    <t>A27. Column C</t>
    <phoneticPr fontId="65" type="noConversion"/>
  </si>
  <si>
    <t>A28. Column D+C</t>
    <phoneticPr fontId="65" type="noConversion"/>
  </si>
  <si>
    <t>A28. Column E</t>
    <phoneticPr fontId="65" type="noConversion"/>
  </si>
  <si>
    <t>A28. Column J</t>
    <phoneticPr fontId="65" type="noConversion"/>
  </si>
  <si>
    <t>A25. Column F-G</t>
    <phoneticPr fontId="65" type="noConversion"/>
  </si>
  <si>
    <t>formula</t>
    <phoneticPr fontId="65" type="noConversion"/>
  </si>
  <si>
    <t>A29. Column AM</t>
    <phoneticPr fontId="65" type="noConversion"/>
  </si>
  <si>
    <t>A29. Cloumn AN</t>
    <phoneticPr fontId="65" type="noConversion"/>
  </si>
  <si>
    <t>A29. Column AO</t>
    <phoneticPr fontId="65" type="noConversion"/>
  </si>
  <si>
    <t>formula (to restore balance)</t>
    <phoneticPr fontId="65" type="noConversion"/>
  </si>
  <si>
    <t>A29. Column AQ</t>
    <phoneticPr fontId="65" type="noConversion"/>
  </si>
  <si>
    <t xml:space="preserve">A29. Column AS </t>
    <phoneticPr fontId="65" type="noConversion"/>
  </si>
  <si>
    <t>A29. Column AW</t>
    <phoneticPr fontId="65" type="noConversion"/>
  </si>
  <si>
    <t>A29. Column AY</t>
    <phoneticPr fontId="65" type="noConversion"/>
  </si>
  <si>
    <t>A29. Column AZ</t>
    <phoneticPr fontId="65" type="noConversion"/>
  </si>
  <si>
    <t>A29. Column C</t>
    <phoneticPr fontId="65" type="noConversion"/>
  </si>
  <si>
    <t>Private Wealth</t>
  </si>
  <si>
    <t>Public Wealth</t>
  </si>
  <si>
    <t>% NI</t>
  </si>
  <si>
    <t xml:space="preserve">Net Financial assets </t>
  </si>
  <si>
    <t>Series on income shares and wealth shares</t>
  </si>
  <si>
    <t>corrected series (pre-tax national income)</t>
  </si>
  <si>
    <t>raw series (raw fiscal income)</t>
  </si>
  <si>
    <t>corrected series (pre-tax national income) (urban China)</t>
  </si>
  <si>
    <t>corrected series (pre-tax national income) (rural China)</t>
  </si>
  <si>
    <t>(net personal wealth)</t>
  </si>
  <si>
    <t>(pre-tax national income, equal-split)</t>
  </si>
  <si>
    <t>table 1y</t>
  </si>
  <si>
    <t>table 1yfraw</t>
  </si>
  <si>
    <t>table 1yu</t>
  </si>
  <si>
    <t>table 1w</t>
  </si>
  <si>
    <t>DINA France (GGP 2016)</t>
  </si>
  <si>
    <t>DINA USA (PSZ 2016)</t>
  </si>
  <si>
    <t>Income inequality</t>
  </si>
  <si>
    <t>National Wealth</t>
    <phoneticPr fontId="101" type="noConversion"/>
  </si>
  <si>
    <t>Country</t>
    <phoneticPr fontId="101" type="noConversion"/>
  </si>
  <si>
    <t>Unit</t>
    <phoneticPr fontId="101" type="noConversion"/>
  </si>
  <si>
    <t>Housing net debt</t>
    <phoneticPr fontId="101" type="noConversion"/>
  </si>
  <si>
    <t>Source</t>
    <phoneticPr fontId="101" type="noConversion"/>
  </si>
  <si>
    <t>PYZ2017NationalAccountData-A23</t>
    <phoneticPr fontId="101" type="noConversion"/>
  </si>
  <si>
    <t>Non housing-non financial assets</t>
    <phoneticPr fontId="101" type="noConversion"/>
  </si>
  <si>
    <t>Equity</t>
    <phoneticPr fontId="101" type="noConversion"/>
  </si>
  <si>
    <t>Non equity-financial assets</t>
    <phoneticPr fontId="101" type="noConversion"/>
  </si>
  <si>
    <t>Russia</t>
    <phoneticPr fontId="101" type="noConversion"/>
  </si>
  <si>
    <t>Naitonal Wealth</t>
    <phoneticPr fontId="101" type="noConversion"/>
  </si>
  <si>
    <t>Private Wealth before 1990</t>
    <phoneticPr fontId="101" type="noConversion"/>
  </si>
  <si>
    <t>NPZ2017AppendixA-A21</t>
    <phoneticPr fontId="101" type="noConversion"/>
  </si>
  <si>
    <t>corrected series (pre-tax national income)</t>
    <phoneticPr fontId="101" type="noConversion"/>
  </si>
  <si>
    <t>PYZ2017MainFiguresTables</t>
  </si>
  <si>
    <t>PYZ2017MainFiguresTables</t>
    <phoneticPr fontId="101" type="noConversion"/>
  </si>
  <si>
    <t>Offshore wealth</t>
  </si>
  <si>
    <t>China 
(1978-2015)</t>
    <phoneticPr fontId="101" type="noConversion"/>
  </si>
  <si>
    <t>Russia
(1980-2015)</t>
    <phoneticPr fontId="101" type="noConversion"/>
  </si>
  <si>
    <t>USA
(1978-2015)</t>
    <phoneticPr fontId="101" type="noConversion"/>
  </si>
  <si>
    <t xml:space="preserve">Table 1: Average annual growth rate 1978-2015 </t>
    <phoneticPr fontId="101" type="noConversion"/>
  </si>
  <si>
    <t xml:space="preserve">Table 1: Average annual growth rate 1978-2015 </t>
    <phoneticPr fontId="101" type="noConversion"/>
  </si>
  <si>
    <t>Last updated: Jan, 08th 2018</t>
    <phoneticPr fontId="101" type="noConversion"/>
  </si>
  <si>
    <t xml:space="preserve">Fig 1: Public vs private property in China andRussia 1978-2015 </t>
    <phoneticPr fontId="101" type="noConversion"/>
  </si>
  <si>
    <t xml:space="preserve">Fig 3: The decline of public property: China vs Russia vs other countries  </t>
    <phoneticPr fontId="101" type="noConversion"/>
  </si>
  <si>
    <t>Fig 5. Total Forbes billionaire wealth:Russia vs other countries, 1990-2016</t>
    <phoneticPr fontId="101" type="noConversion"/>
  </si>
  <si>
    <t>Fig 4_A: Income shares in China and Russia, 1978-2015</t>
    <phoneticPr fontId="101" type="noConversion"/>
  </si>
  <si>
    <t>Fig 4_B: Top 1% income share: Russia and China vs western countries</t>
    <phoneticPr fontId="101" type="noConversion"/>
  </si>
  <si>
    <t xml:space="preserve">Fig 2_A: Composition of Private Wealth in China 1978-2015 </t>
    <phoneticPr fontId="101" type="noConversion"/>
  </si>
  <si>
    <t xml:space="preserve">Fig 2_B: Composition of Private Wealth in Russia 1990-2015 </t>
    <phoneticPr fontId="101" type="noConversion"/>
  </si>
  <si>
    <t xml:space="preserve">NOVOKMET, PIKETTY, YANG and ZUCMAN 2018 </t>
    <phoneticPr fontId="101" type="noConversion"/>
  </si>
  <si>
    <t>This file supports our paper "From Communism to Capitalism: Private vs. Public Property and Rising Inequality in China and Russia"</t>
    <phoneticPr fontId="101" type="noConversion"/>
  </si>
  <si>
    <t>Data Appendx</t>
    <phoneticPr fontId="101" type="noConversion"/>
  </si>
  <si>
    <r>
      <t xml:space="preserve">Income group
    </t>
    </r>
    <r>
      <rPr>
        <sz val="16"/>
        <rFont val="Arial"/>
        <family val="2"/>
      </rPr>
      <t>(distribution of per adult
    pre-tax national income)</t>
    </r>
    <phoneticPr fontId="101" type="noConversion"/>
  </si>
  <si>
    <t>Souces: China: Piketty, Yang and Zucman (2017). Russia: Novokmet, Piketty and Zucman (2017) . USA: Piketty-Saez-Zucman (2016). Distribution of pre-tax national income among equal-split adults. The unit is the adult individual (20-year-old and over; income of married couples is splitted into two). Fractiles are defined relative to the total number of adult individuals in the population. Corrected estimates (combining survey, fiscal, wealth and national accounts data).</t>
    <phoneticPr fontId="10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</si>
</sst>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0">
    <numFmt numFmtId="5" formatCode="&quot;$&quot;#,##0_);\(&quot;$&quot;#,##0\)"/>
    <numFmt numFmtId="41" formatCode="_(* #,##0_);_(* \(#,##0\);_(* &quot;-&quot;_);_(@_)"/>
    <numFmt numFmtId="44" formatCode="_(&quot;$&quot;* #,##0.00_);_(&quot;$&quot;* \(#,##0.00\);_(&quot;$&quot;* &quot;-&quot;??_);_(@_)"/>
    <numFmt numFmtId="43" formatCode="_(* #,##0.00_);_(* \(#,##0.00\);_(* &quot;-&quot;??_);_(@_)"/>
    <numFmt numFmtId="176" formatCode="_-* #,##0.00\ &quot;€&quot;_-;\-* #,##0.00\ &quot;€&quot;_-;_-* &quot;-&quot;??\ &quot;€&quot;_-;_-@_-"/>
    <numFmt numFmtId="177" formatCode="_-* #,##0.00\ _€_-;\-* #,##0.00\ _€_-;_-* &quot;-&quot;??\ _€_-;_-@_-"/>
    <numFmt numFmtId="178" formatCode="General_)"/>
    <numFmt numFmtId="179" formatCode="#,##0.000"/>
    <numFmt numFmtId="180" formatCode="#,##0.0"/>
    <numFmt numFmtId="181" formatCode="#,##0.00__;\-#,##0.00__;#,##0.00__;@__"/>
    <numFmt numFmtId="182" formatCode="_ * #,##0.00_ ;_ * \-#,##0.00_ ;_ * &quot;-&quot;??_ ;_ @_ "/>
    <numFmt numFmtId="183" formatCode="_ * #,##0.00_)\ _€_ ;_ * \(#,##0.00\)\ _€_ ;_ * &quot;-&quot;??_)\ _€_ ;_ @_ "/>
    <numFmt numFmtId="184" formatCode="\$#,##0\ ;\(\$#,##0\)"/>
    <numFmt numFmtId="185" formatCode="_-* #,##0\ _k_r_-;\-* #,##0\ _k_r_-;_-* &quot;-&quot;\ _k_r_-;_-@_-"/>
    <numFmt numFmtId="186" formatCode="_-* #,##0\ &quot;kr&quot;_-;\-* #,##0\ &quot;kr&quot;_-;_-* &quot;-&quot;\ &quot;kr&quot;_-;_-@_-"/>
    <numFmt numFmtId="187" formatCode="0.0%"/>
    <numFmt numFmtId="188" formatCode="0.0"/>
    <numFmt numFmtId="189" formatCode="0.0000"/>
    <numFmt numFmtId="190" formatCode="&quot;$&quot;#,##0"/>
    <numFmt numFmtId="191" formatCode="#,##0_ "/>
  </numFmts>
  <fonts count="103">
    <font>
      <sz val="11"/>
      <color rgb="FF000000"/>
      <name val="Calibri"/>
      <family val="2"/>
    </font>
    <font>
      <sz val="12"/>
      <color theme="1"/>
      <name val="宋体"/>
      <family val="2"/>
      <scheme val="minor"/>
    </font>
    <font>
      <sz val="12"/>
      <name val="Arial"/>
      <family val="2"/>
    </font>
    <font>
      <sz val="11"/>
      <color theme="1"/>
      <name val="宋体"/>
      <family val="2"/>
      <scheme val="minor"/>
    </font>
    <font>
      <sz val="11"/>
      <name val="Calibri"/>
      <family val="2"/>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rgb="FF000000"/>
      <name val="Calibri"/>
      <family val="2"/>
    </font>
    <font>
      <sz val="11"/>
      <name val="Arial"/>
      <family val="2"/>
    </font>
    <font>
      <u/>
      <sz val="12"/>
      <color theme="10"/>
      <name val="Arial"/>
      <family val="2"/>
    </font>
    <font>
      <u/>
      <sz val="10"/>
      <color indexed="12"/>
      <name val="Arial"/>
      <family val="2"/>
    </font>
    <font>
      <sz val="12"/>
      <color rgb="FF000000"/>
      <name val="Arial"/>
      <family val="2"/>
    </font>
    <font>
      <sz val="10"/>
      <name val="Arial"/>
      <family val="2"/>
    </font>
    <font>
      <b/>
      <sz val="20"/>
      <name val="Arial"/>
      <family val="2"/>
    </font>
    <font>
      <sz val="12"/>
      <name val="Arial"/>
      <family val="2"/>
    </font>
    <font>
      <b/>
      <sz val="12"/>
      <color rgb="FF000000"/>
      <name val="Arial"/>
      <family val="2"/>
    </font>
    <font>
      <sz val="14"/>
      <name val="Arial"/>
      <family val="2"/>
    </font>
    <font>
      <b/>
      <sz val="24"/>
      <name val="Arial"/>
      <family val="2"/>
    </font>
    <font>
      <sz val="10"/>
      <color rgb="FF000000"/>
      <name val="Arial"/>
      <family val="2"/>
    </font>
    <font>
      <sz val="11"/>
      <color indexed="8"/>
      <name val="Calibri"/>
      <family val="2"/>
    </font>
    <font>
      <sz val="11"/>
      <color indexed="9"/>
      <name val="Calibri"/>
      <family val="2"/>
    </font>
    <font>
      <b/>
      <sz val="11"/>
      <name val="Gentle Sans"/>
    </font>
    <font>
      <sz val="11"/>
      <color indexed="20"/>
      <name val="Calibri"/>
      <family val="2"/>
    </font>
    <font>
      <sz val="11"/>
      <color indexed="17"/>
      <name val="Calibri"/>
      <family val="2"/>
    </font>
    <font>
      <sz val="9"/>
      <color indexed="9"/>
      <name val="Times"/>
      <family val="1"/>
    </font>
    <font>
      <b/>
      <sz val="11"/>
      <color indexed="52"/>
      <name val="Calibri"/>
      <family val="2"/>
    </font>
    <font>
      <b/>
      <sz val="11"/>
      <color indexed="9"/>
      <name val="Calibri"/>
      <family val="2"/>
    </font>
    <font>
      <sz val="10"/>
      <name val="Times New Roman"/>
      <family val="1"/>
    </font>
    <font>
      <sz val="9"/>
      <color indexed="8"/>
      <name val="Times"/>
      <family val="1"/>
    </font>
    <font>
      <sz val="12"/>
      <color indexed="24"/>
      <name val="Arial"/>
      <family val="2"/>
    </font>
    <font>
      <sz val="8"/>
      <name val="Helvetica"/>
      <family val="2"/>
    </font>
    <font>
      <b/>
      <sz val="8"/>
      <color indexed="24"/>
      <name val="Times New Roman"/>
      <family val="1"/>
    </font>
    <font>
      <sz val="8"/>
      <color indexed="24"/>
      <name val="Times New Roman"/>
      <family val="1"/>
    </font>
    <font>
      <i/>
      <sz val="11"/>
      <color indexed="23"/>
      <name val="Calibri"/>
      <family val="2"/>
    </font>
    <font>
      <b/>
      <i/>
      <sz val="12"/>
      <name val="Gentle Sans"/>
    </font>
    <font>
      <sz val="10"/>
      <name val="Helv"/>
    </font>
    <font>
      <b/>
      <sz val="15"/>
      <color indexed="56"/>
      <name val="Calibri"/>
      <family val="2"/>
    </font>
    <font>
      <b/>
      <sz val="13"/>
      <color indexed="56"/>
      <name val="Calibri"/>
      <family val="2"/>
    </font>
    <font>
      <b/>
      <sz val="11"/>
      <color indexed="56"/>
      <name val="Calibri"/>
      <family val="2"/>
    </font>
    <font>
      <u/>
      <sz val="12"/>
      <color indexed="12"/>
      <name val="Times New Roman"/>
      <family val="1"/>
      <charset val="238"/>
    </font>
    <font>
      <sz val="11"/>
      <color indexed="62"/>
      <name val="Calibri"/>
      <family val="2"/>
    </font>
    <font>
      <u/>
      <sz val="12"/>
      <color indexed="12"/>
      <name val="Calibri"/>
      <family val="2"/>
    </font>
    <font>
      <sz val="11"/>
      <color indexed="52"/>
      <name val="Calibri"/>
      <family val="2"/>
    </font>
    <font>
      <sz val="12"/>
      <color theme="1"/>
      <name val="Arial"/>
      <family val="2"/>
    </font>
    <font>
      <sz val="11"/>
      <color indexed="60"/>
      <name val="Calibri"/>
      <family val="2"/>
    </font>
    <font>
      <sz val="12"/>
      <color theme="1"/>
      <name val="宋体"/>
      <family val="2"/>
      <scheme val="minor"/>
    </font>
    <font>
      <sz val="12"/>
      <color indexed="8"/>
      <name val="Calibri"/>
      <family val="2"/>
    </font>
    <font>
      <sz val="9"/>
      <name val="Times New Roman"/>
      <family val="1"/>
    </font>
    <font>
      <sz val="10"/>
      <color indexed="8"/>
      <name val="Times"/>
      <family val="1"/>
    </font>
    <font>
      <sz val="9"/>
      <name val="Times"/>
      <family val="1"/>
    </font>
    <font>
      <sz val="12"/>
      <name val="Arial CE"/>
    </font>
    <font>
      <sz val="10"/>
      <name val="Courier"/>
      <family val="1"/>
      <charset val="238"/>
    </font>
    <font>
      <b/>
      <sz val="11"/>
      <color indexed="63"/>
      <name val="Calibri"/>
      <family val="2"/>
    </font>
    <font>
      <sz val="11"/>
      <name val="Calibri"/>
      <family val="2"/>
    </font>
    <font>
      <i/>
      <sz val="12"/>
      <name val="Gentle Sans"/>
    </font>
    <font>
      <sz val="9"/>
      <name val="Gentle Sans"/>
    </font>
    <font>
      <sz val="9"/>
      <name val="Gentle Sans Light"/>
    </font>
    <font>
      <sz val="7"/>
      <name val="Helv"/>
    </font>
    <font>
      <sz val="10"/>
      <name val="Gentle Sans"/>
    </font>
    <font>
      <b/>
      <sz val="18"/>
      <color indexed="56"/>
      <name val="Cambria"/>
      <family val="2"/>
    </font>
    <font>
      <sz val="11"/>
      <color indexed="10"/>
      <name val="Calibri"/>
      <family val="2"/>
    </font>
    <font>
      <sz val="10"/>
      <name val="Times"/>
      <family val="1"/>
    </font>
    <font>
      <sz val="10"/>
      <name val="Arial Cyr"/>
      <family val="2"/>
    </font>
    <font>
      <sz val="11"/>
      <color theme="1"/>
      <name val="Arial"/>
      <family val="2"/>
    </font>
    <font>
      <sz val="11"/>
      <color rgb="FFFF0000"/>
      <name val="Arial"/>
      <family val="2"/>
    </font>
    <font>
      <b/>
      <sz val="14"/>
      <color theme="1"/>
      <name val="Arial"/>
      <family val="2"/>
    </font>
    <font>
      <b/>
      <sz val="12"/>
      <color theme="1"/>
      <name val="Arial"/>
      <family val="2"/>
    </font>
    <font>
      <sz val="11"/>
      <color rgb="FF000000"/>
      <name val="Arial"/>
      <family val="2"/>
    </font>
    <font>
      <b/>
      <sz val="11"/>
      <color rgb="FF000000"/>
      <name val="Arial"/>
      <family val="2"/>
    </font>
    <font>
      <sz val="11"/>
      <color theme="1"/>
      <name val="Arial Narrow"/>
      <family val="2"/>
    </font>
    <font>
      <i/>
      <sz val="11"/>
      <color rgb="FFFF0000"/>
      <name val="Arial"/>
      <family val="2"/>
    </font>
    <font>
      <sz val="11"/>
      <name val="宋体"/>
      <family val="2"/>
      <scheme val="minor"/>
    </font>
    <font>
      <b/>
      <sz val="11"/>
      <color rgb="FF00B050"/>
      <name val="Arial"/>
      <family val="2"/>
    </font>
    <font>
      <b/>
      <sz val="11"/>
      <color theme="1"/>
      <name val="Arial"/>
      <family val="2"/>
    </font>
    <font>
      <sz val="11"/>
      <color rgb="FFFF0000"/>
      <name val="Arial Narrow"/>
      <family val="2"/>
    </font>
    <font>
      <sz val="11"/>
      <name val="Arial Narrow"/>
      <family val="2"/>
    </font>
    <font>
      <i/>
      <sz val="10"/>
      <name val="Arial"/>
      <family val="2"/>
    </font>
    <font>
      <b/>
      <sz val="10"/>
      <name val="Arial"/>
      <family val="2"/>
    </font>
    <font>
      <b/>
      <sz val="10"/>
      <color rgb="FF000000"/>
      <name val="Arial"/>
      <family val="2"/>
    </font>
    <font>
      <b/>
      <sz val="11"/>
      <name val="Arial"/>
      <family val="2"/>
    </font>
    <font>
      <sz val="14"/>
      <color theme="1"/>
      <name val="Arial"/>
      <family val="2"/>
    </font>
    <font>
      <b/>
      <i/>
      <sz val="11"/>
      <color rgb="FFFF0000"/>
      <name val="Arial"/>
      <family val="2"/>
    </font>
    <font>
      <b/>
      <sz val="11"/>
      <color rgb="FFFF0000"/>
      <name val="Arial"/>
      <family val="2"/>
    </font>
    <font>
      <u/>
      <sz val="11"/>
      <color theme="11"/>
      <name val="Calibri"/>
      <family val="2"/>
    </font>
    <font>
      <b/>
      <sz val="14"/>
      <color rgb="FF000000"/>
      <name val="Arial"/>
      <family val="2"/>
    </font>
    <font>
      <sz val="10"/>
      <name val="Verdana"/>
      <family val="2"/>
    </font>
    <font>
      <u/>
      <sz val="10"/>
      <color theme="10"/>
      <name val="Arial"/>
      <family val="2"/>
    </font>
    <font>
      <b/>
      <sz val="16"/>
      <name val="Arial"/>
      <family val="2"/>
    </font>
    <font>
      <sz val="16"/>
      <color indexed="24"/>
      <name val="Arial"/>
      <family val="2"/>
    </font>
    <font>
      <sz val="16"/>
      <name val="Arial"/>
      <family val="2"/>
    </font>
    <font>
      <sz val="8"/>
      <name val="Arial"/>
      <family val="2"/>
    </font>
    <font>
      <sz val="16"/>
      <color theme="1"/>
      <name val="Arial"/>
      <family val="2"/>
    </font>
    <font>
      <b/>
      <sz val="8"/>
      <name val="Arial"/>
      <family val="2"/>
    </font>
    <font>
      <sz val="10"/>
      <color rgb="FFFF0000"/>
      <name val="Arial"/>
      <family val="2"/>
    </font>
    <font>
      <sz val="11"/>
      <color rgb="FFFF0000"/>
      <name val="Calibri"/>
      <family val="2"/>
    </font>
    <font>
      <sz val="10"/>
      <color rgb="FF000000"/>
      <name val="Arial Narrow"/>
      <family val="2"/>
    </font>
    <font>
      <sz val="16"/>
      <color rgb="FFFF0000"/>
      <name val="Arial"/>
      <family val="2"/>
    </font>
    <font>
      <sz val="9"/>
      <color rgb="FF000000"/>
      <name val="Arial"/>
      <family val="2"/>
    </font>
    <font>
      <sz val="10"/>
      <color theme="1"/>
      <name val="Arial Narrow"/>
      <family val="2"/>
    </font>
    <font>
      <sz val="9"/>
      <name val="宋体"/>
      <family val="3"/>
      <charset val="134"/>
    </font>
    <font>
      <sz val="8"/>
      <color rgb="FF000000"/>
      <name val="Arial"/>
      <family val="2"/>
    </font>
  </fonts>
  <fills count="28">
    <fill>
      <patternFill patternType="none"/>
    </fill>
    <fill>
      <patternFill patternType="gray125"/>
    </fill>
    <fill>
      <patternFill patternType="solid">
        <fgColor theme="5" tint="0.39997558519241921"/>
        <bgColor indexed="64"/>
      </patternFill>
    </fill>
    <fill>
      <patternFill patternType="solid">
        <fgColor indexed="9"/>
        <bgColor indexed="64"/>
      </patternFill>
    </fill>
    <fill>
      <patternFill patternType="solid">
        <fgColor rgb="FFF5F9FC"/>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2"/>
      </patternFill>
    </fill>
    <fill>
      <patternFill patternType="solid">
        <fgColor indexed="55"/>
      </patternFill>
    </fill>
    <fill>
      <patternFill patternType="solid">
        <fgColor indexed="13"/>
      </patternFill>
    </fill>
    <fill>
      <patternFill patternType="solid">
        <fgColor indexed="43"/>
      </patternFill>
    </fill>
    <fill>
      <patternFill patternType="solid">
        <fgColor indexed="26"/>
      </patternFill>
    </fill>
    <fill>
      <patternFill patternType="solid">
        <fgColor theme="9" tint="0.79998168889431442"/>
        <bgColor indexed="64"/>
      </patternFill>
    </fill>
    <fill>
      <patternFill patternType="solid">
        <fgColor theme="9" tint="-0.249977111117893"/>
        <bgColor indexed="64"/>
      </patternFill>
    </fill>
    <fill>
      <patternFill patternType="solid">
        <fgColor theme="3" tint="0.79998168889431442"/>
        <bgColor indexed="64"/>
      </patternFill>
    </fill>
    <fill>
      <patternFill patternType="solid">
        <fgColor theme="0"/>
        <bgColor indexed="64"/>
      </patternFill>
    </fill>
  </fills>
  <borders count="42">
    <border>
      <left/>
      <right/>
      <top/>
      <bottom/>
      <diagonal/>
    </border>
    <border>
      <left style="medium">
        <color auto="1"/>
      </left>
      <right style="medium">
        <color auto="1"/>
      </right>
      <top style="medium">
        <color auto="1"/>
      </top>
      <bottom style="medium">
        <color auto="1"/>
      </bottom>
      <diagonal/>
    </border>
    <border>
      <left style="thick">
        <color auto="1"/>
      </left>
      <right style="thick">
        <color auto="1"/>
      </right>
      <top style="thick">
        <color auto="1"/>
      </top>
      <bottom style="thick">
        <color auto="1"/>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auto="1"/>
      </left>
      <right style="thin">
        <color auto="1"/>
      </right>
      <top style="thin">
        <color auto="1"/>
      </top>
      <bottom style="thin">
        <color auto="1"/>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auto="1"/>
      </left>
      <right/>
      <top/>
      <bottom/>
      <diagonal/>
    </border>
    <border>
      <left style="medium">
        <color auto="1"/>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style="thick">
        <color auto="1"/>
      </left>
      <right/>
      <top/>
      <bottom/>
      <diagonal/>
    </border>
    <border>
      <left/>
      <right style="thick">
        <color auto="1"/>
      </right>
      <top/>
      <bottom/>
      <diagonal/>
    </border>
    <border>
      <left style="hair">
        <color auto="1"/>
      </left>
      <right style="medium">
        <color auto="1"/>
      </right>
      <top/>
      <bottom/>
      <diagonal/>
    </border>
    <border>
      <left style="hair">
        <color auto="1"/>
      </left>
      <right style="hair">
        <color auto="1"/>
      </right>
      <top/>
      <bottom/>
      <diagonal/>
    </border>
    <border>
      <left style="hair">
        <color auto="1"/>
      </left>
      <right/>
      <top/>
      <bottom/>
      <diagonal/>
    </border>
    <border>
      <left style="medium">
        <color auto="1"/>
      </left>
      <right style="hair">
        <color auto="1"/>
      </right>
      <top/>
      <bottom/>
      <diagonal/>
    </border>
    <border>
      <left style="thin">
        <color auto="1"/>
      </left>
      <right style="thick">
        <color auto="1"/>
      </right>
      <top/>
      <bottom/>
      <diagonal/>
    </border>
    <border>
      <left style="hair">
        <color auto="1"/>
      </left>
      <right style="medium">
        <color auto="1"/>
      </right>
      <top style="medium">
        <color auto="1"/>
      </top>
      <bottom/>
      <diagonal/>
    </border>
    <border>
      <left style="hair">
        <color auto="1"/>
      </left>
      <right style="hair">
        <color auto="1"/>
      </right>
      <top style="medium">
        <color auto="1"/>
      </top>
      <bottom/>
      <diagonal/>
    </border>
    <border>
      <left style="thin">
        <color auto="1"/>
      </left>
      <right style="thin">
        <color auto="1"/>
      </right>
      <top style="medium">
        <color auto="1"/>
      </top>
      <bottom/>
      <diagonal/>
    </border>
    <border>
      <left/>
      <right/>
      <top style="medium">
        <color auto="1"/>
      </top>
      <bottom/>
      <diagonal/>
    </border>
    <border>
      <left style="hair">
        <color auto="1"/>
      </left>
      <right/>
      <top style="medium">
        <color auto="1"/>
      </top>
      <bottom/>
      <diagonal/>
    </border>
    <border>
      <left style="medium">
        <color auto="1"/>
      </left>
      <right style="hair">
        <color auto="1"/>
      </right>
      <top style="medium">
        <color auto="1"/>
      </top>
      <bottom/>
      <diagonal/>
    </border>
    <border>
      <left style="thin">
        <color auto="1"/>
      </left>
      <right style="thick">
        <color auto="1"/>
      </right>
      <top style="thin">
        <color auto="1"/>
      </top>
      <bottom/>
      <diagonal/>
    </border>
    <border>
      <left/>
      <right/>
      <top style="thin">
        <color auto="1"/>
      </top>
      <bottom/>
      <diagonal/>
    </border>
    <border>
      <left/>
      <right/>
      <top/>
      <bottom style="thin">
        <color auto="1"/>
      </bottom>
      <diagonal/>
    </border>
    <border>
      <left style="thin">
        <color auto="1"/>
      </left>
      <right/>
      <top style="thin">
        <color auto="1"/>
      </top>
      <bottom/>
      <diagonal/>
    </border>
    <border>
      <left style="medium">
        <color auto="1"/>
      </left>
      <right/>
      <top/>
      <bottom style="medium">
        <color auto="1"/>
      </bottom>
      <diagonal/>
    </border>
    <border>
      <left/>
      <right/>
      <top/>
      <bottom style="double">
        <color auto="1"/>
      </bottom>
      <diagonal/>
    </border>
    <border>
      <left/>
      <right/>
      <top style="double">
        <color auto="1"/>
      </top>
      <bottom style="thin">
        <color auto="1"/>
      </bottom>
      <diagonal/>
    </border>
    <border>
      <left/>
      <right style="thin">
        <color auto="1"/>
      </right>
      <top/>
      <bottom/>
      <diagonal/>
    </border>
  </borders>
  <cellStyleXfs count="13794">
    <xf numFmtId="0" fontId="0" fillId="0" borderId="0"/>
    <xf numFmtId="0" fontId="11" fillId="0" borderId="0" applyNumberFormat="0" applyFill="0" applyBorder="0" applyAlignment="0" applyProtection="0"/>
    <xf numFmtId="0" fontId="14" fillId="0" borderId="0"/>
    <xf numFmtId="0" fontId="14" fillId="0" borderId="0"/>
    <xf numFmtId="0" fontId="21" fillId="5" borderId="0" applyNumberFormat="0" applyBorder="0" applyAlignment="0" applyProtection="0"/>
    <xf numFmtId="0" fontId="21" fillId="6" borderId="0" applyNumberFormat="0" applyBorder="0" applyAlignment="0" applyProtection="0"/>
    <xf numFmtId="0" fontId="21" fillId="7" borderId="0" applyNumberFormat="0" applyBorder="0" applyAlignment="0" applyProtection="0"/>
    <xf numFmtId="0" fontId="21" fillId="8" borderId="0" applyNumberFormat="0" applyBorder="0" applyAlignment="0" applyProtection="0"/>
    <xf numFmtId="0" fontId="21" fillId="9" borderId="0" applyNumberFormat="0" applyBorder="0" applyAlignment="0" applyProtection="0"/>
    <xf numFmtId="0" fontId="21" fillId="10" borderId="0" applyNumberFormat="0" applyBorder="0" applyAlignment="0" applyProtection="0"/>
    <xf numFmtId="0" fontId="21" fillId="11" borderId="0" applyNumberFormat="0" applyBorder="0" applyAlignment="0" applyProtection="0"/>
    <xf numFmtId="0" fontId="21" fillId="12" borderId="0" applyNumberFormat="0" applyBorder="0" applyAlignment="0" applyProtection="0"/>
    <xf numFmtId="0" fontId="21" fillId="13" borderId="0" applyNumberFormat="0" applyBorder="0" applyAlignment="0" applyProtection="0"/>
    <xf numFmtId="0" fontId="21" fillId="8" borderId="0" applyNumberFormat="0" applyBorder="0" applyAlignment="0" applyProtection="0"/>
    <xf numFmtId="0" fontId="21" fillId="11" borderId="0" applyNumberFormat="0" applyBorder="0" applyAlignment="0" applyProtection="0"/>
    <xf numFmtId="0" fontId="21" fillId="14" borderId="0" applyNumberFormat="0" applyBorder="0" applyAlignment="0" applyProtection="0"/>
    <xf numFmtId="0" fontId="22" fillId="15" borderId="0" applyNumberFormat="0" applyBorder="0" applyAlignment="0" applyProtection="0"/>
    <xf numFmtId="0" fontId="22" fillId="12" borderId="0" applyNumberFormat="0" applyBorder="0" applyAlignment="0" applyProtection="0"/>
    <xf numFmtId="0" fontId="22" fillId="13" borderId="0" applyNumberFormat="0" applyBorder="0" applyAlignment="0" applyProtection="0"/>
    <xf numFmtId="0" fontId="22" fillId="16" borderId="0" applyNumberFormat="0" applyBorder="0" applyAlignment="0" applyProtection="0"/>
    <xf numFmtId="0" fontId="22" fillId="17" borderId="0" applyNumberFormat="0" applyBorder="0" applyAlignment="0" applyProtection="0"/>
    <xf numFmtId="0" fontId="22" fillId="18" borderId="0" applyNumberFormat="0" applyBorder="0" applyAlignment="0" applyProtection="0"/>
    <xf numFmtId="0" fontId="23" fillId="0" borderId="0">
      <alignment horizontal="right"/>
    </xf>
    <xf numFmtId="0" fontId="24" fillId="6" borderId="0" applyNumberFormat="0" applyBorder="0" applyAlignment="0" applyProtection="0"/>
    <xf numFmtId="0" fontId="24" fillId="6" borderId="0" applyNumberFormat="0" applyBorder="0" applyAlignment="0" applyProtection="0"/>
    <xf numFmtId="0" fontId="25" fillId="7" borderId="0" applyNumberFormat="0" applyBorder="0" applyAlignment="0" applyProtection="0"/>
    <xf numFmtId="178" fontId="26" fillId="0" borderId="0">
      <alignment vertical="top"/>
    </xf>
    <xf numFmtId="0" fontId="27" fillId="19" borderId="3" applyNumberFormat="0" applyAlignment="0" applyProtection="0"/>
    <xf numFmtId="0" fontId="28" fillId="20" borderId="4" applyNumberFormat="0" applyAlignment="0" applyProtection="0"/>
    <xf numFmtId="0" fontId="28" fillId="20" borderId="4" applyNumberFormat="0" applyAlignment="0" applyProtection="0"/>
    <xf numFmtId="41" fontId="29" fillId="0" borderId="0" applyFont="0" applyFill="0" applyBorder="0" applyAlignment="0" applyProtection="0"/>
    <xf numFmtId="41" fontId="29" fillId="0" borderId="0" applyFont="0" applyFill="0" applyBorder="0" applyAlignment="0" applyProtection="0"/>
    <xf numFmtId="177" fontId="14"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3" fontId="30" fillId="0" borderId="0" applyFill="0" applyBorder="0">
      <alignment horizontal="right" vertical="top"/>
    </xf>
    <xf numFmtId="179" fontId="30" fillId="0" borderId="0" applyFill="0" applyBorder="0">
      <alignment horizontal="right" vertical="top"/>
    </xf>
    <xf numFmtId="3" fontId="30" fillId="0" borderId="0" applyFill="0" applyBorder="0">
      <alignment horizontal="right" vertical="top"/>
    </xf>
    <xf numFmtId="180" fontId="26" fillId="0" borderId="0" applyFont="0" applyFill="0" applyBorder="0">
      <alignment horizontal="right" vertical="top"/>
    </xf>
    <xf numFmtId="181" fontId="30" fillId="0" borderId="0" applyFont="0" applyFill="0" applyBorder="0" applyAlignment="0" applyProtection="0">
      <alignment horizontal="right" vertical="top"/>
    </xf>
    <xf numFmtId="179" fontId="30" fillId="0" borderId="0">
      <alignment horizontal="right" vertical="top"/>
    </xf>
    <xf numFmtId="3" fontId="14" fillId="0" borderId="0" applyFont="0" applyFill="0" applyBorder="0" applyAlignment="0" applyProtection="0"/>
    <xf numFmtId="176" fontId="9" fillId="0" borderId="0" applyFont="0" applyFill="0" applyBorder="0" applyAlignment="0" applyProtection="0"/>
    <xf numFmtId="44" fontId="29" fillId="0" borderId="0" applyFont="0" applyFill="0" applyBorder="0" applyAlignment="0" applyProtection="0"/>
    <xf numFmtId="5" fontId="14" fillId="0" borderId="0" applyFont="0" applyFill="0" applyBorder="0" applyAlignment="0" applyProtection="0"/>
    <xf numFmtId="0" fontId="31" fillId="0" borderId="0" applyFont="0" applyFill="0" applyBorder="0" applyAlignment="0" applyProtection="0"/>
    <xf numFmtId="182" fontId="32" fillId="0" borderId="0" applyFon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6" fillId="0" borderId="0"/>
    <xf numFmtId="3" fontId="31" fillId="0" borderId="0" applyFont="0" applyFill="0" applyBorder="0" applyAlignment="0" applyProtection="0"/>
    <xf numFmtId="2" fontId="14" fillId="0" borderId="0" applyFont="0" applyFill="0" applyBorder="0" applyAlignment="0" applyProtection="0"/>
    <xf numFmtId="0" fontId="25" fillId="7" borderId="0" applyNumberFormat="0" applyBorder="0" applyAlignment="0" applyProtection="0"/>
    <xf numFmtId="0" fontId="37" fillId="21" borderId="0" applyNumberFormat="0" applyFont="0" applyBorder="0" applyAlignment="0" applyProtection="0"/>
    <xf numFmtId="0" fontId="38" fillId="0" borderId="5" applyNumberFormat="0" applyFill="0" applyAlignment="0" applyProtection="0"/>
    <xf numFmtId="0" fontId="38" fillId="0" borderId="5" applyNumberFormat="0" applyFill="0" applyAlignment="0" applyProtection="0"/>
    <xf numFmtId="0" fontId="39" fillId="0" borderId="6" applyNumberFormat="0" applyFill="0" applyAlignment="0" applyProtection="0"/>
    <xf numFmtId="0" fontId="39" fillId="0" borderId="6" applyNumberFormat="0" applyFill="0" applyAlignment="0" applyProtection="0"/>
    <xf numFmtId="0" fontId="40" fillId="0" borderId="7" applyNumberFormat="0" applyFill="0" applyAlignment="0" applyProtection="0"/>
    <xf numFmtId="0" fontId="40" fillId="0" borderId="7" applyNumberFormat="0" applyFill="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1" fillId="0" borderId="0" applyNumberFormat="0" applyFill="0" applyBorder="0" applyAlignment="0" applyProtection="0">
      <alignment vertical="top"/>
      <protection locked="0"/>
    </xf>
    <xf numFmtId="0" fontId="42" fillId="10" borderId="3" applyNumberFormat="0" applyAlignment="0" applyProtection="0"/>
    <xf numFmtId="0" fontId="43" fillId="0" borderId="0" applyNumberFormat="0" applyFill="0" applyBorder="0" applyAlignment="0" applyProtection="0"/>
    <xf numFmtId="0" fontId="44" fillId="0" borderId="8" applyNumberFormat="0" applyFill="0" applyAlignment="0" applyProtection="0"/>
    <xf numFmtId="183" fontId="45" fillId="0" borderId="0" applyFont="0" applyFill="0" applyBorder="0" applyAlignment="0" applyProtection="0"/>
    <xf numFmtId="184" fontId="31" fillId="0" borderId="0" applyFont="0" applyFill="0" applyBorder="0" applyAlignment="0" applyProtection="0"/>
    <xf numFmtId="0" fontId="14" fillId="0" borderId="0"/>
    <xf numFmtId="0" fontId="46" fillId="22" borderId="0" applyNumberFormat="0" applyBorder="0" applyAlignment="0" applyProtection="0"/>
    <xf numFmtId="0" fontId="46" fillId="22" borderId="0" applyNumberFormat="0" applyBorder="0" applyAlignment="0" applyProtection="0"/>
    <xf numFmtId="0" fontId="14" fillId="0" borderId="0"/>
    <xf numFmtId="0" fontId="45"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4" fillId="0" borderId="0"/>
    <xf numFmtId="0" fontId="8" fillId="0" borderId="0"/>
    <xf numFmtId="0" fontId="14" fillId="0" borderId="0"/>
    <xf numFmtId="0" fontId="14" fillId="0" borderId="0"/>
    <xf numFmtId="0" fontId="8" fillId="0" borderId="0"/>
    <xf numFmtId="0" fontId="14" fillId="0" borderId="0"/>
    <xf numFmtId="0" fontId="14" fillId="0" borderId="0"/>
    <xf numFmtId="0" fontId="14" fillId="0" borderId="0"/>
    <xf numFmtId="0" fontId="14" fillId="0" borderId="0"/>
    <xf numFmtId="0" fontId="14" fillId="0" borderId="0"/>
    <xf numFmtId="0" fontId="8" fillId="0" borderId="0"/>
    <xf numFmtId="0" fontId="14" fillId="0" borderId="0"/>
    <xf numFmtId="0" fontId="8"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8" fillId="0" borderId="0"/>
    <xf numFmtId="0" fontId="8" fillId="0" borderId="0"/>
    <xf numFmtId="0" fontId="8" fillId="0" borderId="0"/>
    <xf numFmtId="0" fontId="8" fillId="0" borderId="0"/>
    <xf numFmtId="0" fontId="8" fillId="0" borderId="0"/>
    <xf numFmtId="0" fontId="8"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8"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4" fillId="0" borderId="0"/>
    <xf numFmtId="0" fontId="8" fillId="0" borderId="0"/>
    <xf numFmtId="0" fontId="14"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4" fillId="0" borderId="0"/>
    <xf numFmtId="0" fontId="14" fillId="0" borderId="0"/>
    <xf numFmtId="0" fontId="14" fillId="0" borderId="0"/>
    <xf numFmtId="0" fontId="14" fillId="0" borderId="0"/>
    <xf numFmtId="0" fontId="14" fillId="0" borderId="0"/>
    <xf numFmtId="0" fontId="14"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4"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8" fillId="0" borderId="0"/>
    <xf numFmtId="0" fontId="8" fillId="0" borderId="0"/>
    <xf numFmtId="0" fontId="14" fillId="0" borderId="0"/>
    <xf numFmtId="0" fontId="8"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8" fillId="0" borderId="0"/>
    <xf numFmtId="0" fontId="8" fillId="0" borderId="0"/>
    <xf numFmtId="0" fontId="8" fillId="0" borderId="0"/>
    <xf numFmtId="0" fontId="8" fillId="0" borderId="0"/>
    <xf numFmtId="0" fontId="8" fillId="0" borderId="0"/>
    <xf numFmtId="0" fontId="8"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8"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8" fillId="0" borderId="0"/>
    <xf numFmtId="0" fontId="8" fillId="0" borderId="0"/>
    <xf numFmtId="0" fontId="8" fillId="0" borderId="0"/>
    <xf numFmtId="0" fontId="8" fillId="0" borderId="0"/>
    <xf numFmtId="0" fontId="8"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8" fillId="0" borderId="0"/>
    <xf numFmtId="0" fontId="14" fillId="0" borderId="0"/>
    <xf numFmtId="0" fontId="14" fillId="0" borderId="0"/>
    <xf numFmtId="0" fontId="8" fillId="0" borderId="0"/>
    <xf numFmtId="0" fontId="14"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4" fillId="0" borderId="0"/>
    <xf numFmtId="0" fontId="14" fillId="0" borderId="0"/>
    <xf numFmtId="0" fontId="14" fillId="0" borderId="0"/>
    <xf numFmtId="0" fontId="14" fillId="0" borderId="0"/>
    <xf numFmtId="0" fontId="14" fillId="0" borderId="0"/>
    <xf numFmtId="0" fontId="14"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4"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4" fillId="0" borderId="0"/>
    <xf numFmtId="0" fontId="14" fillId="0" borderId="0"/>
    <xf numFmtId="0" fontId="14" fillId="0" borderId="0"/>
    <xf numFmtId="0" fontId="14" fillId="0" borderId="0"/>
    <xf numFmtId="0" fontId="14" fillId="0" borderId="0"/>
    <xf numFmtId="0" fontId="8" fillId="0" borderId="0"/>
    <xf numFmtId="0" fontId="8" fillId="0" borderId="0"/>
    <xf numFmtId="0" fontId="8" fillId="0" borderId="0"/>
    <xf numFmtId="0" fontId="8" fillId="0" borderId="0"/>
    <xf numFmtId="0" fontId="8" fillId="0" borderId="0"/>
    <xf numFmtId="0" fontId="8" fillId="0" borderId="0"/>
    <xf numFmtId="0" fontId="14" fillId="0" borderId="0"/>
    <xf numFmtId="0" fontId="14" fillId="0" borderId="0"/>
    <xf numFmtId="0" fontId="14" fillId="0" borderId="0"/>
    <xf numFmtId="0" fontId="14" fillId="0" borderId="0"/>
    <xf numFmtId="0" fontId="14" fillId="0" borderId="0"/>
    <xf numFmtId="0" fontId="8" fillId="0" borderId="0"/>
    <xf numFmtId="0" fontId="8" fillId="0" borderId="0"/>
    <xf numFmtId="0" fontId="14" fillId="0" borderId="0"/>
    <xf numFmtId="0" fontId="8"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8" fillId="0" borderId="0"/>
    <xf numFmtId="0" fontId="8" fillId="0" borderId="0"/>
    <xf numFmtId="0" fontId="8" fillId="0" borderId="0"/>
    <xf numFmtId="0" fontId="8" fillId="0" borderId="0"/>
    <xf numFmtId="0" fontId="8" fillId="0" borderId="0"/>
    <xf numFmtId="0" fontId="8"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8"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8" fillId="0" borderId="0"/>
    <xf numFmtId="0" fontId="8" fillId="0" borderId="0"/>
    <xf numFmtId="0" fontId="8" fillId="0" borderId="0"/>
    <xf numFmtId="0" fontId="8" fillId="0" borderId="0"/>
    <xf numFmtId="0" fontId="8" fillId="0" borderId="0"/>
    <xf numFmtId="0" fontId="14" fillId="0" borderId="0"/>
    <xf numFmtId="0" fontId="8" fillId="0" borderId="0"/>
    <xf numFmtId="0" fontId="8" fillId="0" borderId="0"/>
    <xf numFmtId="0" fontId="8" fillId="0" borderId="0"/>
    <xf numFmtId="0" fontId="8" fillId="0" borderId="0"/>
    <xf numFmtId="0" fontId="8" fillId="0" borderId="0"/>
    <xf numFmtId="0" fontId="8" fillId="0" borderId="0"/>
    <xf numFmtId="0" fontId="14" fillId="0" borderId="0"/>
    <xf numFmtId="0" fontId="8"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8" fillId="0" borderId="0"/>
    <xf numFmtId="0" fontId="8" fillId="0" borderId="0"/>
    <xf numFmtId="0" fontId="8" fillId="0" borderId="0"/>
    <xf numFmtId="0" fontId="8" fillId="0" borderId="0"/>
    <xf numFmtId="0" fontId="8" fillId="0" borderId="0"/>
    <xf numFmtId="0" fontId="8"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8"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8" fillId="0" borderId="0"/>
    <xf numFmtId="0" fontId="8" fillId="0" borderId="0"/>
    <xf numFmtId="0" fontId="8" fillId="0" borderId="0"/>
    <xf numFmtId="0" fontId="8" fillId="0" borderId="0"/>
    <xf numFmtId="0" fontId="14" fillId="0" borderId="0"/>
    <xf numFmtId="0" fontId="14" fillId="0" borderId="0"/>
    <xf numFmtId="0" fontId="14" fillId="0" borderId="0"/>
    <xf numFmtId="0" fontId="14" fillId="0" borderId="0"/>
    <xf numFmtId="0" fontId="14" fillId="0" borderId="0"/>
    <xf numFmtId="0" fontId="14" fillId="0" borderId="0"/>
    <xf numFmtId="0" fontId="8" fillId="0" borderId="0"/>
    <xf numFmtId="0" fontId="14"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4" fillId="0" borderId="0"/>
    <xf numFmtId="0" fontId="14" fillId="0" borderId="0"/>
    <xf numFmtId="0" fontId="14" fillId="0" borderId="0"/>
    <xf numFmtId="0" fontId="14" fillId="0" borderId="0"/>
    <xf numFmtId="0" fontId="14" fillId="0" borderId="0"/>
    <xf numFmtId="0" fontId="14"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4"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4" fillId="0" borderId="0"/>
    <xf numFmtId="0" fontId="14" fillId="0" borderId="0"/>
    <xf numFmtId="0" fontId="14" fillId="0" borderId="0"/>
    <xf numFmtId="0" fontId="14" fillId="0" borderId="0"/>
    <xf numFmtId="0" fontId="8" fillId="0" borderId="0"/>
    <xf numFmtId="0" fontId="14" fillId="0" borderId="0"/>
    <xf numFmtId="0" fontId="8"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8" fillId="0" borderId="0"/>
    <xf numFmtId="0" fontId="8" fillId="0" borderId="0"/>
    <xf numFmtId="0" fontId="8" fillId="0" borderId="0"/>
    <xf numFmtId="0" fontId="8" fillId="0" borderId="0"/>
    <xf numFmtId="0" fontId="8" fillId="0" borderId="0"/>
    <xf numFmtId="0" fontId="8"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8"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4" fillId="0" borderId="0"/>
    <xf numFmtId="0" fontId="8" fillId="0" borderId="0"/>
    <xf numFmtId="0" fontId="14"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4" fillId="0" borderId="0"/>
    <xf numFmtId="0" fontId="14" fillId="0" borderId="0"/>
    <xf numFmtId="0" fontId="14" fillId="0" borderId="0"/>
    <xf numFmtId="0" fontId="14" fillId="0" borderId="0"/>
    <xf numFmtId="0" fontId="14" fillId="0" borderId="0"/>
    <xf numFmtId="0" fontId="14"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4"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8" fillId="0" borderId="0"/>
    <xf numFmtId="0" fontId="8" fillId="0" borderId="0"/>
    <xf numFmtId="0" fontId="14" fillId="0" borderId="0"/>
    <xf numFmtId="0" fontId="8"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8" fillId="0" borderId="0"/>
    <xf numFmtId="0" fontId="8" fillId="0" borderId="0"/>
    <xf numFmtId="0" fontId="8" fillId="0" borderId="0"/>
    <xf numFmtId="0" fontId="8" fillId="0" borderId="0"/>
    <xf numFmtId="0" fontId="8" fillId="0" borderId="0"/>
    <xf numFmtId="0" fontId="8"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8"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8" fillId="0" borderId="0"/>
    <xf numFmtId="0" fontId="8" fillId="0" borderId="0"/>
    <xf numFmtId="0" fontId="8" fillId="0" borderId="0"/>
    <xf numFmtId="0" fontId="8" fillId="0" borderId="0"/>
    <xf numFmtId="0" fontId="8"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8" fillId="0" borderId="0"/>
    <xf numFmtId="0" fontId="14" fillId="0" borderId="0"/>
    <xf numFmtId="0" fontId="14" fillId="0" borderId="0"/>
    <xf numFmtId="0" fontId="8" fillId="0" borderId="0"/>
    <xf numFmtId="0" fontId="14"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4" fillId="0" borderId="0"/>
    <xf numFmtId="0" fontId="14" fillId="0" borderId="0"/>
    <xf numFmtId="0" fontId="14" fillId="0" borderId="0"/>
    <xf numFmtId="0" fontId="14" fillId="0" borderId="0"/>
    <xf numFmtId="0" fontId="14" fillId="0" borderId="0"/>
    <xf numFmtId="0" fontId="14"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4"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4" fillId="0" borderId="0"/>
    <xf numFmtId="0" fontId="14" fillId="0" borderId="0"/>
    <xf numFmtId="0" fontId="14" fillId="0" borderId="0"/>
    <xf numFmtId="0" fontId="14" fillId="0" borderId="0"/>
    <xf numFmtId="0" fontId="14" fillId="0" borderId="0"/>
    <xf numFmtId="0" fontId="8" fillId="0" borderId="0"/>
    <xf numFmtId="0" fontId="8" fillId="0" borderId="0"/>
    <xf numFmtId="0" fontId="8" fillId="0" borderId="0"/>
    <xf numFmtId="0" fontId="8" fillId="0" borderId="0"/>
    <xf numFmtId="0" fontId="8" fillId="0" borderId="0"/>
    <xf numFmtId="0" fontId="8"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8" fillId="0" borderId="0"/>
    <xf numFmtId="0" fontId="8" fillId="0" borderId="0"/>
    <xf numFmtId="0" fontId="14" fillId="0" borderId="0"/>
    <xf numFmtId="0" fontId="8"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8" fillId="0" borderId="0"/>
    <xf numFmtId="0" fontId="8" fillId="0" borderId="0"/>
    <xf numFmtId="0" fontId="8" fillId="0" borderId="0"/>
    <xf numFmtId="0" fontId="8" fillId="0" borderId="0"/>
    <xf numFmtId="0" fontId="8" fillId="0" borderId="0"/>
    <xf numFmtId="0" fontId="8"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8"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8" fillId="0" borderId="0"/>
    <xf numFmtId="0" fontId="8" fillId="0" borderId="0"/>
    <xf numFmtId="0" fontId="8" fillId="0" borderId="0"/>
    <xf numFmtId="0" fontId="8" fillId="0" borderId="0"/>
    <xf numFmtId="0" fontId="8" fillId="0" borderId="0"/>
    <xf numFmtId="0" fontId="14" fillId="0" borderId="0"/>
    <xf numFmtId="0" fontId="14" fillId="0" borderId="0"/>
    <xf numFmtId="0" fontId="8" fillId="0" borderId="0"/>
    <xf numFmtId="0" fontId="8" fillId="0" borderId="0"/>
    <xf numFmtId="0" fontId="8" fillId="0" borderId="0"/>
    <xf numFmtId="0" fontId="8" fillId="0" borderId="0"/>
    <xf numFmtId="0" fontId="14" fillId="0" borderId="0"/>
    <xf numFmtId="0" fontId="8" fillId="0" borderId="0"/>
    <xf numFmtId="0" fontId="14"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4" fillId="0" borderId="0"/>
    <xf numFmtId="0" fontId="14" fillId="0" borderId="0"/>
    <xf numFmtId="0" fontId="14" fillId="0" borderId="0"/>
    <xf numFmtId="0" fontId="14" fillId="0" borderId="0"/>
    <xf numFmtId="0" fontId="14" fillId="0" borderId="0"/>
    <xf numFmtId="0" fontId="14"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4"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8" fillId="0" borderId="0"/>
    <xf numFmtId="0" fontId="14" fillId="0" borderId="0"/>
    <xf numFmtId="0" fontId="8"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8" fillId="0" borderId="0"/>
    <xf numFmtId="0" fontId="8" fillId="0" borderId="0"/>
    <xf numFmtId="0" fontId="8" fillId="0" borderId="0"/>
    <xf numFmtId="0" fontId="8" fillId="0" borderId="0"/>
    <xf numFmtId="0" fontId="8" fillId="0" borderId="0"/>
    <xf numFmtId="0" fontId="8"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8"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4" fillId="0" borderId="0"/>
    <xf numFmtId="0" fontId="14" fillId="0" borderId="0"/>
    <xf numFmtId="0" fontId="8" fillId="0" borderId="0"/>
    <xf numFmtId="0" fontId="14"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4" fillId="0" borderId="0"/>
    <xf numFmtId="0" fontId="14" fillId="0" borderId="0"/>
    <xf numFmtId="0" fontId="14" fillId="0" borderId="0"/>
    <xf numFmtId="0" fontId="14" fillId="0" borderId="0"/>
    <xf numFmtId="0" fontId="14" fillId="0" borderId="0"/>
    <xf numFmtId="0" fontId="14"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4"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4" fillId="0" borderId="0"/>
    <xf numFmtId="0" fontId="14" fillId="0" borderId="0"/>
    <xf numFmtId="0" fontId="14" fillId="0" borderId="0"/>
    <xf numFmtId="0" fontId="14" fillId="0" borderId="0"/>
    <xf numFmtId="0" fontId="14"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4" fillId="0" borderId="0"/>
    <xf numFmtId="0" fontId="8" fillId="0" borderId="0"/>
    <xf numFmtId="0" fontId="8" fillId="0" borderId="0"/>
    <xf numFmtId="0" fontId="14" fillId="0" borderId="0"/>
    <xf numFmtId="0" fontId="8"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8" fillId="0" borderId="0"/>
    <xf numFmtId="0" fontId="8" fillId="0" borderId="0"/>
    <xf numFmtId="0" fontId="8" fillId="0" borderId="0"/>
    <xf numFmtId="0" fontId="8" fillId="0" borderId="0"/>
    <xf numFmtId="0" fontId="8" fillId="0" borderId="0"/>
    <xf numFmtId="0" fontId="8"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8"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8" fillId="0" borderId="0"/>
    <xf numFmtId="0" fontId="8" fillId="0" borderId="0"/>
    <xf numFmtId="0" fontId="8" fillId="0" borderId="0"/>
    <xf numFmtId="0" fontId="8" fillId="0" borderId="0"/>
    <xf numFmtId="0" fontId="8" fillId="0" borderId="0"/>
    <xf numFmtId="0" fontId="14" fillId="0" borderId="0"/>
    <xf numFmtId="0" fontId="14" fillId="0" borderId="0"/>
    <xf numFmtId="0" fontId="14" fillId="0" borderId="0"/>
    <xf numFmtId="0" fontId="14" fillId="0" borderId="0"/>
    <xf numFmtId="0" fontId="14" fillId="0" borderId="0"/>
    <xf numFmtId="0" fontId="14" fillId="0" borderId="0"/>
    <xf numFmtId="0" fontId="8" fillId="0" borderId="0"/>
    <xf numFmtId="0" fontId="8" fillId="0" borderId="0"/>
    <xf numFmtId="0" fontId="8" fillId="0" borderId="0"/>
    <xf numFmtId="0" fontId="8" fillId="0" borderId="0"/>
    <xf numFmtId="0" fontId="14" fillId="0" borderId="0"/>
    <xf numFmtId="0" fontId="14" fillId="0" borderId="0"/>
    <xf numFmtId="0" fontId="8" fillId="0" borderId="0"/>
    <xf numFmtId="0" fontId="14"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4" fillId="0" borderId="0"/>
    <xf numFmtId="0" fontId="14" fillId="0" borderId="0"/>
    <xf numFmtId="0" fontId="14" fillId="0" borderId="0"/>
    <xf numFmtId="0" fontId="14" fillId="0" borderId="0"/>
    <xf numFmtId="0" fontId="14" fillId="0" borderId="0"/>
    <xf numFmtId="0" fontId="14"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4"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4" fillId="0" borderId="0"/>
    <xf numFmtId="0" fontId="14" fillId="0" borderId="0"/>
    <xf numFmtId="0" fontId="14" fillId="0" borderId="0"/>
    <xf numFmtId="0" fontId="14" fillId="0" borderId="0"/>
    <xf numFmtId="0" fontId="14" fillId="0" borderId="0"/>
    <xf numFmtId="0" fontId="8" fillId="0" borderId="0"/>
    <xf numFmtId="0" fontId="8"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8" fillId="0" borderId="0"/>
    <xf numFmtId="0" fontId="14"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4" fillId="0" borderId="0"/>
    <xf numFmtId="0" fontId="14" fillId="0" borderId="0"/>
    <xf numFmtId="0" fontId="14" fillId="0" borderId="0"/>
    <xf numFmtId="0" fontId="14" fillId="0" borderId="0"/>
    <xf numFmtId="0" fontId="14" fillId="0" borderId="0"/>
    <xf numFmtId="0" fontId="14"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4"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8" fillId="0" borderId="0"/>
    <xf numFmtId="0" fontId="14" fillId="0" borderId="0"/>
    <xf numFmtId="0" fontId="14" fillId="0" borderId="0"/>
    <xf numFmtId="0" fontId="14" fillId="0" borderId="0"/>
    <xf numFmtId="0" fontId="14" fillId="0" borderId="0"/>
    <xf numFmtId="0" fontId="14" fillId="0" borderId="0"/>
    <xf numFmtId="0" fontId="14" fillId="0" borderId="0"/>
    <xf numFmtId="0" fontId="47"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8"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9" fillId="0" borderId="0"/>
    <xf numFmtId="0" fontId="8"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8"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8" fillId="0" borderId="0"/>
    <xf numFmtId="0" fontId="8" fillId="0" borderId="0"/>
    <xf numFmtId="0" fontId="8" fillId="0" borderId="0"/>
    <xf numFmtId="0" fontId="8" fillId="0" borderId="0"/>
    <xf numFmtId="0" fontId="9" fillId="0" borderId="0"/>
    <xf numFmtId="0" fontId="8"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 fillId="0" borderId="0"/>
    <xf numFmtId="0" fontId="9" fillId="0" borderId="0"/>
    <xf numFmtId="0" fontId="9" fillId="0" borderId="0"/>
    <xf numFmtId="0" fontId="9" fillId="0" borderId="0"/>
    <xf numFmtId="0" fontId="9"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8" fillId="0" borderId="0"/>
    <xf numFmtId="0" fontId="9" fillId="0" borderId="0"/>
    <xf numFmtId="0" fontId="8"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8"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 fillId="0" borderId="0"/>
    <xf numFmtId="0" fontId="9" fillId="0" borderId="0"/>
    <xf numFmtId="0" fontId="8"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 fillId="0" borderId="0"/>
    <xf numFmtId="0" fontId="9" fillId="0" borderId="0"/>
    <xf numFmtId="0" fontId="9" fillId="0" borderId="0"/>
    <xf numFmtId="0" fontId="9" fillId="0" borderId="0"/>
    <xf numFmtId="0" fontId="9"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 fillId="0" borderId="0"/>
    <xf numFmtId="0" fontId="9" fillId="0" borderId="0"/>
    <xf numFmtId="0" fontId="9" fillId="0" borderId="0"/>
    <xf numFmtId="0" fontId="9"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 fillId="0" borderId="0"/>
    <xf numFmtId="0" fontId="8" fillId="0" borderId="0"/>
    <xf numFmtId="0" fontId="8" fillId="0" borderId="0"/>
    <xf numFmtId="0" fontId="9" fillId="0" borderId="0"/>
    <xf numFmtId="0" fontId="8"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8"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8" fillId="0" borderId="0"/>
    <xf numFmtId="0" fontId="8" fillId="0" borderId="0"/>
    <xf numFmtId="0" fontId="8" fillId="0" borderId="0"/>
    <xf numFmtId="0" fontId="8" fillId="0" borderId="0"/>
    <xf numFmtId="0" fontId="8" fillId="0" borderId="0"/>
    <xf numFmtId="0" fontId="9" fillId="0" borderId="0"/>
    <xf numFmtId="0" fontId="9" fillId="0" borderId="0"/>
    <xf numFmtId="0" fontId="9" fillId="0" borderId="0"/>
    <xf numFmtId="0" fontId="9" fillId="0" borderId="0"/>
    <xf numFmtId="0" fontId="9"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 fillId="0" borderId="0"/>
    <xf numFmtId="0" fontId="9" fillId="0" borderId="0"/>
    <xf numFmtId="0" fontId="8"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 fillId="0" borderId="0"/>
    <xf numFmtId="0" fontId="9" fillId="0" borderId="0"/>
    <xf numFmtId="0" fontId="9" fillId="0" borderId="0"/>
    <xf numFmtId="0" fontId="9" fillId="0" borderId="0"/>
    <xf numFmtId="0" fontId="9"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 fillId="0" borderId="0"/>
    <xf numFmtId="0" fontId="9" fillId="0" borderId="0"/>
    <xf numFmtId="0" fontId="9" fillId="0" borderId="0"/>
    <xf numFmtId="0" fontId="9" fillId="0" borderId="0"/>
    <xf numFmtId="0" fontId="9" fillId="0" borderId="0"/>
    <xf numFmtId="0" fontId="8" fillId="0" borderId="0"/>
    <xf numFmtId="0" fontId="8" fillId="0" borderId="0"/>
    <xf numFmtId="0" fontId="9" fillId="0" borderId="0"/>
    <xf numFmtId="0" fontId="8" fillId="0" borderId="0"/>
    <xf numFmtId="0" fontId="9" fillId="0" borderId="0"/>
    <xf numFmtId="0" fontId="8"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8"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 fillId="0" borderId="0"/>
    <xf numFmtId="0" fontId="8"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 fillId="0" borderId="0"/>
    <xf numFmtId="0" fontId="9" fillId="0" borderId="0"/>
    <xf numFmtId="0" fontId="9" fillId="0" borderId="0"/>
    <xf numFmtId="0" fontId="9" fillId="0" borderId="0"/>
    <xf numFmtId="0" fontId="9"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8" fillId="0" borderId="0"/>
    <xf numFmtId="0" fontId="8" fillId="0" borderId="0"/>
    <xf numFmtId="0" fontId="9" fillId="0" borderId="0"/>
    <xf numFmtId="0" fontId="8"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8"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8" fillId="0" borderId="0"/>
    <xf numFmtId="0" fontId="8" fillId="0" borderId="0"/>
    <xf numFmtId="0" fontId="8" fillId="0" borderId="0"/>
    <xf numFmtId="0" fontId="8" fillId="0" borderId="0"/>
    <xf numFmtId="0" fontId="8"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8" fillId="0" borderId="0"/>
    <xf numFmtId="0" fontId="9" fillId="0" borderId="0"/>
    <xf numFmtId="0" fontId="9" fillId="0" borderId="0"/>
    <xf numFmtId="0" fontId="8"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 fillId="0" borderId="0"/>
    <xf numFmtId="0" fontId="9" fillId="0" borderId="0"/>
    <xf numFmtId="0" fontId="9" fillId="0" borderId="0"/>
    <xf numFmtId="0" fontId="9" fillId="0" borderId="0"/>
    <xf numFmtId="0" fontId="9"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 fillId="0" borderId="0"/>
    <xf numFmtId="0" fontId="9" fillId="0" borderId="0"/>
    <xf numFmtId="0" fontId="9" fillId="0" borderId="0"/>
    <xf numFmtId="0" fontId="9"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9"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47"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45"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48" fillId="0" borderId="0"/>
    <xf numFmtId="0" fontId="9" fillId="0" borderId="0"/>
    <xf numFmtId="0" fontId="9" fillId="0" borderId="0"/>
    <xf numFmtId="0" fontId="9" fillId="0" borderId="0"/>
    <xf numFmtId="0" fontId="48" fillId="0" borderId="0"/>
    <xf numFmtId="0" fontId="48" fillId="0" borderId="0"/>
    <xf numFmtId="0" fontId="48" fillId="0" borderId="0"/>
    <xf numFmtId="0" fontId="48" fillId="0" borderId="0"/>
    <xf numFmtId="0" fontId="48" fillId="0" borderId="0"/>
    <xf numFmtId="0" fontId="48" fillId="0" borderId="0"/>
    <xf numFmtId="0" fontId="9" fillId="0" borderId="0"/>
    <xf numFmtId="0" fontId="48"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48" fillId="0" borderId="0"/>
    <xf numFmtId="0" fontId="48" fillId="0" borderId="0"/>
    <xf numFmtId="0" fontId="48" fillId="0" borderId="0"/>
    <xf numFmtId="0" fontId="48" fillId="0" borderId="0"/>
    <xf numFmtId="0" fontId="48" fillId="0" borderId="0"/>
    <xf numFmtId="0" fontId="48"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48"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48" fillId="0" borderId="0"/>
    <xf numFmtId="0" fontId="48" fillId="0" borderId="0"/>
    <xf numFmtId="0" fontId="48" fillId="0" borderId="0"/>
    <xf numFmtId="0" fontId="48" fillId="0" borderId="0"/>
    <xf numFmtId="0" fontId="9" fillId="0" borderId="0"/>
    <xf numFmtId="0" fontId="9" fillId="0" borderId="0"/>
    <xf numFmtId="0" fontId="9" fillId="0" borderId="0"/>
    <xf numFmtId="0" fontId="9" fillId="0" borderId="0"/>
    <xf numFmtId="0" fontId="9" fillId="0" borderId="0"/>
    <xf numFmtId="0" fontId="9" fillId="0" borderId="0"/>
    <xf numFmtId="0" fontId="48" fillId="0" borderId="0"/>
    <xf numFmtId="0" fontId="9"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9" fillId="0" borderId="0"/>
    <xf numFmtId="0" fontId="9" fillId="0" borderId="0"/>
    <xf numFmtId="0" fontId="9" fillId="0" borderId="0"/>
    <xf numFmtId="0" fontId="9" fillId="0" borderId="0"/>
    <xf numFmtId="0" fontId="9" fillId="0" borderId="0"/>
    <xf numFmtId="0" fontId="9"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9"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9" fillId="0" borderId="0"/>
    <xf numFmtId="0" fontId="9" fillId="0" borderId="0"/>
    <xf numFmtId="0" fontId="9" fillId="0" borderId="0"/>
    <xf numFmtId="0" fontId="9" fillId="0" borderId="0"/>
    <xf numFmtId="0" fontId="48" fillId="0" borderId="0"/>
    <xf numFmtId="0" fontId="9" fillId="0" borderId="0"/>
    <xf numFmtId="0" fontId="48"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48" fillId="0" borderId="0"/>
    <xf numFmtId="0" fontId="48" fillId="0" borderId="0"/>
    <xf numFmtId="0" fontId="48" fillId="0" borderId="0"/>
    <xf numFmtId="0" fontId="48" fillId="0" borderId="0"/>
    <xf numFmtId="0" fontId="48" fillId="0" borderId="0"/>
    <xf numFmtId="0" fontId="48"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48"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9" fillId="0" borderId="0"/>
    <xf numFmtId="0" fontId="48" fillId="0" borderId="0"/>
    <xf numFmtId="0" fontId="9"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9" fillId="0" borderId="0"/>
    <xf numFmtId="0" fontId="9" fillId="0" borderId="0"/>
    <xf numFmtId="0" fontId="9" fillId="0" borderId="0"/>
    <xf numFmtId="0" fontId="9" fillId="0" borderId="0"/>
    <xf numFmtId="0" fontId="9" fillId="0" borderId="0"/>
    <xf numFmtId="0" fontId="9"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9"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48" fillId="0" borderId="0"/>
    <xf numFmtId="0" fontId="48" fillId="0" borderId="0"/>
    <xf numFmtId="0" fontId="9" fillId="0" borderId="0"/>
    <xf numFmtId="0" fontId="48"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48" fillId="0" borderId="0"/>
    <xf numFmtId="0" fontId="48" fillId="0" borderId="0"/>
    <xf numFmtId="0" fontId="48" fillId="0" borderId="0"/>
    <xf numFmtId="0" fontId="48" fillId="0" borderId="0"/>
    <xf numFmtId="0" fontId="48" fillId="0" borderId="0"/>
    <xf numFmtId="0" fontId="48"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48"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48" fillId="0" borderId="0"/>
    <xf numFmtId="0" fontId="48" fillId="0" borderId="0"/>
    <xf numFmtId="0" fontId="48" fillId="0" borderId="0"/>
    <xf numFmtId="0" fontId="48" fillId="0" borderId="0"/>
    <xf numFmtId="0" fontId="48"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48" fillId="0" borderId="0"/>
    <xf numFmtId="0" fontId="9" fillId="0" borderId="0"/>
    <xf numFmtId="0" fontId="9" fillId="0" borderId="0"/>
    <xf numFmtId="0" fontId="48" fillId="0" borderId="0"/>
    <xf numFmtId="0" fontId="9"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9" fillId="0" borderId="0"/>
    <xf numFmtId="0" fontId="9" fillId="0" borderId="0"/>
    <xf numFmtId="0" fontId="9" fillId="0" borderId="0"/>
    <xf numFmtId="0" fontId="9" fillId="0" borderId="0"/>
    <xf numFmtId="0" fontId="9" fillId="0" borderId="0"/>
    <xf numFmtId="0" fontId="9"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9"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9" fillId="0" borderId="0"/>
    <xf numFmtId="0" fontId="9" fillId="0" borderId="0"/>
    <xf numFmtId="0" fontId="9" fillId="0" borderId="0"/>
    <xf numFmtId="0" fontId="9" fillId="0" borderId="0"/>
    <xf numFmtId="0" fontId="9" fillId="0" borderId="0"/>
    <xf numFmtId="0" fontId="48" fillId="0" borderId="0"/>
    <xf numFmtId="0" fontId="48" fillId="0" borderId="0"/>
    <xf numFmtId="0" fontId="48" fillId="0" borderId="0"/>
    <xf numFmtId="0" fontId="48" fillId="0" borderId="0"/>
    <xf numFmtId="0" fontId="48" fillId="0" borderId="0"/>
    <xf numFmtId="0" fontId="48"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48" fillId="0" borderId="0"/>
    <xf numFmtId="0" fontId="48" fillId="0" borderId="0"/>
    <xf numFmtId="0" fontId="9" fillId="0" borderId="0"/>
    <xf numFmtId="0" fontId="48"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48" fillId="0" borderId="0"/>
    <xf numFmtId="0" fontId="48" fillId="0" borderId="0"/>
    <xf numFmtId="0" fontId="48" fillId="0" borderId="0"/>
    <xf numFmtId="0" fontId="48" fillId="0" borderId="0"/>
    <xf numFmtId="0" fontId="48" fillId="0" borderId="0"/>
    <xf numFmtId="0" fontId="48"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48"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48" fillId="0" borderId="0"/>
    <xf numFmtId="0" fontId="48" fillId="0" borderId="0"/>
    <xf numFmtId="0" fontId="48" fillId="0" borderId="0"/>
    <xf numFmtId="0" fontId="48" fillId="0" borderId="0"/>
    <xf numFmtId="0" fontId="48" fillId="0" borderId="0"/>
    <xf numFmtId="0" fontId="9" fillId="0" borderId="0"/>
    <xf numFmtId="0" fontId="9" fillId="0" borderId="0"/>
    <xf numFmtId="0" fontId="48" fillId="0" borderId="0"/>
    <xf numFmtId="0" fontId="48" fillId="0" borderId="0"/>
    <xf numFmtId="0" fontId="48" fillId="0" borderId="0"/>
    <xf numFmtId="0" fontId="48" fillId="0" borderId="0"/>
    <xf numFmtId="0" fontId="9" fillId="0" borderId="0"/>
    <xf numFmtId="0" fontId="48" fillId="0" borderId="0"/>
    <xf numFmtId="0" fontId="9"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9" fillId="0" borderId="0"/>
    <xf numFmtId="0" fontId="9" fillId="0" borderId="0"/>
    <xf numFmtId="0" fontId="9" fillId="0" borderId="0"/>
    <xf numFmtId="0" fontId="9" fillId="0" borderId="0"/>
    <xf numFmtId="0" fontId="9" fillId="0" borderId="0"/>
    <xf numFmtId="0" fontId="9"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9"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48" fillId="0" borderId="0"/>
    <xf numFmtId="0" fontId="9" fillId="0" borderId="0"/>
    <xf numFmtId="0" fontId="48"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48" fillId="0" borderId="0"/>
    <xf numFmtId="0" fontId="48" fillId="0" borderId="0"/>
    <xf numFmtId="0" fontId="48" fillId="0" borderId="0"/>
    <xf numFmtId="0" fontId="48" fillId="0" borderId="0"/>
    <xf numFmtId="0" fontId="48" fillId="0" borderId="0"/>
    <xf numFmtId="0" fontId="48"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48"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9" fillId="0" borderId="0"/>
    <xf numFmtId="0" fontId="9" fillId="0" borderId="0"/>
    <xf numFmtId="0" fontId="48" fillId="0" borderId="0"/>
    <xf numFmtId="0" fontId="9"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9" fillId="0" borderId="0"/>
    <xf numFmtId="0" fontId="9" fillId="0" borderId="0"/>
    <xf numFmtId="0" fontId="9" fillId="0" borderId="0"/>
    <xf numFmtId="0" fontId="9" fillId="0" borderId="0"/>
    <xf numFmtId="0" fontId="9" fillId="0" borderId="0"/>
    <xf numFmtId="0" fontId="9"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9"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9" fillId="0" borderId="0"/>
    <xf numFmtId="0" fontId="9" fillId="0" borderId="0"/>
    <xf numFmtId="0" fontId="9" fillId="0" borderId="0"/>
    <xf numFmtId="0" fontId="9" fillId="0" borderId="0"/>
    <xf numFmtId="0" fontId="9"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9" fillId="0" borderId="0"/>
    <xf numFmtId="0" fontId="48" fillId="0" borderId="0"/>
    <xf numFmtId="0" fontId="48" fillId="0" borderId="0"/>
    <xf numFmtId="0" fontId="9" fillId="0" borderId="0"/>
    <xf numFmtId="0" fontId="48"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48" fillId="0" borderId="0"/>
    <xf numFmtId="0" fontId="48" fillId="0" borderId="0"/>
    <xf numFmtId="0" fontId="48" fillId="0" borderId="0"/>
    <xf numFmtId="0" fontId="48" fillId="0" borderId="0"/>
    <xf numFmtId="0" fontId="48" fillId="0" borderId="0"/>
    <xf numFmtId="0" fontId="48"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48"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48" fillId="0" borderId="0"/>
    <xf numFmtId="0" fontId="48" fillId="0" borderId="0"/>
    <xf numFmtId="0" fontId="48" fillId="0" borderId="0"/>
    <xf numFmtId="0" fontId="48" fillId="0" borderId="0"/>
    <xf numFmtId="0" fontId="48" fillId="0" borderId="0"/>
    <xf numFmtId="0" fontId="9" fillId="0" borderId="0"/>
    <xf numFmtId="0" fontId="9" fillId="0" borderId="0"/>
    <xf numFmtId="0" fontId="9" fillId="0" borderId="0"/>
    <xf numFmtId="0" fontId="9" fillId="0" borderId="0"/>
    <xf numFmtId="0" fontId="9" fillId="0" borderId="0"/>
    <xf numFmtId="0" fontId="9" fillId="0" borderId="0"/>
    <xf numFmtId="0" fontId="48" fillId="0" borderId="0"/>
    <xf numFmtId="0" fontId="48" fillId="0" borderId="0"/>
    <xf numFmtId="0" fontId="48" fillId="0" borderId="0"/>
    <xf numFmtId="0" fontId="48" fillId="0" borderId="0"/>
    <xf numFmtId="0" fontId="9" fillId="0" borderId="0"/>
    <xf numFmtId="0" fontId="9" fillId="0" borderId="0"/>
    <xf numFmtId="0" fontId="48" fillId="0" borderId="0"/>
    <xf numFmtId="0" fontId="9"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9" fillId="0" borderId="0"/>
    <xf numFmtId="0" fontId="9" fillId="0" borderId="0"/>
    <xf numFmtId="0" fontId="9" fillId="0" borderId="0"/>
    <xf numFmtId="0" fontId="9" fillId="0" borderId="0"/>
    <xf numFmtId="0" fontId="9" fillId="0" borderId="0"/>
    <xf numFmtId="0" fontId="9"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9"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9" fillId="0" borderId="0"/>
    <xf numFmtId="0" fontId="9" fillId="0" borderId="0"/>
    <xf numFmtId="0" fontId="9" fillId="0" borderId="0"/>
    <xf numFmtId="0" fontId="9" fillId="0" borderId="0"/>
    <xf numFmtId="0" fontId="9" fillId="0" borderId="0"/>
    <xf numFmtId="0" fontId="48" fillId="0" borderId="0"/>
    <xf numFmtId="0" fontId="48"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48" fillId="0" borderId="0"/>
    <xf numFmtId="0" fontId="48" fillId="0" borderId="0"/>
    <xf numFmtId="0" fontId="48" fillId="0" borderId="0"/>
    <xf numFmtId="0" fontId="9" fillId="0" borderId="0"/>
    <xf numFmtId="0" fontId="9" fillId="0" borderId="0"/>
    <xf numFmtId="0" fontId="9" fillId="0" borderId="0"/>
    <xf numFmtId="0" fontId="9" fillId="0" borderId="0"/>
    <xf numFmtId="0" fontId="9" fillId="0" borderId="0"/>
    <xf numFmtId="0" fontId="9" fillId="0" borderId="0"/>
    <xf numFmtId="0" fontId="48" fillId="0" borderId="0"/>
    <xf numFmtId="0" fontId="9"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9" fillId="0" borderId="0"/>
    <xf numFmtId="0" fontId="9" fillId="0" borderId="0"/>
    <xf numFmtId="0" fontId="9" fillId="0" borderId="0"/>
    <xf numFmtId="0" fontId="9" fillId="0" borderId="0"/>
    <xf numFmtId="0" fontId="9" fillId="0" borderId="0"/>
    <xf numFmtId="0" fontId="9"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9"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9" fillId="0" borderId="0"/>
    <xf numFmtId="0" fontId="9" fillId="0" borderId="0"/>
    <xf numFmtId="0" fontId="9" fillId="0" borderId="0"/>
    <xf numFmtId="0" fontId="9" fillId="0" borderId="0"/>
    <xf numFmtId="0" fontId="48" fillId="0" borderId="0"/>
    <xf numFmtId="0" fontId="48" fillId="0" borderId="0"/>
    <xf numFmtId="0" fontId="48" fillId="0" borderId="0"/>
    <xf numFmtId="0" fontId="48" fillId="0" borderId="0"/>
    <xf numFmtId="0" fontId="48" fillId="0" borderId="0"/>
    <xf numFmtId="0" fontId="48" fillId="0" borderId="0"/>
    <xf numFmtId="0" fontId="9" fillId="0" borderId="0"/>
    <xf numFmtId="0" fontId="48"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48" fillId="0" borderId="0"/>
    <xf numFmtId="0" fontId="48" fillId="0" borderId="0"/>
    <xf numFmtId="0" fontId="48" fillId="0" borderId="0"/>
    <xf numFmtId="0" fontId="48" fillId="0" borderId="0"/>
    <xf numFmtId="0" fontId="48" fillId="0" borderId="0"/>
    <xf numFmtId="0" fontId="48"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48"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48" fillId="0" borderId="0"/>
    <xf numFmtId="0" fontId="48" fillId="0" borderId="0"/>
    <xf numFmtId="0" fontId="48" fillId="0" borderId="0"/>
    <xf numFmtId="0" fontId="48" fillId="0" borderId="0"/>
    <xf numFmtId="0" fontId="9" fillId="0" borderId="0"/>
    <xf numFmtId="0" fontId="48" fillId="0" borderId="0"/>
    <xf numFmtId="0" fontId="9"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9" fillId="0" borderId="0"/>
    <xf numFmtId="0" fontId="9" fillId="0" borderId="0"/>
    <xf numFmtId="0" fontId="9" fillId="0" borderId="0"/>
    <xf numFmtId="0" fontId="9" fillId="0" borderId="0"/>
    <xf numFmtId="0" fontId="9" fillId="0" borderId="0"/>
    <xf numFmtId="0" fontId="9"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9"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48" fillId="0" borderId="0"/>
    <xf numFmtId="0" fontId="9" fillId="0" borderId="0"/>
    <xf numFmtId="0" fontId="48"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48" fillId="0" borderId="0"/>
    <xf numFmtId="0" fontId="48" fillId="0" borderId="0"/>
    <xf numFmtId="0" fontId="48" fillId="0" borderId="0"/>
    <xf numFmtId="0" fontId="48" fillId="0" borderId="0"/>
    <xf numFmtId="0" fontId="48" fillId="0" borderId="0"/>
    <xf numFmtId="0" fontId="48"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48"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9" fillId="0" borderId="0"/>
    <xf numFmtId="0" fontId="9" fillId="0" borderId="0"/>
    <xf numFmtId="0" fontId="48" fillId="0" borderId="0"/>
    <xf numFmtId="0" fontId="9"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9" fillId="0" borderId="0"/>
    <xf numFmtId="0" fontId="9" fillId="0" borderId="0"/>
    <xf numFmtId="0" fontId="9" fillId="0" borderId="0"/>
    <xf numFmtId="0" fontId="9" fillId="0" borderId="0"/>
    <xf numFmtId="0" fontId="9" fillId="0" borderId="0"/>
    <xf numFmtId="0" fontId="9"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9"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9" fillId="0" borderId="0"/>
    <xf numFmtId="0" fontId="9" fillId="0" borderId="0"/>
    <xf numFmtId="0" fontId="9" fillId="0" borderId="0"/>
    <xf numFmtId="0" fontId="9" fillId="0" borderId="0"/>
    <xf numFmtId="0" fontId="9"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9" fillId="0" borderId="0"/>
    <xf numFmtId="0" fontId="48" fillId="0" borderId="0"/>
    <xf numFmtId="0" fontId="48" fillId="0" borderId="0"/>
    <xf numFmtId="0" fontId="9" fillId="0" borderId="0"/>
    <xf numFmtId="0" fontId="48"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48" fillId="0" borderId="0"/>
    <xf numFmtId="0" fontId="48" fillId="0" borderId="0"/>
    <xf numFmtId="0" fontId="48" fillId="0" borderId="0"/>
    <xf numFmtId="0" fontId="48" fillId="0" borderId="0"/>
    <xf numFmtId="0" fontId="48" fillId="0" borderId="0"/>
    <xf numFmtId="0" fontId="48"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48"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48" fillId="0" borderId="0"/>
    <xf numFmtId="0" fontId="48" fillId="0" borderId="0"/>
    <xf numFmtId="0" fontId="48" fillId="0" borderId="0"/>
    <xf numFmtId="0" fontId="48" fillId="0" borderId="0"/>
    <xf numFmtId="0" fontId="48" fillId="0" borderId="0"/>
    <xf numFmtId="0" fontId="9" fillId="0" borderId="0"/>
    <xf numFmtId="0" fontId="9" fillId="0" borderId="0"/>
    <xf numFmtId="0" fontId="9" fillId="0" borderId="0"/>
    <xf numFmtId="0" fontId="9" fillId="0" borderId="0"/>
    <xf numFmtId="0" fontId="9" fillId="0" borderId="0"/>
    <xf numFmtId="0" fontId="9"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9" fillId="0" borderId="0"/>
    <xf numFmtId="0" fontId="9" fillId="0" borderId="0"/>
    <xf numFmtId="0" fontId="48" fillId="0" borderId="0"/>
    <xf numFmtId="0" fontId="9"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9" fillId="0" borderId="0"/>
    <xf numFmtId="0" fontId="9" fillId="0" borderId="0"/>
    <xf numFmtId="0" fontId="9" fillId="0" borderId="0"/>
    <xf numFmtId="0" fontId="9" fillId="0" borderId="0"/>
    <xf numFmtId="0" fontId="9" fillId="0" borderId="0"/>
    <xf numFmtId="0" fontId="9"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9"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9" fillId="0" borderId="0"/>
    <xf numFmtId="0" fontId="9" fillId="0" borderId="0"/>
    <xf numFmtId="0" fontId="9" fillId="0" borderId="0"/>
    <xf numFmtId="0" fontId="9" fillId="0" borderId="0"/>
    <xf numFmtId="0" fontId="9" fillId="0" borderId="0"/>
    <xf numFmtId="0" fontId="48" fillId="0" borderId="0"/>
    <xf numFmtId="0" fontId="48" fillId="0" borderId="0"/>
    <xf numFmtId="0" fontId="9" fillId="0" borderId="0"/>
    <xf numFmtId="0" fontId="9" fillId="0" borderId="0"/>
    <xf numFmtId="0" fontId="9" fillId="0" borderId="0"/>
    <xf numFmtId="0" fontId="9" fillId="0" borderId="0"/>
    <xf numFmtId="0" fontId="48" fillId="0" borderId="0"/>
    <xf numFmtId="0" fontId="9" fillId="0" borderId="0"/>
    <xf numFmtId="0" fontId="48"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48" fillId="0" borderId="0"/>
    <xf numFmtId="0" fontId="48" fillId="0" borderId="0"/>
    <xf numFmtId="0" fontId="48" fillId="0" borderId="0"/>
    <xf numFmtId="0" fontId="48" fillId="0" borderId="0"/>
    <xf numFmtId="0" fontId="48" fillId="0" borderId="0"/>
    <xf numFmtId="0" fontId="48"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48"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9" fillId="0" borderId="0"/>
    <xf numFmtId="0" fontId="48" fillId="0" borderId="0"/>
    <xf numFmtId="0" fontId="9"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9" fillId="0" borderId="0"/>
    <xf numFmtId="0" fontId="9" fillId="0" borderId="0"/>
    <xf numFmtId="0" fontId="9" fillId="0" borderId="0"/>
    <xf numFmtId="0" fontId="9" fillId="0" borderId="0"/>
    <xf numFmtId="0" fontId="9" fillId="0" borderId="0"/>
    <xf numFmtId="0" fontId="9"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9"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48" fillId="0" borderId="0"/>
    <xf numFmtId="0" fontId="48" fillId="0" borderId="0"/>
    <xf numFmtId="0" fontId="9" fillId="0" borderId="0"/>
    <xf numFmtId="0" fontId="48"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48" fillId="0" borderId="0"/>
    <xf numFmtId="0" fontId="48" fillId="0" borderId="0"/>
    <xf numFmtId="0" fontId="48" fillId="0" borderId="0"/>
    <xf numFmtId="0" fontId="48" fillId="0" borderId="0"/>
    <xf numFmtId="0" fontId="48" fillId="0" borderId="0"/>
    <xf numFmtId="0" fontId="48"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48"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48" fillId="0" borderId="0"/>
    <xf numFmtId="0" fontId="48" fillId="0" borderId="0"/>
    <xf numFmtId="0" fontId="48" fillId="0" borderId="0"/>
    <xf numFmtId="0" fontId="48" fillId="0" borderId="0"/>
    <xf numFmtId="0" fontId="48"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48" fillId="0" borderId="0"/>
    <xf numFmtId="0" fontId="9" fillId="0" borderId="0"/>
    <xf numFmtId="0" fontId="9" fillId="0" borderId="0"/>
    <xf numFmtId="0" fontId="48" fillId="0" borderId="0"/>
    <xf numFmtId="0" fontId="9"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9" fillId="0" borderId="0"/>
    <xf numFmtId="0" fontId="9" fillId="0" borderId="0"/>
    <xf numFmtId="0" fontId="9" fillId="0" borderId="0"/>
    <xf numFmtId="0" fontId="9" fillId="0" borderId="0"/>
    <xf numFmtId="0" fontId="9" fillId="0" borderId="0"/>
    <xf numFmtId="0" fontId="9"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9"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9" fillId="0" borderId="0"/>
    <xf numFmtId="0" fontId="9" fillId="0" borderId="0"/>
    <xf numFmtId="0" fontId="9" fillId="0" borderId="0"/>
    <xf numFmtId="0" fontId="9" fillId="0" borderId="0"/>
    <xf numFmtId="0" fontId="9" fillId="0" borderId="0"/>
    <xf numFmtId="0" fontId="48" fillId="0" borderId="0"/>
    <xf numFmtId="0" fontId="48" fillId="0" borderId="0"/>
    <xf numFmtId="0" fontId="48" fillId="0" borderId="0"/>
    <xf numFmtId="0" fontId="48" fillId="0" borderId="0"/>
    <xf numFmtId="0" fontId="48" fillId="0" borderId="0"/>
    <xf numFmtId="0" fontId="48" fillId="0" borderId="0"/>
    <xf numFmtId="0" fontId="9" fillId="0" borderId="0"/>
    <xf numFmtId="0" fontId="9" fillId="0" borderId="0"/>
    <xf numFmtId="0" fontId="9" fillId="0" borderId="0"/>
    <xf numFmtId="0" fontId="9" fillId="0" borderId="0"/>
    <xf numFmtId="0" fontId="48" fillId="0" borderId="0"/>
    <xf numFmtId="0" fontId="48" fillId="0" borderId="0"/>
    <xf numFmtId="0" fontId="9" fillId="0" borderId="0"/>
    <xf numFmtId="0" fontId="48"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48" fillId="0" borderId="0"/>
    <xf numFmtId="0" fontId="48" fillId="0" borderId="0"/>
    <xf numFmtId="0" fontId="48" fillId="0" borderId="0"/>
    <xf numFmtId="0" fontId="48" fillId="0" borderId="0"/>
    <xf numFmtId="0" fontId="48" fillId="0" borderId="0"/>
    <xf numFmtId="0" fontId="48"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48"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48" fillId="0" borderId="0"/>
    <xf numFmtId="0" fontId="48" fillId="0" borderId="0"/>
    <xf numFmtId="0" fontId="48" fillId="0" borderId="0"/>
    <xf numFmtId="0" fontId="48" fillId="0" borderId="0"/>
    <xf numFmtId="0" fontId="48" fillId="0" borderId="0"/>
    <xf numFmtId="0" fontId="9" fillId="0" borderId="0"/>
    <xf numFmtId="0" fontId="9"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9" fillId="0" borderId="0"/>
    <xf numFmtId="0" fontId="9" fillId="0" borderId="0"/>
    <xf numFmtId="0" fontId="9" fillId="0" borderId="0"/>
    <xf numFmtId="0" fontId="9" fillId="0" borderId="0"/>
    <xf numFmtId="0" fontId="9" fillId="0" borderId="0"/>
    <xf numFmtId="0" fontId="9" fillId="0" borderId="0"/>
    <xf numFmtId="0" fontId="48" fillId="0" borderId="0"/>
    <xf numFmtId="0" fontId="9"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9" fillId="0" borderId="0"/>
    <xf numFmtId="0" fontId="9" fillId="0" borderId="0"/>
    <xf numFmtId="0" fontId="9" fillId="0" borderId="0"/>
    <xf numFmtId="0" fontId="9" fillId="0" borderId="0"/>
    <xf numFmtId="0" fontId="9" fillId="0" borderId="0"/>
    <xf numFmtId="0" fontId="9"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9"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9" fillId="0" borderId="0"/>
    <xf numFmtId="0" fontId="9" fillId="0" borderId="0"/>
    <xf numFmtId="0" fontId="9" fillId="0" borderId="0"/>
    <xf numFmtId="0" fontId="9" fillId="0" borderId="0"/>
    <xf numFmtId="0" fontId="48" fillId="0" borderId="0"/>
    <xf numFmtId="0" fontId="48" fillId="0" borderId="0"/>
    <xf numFmtId="0" fontId="48" fillId="0" borderId="0"/>
    <xf numFmtId="0" fontId="48" fillId="0" borderId="0"/>
    <xf numFmtId="0" fontId="48" fillId="0" borderId="0"/>
    <xf numFmtId="0" fontId="48" fillId="0" borderId="0"/>
    <xf numFmtId="0" fontId="9" fillId="0" borderId="0"/>
    <xf numFmtId="0" fontId="48"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48" fillId="0" borderId="0"/>
    <xf numFmtId="0" fontId="48" fillId="0" borderId="0"/>
    <xf numFmtId="0" fontId="48" fillId="0" borderId="0"/>
    <xf numFmtId="0" fontId="48" fillId="0" borderId="0"/>
    <xf numFmtId="0" fontId="48" fillId="0" borderId="0"/>
    <xf numFmtId="0" fontId="48"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48"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48" fillId="0" borderId="0"/>
    <xf numFmtId="0" fontId="48" fillId="0" borderId="0"/>
    <xf numFmtId="0" fontId="48" fillId="0" borderId="0"/>
    <xf numFmtId="0" fontId="48" fillId="0" borderId="0"/>
    <xf numFmtId="0" fontId="9" fillId="0" borderId="0"/>
    <xf numFmtId="0" fontId="48" fillId="0" borderId="0"/>
    <xf numFmtId="0" fontId="9"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9" fillId="0" borderId="0"/>
    <xf numFmtId="0" fontId="9" fillId="0" borderId="0"/>
    <xf numFmtId="0" fontId="9" fillId="0" borderId="0"/>
    <xf numFmtId="0" fontId="9" fillId="0" borderId="0"/>
    <xf numFmtId="0" fontId="9" fillId="0" borderId="0"/>
    <xf numFmtId="0" fontId="9"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9"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48" fillId="0" borderId="0"/>
    <xf numFmtId="0" fontId="9" fillId="0" borderId="0"/>
    <xf numFmtId="0" fontId="48"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48" fillId="0" borderId="0"/>
    <xf numFmtId="0" fontId="48" fillId="0" borderId="0"/>
    <xf numFmtId="0" fontId="48" fillId="0" borderId="0"/>
    <xf numFmtId="0" fontId="48" fillId="0" borderId="0"/>
    <xf numFmtId="0" fontId="48" fillId="0" borderId="0"/>
    <xf numFmtId="0" fontId="48"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48"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9" fillId="0" borderId="0"/>
    <xf numFmtId="0" fontId="9" fillId="0" borderId="0"/>
    <xf numFmtId="0" fontId="48" fillId="0" borderId="0"/>
    <xf numFmtId="0" fontId="9"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9" fillId="0" borderId="0"/>
    <xf numFmtId="0" fontId="9" fillId="0" borderId="0"/>
    <xf numFmtId="0" fontId="9" fillId="0" borderId="0"/>
    <xf numFmtId="0" fontId="9" fillId="0" borderId="0"/>
    <xf numFmtId="0" fontId="9" fillId="0" borderId="0"/>
    <xf numFmtId="0" fontId="9"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9"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9" fillId="0" borderId="0"/>
    <xf numFmtId="0" fontId="9" fillId="0" borderId="0"/>
    <xf numFmtId="0" fontId="9" fillId="0" borderId="0"/>
    <xf numFmtId="0" fontId="9" fillId="0" borderId="0"/>
    <xf numFmtId="0" fontId="9"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9" fillId="0" borderId="0"/>
    <xf numFmtId="0" fontId="48" fillId="0" borderId="0"/>
    <xf numFmtId="0" fontId="48" fillId="0" borderId="0"/>
    <xf numFmtId="0" fontId="9" fillId="0" borderId="0"/>
    <xf numFmtId="0" fontId="48"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48" fillId="0" borderId="0"/>
    <xf numFmtId="0" fontId="48" fillId="0" borderId="0"/>
    <xf numFmtId="0" fontId="48" fillId="0" borderId="0"/>
    <xf numFmtId="0" fontId="48" fillId="0" borderId="0"/>
    <xf numFmtId="0" fontId="48" fillId="0" borderId="0"/>
    <xf numFmtId="0" fontId="48"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48"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48" fillId="0" borderId="0"/>
    <xf numFmtId="0" fontId="48" fillId="0" borderId="0"/>
    <xf numFmtId="0" fontId="48" fillId="0" borderId="0"/>
    <xf numFmtId="0" fontId="48" fillId="0" borderId="0"/>
    <xf numFmtId="0" fontId="48" fillId="0" borderId="0"/>
    <xf numFmtId="0" fontId="9" fillId="0" borderId="0"/>
    <xf numFmtId="0" fontId="9" fillId="0" borderId="0"/>
    <xf numFmtId="0" fontId="9" fillId="0" borderId="0"/>
    <xf numFmtId="0" fontId="9" fillId="0" borderId="0"/>
    <xf numFmtId="0" fontId="9" fillId="0" borderId="0"/>
    <xf numFmtId="0" fontId="9"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9" fillId="0" borderId="0"/>
    <xf numFmtId="0" fontId="9" fillId="0" borderId="0"/>
    <xf numFmtId="0" fontId="48" fillId="0" borderId="0"/>
    <xf numFmtId="0" fontId="9"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9" fillId="0" borderId="0"/>
    <xf numFmtId="0" fontId="9" fillId="0" borderId="0"/>
    <xf numFmtId="0" fontId="9" fillId="0" borderId="0"/>
    <xf numFmtId="0" fontId="9" fillId="0" borderId="0"/>
    <xf numFmtId="0" fontId="9" fillId="0" borderId="0"/>
    <xf numFmtId="0" fontId="9"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9"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9" fillId="0" borderId="0"/>
    <xf numFmtId="0" fontId="9" fillId="0" borderId="0"/>
    <xf numFmtId="0" fontId="9" fillId="0" borderId="0"/>
    <xf numFmtId="0" fontId="9" fillId="0" borderId="0"/>
    <xf numFmtId="0" fontId="9" fillId="0" borderId="0"/>
    <xf numFmtId="0" fontId="48" fillId="0" borderId="0"/>
    <xf numFmtId="0" fontId="48" fillId="0" borderId="0"/>
    <xf numFmtId="0" fontId="9" fillId="0" borderId="0"/>
    <xf numFmtId="0" fontId="9" fillId="0" borderId="0"/>
    <xf numFmtId="0" fontId="9" fillId="0" borderId="0"/>
    <xf numFmtId="0" fontId="9" fillId="0" borderId="0"/>
    <xf numFmtId="0" fontId="48" fillId="0" borderId="0"/>
    <xf numFmtId="0" fontId="9" fillId="0" borderId="0"/>
    <xf numFmtId="0" fontId="48"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48" fillId="0" borderId="0"/>
    <xf numFmtId="0" fontId="48" fillId="0" borderId="0"/>
    <xf numFmtId="0" fontId="48" fillId="0" borderId="0"/>
    <xf numFmtId="0" fontId="48" fillId="0" borderId="0"/>
    <xf numFmtId="0" fontId="48" fillId="0" borderId="0"/>
    <xf numFmtId="0" fontId="48"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48"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9" fillId="0" borderId="0"/>
    <xf numFmtId="0" fontId="48" fillId="0" borderId="0"/>
    <xf numFmtId="0" fontId="9"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9" fillId="0" borderId="0"/>
    <xf numFmtId="0" fontId="9" fillId="0" borderId="0"/>
    <xf numFmtId="0" fontId="9" fillId="0" borderId="0"/>
    <xf numFmtId="0" fontId="9" fillId="0" borderId="0"/>
    <xf numFmtId="0" fontId="9" fillId="0" borderId="0"/>
    <xf numFmtId="0" fontId="9"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9"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48" fillId="0" borderId="0"/>
    <xf numFmtId="0" fontId="48" fillId="0" borderId="0"/>
    <xf numFmtId="0" fontId="9" fillId="0" borderId="0"/>
    <xf numFmtId="0" fontId="48"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48" fillId="0" borderId="0"/>
    <xf numFmtId="0" fontId="48" fillId="0" borderId="0"/>
    <xf numFmtId="0" fontId="48" fillId="0" borderId="0"/>
    <xf numFmtId="0" fontId="48" fillId="0" borderId="0"/>
    <xf numFmtId="0" fontId="48" fillId="0" borderId="0"/>
    <xf numFmtId="0" fontId="48"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48"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48" fillId="0" borderId="0"/>
    <xf numFmtId="0" fontId="48" fillId="0" borderId="0"/>
    <xf numFmtId="0" fontId="48" fillId="0" borderId="0"/>
    <xf numFmtId="0" fontId="48" fillId="0" borderId="0"/>
    <xf numFmtId="0" fontId="48"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48" fillId="0" borderId="0"/>
    <xf numFmtId="0" fontId="9" fillId="0" borderId="0"/>
    <xf numFmtId="0" fontId="9" fillId="0" borderId="0"/>
    <xf numFmtId="0" fontId="48" fillId="0" borderId="0"/>
    <xf numFmtId="0" fontId="9"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9" fillId="0" borderId="0"/>
    <xf numFmtId="0" fontId="9" fillId="0" borderId="0"/>
    <xf numFmtId="0" fontId="9" fillId="0" borderId="0"/>
    <xf numFmtId="0" fontId="9" fillId="0" borderId="0"/>
    <xf numFmtId="0" fontId="9" fillId="0" borderId="0"/>
    <xf numFmtId="0" fontId="9"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9"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9" fillId="0" borderId="0"/>
    <xf numFmtId="0" fontId="9" fillId="0" borderId="0"/>
    <xf numFmtId="0" fontId="9" fillId="0" borderId="0"/>
    <xf numFmtId="0" fontId="9" fillId="0" borderId="0"/>
    <xf numFmtId="0" fontId="9" fillId="0" borderId="0"/>
    <xf numFmtId="0" fontId="48" fillId="0" borderId="0"/>
    <xf numFmtId="0" fontId="48" fillId="0" borderId="0"/>
    <xf numFmtId="0" fontId="48" fillId="0" borderId="0"/>
    <xf numFmtId="0" fontId="48" fillId="0" borderId="0"/>
    <xf numFmtId="0" fontId="48" fillId="0" borderId="0"/>
    <xf numFmtId="0" fontId="48" fillId="0" borderId="0"/>
    <xf numFmtId="0" fontId="9" fillId="0" borderId="0"/>
    <xf numFmtId="0" fontId="9" fillId="0" borderId="0"/>
    <xf numFmtId="0" fontId="9" fillId="0" borderId="0"/>
    <xf numFmtId="0" fontId="9" fillId="0" borderId="0"/>
    <xf numFmtId="0" fontId="48" fillId="0" borderId="0"/>
    <xf numFmtId="0" fontId="48" fillId="0" borderId="0"/>
    <xf numFmtId="0" fontId="9" fillId="0" borderId="0"/>
    <xf numFmtId="0" fontId="48"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48" fillId="0" borderId="0"/>
    <xf numFmtId="0" fontId="48" fillId="0" borderId="0"/>
    <xf numFmtId="0" fontId="48" fillId="0" borderId="0"/>
    <xf numFmtId="0" fontId="48" fillId="0" borderId="0"/>
    <xf numFmtId="0" fontId="48" fillId="0" borderId="0"/>
    <xf numFmtId="0" fontId="48"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48"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48" fillId="0" borderId="0"/>
    <xf numFmtId="0" fontId="48" fillId="0" borderId="0"/>
    <xf numFmtId="0" fontId="48" fillId="0" borderId="0"/>
    <xf numFmtId="0" fontId="48" fillId="0" borderId="0"/>
    <xf numFmtId="0" fontId="48" fillId="0" borderId="0"/>
    <xf numFmtId="0" fontId="9" fillId="0" borderId="0"/>
    <xf numFmtId="0" fontId="9" fillId="0" borderId="0"/>
    <xf numFmtId="0" fontId="48" fillId="0" borderId="0"/>
    <xf numFmtId="0" fontId="48" fillId="0" borderId="0"/>
    <xf numFmtId="0" fontId="48" fillId="0" borderId="0"/>
    <xf numFmtId="0" fontId="48" fillId="0" borderId="0"/>
    <xf numFmtId="0" fontId="9" fillId="0" borderId="0"/>
    <xf numFmtId="0" fontId="48" fillId="0" borderId="0"/>
    <xf numFmtId="0" fontId="9"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9" fillId="0" borderId="0"/>
    <xf numFmtId="0" fontId="9" fillId="0" borderId="0"/>
    <xf numFmtId="0" fontId="9" fillId="0" borderId="0"/>
    <xf numFmtId="0" fontId="9" fillId="0" borderId="0"/>
    <xf numFmtId="0" fontId="9" fillId="0" borderId="0"/>
    <xf numFmtId="0" fontId="9"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9"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48" fillId="0" borderId="0"/>
    <xf numFmtId="0" fontId="9" fillId="0" borderId="0"/>
    <xf numFmtId="0" fontId="48"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48" fillId="0" borderId="0"/>
    <xf numFmtId="0" fontId="48" fillId="0" borderId="0"/>
    <xf numFmtId="0" fontId="48" fillId="0" borderId="0"/>
    <xf numFmtId="0" fontId="48" fillId="0" borderId="0"/>
    <xf numFmtId="0" fontId="48" fillId="0" borderId="0"/>
    <xf numFmtId="0" fontId="48"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48"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9" fillId="0" borderId="0"/>
    <xf numFmtId="0" fontId="9" fillId="0" borderId="0"/>
    <xf numFmtId="0" fontId="48" fillId="0" borderId="0"/>
    <xf numFmtId="0" fontId="9"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9" fillId="0" borderId="0"/>
    <xf numFmtId="0" fontId="9" fillId="0" borderId="0"/>
    <xf numFmtId="0" fontId="9" fillId="0" borderId="0"/>
    <xf numFmtId="0" fontId="9" fillId="0" borderId="0"/>
    <xf numFmtId="0" fontId="9" fillId="0" borderId="0"/>
    <xf numFmtId="0" fontId="9"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9"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9" fillId="0" borderId="0"/>
    <xf numFmtId="0" fontId="9" fillId="0" borderId="0"/>
    <xf numFmtId="0" fontId="9" fillId="0" borderId="0"/>
    <xf numFmtId="0" fontId="9" fillId="0" borderId="0"/>
    <xf numFmtId="0" fontId="9"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9" fillId="0" borderId="0"/>
    <xf numFmtId="0" fontId="48" fillId="0" borderId="0"/>
    <xf numFmtId="0" fontId="48" fillId="0" borderId="0"/>
    <xf numFmtId="0" fontId="9" fillId="0" borderId="0"/>
    <xf numFmtId="0" fontId="48"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48" fillId="0" borderId="0"/>
    <xf numFmtId="0" fontId="48" fillId="0" borderId="0"/>
    <xf numFmtId="0" fontId="48" fillId="0" borderId="0"/>
    <xf numFmtId="0" fontId="48" fillId="0" borderId="0"/>
    <xf numFmtId="0" fontId="48" fillId="0" borderId="0"/>
    <xf numFmtId="0" fontId="48"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48"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48" fillId="0" borderId="0"/>
    <xf numFmtId="0" fontId="48" fillId="0" borderId="0"/>
    <xf numFmtId="0" fontId="48" fillId="0" borderId="0"/>
    <xf numFmtId="0" fontId="48" fillId="0" borderId="0"/>
    <xf numFmtId="0" fontId="48" fillId="0" borderId="0"/>
    <xf numFmtId="0" fontId="9" fillId="0" borderId="0"/>
    <xf numFmtId="0" fontId="9" fillId="0" borderId="0"/>
    <xf numFmtId="0" fontId="9" fillId="0" borderId="0"/>
    <xf numFmtId="0" fontId="9" fillId="0" borderId="0"/>
    <xf numFmtId="0" fontId="9" fillId="0" borderId="0"/>
    <xf numFmtId="0" fontId="9" fillId="0" borderId="0"/>
    <xf numFmtId="0" fontId="48" fillId="0" borderId="0"/>
    <xf numFmtId="0" fontId="48" fillId="0" borderId="0"/>
    <xf numFmtId="0" fontId="48" fillId="0" borderId="0"/>
    <xf numFmtId="0" fontId="48" fillId="0" borderId="0"/>
    <xf numFmtId="0" fontId="48" fillId="0" borderId="0"/>
    <xf numFmtId="0" fontId="9" fillId="0" borderId="0"/>
    <xf numFmtId="0" fontId="9" fillId="0" borderId="0"/>
    <xf numFmtId="0" fontId="48" fillId="0" borderId="0"/>
    <xf numFmtId="0" fontId="9"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9" fillId="0" borderId="0"/>
    <xf numFmtId="0" fontId="9" fillId="0" borderId="0"/>
    <xf numFmtId="0" fontId="9" fillId="0" borderId="0"/>
    <xf numFmtId="0" fontId="9" fillId="0" borderId="0"/>
    <xf numFmtId="0" fontId="9" fillId="0" borderId="0"/>
    <xf numFmtId="0" fontId="9"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9"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9" fillId="0" borderId="0"/>
    <xf numFmtId="0" fontId="9" fillId="0" borderId="0"/>
    <xf numFmtId="0" fontId="9" fillId="0" borderId="0"/>
    <xf numFmtId="0" fontId="9" fillId="0" borderId="0"/>
    <xf numFmtId="0" fontId="9"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9" fillId="0" borderId="0"/>
    <xf numFmtId="0" fontId="48"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48" fillId="0" borderId="0"/>
    <xf numFmtId="0" fontId="48" fillId="0" borderId="0"/>
    <xf numFmtId="0" fontId="48" fillId="0" borderId="0"/>
    <xf numFmtId="0" fontId="48" fillId="0" borderId="0"/>
    <xf numFmtId="0" fontId="48" fillId="0" borderId="0"/>
    <xf numFmtId="0" fontId="48"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48"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9" fillId="0" borderId="0"/>
    <xf numFmtId="0" fontId="9" fillId="0" borderId="0"/>
    <xf numFmtId="0" fontId="9" fillId="0" borderId="0"/>
    <xf numFmtId="0" fontId="9" fillId="0" borderId="0"/>
    <xf numFmtId="0" fontId="48" fillId="0" borderId="0"/>
    <xf numFmtId="0" fontId="9" fillId="0" borderId="0"/>
    <xf numFmtId="0" fontId="48"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48" fillId="0" borderId="0"/>
    <xf numFmtId="0" fontId="48" fillId="0" borderId="0"/>
    <xf numFmtId="0" fontId="48" fillId="0" borderId="0"/>
    <xf numFmtId="0" fontId="48" fillId="0" borderId="0"/>
    <xf numFmtId="0" fontId="48" fillId="0" borderId="0"/>
    <xf numFmtId="0" fontId="48"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48"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9" fillId="0" borderId="0"/>
    <xf numFmtId="0" fontId="48" fillId="0" borderId="0"/>
    <xf numFmtId="0" fontId="9"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9" fillId="0" borderId="0"/>
    <xf numFmtId="0" fontId="9" fillId="0" borderId="0"/>
    <xf numFmtId="0" fontId="9" fillId="0" borderId="0"/>
    <xf numFmtId="0" fontId="9" fillId="0" borderId="0"/>
    <xf numFmtId="0" fontId="9" fillId="0" borderId="0"/>
    <xf numFmtId="0" fontId="9"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9"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48" fillId="0" borderId="0"/>
    <xf numFmtId="0" fontId="48" fillId="0" borderId="0"/>
    <xf numFmtId="0" fontId="9" fillId="0" borderId="0"/>
    <xf numFmtId="0" fontId="48"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48" fillId="0" borderId="0"/>
    <xf numFmtId="0" fontId="48" fillId="0" borderId="0"/>
    <xf numFmtId="0" fontId="48" fillId="0" borderId="0"/>
    <xf numFmtId="0" fontId="48" fillId="0" borderId="0"/>
    <xf numFmtId="0" fontId="48" fillId="0" borderId="0"/>
    <xf numFmtId="0" fontId="48"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48"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48" fillId="0" borderId="0"/>
    <xf numFmtId="0" fontId="48" fillId="0" borderId="0"/>
    <xf numFmtId="0" fontId="48" fillId="0" borderId="0"/>
    <xf numFmtId="0" fontId="48" fillId="0" borderId="0"/>
    <xf numFmtId="0" fontId="48"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48" fillId="0" borderId="0"/>
    <xf numFmtId="0" fontId="9" fillId="0" borderId="0"/>
    <xf numFmtId="0" fontId="9" fillId="0" borderId="0"/>
    <xf numFmtId="0" fontId="48" fillId="0" borderId="0"/>
    <xf numFmtId="0" fontId="9"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9" fillId="0" borderId="0"/>
    <xf numFmtId="0" fontId="9" fillId="0" borderId="0"/>
    <xf numFmtId="0" fontId="9" fillId="0" borderId="0"/>
    <xf numFmtId="0" fontId="9" fillId="0" borderId="0"/>
    <xf numFmtId="0" fontId="9" fillId="0" borderId="0"/>
    <xf numFmtId="0" fontId="9"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9"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9" fillId="0" borderId="0"/>
    <xf numFmtId="0" fontId="9" fillId="0" borderId="0"/>
    <xf numFmtId="0" fontId="9" fillId="0" borderId="0"/>
    <xf numFmtId="0" fontId="9" fillId="0" borderId="0"/>
    <xf numFmtId="0" fontId="9" fillId="0" borderId="0"/>
    <xf numFmtId="0" fontId="48" fillId="0" borderId="0"/>
    <xf numFmtId="0" fontId="48" fillId="0" borderId="0"/>
    <xf numFmtId="0" fontId="48" fillId="0" borderId="0"/>
    <xf numFmtId="0" fontId="48" fillId="0" borderId="0"/>
    <xf numFmtId="0" fontId="48" fillId="0" borderId="0"/>
    <xf numFmtId="0" fontId="48" fillId="0" borderId="0"/>
    <xf numFmtId="0" fontId="9" fillId="0" borderId="0"/>
    <xf numFmtId="0" fontId="9" fillId="0" borderId="0"/>
    <xf numFmtId="0" fontId="9" fillId="0" borderId="0"/>
    <xf numFmtId="0" fontId="9" fillId="0" borderId="0"/>
    <xf numFmtId="0" fontId="9" fillId="0" borderId="0"/>
    <xf numFmtId="0" fontId="48" fillId="0" borderId="0"/>
    <xf numFmtId="0" fontId="48" fillId="0" borderId="0"/>
    <xf numFmtId="0" fontId="9" fillId="0" borderId="0"/>
    <xf numFmtId="0" fontId="48"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48" fillId="0" borderId="0"/>
    <xf numFmtId="0" fontId="48" fillId="0" borderId="0"/>
    <xf numFmtId="0" fontId="48" fillId="0" borderId="0"/>
    <xf numFmtId="0" fontId="48" fillId="0" borderId="0"/>
    <xf numFmtId="0" fontId="48" fillId="0" borderId="0"/>
    <xf numFmtId="0" fontId="48"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48"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48" fillId="0" borderId="0"/>
    <xf numFmtId="0" fontId="48" fillId="0" borderId="0"/>
    <xf numFmtId="0" fontId="48" fillId="0" borderId="0"/>
    <xf numFmtId="0" fontId="48" fillId="0" borderId="0"/>
    <xf numFmtId="0" fontId="48" fillId="0" borderId="0"/>
    <xf numFmtId="0" fontId="9" fillId="0" borderId="0"/>
    <xf numFmtId="0" fontId="9" fillId="0" borderId="0"/>
    <xf numFmtId="0" fontId="48" fillId="0" borderId="0"/>
    <xf numFmtId="0" fontId="48" fillId="0" borderId="0"/>
    <xf numFmtId="0" fontId="48" fillId="0" borderId="0"/>
    <xf numFmtId="0" fontId="48" fillId="0" borderId="0"/>
    <xf numFmtId="0" fontId="48" fillId="0" borderId="0"/>
    <xf numFmtId="0" fontId="48" fillId="0" borderId="0"/>
    <xf numFmtId="0" fontId="9" fillId="0" borderId="0"/>
    <xf numFmtId="0" fontId="48"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48" fillId="0" borderId="0"/>
    <xf numFmtId="0" fontId="48" fillId="0" borderId="0"/>
    <xf numFmtId="0" fontId="48" fillId="0" borderId="0"/>
    <xf numFmtId="0" fontId="48" fillId="0" borderId="0"/>
    <xf numFmtId="0" fontId="48" fillId="0" borderId="0"/>
    <xf numFmtId="0" fontId="48"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48"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48" fillId="0" borderId="0"/>
    <xf numFmtId="0" fontId="48" fillId="0" borderId="0"/>
    <xf numFmtId="0" fontId="48" fillId="0" borderId="0"/>
    <xf numFmtId="0" fontId="48" fillId="0" borderId="0"/>
    <xf numFmtId="0" fontId="9" fillId="0" borderId="0"/>
    <xf numFmtId="0" fontId="9" fillId="0" borderId="0"/>
    <xf numFmtId="0" fontId="9" fillId="0" borderId="0"/>
    <xf numFmtId="0" fontId="9" fillId="0" borderId="0"/>
    <xf numFmtId="0" fontId="9" fillId="0" borderId="0"/>
    <xf numFmtId="0" fontId="9" fillId="0" borderId="0"/>
    <xf numFmtId="0" fontId="48" fillId="0" borderId="0"/>
    <xf numFmtId="0" fontId="9"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9" fillId="0" borderId="0"/>
    <xf numFmtId="0" fontId="9" fillId="0" borderId="0"/>
    <xf numFmtId="0" fontId="9" fillId="0" borderId="0"/>
    <xf numFmtId="0" fontId="9" fillId="0" borderId="0"/>
    <xf numFmtId="0" fontId="9" fillId="0" borderId="0"/>
    <xf numFmtId="0" fontId="9"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9"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9" fillId="0" borderId="0"/>
    <xf numFmtId="0" fontId="9" fillId="0" borderId="0"/>
    <xf numFmtId="0" fontId="9" fillId="0" borderId="0"/>
    <xf numFmtId="0" fontId="9" fillId="0" borderId="0"/>
    <xf numFmtId="0" fontId="48" fillId="0" borderId="0"/>
    <xf numFmtId="0" fontId="9" fillId="0" borderId="0"/>
    <xf numFmtId="0" fontId="48"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48" fillId="0" borderId="0"/>
    <xf numFmtId="0" fontId="48" fillId="0" borderId="0"/>
    <xf numFmtId="0" fontId="48" fillId="0" borderId="0"/>
    <xf numFmtId="0" fontId="48" fillId="0" borderId="0"/>
    <xf numFmtId="0" fontId="48" fillId="0" borderId="0"/>
    <xf numFmtId="0" fontId="48"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48"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9" fillId="0" borderId="0"/>
    <xf numFmtId="0" fontId="48" fillId="0" borderId="0"/>
    <xf numFmtId="0" fontId="9"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9" fillId="0" borderId="0"/>
    <xf numFmtId="0" fontId="9" fillId="0" borderId="0"/>
    <xf numFmtId="0" fontId="9" fillId="0" borderId="0"/>
    <xf numFmtId="0" fontId="9" fillId="0" borderId="0"/>
    <xf numFmtId="0" fontId="9" fillId="0" borderId="0"/>
    <xf numFmtId="0" fontId="9"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9"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48" fillId="0" borderId="0"/>
    <xf numFmtId="0" fontId="48" fillId="0" borderId="0"/>
    <xf numFmtId="0" fontId="9" fillId="0" borderId="0"/>
    <xf numFmtId="0" fontId="48"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48" fillId="0" borderId="0"/>
    <xf numFmtId="0" fontId="48" fillId="0" borderId="0"/>
    <xf numFmtId="0" fontId="48" fillId="0" borderId="0"/>
    <xf numFmtId="0" fontId="48" fillId="0" borderId="0"/>
    <xf numFmtId="0" fontId="48" fillId="0" borderId="0"/>
    <xf numFmtId="0" fontId="48"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48"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48" fillId="0" borderId="0"/>
    <xf numFmtId="0" fontId="48" fillId="0" borderId="0"/>
    <xf numFmtId="0" fontId="48" fillId="0" borderId="0"/>
    <xf numFmtId="0" fontId="48" fillId="0" borderId="0"/>
    <xf numFmtId="0" fontId="48"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48" fillId="0" borderId="0"/>
    <xf numFmtId="0" fontId="9" fillId="0" borderId="0"/>
    <xf numFmtId="0" fontId="9" fillId="0" borderId="0"/>
    <xf numFmtId="0" fontId="48" fillId="0" borderId="0"/>
    <xf numFmtId="0" fontId="9"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9" fillId="0" borderId="0"/>
    <xf numFmtId="0" fontId="9" fillId="0" borderId="0"/>
    <xf numFmtId="0" fontId="9" fillId="0" borderId="0"/>
    <xf numFmtId="0" fontId="9" fillId="0" borderId="0"/>
    <xf numFmtId="0" fontId="9" fillId="0" borderId="0"/>
    <xf numFmtId="0" fontId="9"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9"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9" fillId="0" borderId="0"/>
    <xf numFmtId="0" fontId="9" fillId="0" borderId="0"/>
    <xf numFmtId="0" fontId="9" fillId="0" borderId="0"/>
    <xf numFmtId="0" fontId="9" fillId="0" borderId="0"/>
    <xf numFmtId="0" fontId="9" fillId="0" borderId="0"/>
    <xf numFmtId="0" fontId="48" fillId="0" borderId="0"/>
    <xf numFmtId="0" fontId="48" fillId="0" borderId="0"/>
    <xf numFmtId="0" fontId="48" fillId="0" borderId="0"/>
    <xf numFmtId="0" fontId="48" fillId="0" borderId="0"/>
    <xf numFmtId="0" fontId="48" fillId="0" borderId="0"/>
    <xf numFmtId="0" fontId="48"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48" fillId="0" borderId="0"/>
    <xf numFmtId="0" fontId="48" fillId="0" borderId="0"/>
    <xf numFmtId="0" fontId="9" fillId="0" borderId="0"/>
    <xf numFmtId="0" fontId="48"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48" fillId="0" borderId="0"/>
    <xf numFmtId="0" fontId="48" fillId="0" borderId="0"/>
    <xf numFmtId="0" fontId="48" fillId="0" borderId="0"/>
    <xf numFmtId="0" fontId="48" fillId="0" borderId="0"/>
    <xf numFmtId="0" fontId="48" fillId="0" borderId="0"/>
    <xf numFmtId="0" fontId="48"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48"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48" fillId="0" borderId="0"/>
    <xf numFmtId="0" fontId="48" fillId="0" borderId="0"/>
    <xf numFmtId="0" fontId="48" fillId="0" borderId="0"/>
    <xf numFmtId="0" fontId="48" fillId="0" borderId="0"/>
    <xf numFmtId="0" fontId="48" fillId="0" borderId="0"/>
    <xf numFmtId="0" fontId="9" fillId="0" borderId="0"/>
    <xf numFmtId="0" fontId="9" fillId="0" borderId="0"/>
    <xf numFmtId="0" fontId="48" fillId="0" borderId="0"/>
    <xf numFmtId="0" fontId="48" fillId="0" borderId="0"/>
    <xf numFmtId="0" fontId="48" fillId="0" borderId="0"/>
    <xf numFmtId="0" fontId="48" fillId="0" borderId="0"/>
    <xf numFmtId="0" fontId="9" fillId="0" borderId="0"/>
    <xf numFmtId="0" fontId="48" fillId="0" borderId="0"/>
    <xf numFmtId="0" fontId="9"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9" fillId="0" borderId="0"/>
    <xf numFmtId="0" fontId="9" fillId="0" borderId="0"/>
    <xf numFmtId="0" fontId="9" fillId="0" borderId="0"/>
    <xf numFmtId="0" fontId="9" fillId="0" borderId="0"/>
    <xf numFmtId="0" fontId="9" fillId="0" borderId="0"/>
    <xf numFmtId="0" fontId="9"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9"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48" fillId="0" borderId="0"/>
    <xf numFmtId="0" fontId="9" fillId="0" borderId="0"/>
    <xf numFmtId="0" fontId="48"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48" fillId="0" borderId="0"/>
    <xf numFmtId="0" fontId="48" fillId="0" borderId="0"/>
    <xf numFmtId="0" fontId="48" fillId="0" borderId="0"/>
    <xf numFmtId="0" fontId="48" fillId="0" borderId="0"/>
    <xf numFmtId="0" fontId="48" fillId="0" borderId="0"/>
    <xf numFmtId="0" fontId="48"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48"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9" fillId="0" borderId="0"/>
    <xf numFmtId="0" fontId="9" fillId="0" borderId="0"/>
    <xf numFmtId="0" fontId="48" fillId="0" borderId="0"/>
    <xf numFmtId="0" fontId="9"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9" fillId="0" borderId="0"/>
    <xf numFmtId="0" fontId="9" fillId="0" borderId="0"/>
    <xf numFmtId="0" fontId="9" fillId="0" borderId="0"/>
    <xf numFmtId="0" fontId="9" fillId="0" borderId="0"/>
    <xf numFmtId="0" fontId="9" fillId="0" borderId="0"/>
    <xf numFmtId="0" fontId="9"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9"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9" fillId="0" borderId="0"/>
    <xf numFmtId="0" fontId="9" fillId="0" borderId="0"/>
    <xf numFmtId="0" fontId="9" fillId="0" borderId="0"/>
    <xf numFmtId="0" fontId="9" fillId="0" borderId="0"/>
    <xf numFmtId="0" fontId="9"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9" fillId="0" borderId="0"/>
    <xf numFmtId="0" fontId="48" fillId="0" borderId="0"/>
    <xf numFmtId="0" fontId="48" fillId="0" borderId="0"/>
    <xf numFmtId="0" fontId="9" fillId="0" borderId="0"/>
    <xf numFmtId="0" fontId="48"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48" fillId="0" borderId="0"/>
    <xf numFmtId="0" fontId="48" fillId="0" borderId="0"/>
    <xf numFmtId="0" fontId="48" fillId="0" borderId="0"/>
    <xf numFmtId="0" fontId="48" fillId="0" borderId="0"/>
    <xf numFmtId="0" fontId="48" fillId="0" borderId="0"/>
    <xf numFmtId="0" fontId="48"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48"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48" fillId="0" borderId="0"/>
    <xf numFmtId="0" fontId="48" fillId="0" borderId="0"/>
    <xf numFmtId="0" fontId="48" fillId="0" borderId="0"/>
    <xf numFmtId="0" fontId="48" fillId="0" borderId="0"/>
    <xf numFmtId="0" fontId="48" fillId="0" borderId="0"/>
    <xf numFmtId="0" fontId="9" fillId="0" borderId="0"/>
    <xf numFmtId="0" fontId="9" fillId="0" borderId="0"/>
    <xf numFmtId="0" fontId="9" fillId="0" borderId="0"/>
    <xf numFmtId="0" fontId="9" fillId="0" borderId="0"/>
    <xf numFmtId="0" fontId="9" fillId="0" borderId="0"/>
    <xf numFmtId="0" fontId="9" fillId="0" borderId="0"/>
    <xf numFmtId="0" fontId="48" fillId="0" borderId="0"/>
    <xf numFmtId="0" fontId="48" fillId="0" borderId="0"/>
    <xf numFmtId="0" fontId="48" fillId="0" borderId="0"/>
    <xf numFmtId="0" fontId="48" fillId="0" borderId="0"/>
    <xf numFmtId="0" fontId="9" fillId="0" borderId="0"/>
    <xf numFmtId="0" fontId="9" fillId="0" borderId="0"/>
    <xf numFmtId="0" fontId="48" fillId="0" borderId="0"/>
    <xf numFmtId="0" fontId="9"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9" fillId="0" borderId="0"/>
    <xf numFmtId="0" fontId="9" fillId="0" borderId="0"/>
    <xf numFmtId="0" fontId="9" fillId="0" borderId="0"/>
    <xf numFmtId="0" fontId="9" fillId="0" borderId="0"/>
    <xf numFmtId="0" fontId="9" fillId="0" borderId="0"/>
    <xf numFmtId="0" fontId="9"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9"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9" fillId="0" borderId="0"/>
    <xf numFmtId="0" fontId="9" fillId="0" borderId="0"/>
    <xf numFmtId="0" fontId="9" fillId="0" borderId="0"/>
    <xf numFmtId="0" fontId="9" fillId="0" borderId="0"/>
    <xf numFmtId="0" fontId="9" fillId="0" borderId="0"/>
    <xf numFmtId="0" fontId="48" fillId="0" borderId="0"/>
    <xf numFmtId="0" fontId="48"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48" fillId="0" borderId="0"/>
    <xf numFmtId="0" fontId="9"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9" fillId="0" borderId="0"/>
    <xf numFmtId="0" fontId="9" fillId="0" borderId="0"/>
    <xf numFmtId="0" fontId="9" fillId="0" borderId="0"/>
    <xf numFmtId="0" fontId="9" fillId="0" borderId="0"/>
    <xf numFmtId="0" fontId="9" fillId="0" borderId="0"/>
    <xf numFmtId="0" fontId="9"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9"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9" fillId="0" borderId="0"/>
    <xf numFmtId="0" fontId="48" fillId="0" borderId="0"/>
    <xf numFmtId="0" fontId="9"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9" fillId="0" borderId="0"/>
    <xf numFmtId="0" fontId="9" fillId="0" borderId="0"/>
    <xf numFmtId="0" fontId="9" fillId="0" borderId="0"/>
    <xf numFmtId="0" fontId="9" fillId="0" borderId="0"/>
    <xf numFmtId="0" fontId="9" fillId="0" borderId="0"/>
    <xf numFmtId="0" fontId="9"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9"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48" fillId="0" borderId="0"/>
    <xf numFmtId="0" fontId="9" fillId="0" borderId="0"/>
    <xf numFmtId="0" fontId="48"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48" fillId="0" borderId="0"/>
    <xf numFmtId="0" fontId="48" fillId="0" borderId="0"/>
    <xf numFmtId="0" fontId="48" fillId="0" borderId="0"/>
    <xf numFmtId="0" fontId="48" fillId="0" borderId="0"/>
    <xf numFmtId="0" fontId="48" fillId="0" borderId="0"/>
    <xf numFmtId="0" fontId="48"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48"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9" fillId="0" borderId="0"/>
    <xf numFmtId="0" fontId="9" fillId="0" borderId="0"/>
    <xf numFmtId="0" fontId="48" fillId="0" borderId="0"/>
    <xf numFmtId="0" fontId="9"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9" fillId="0" borderId="0"/>
    <xf numFmtId="0" fontId="9" fillId="0" borderId="0"/>
    <xf numFmtId="0" fontId="9" fillId="0" borderId="0"/>
    <xf numFmtId="0" fontId="9" fillId="0" borderId="0"/>
    <xf numFmtId="0" fontId="9" fillId="0" borderId="0"/>
    <xf numFmtId="0" fontId="9"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9"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9" fillId="0" borderId="0"/>
    <xf numFmtId="0" fontId="9" fillId="0" borderId="0"/>
    <xf numFmtId="0" fontId="9" fillId="0" borderId="0"/>
    <xf numFmtId="0" fontId="9" fillId="0" borderId="0"/>
    <xf numFmtId="0" fontId="9"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9" fillId="0" borderId="0"/>
    <xf numFmtId="0" fontId="48" fillId="0" borderId="0"/>
    <xf numFmtId="0" fontId="48" fillId="0" borderId="0"/>
    <xf numFmtId="0" fontId="9" fillId="0" borderId="0"/>
    <xf numFmtId="0" fontId="48"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48" fillId="0" borderId="0"/>
    <xf numFmtId="0" fontId="48" fillId="0" borderId="0"/>
    <xf numFmtId="0" fontId="48" fillId="0" borderId="0"/>
    <xf numFmtId="0" fontId="48" fillId="0" borderId="0"/>
    <xf numFmtId="0" fontId="48" fillId="0" borderId="0"/>
    <xf numFmtId="0" fontId="48"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48"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48" fillId="0" borderId="0"/>
    <xf numFmtId="0" fontId="48" fillId="0" borderId="0"/>
    <xf numFmtId="0" fontId="48" fillId="0" borderId="0"/>
    <xf numFmtId="0" fontId="48" fillId="0" borderId="0"/>
    <xf numFmtId="0" fontId="48" fillId="0" borderId="0"/>
    <xf numFmtId="0" fontId="9" fillId="0" borderId="0"/>
    <xf numFmtId="0" fontId="9" fillId="0" borderId="0"/>
    <xf numFmtId="0" fontId="9" fillId="0" borderId="0"/>
    <xf numFmtId="0" fontId="9" fillId="0" borderId="0"/>
    <xf numFmtId="0" fontId="9" fillId="0" borderId="0"/>
    <xf numFmtId="0" fontId="9" fillId="0" borderId="0"/>
    <xf numFmtId="0" fontId="48" fillId="0" borderId="0"/>
    <xf numFmtId="0" fontId="48" fillId="0" borderId="0"/>
    <xf numFmtId="0" fontId="48" fillId="0" borderId="0"/>
    <xf numFmtId="0" fontId="48" fillId="0" borderId="0"/>
    <xf numFmtId="0" fontId="48" fillId="0" borderId="0"/>
    <xf numFmtId="0" fontId="9" fillId="0" borderId="0"/>
    <xf numFmtId="0" fontId="9" fillId="0" borderId="0"/>
    <xf numFmtId="0" fontId="48" fillId="0" borderId="0"/>
    <xf numFmtId="0" fontId="9"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9" fillId="0" borderId="0"/>
    <xf numFmtId="0" fontId="9" fillId="0" borderId="0"/>
    <xf numFmtId="0" fontId="9" fillId="0" borderId="0"/>
    <xf numFmtId="0" fontId="9" fillId="0" borderId="0"/>
    <xf numFmtId="0" fontId="9" fillId="0" borderId="0"/>
    <xf numFmtId="0" fontId="9"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9"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9" fillId="0" borderId="0"/>
    <xf numFmtId="0" fontId="9" fillId="0" borderId="0"/>
    <xf numFmtId="0" fontId="9" fillId="0" borderId="0"/>
    <xf numFmtId="0" fontId="9" fillId="0" borderId="0"/>
    <xf numFmtId="0" fontId="9"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9" fillId="0" borderId="0"/>
    <xf numFmtId="0" fontId="48"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48" fillId="0" borderId="0"/>
    <xf numFmtId="0" fontId="48" fillId="0" borderId="0"/>
    <xf numFmtId="0" fontId="48" fillId="0" borderId="0"/>
    <xf numFmtId="0" fontId="48" fillId="0" borderId="0"/>
    <xf numFmtId="0" fontId="48" fillId="0" borderId="0"/>
    <xf numFmtId="0" fontId="48"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48"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9" fillId="0" borderId="0"/>
    <xf numFmtId="0" fontId="9" fillId="0" borderId="0"/>
    <xf numFmtId="0" fontId="48" fillId="0" borderId="0"/>
    <xf numFmtId="0" fontId="48" fillId="0" borderId="0"/>
    <xf numFmtId="0" fontId="48" fillId="0" borderId="0"/>
    <xf numFmtId="0" fontId="48" fillId="0" borderId="0"/>
    <xf numFmtId="0" fontId="9"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48" fillId="0" borderId="0"/>
    <xf numFmtId="0" fontId="48" fillId="0" borderId="0"/>
    <xf numFmtId="0" fontId="48" fillId="0" borderId="0"/>
    <xf numFmtId="0" fontId="48" fillId="0" borderId="0"/>
    <xf numFmtId="0" fontId="48" fillId="0" borderId="0"/>
    <xf numFmtId="0" fontId="48" fillId="0" borderId="0"/>
    <xf numFmtId="0" fontId="9" fillId="0" borderId="0"/>
    <xf numFmtId="0" fontId="48"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48" fillId="0" borderId="0"/>
    <xf numFmtId="0" fontId="48" fillId="0" borderId="0"/>
    <xf numFmtId="0" fontId="48" fillId="0" borderId="0"/>
    <xf numFmtId="0" fontId="48" fillId="0" borderId="0"/>
    <xf numFmtId="0" fontId="48" fillId="0" borderId="0"/>
    <xf numFmtId="0" fontId="48"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48"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48" fillId="0" borderId="0"/>
    <xf numFmtId="0" fontId="48" fillId="0" borderId="0"/>
    <xf numFmtId="0" fontId="48" fillId="0" borderId="0"/>
    <xf numFmtId="0" fontId="48" fillId="0" borderId="0"/>
    <xf numFmtId="0" fontId="9" fillId="0" borderId="0"/>
    <xf numFmtId="0" fontId="9" fillId="0" borderId="0"/>
    <xf numFmtId="0" fontId="9" fillId="0" borderId="0"/>
    <xf numFmtId="0" fontId="9" fillId="0" borderId="0"/>
    <xf numFmtId="0" fontId="9" fillId="0" borderId="0"/>
    <xf numFmtId="0" fontId="9" fillId="0" borderId="0"/>
    <xf numFmtId="0" fontId="48" fillId="0" borderId="0"/>
    <xf numFmtId="0" fontId="9"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9" fillId="0" borderId="0"/>
    <xf numFmtId="0" fontId="9" fillId="0" borderId="0"/>
    <xf numFmtId="0" fontId="9" fillId="0" borderId="0"/>
    <xf numFmtId="0" fontId="9" fillId="0" borderId="0"/>
    <xf numFmtId="0" fontId="9" fillId="0" borderId="0"/>
    <xf numFmtId="0" fontId="9"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9"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9" fillId="0" borderId="0"/>
    <xf numFmtId="0" fontId="9" fillId="0" borderId="0"/>
    <xf numFmtId="0" fontId="9" fillId="0" borderId="0"/>
    <xf numFmtId="0" fontId="9" fillId="0" borderId="0"/>
    <xf numFmtId="0" fontId="48" fillId="0" borderId="0"/>
    <xf numFmtId="0" fontId="9" fillId="0" borderId="0"/>
    <xf numFmtId="0" fontId="48"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48" fillId="0" borderId="0"/>
    <xf numFmtId="0" fontId="48" fillId="0" borderId="0"/>
    <xf numFmtId="0" fontId="48" fillId="0" borderId="0"/>
    <xf numFmtId="0" fontId="48" fillId="0" borderId="0"/>
    <xf numFmtId="0" fontId="48" fillId="0" borderId="0"/>
    <xf numFmtId="0" fontId="48"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48"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9" fillId="0" borderId="0"/>
    <xf numFmtId="0" fontId="48" fillId="0" borderId="0"/>
    <xf numFmtId="0" fontId="9"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9" fillId="0" borderId="0"/>
    <xf numFmtId="0" fontId="9" fillId="0" borderId="0"/>
    <xf numFmtId="0" fontId="9" fillId="0" borderId="0"/>
    <xf numFmtId="0" fontId="9" fillId="0" borderId="0"/>
    <xf numFmtId="0" fontId="9" fillId="0" borderId="0"/>
    <xf numFmtId="0" fontId="9"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9"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48" fillId="0" borderId="0"/>
    <xf numFmtId="0" fontId="48" fillId="0" borderId="0"/>
    <xf numFmtId="0" fontId="9" fillId="0" borderId="0"/>
    <xf numFmtId="0" fontId="48"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48" fillId="0" borderId="0"/>
    <xf numFmtId="0" fontId="48" fillId="0" borderId="0"/>
    <xf numFmtId="0" fontId="48" fillId="0" borderId="0"/>
    <xf numFmtId="0" fontId="48" fillId="0" borderId="0"/>
    <xf numFmtId="0" fontId="48" fillId="0" borderId="0"/>
    <xf numFmtId="0" fontId="48"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48"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48" fillId="0" borderId="0"/>
    <xf numFmtId="0" fontId="48" fillId="0" borderId="0"/>
    <xf numFmtId="0" fontId="48" fillId="0" borderId="0"/>
    <xf numFmtId="0" fontId="48" fillId="0" borderId="0"/>
    <xf numFmtId="0" fontId="48"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48" fillId="0" borderId="0"/>
    <xf numFmtId="0" fontId="9" fillId="0" borderId="0"/>
    <xf numFmtId="0" fontId="9" fillId="0" borderId="0"/>
    <xf numFmtId="0" fontId="48" fillId="0" borderId="0"/>
    <xf numFmtId="0" fontId="9"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9" fillId="0" borderId="0"/>
    <xf numFmtId="0" fontId="9" fillId="0" borderId="0"/>
    <xf numFmtId="0" fontId="9" fillId="0" borderId="0"/>
    <xf numFmtId="0" fontId="9" fillId="0" borderId="0"/>
    <xf numFmtId="0" fontId="9" fillId="0" borderId="0"/>
    <xf numFmtId="0" fontId="9"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9"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9" fillId="0" borderId="0"/>
    <xf numFmtId="0" fontId="9" fillId="0" borderId="0"/>
    <xf numFmtId="0" fontId="9" fillId="0" borderId="0"/>
    <xf numFmtId="0" fontId="9" fillId="0" borderId="0"/>
    <xf numFmtId="0" fontId="9" fillId="0" borderId="0"/>
    <xf numFmtId="0" fontId="48" fillId="0" borderId="0"/>
    <xf numFmtId="0" fontId="48" fillId="0" borderId="0"/>
    <xf numFmtId="0" fontId="48" fillId="0" borderId="0"/>
    <xf numFmtId="0" fontId="48" fillId="0" borderId="0"/>
    <xf numFmtId="0" fontId="48" fillId="0" borderId="0"/>
    <xf numFmtId="0" fontId="48"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48" fillId="0" borderId="0"/>
    <xf numFmtId="0" fontId="48" fillId="0" borderId="0"/>
    <xf numFmtId="0" fontId="9" fillId="0" borderId="0"/>
    <xf numFmtId="0" fontId="48"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48" fillId="0" borderId="0"/>
    <xf numFmtId="0" fontId="48" fillId="0" borderId="0"/>
    <xf numFmtId="0" fontId="48" fillId="0" borderId="0"/>
    <xf numFmtId="0" fontId="48" fillId="0" borderId="0"/>
    <xf numFmtId="0" fontId="48" fillId="0" borderId="0"/>
    <xf numFmtId="0" fontId="48"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48"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48" fillId="0" borderId="0"/>
    <xf numFmtId="0" fontId="48" fillId="0" borderId="0"/>
    <xf numFmtId="0" fontId="48" fillId="0" borderId="0"/>
    <xf numFmtId="0" fontId="48" fillId="0" borderId="0"/>
    <xf numFmtId="0" fontId="48" fillId="0" borderId="0"/>
    <xf numFmtId="0" fontId="9" fillId="0" borderId="0"/>
    <xf numFmtId="0" fontId="9" fillId="0" borderId="0"/>
    <xf numFmtId="0" fontId="48" fillId="0" borderId="0"/>
    <xf numFmtId="0" fontId="48" fillId="0" borderId="0"/>
    <xf numFmtId="0" fontId="48" fillId="0" borderId="0"/>
    <xf numFmtId="0" fontId="48" fillId="0" borderId="0"/>
    <xf numFmtId="0" fontId="9" fillId="0" borderId="0"/>
    <xf numFmtId="0" fontId="48" fillId="0" borderId="0"/>
    <xf numFmtId="0" fontId="9"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9" fillId="0" borderId="0"/>
    <xf numFmtId="0" fontId="9" fillId="0" borderId="0"/>
    <xf numFmtId="0" fontId="9" fillId="0" borderId="0"/>
    <xf numFmtId="0" fontId="9" fillId="0" borderId="0"/>
    <xf numFmtId="0" fontId="9" fillId="0" borderId="0"/>
    <xf numFmtId="0" fontId="9"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9"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48" fillId="0" borderId="0"/>
    <xf numFmtId="0" fontId="9" fillId="0" borderId="0"/>
    <xf numFmtId="0" fontId="48"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48" fillId="0" borderId="0"/>
    <xf numFmtId="0" fontId="48" fillId="0" borderId="0"/>
    <xf numFmtId="0" fontId="48" fillId="0" borderId="0"/>
    <xf numFmtId="0" fontId="48" fillId="0" borderId="0"/>
    <xf numFmtId="0" fontId="48" fillId="0" borderId="0"/>
    <xf numFmtId="0" fontId="48"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48"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9" fillId="0" borderId="0"/>
    <xf numFmtId="0" fontId="9" fillId="0" borderId="0"/>
    <xf numFmtId="0" fontId="48" fillId="0" borderId="0"/>
    <xf numFmtId="0" fontId="9"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9" fillId="0" borderId="0"/>
    <xf numFmtId="0" fontId="9" fillId="0" borderId="0"/>
    <xf numFmtId="0" fontId="9" fillId="0" borderId="0"/>
    <xf numFmtId="0" fontId="9" fillId="0" borderId="0"/>
    <xf numFmtId="0" fontId="9" fillId="0" borderId="0"/>
    <xf numFmtId="0" fontId="9"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9"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9" fillId="0" borderId="0"/>
    <xf numFmtId="0" fontId="9" fillId="0" borderId="0"/>
    <xf numFmtId="0" fontId="9" fillId="0" borderId="0"/>
    <xf numFmtId="0" fontId="9" fillId="0" borderId="0"/>
    <xf numFmtId="0" fontId="9"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9" fillId="0" borderId="0"/>
    <xf numFmtId="0" fontId="48" fillId="0" borderId="0"/>
    <xf numFmtId="0" fontId="48" fillId="0" borderId="0"/>
    <xf numFmtId="0" fontId="9" fillId="0" borderId="0"/>
    <xf numFmtId="0" fontId="48"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48" fillId="0" borderId="0"/>
    <xf numFmtId="0" fontId="48" fillId="0" borderId="0"/>
    <xf numFmtId="0" fontId="48" fillId="0" borderId="0"/>
    <xf numFmtId="0" fontId="48" fillId="0" borderId="0"/>
    <xf numFmtId="0" fontId="48" fillId="0" borderId="0"/>
    <xf numFmtId="0" fontId="48"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48"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48" fillId="0" borderId="0"/>
    <xf numFmtId="0" fontId="48" fillId="0" borderId="0"/>
    <xf numFmtId="0" fontId="48" fillId="0" borderId="0"/>
    <xf numFmtId="0" fontId="48" fillId="0" borderId="0"/>
    <xf numFmtId="0" fontId="48" fillId="0" borderId="0"/>
    <xf numFmtId="0" fontId="9" fillId="0" borderId="0"/>
    <xf numFmtId="0" fontId="9" fillId="0" borderId="0"/>
    <xf numFmtId="0" fontId="9" fillId="0" borderId="0"/>
    <xf numFmtId="0" fontId="9" fillId="0" borderId="0"/>
    <xf numFmtId="0" fontId="9" fillId="0" borderId="0"/>
    <xf numFmtId="0" fontId="9" fillId="0" borderId="0"/>
    <xf numFmtId="0" fontId="48" fillId="0" borderId="0"/>
    <xf numFmtId="0" fontId="48" fillId="0" borderId="0"/>
    <xf numFmtId="0" fontId="48" fillId="0" borderId="0"/>
    <xf numFmtId="0" fontId="48" fillId="0" borderId="0"/>
    <xf numFmtId="0" fontId="9" fillId="0" borderId="0"/>
    <xf numFmtId="0" fontId="9" fillId="0" borderId="0"/>
    <xf numFmtId="0" fontId="48" fillId="0" borderId="0"/>
    <xf numFmtId="0" fontId="9"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9" fillId="0" borderId="0"/>
    <xf numFmtId="0" fontId="9" fillId="0" borderId="0"/>
    <xf numFmtId="0" fontId="9" fillId="0" borderId="0"/>
    <xf numFmtId="0" fontId="9" fillId="0" borderId="0"/>
    <xf numFmtId="0" fontId="9" fillId="0" borderId="0"/>
    <xf numFmtId="0" fontId="9"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9"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9" fillId="0" borderId="0"/>
    <xf numFmtId="0" fontId="9" fillId="0" borderId="0"/>
    <xf numFmtId="0" fontId="9" fillId="0" borderId="0"/>
    <xf numFmtId="0" fontId="9" fillId="0" borderId="0"/>
    <xf numFmtId="0" fontId="9" fillId="0" borderId="0"/>
    <xf numFmtId="0" fontId="48" fillId="0" borderId="0"/>
    <xf numFmtId="0" fontId="48" fillId="0" borderId="0"/>
    <xf numFmtId="0" fontId="9" fillId="0" borderId="0"/>
    <xf numFmtId="0" fontId="9" fillId="0" borderId="0"/>
    <xf numFmtId="0" fontId="9" fillId="0" borderId="0"/>
    <xf numFmtId="0" fontId="9" fillId="0" borderId="0"/>
    <xf numFmtId="0" fontId="48" fillId="0" borderId="0"/>
    <xf numFmtId="0" fontId="9" fillId="0" borderId="0"/>
    <xf numFmtId="0" fontId="48"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48" fillId="0" borderId="0"/>
    <xf numFmtId="0" fontId="48" fillId="0" borderId="0"/>
    <xf numFmtId="0" fontId="48" fillId="0" borderId="0"/>
    <xf numFmtId="0" fontId="48" fillId="0" borderId="0"/>
    <xf numFmtId="0" fontId="48" fillId="0" borderId="0"/>
    <xf numFmtId="0" fontId="48"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48"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9" fillId="0" borderId="0"/>
    <xf numFmtId="0" fontId="48" fillId="0" borderId="0"/>
    <xf numFmtId="0" fontId="9"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9" fillId="0" borderId="0"/>
    <xf numFmtId="0" fontId="9" fillId="0" borderId="0"/>
    <xf numFmtId="0" fontId="9" fillId="0" borderId="0"/>
    <xf numFmtId="0" fontId="9" fillId="0" borderId="0"/>
    <xf numFmtId="0" fontId="9" fillId="0" borderId="0"/>
    <xf numFmtId="0" fontId="9"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9"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48" fillId="0" borderId="0"/>
    <xf numFmtId="0" fontId="48" fillId="0" borderId="0"/>
    <xf numFmtId="0" fontId="9" fillId="0" borderId="0"/>
    <xf numFmtId="0" fontId="48"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48" fillId="0" borderId="0"/>
    <xf numFmtId="0" fontId="48" fillId="0" borderId="0"/>
    <xf numFmtId="0" fontId="48" fillId="0" borderId="0"/>
    <xf numFmtId="0" fontId="48" fillId="0" borderId="0"/>
    <xf numFmtId="0" fontId="48" fillId="0" borderId="0"/>
    <xf numFmtId="0" fontId="48"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48"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48" fillId="0" borderId="0"/>
    <xf numFmtId="0" fontId="48" fillId="0" borderId="0"/>
    <xf numFmtId="0" fontId="48" fillId="0" borderId="0"/>
    <xf numFmtId="0" fontId="48" fillId="0" borderId="0"/>
    <xf numFmtId="0" fontId="48"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48" fillId="0" borderId="0"/>
    <xf numFmtId="0" fontId="9" fillId="0" borderId="0"/>
    <xf numFmtId="0" fontId="9" fillId="0" borderId="0"/>
    <xf numFmtId="0" fontId="48" fillId="0" borderId="0"/>
    <xf numFmtId="0" fontId="9"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9" fillId="0" borderId="0"/>
    <xf numFmtId="0" fontId="9" fillId="0" borderId="0"/>
    <xf numFmtId="0" fontId="9" fillId="0" borderId="0"/>
    <xf numFmtId="0" fontId="9" fillId="0" borderId="0"/>
    <xf numFmtId="0" fontId="9" fillId="0" borderId="0"/>
    <xf numFmtId="0" fontId="9"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9"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9" fillId="0" borderId="0"/>
    <xf numFmtId="0" fontId="9" fillId="0" borderId="0"/>
    <xf numFmtId="0" fontId="9" fillId="0" borderId="0"/>
    <xf numFmtId="0" fontId="9" fillId="0" borderId="0"/>
    <xf numFmtId="0" fontId="9" fillId="0" borderId="0"/>
    <xf numFmtId="0" fontId="48" fillId="0" borderId="0"/>
    <xf numFmtId="0" fontId="48" fillId="0" borderId="0"/>
    <xf numFmtId="0" fontId="48" fillId="0" borderId="0"/>
    <xf numFmtId="0" fontId="48" fillId="0" borderId="0"/>
    <xf numFmtId="0" fontId="48" fillId="0" borderId="0"/>
    <xf numFmtId="0" fontId="48" fillId="0" borderId="0"/>
    <xf numFmtId="0" fontId="9" fillId="0" borderId="0"/>
    <xf numFmtId="0" fontId="9" fillId="0" borderId="0"/>
    <xf numFmtId="0" fontId="9" fillId="0" borderId="0"/>
    <xf numFmtId="0" fontId="9" fillId="0" borderId="0"/>
    <xf numFmtId="0" fontId="9" fillId="0" borderId="0"/>
    <xf numFmtId="0" fontId="48" fillId="0" borderId="0"/>
    <xf numFmtId="0" fontId="48" fillId="0" borderId="0"/>
    <xf numFmtId="0" fontId="9" fillId="0" borderId="0"/>
    <xf numFmtId="0" fontId="48"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48" fillId="0" borderId="0"/>
    <xf numFmtId="0" fontId="48" fillId="0" borderId="0"/>
    <xf numFmtId="0" fontId="48" fillId="0" borderId="0"/>
    <xf numFmtId="0" fontId="48" fillId="0" borderId="0"/>
    <xf numFmtId="0" fontId="48" fillId="0" borderId="0"/>
    <xf numFmtId="0" fontId="48"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48"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48" fillId="0" borderId="0"/>
    <xf numFmtId="0" fontId="48" fillId="0" borderId="0"/>
    <xf numFmtId="0" fontId="48" fillId="0" borderId="0"/>
    <xf numFmtId="0" fontId="48" fillId="0" borderId="0"/>
    <xf numFmtId="0" fontId="48"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48" fillId="0" borderId="0"/>
    <xf numFmtId="0" fontId="9"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9" fillId="0" borderId="0"/>
    <xf numFmtId="0" fontId="9" fillId="0" borderId="0"/>
    <xf numFmtId="0" fontId="9" fillId="0" borderId="0"/>
    <xf numFmtId="0" fontId="9" fillId="0" borderId="0"/>
    <xf numFmtId="0" fontId="9" fillId="0" borderId="0"/>
    <xf numFmtId="0" fontId="9"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9"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48" fillId="0" borderId="0"/>
    <xf numFmtId="0" fontId="48" fillId="0" borderId="0"/>
    <xf numFmtId="0" fontId="48" fillId="0" borderId="0"/>
    <xf numFmtId="0" fontId="48" fillId="0" borderId="0"/>
    <xf numFmtId="0" fontId="9" fillId="0" borderId="0"/>
    <xf numFmtId="0" fontId="48" fillId="0" borderId="0"/>
    <xf numFmtId="0" fontId="9"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9" fillId="0" borderId="0"/>
    <xf numFmtId="0" fontId="9" fillId="0" borderId="0"/>
    <xf numFmtId="0" fontId="9" fillId="0" borderId="0"/>
    <xf numFmtId="0" fontId="9" fillId="0" borderId="0"/>
    <xf numFmtId="0" fontId="9" fillId="0" borderId="0"/>
    <xf numFmtId="0" fontId="9"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9"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48" fillId="0" borderId="0"/>
    <xf numFmtId="0" fontId="9" fillId="0" borderId="0"/>
    <xf numFmtId="0" fontId="48"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48" fillId="0" borderId="0"/>
    <xf numFmtId="0" fontId="48" fillId="0" borderId="0"/>
    <xf numFmtId="0" fontId="48" fillId="0" borderId="0"/>
    <xf numFmtId="0" fontId="48" fillId="0" borderId="0"/>
    <xf numFmtId="0" fontId="48" fillId="0" borderId="0"/>
    <xf numFmtId="0" fontId="48"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48"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9" fillId="0" borderId="0"/>
    <xf numFmtId="0" fontId="9" fillId="0" borderId="0"/>
    <xf numFmtId="0" fontId="48" fillId="0" borderId="0"/>
    <xf numFmtId="0" fontId="9"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9" fillId="0" borderId="0"/>
    <xf numFmtId="0" fontId="9" fillId="0" borderId="0"/>
    <xf numFmtId="0" fontId="9" fillId="0" borderId="0"/>
    <xf numFmtId="0" fontId="9" fillId="0" borderId="0"/>
    <xf numFmtId="0" fontId="9" fillId="0" borderId="0"/>
    <xf numFmtId="0" fontId="9"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9"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9" fillId="0" borderId="0"/>
    <xf numFmtId="0" fontId="9" fillId="0" borderId="0"/>
    <xf numFmtId="0" fontId="9" fillId="0" borderId="0"/>
    <xf numFmtId="0" fontId="9" fillId="0" borderId="0"/>
    <xf numFmtId="0" fontId="9"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9" fillId="0" borderId="0"/>
    <xf numFmtId="0" fontId="48" fillId="0" borderId="0"/>
    <xf numFmtId="0" fontId="48" fillId="0" borderId="0"/>
    <xf numFmtId="0" fontId="9" fillId="0" borderId="0"/>
    <xf numFmtId="0" fontId="48"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48" fillId="0" borderId="0"/>
    <xf numFmtId="0" fontId="48" fillId="0" borderId="0"/>
    <xf numFmtId="0" fontId="48" fillId="0" borderId="0"/>
    <xf numFmtId="0" fontId="48" fillId="0" borderId="0"/>
    <xf numFmtId="0" fontId="48" fillId="0" borderId="0"/>
    <xf numFmtId="0" fontId="48"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48"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48" fillId="0" borderId="0"/>
    <xf numFmtId="0" fontId="48" fillId="0" borderId="0"/>
    <xf numFmtId="0" fontId="48" fillId="0" borderId="0"/>
    <xf numFmtId="0" fontId="48" fillId="0" borderId="0"/>
    <xf numFmtId="0" fontId="48" fillId="0" borderId="0"/>
    <xf numFmtId="0" fontId="9" fillId="0" borderId="0"/>
    <xf numFmtId="0" fontId="9" fillId="0" borderId="0"/>
    <xf numFmtId="0" fontId="9" fillId="0" borderId="0"/>
    <xf numFmtId="0" fontId="9" fillId="0" borderId="0"/>
    <xf numFmtId="0" fontId="9" fillId="0" borderId="0"/>
    <xf numFmtId="0" fontId="9" fillId="0" borderId="0"/>
    <xf numFmtId="0" fontId="48" fillId="0" borderId="0"/>
    <xf numFmtId="0" fontId="48" fillId="0" borderId="0"/>
    <xf numFmtId="0" fontId="48" fillId="0" borderId="0"/>
    <xf numFmtId="0" fontId="48" fillId="0" borderId="0"/>
    <xf numFmtId="0" fontId="48" fillId="0" borderId="0"/>
    <xf numFmtId="0" fontId="9" fillId="0" borderId="0"/>
    <xf numFmtId="0" fontId="9" fillId="0" borderId="0"/>
    <xf numFmtId="0" fontId="48" fillId="0" borderId="0"/>
    <xf numFmtId="0" fontId="9"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9" fillId="0" borderId="0"/>
    <xf numFmtId="0" fontId="9" fillId="0" borderId="0"/>
    <xf numFmtId="0" fontId="9" fillId="0" borderId="0"/>
    <xf numFmtId="0" fontId="9" fillId="0" borderId="0"/>
    <xf numFmtId="0" fontId="9" fillId="0" borderId="0"/>
    <xf numFmtId="0" fontId="9"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9"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9" fillId="0" borderId="0"/>
    <xf numFmtId="0" fontId="9" fillId="0" borderId="0"/>
    <xf numFmtId="0" fontId="9" fillId="0" borderId="0"/>
    <xf numFmtId="0" fontId="9" fillId="0" borderId="0"/>
    <xf numFmtId="0" fontId="9" fillId="0" borderId="0"/>
    <xf numFmtId="0" fontId="48" fillId="0" borderId="0"/>
    <xf numFmtId="0" fontId="48" fillId="0" borderId="0"/>
    <xf numFmtId="0" fontId="9" fillId="0" borderId="0"/>
    <xf numFmtId="0" fontId="9" fillId="0" borderId="0"/>
    <xf numFmtId="0" fontId="9" fillId="0" borderId="0"/>
    <xf numFmtId="0" fontId="9" fillId="0" borderId="0"/>
    <xf numFmtId="0" fontId="9" fillId="0" borderId="0"/>
    <xf numFmtId="0" fontId="9" fillId="0" borderId="0"/>
    <xf numFmtId="0" fontId="48" fillId="0" borderId="0"/>
    <xf numFmtId="0" fontId="9"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9" fillId="0" borderId="0"/>
    <xf numFmtId="0" fontId="9" fillId="0" borderId="0"/>
    <xf numFmtId="0" fontId="9" fillId="0" borderId="0"/>
    <xf numFmtId="0" fontId="9" fillId="0" borderId="0"/>
    <xf numFmtId="0" fontId="9" fillId="0" borderId="0"/>
    <xf numFmtId="0" fontId="9"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9"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9" fillId="0" borderId="0"/>
    <xf numFmtId="0" fontId="9" fillId="0" borderId="0"/>
    <xf numFmtId="0" fontId="9" fillId="0" borderId="0"/>
    <xf numFmtId="0" fontId="9" fillId="0" borderId="0"/>
    <xf numFmtId="0" fontId="48" fillId="0" borderId="0"/>
    <xf numFmtId="0" fontId="48" fillId="0" borderId="0"/>
    <xf numFmtId="0" fontId="48" fillId="0" borderId="0"/>
    <xf numFmtId="0" fontId="48" fillId="0" borderId="0"/>
    <xf numFmtId="0" fontId="48" fillId="0" borderId="0"/>
    <xf numFmtId="0" fontId="48" fillId="0" borderId="0"/>
    <xf numFmtId="0" fontId="9" fillId="0" borderId="0"/>
    <xf numFmtId="0" fontId="48"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48" fillId="0" borderId="0"/>
    <xf numFmtId="0" fontId="48" fillId="0" borderId="0"/>
    <xf numFmtId="0" fontId="48" fillId="0" borderId="0"/>
    <xf numFmtId="0" fontId="48" fillId="0" borderId="0"/>
    <xf numFmtId="0" fontId="48" fillId="0" borderId="0"/>
    <xf numFmtId="0" fontId="48"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48"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48" fillId="0" borderId="0"/>
    <xf numFmtId="0" fontId="48" fillId="0" borderId="0"/>
    <xf numFmtId="0" fontId="48" fillId="0" borderId="0"/>
    <xf numFmtId="0" fontId="48" fillId="0" borderId="0"/>
    <xf numFmtId="0" fontId="9" fillId="0" borderId="0"/>
    <xf numFmtId="0" fontId="48" fillId="0" borderId="0"/>
    <xf numFmtId="0" fontId="9"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9" fillId="0" borderId="0"/>
    <xf numFmtId="0" fontId="9" fillId="0" borderId="0"/>
    <xf numFmtId="0" fontId="9" fillId="0" borderId="0"/>
    <xf numFmtId="0" fontId="9" fillId="0" borderId="0"/>
    <xf numFmtId="0" fontId="9" fillId="0" borderId="0"/>
    <xf numFmtId="0" fontId="9"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9"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48" fillId="0" borderId="0"/>
    <xf numFmtId="0" fontId="9" fillId="0" borderId="0"/>
    <xf numFmtId="0" fontId="48"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48" fillId="0" borderId="0"/>
    <xf numFmtId="0" fontId="48" fillId="0" borderId="0"/>
    <xf numFmtId="0" fontId="48" fillId="0" borderId="0"/>
    <xf numFmtId="0" fontId="48" fillId="0" borderId="0"/>
    <xf numFmtId="0" fontId="48" fillId="0" borderId="0"/>
    <xf numFmtId="0" fontId="48"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48"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9" fillId="0" borderId="0"/>
    <xf numFmtId="0" fontId="9" fillId="0" borderId="0"/>
    <xf numFmtId="0" fontId="48" fillId="0" borderId="0"/>
    <xf numFmtId="0" fontId="9"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9" fillId="0" borderId="0"/>
    <xf numFmtId="0" fontId="9" fillId="0" borderId="0"/>
    <xf numFmtId="0" fontId="9" fillId="0" borderId="0"/>
    <xf numFmtId="0" fontId="9" fillId="0" borderId="0"/>
    <xf numFmtId="0" fontId="9" fillId="0" borderId="0"/>
    <xf numFmtId="0" fontId="9"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9"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9" fillId="0" borderId="0"/>
    <xf numFmtId="0" fontId="9" fillId="0" borderId="0"/>
    <xf numFmtId="0" fontId="9" fillId="0" borderId="0"/>
    <xf numFmtId="0" fontId="9" fillId="0" borderId="0"/>
    <xf numFmtId="0" fontId="9"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9" fillId="0" borderId="0"/>
    <xf numFmtId="0" fontId="48" fillId="0" borderId="0"/>
    <xf numFmtId="0" fontId="48" fillId="0" borderId="0"/>
    <xf numFmtId="0" fontId="9" fillId="0" borderId="0"/>
    <xf numFmtId="0" fontId="48"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48" fillId="0" borderId="0"/>
    <xf numFmtId="0" fontId="48" fillId="0" borderId="0"/>
    <xf numFmtId="0" fontId="48" fillId="0" borderId="0"/>
    <xf numFmtId="0" fontId="48" fillId="0" borderId="0"/>
    <xf numFmtId="0" fontId="48" fillId="0" borderId="0"/>
    <xf numFmtId="0" fontId="48"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48"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48" fillId="0" borderId="0"/>
    <xf numFmtId="0" fontId="48" fillId="0" borderId="0"/>
    <xf numFmtId="0" fontId="48" fillId="0" borderId="0"/>
    <xf numFmtId="0" fontId="48" fillId="0" borderId="0"/>
    <xf numFmtId="0" fontId="48" fillId="0" borderId="0"/>
    <xf numFmtId="0" fontId="9" fillId="0" borderId="0"/>
    <xf numFmtId="0" fontId="9" fillId="0" borderId="0"/>
    <xf numFmtId="0" fontId="9" fillId="0" borderId="0"/>
    <xf numFmtId="0" fontId="9" fillId="0" borderId="0"/>
    <xf numFmtId="0" fontId="9" fillId="0" borderId="0"/>
    <xf numFmtId="0" fontId="9"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9" fillId="0" borderId="0"/>
    <xf numFmtId="0" fontId="9" fillId="0" borderId="0"/>
    <xf numFmtId="0" fontId="48" fillId="0" borderId="0"/>
    <xf numFmtId="0" fontId="9"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9" fillId="0" borderId="0"/>
    <xf numFmtId="0" fontId="9" fillId="0" borderId="0"/>
    <xf numFmtId="0" fontId="9" fillId="0" borderId="0"/>
    <xf numFmtId="0" fontId="9" fillId="0" borderId="0"/>
    <xf numFmtId="0" fontId="9" fillId="0" borderId="0"/>
    <xf numFmtId="0" fontId="9"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9"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9" fillId="0" borderId="0"/>
    <xf numFmtId="0" fontId="9" fillId="0" borderId="0"/>
    <xf numFmtId="0" fontId="9" fillId="0" borderId="0"/>
    <xf numFmtId="0" fontId="9" fillId="0" borderId="0"/>
    <xf numFmtId="0" fontId="9" fillId="0" borderId="0"/>
    <xf numFmtId="0" fontId="48" fillId="0" borderId="0"/>
    <xf numFmtId="0" fontId="48" fillId="0" borderId="0"/>
    <xf numFmtId="0" fontId="9" fillId="0" borderId="0"/>
    <xf numFmtId="0" fontId="9" fillId="0" borderId="0"/>
    <xf numFmtId="0" fontId="9" fillId="0" borderId="0"/>
    <xf numFmtId="0" fontId="9" fillId="0" borderId="0"/>
    <xf numFmtId="0" fontId="48" fillId="0" borderId="0"/>
    <xf numFmtId="0" fontId="9" fillId="0" borderId="0"/>
    <xf numFmtId="0" fontId="48"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48" fillId="0" borderId="0"/>
    <xf numFmtId="0" fontId="48" fillId="0" borderId="0"/>
    <xf numFmtId="0" fontId="48" fillId="0" borderId="0"/>
    <xf numFmtId="0" fontId="48" fillId="0" borderId="0"/>
    <xf numFmtId="0" fontId="48" fillId="0" borderId="0"/>
    <xf numFmtId="0" fontId="48"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48"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9" fillId="0" borderId="0"/>
    <xf numFmtId="0" fontId="48" fillId="0" borderId="0"/>
    <xf numFmtId="0" fontId="9"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9" fillId="0" borderId="0"/>
    <xf numFmtId="0" fontId="9" fillId="0" borderId="0"/>
    <xf numFmtId="0" fontId="9" fillId="0" borderId="0"/>
    <xf numFmtId="0" fontId="9" fillId="0" borderId="0"/>
    <xf numFmtId="0" fontId="9" fillId="0" borderId="0"/>
    <xf numFmtId="0" fontId="9"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9"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48" fillId="0" borderId="0"/>
    <xf numFmtId="0" fontId="48" fillId="0" borderId="0"/>
    <xf numFmtId="0" fontId="9" fillId="0" borderId="0"/>
    <xf numFmtId="0" fontId="48"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48" fillId="0" borderId="0"/>
    <xf numFmtId="0" fontId="48" fillId="0" borderId="0"/>
    <xf numFmtId="0" fontId="48" fillId="0" borderId="0"/>
    <xf numFmtId="0" fontId="48" fillId="0" borderId="0"/>
    <xf numFmtId="0" fontId="48" fillId="0" borderId="0"/>
    <xf numFmtId="0" fontId="48"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48"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48" fillId="0" borderId="0"/>
    <xf numFmtId="0" fontId="48" fillId="0" borderId="0"/>
    <xf numFmtId="0" fontId="48" fillId="0" borderId="0"/>
    <xf numFmtId="0" fontId="48" fillId="0" borderId="0"/>
    <xf numFmtId="0" fontId="48"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48" fillId="0" borderId="0"/>
    <xf numFmtId="0" fontId="9" fillId="0" borderId="0"/>
    <xf numFmtId="0" fontId="9" fillId="0" borderId="0"/>
    <xf numFmtId="0" fontId="48" fillId="0" borderId="0"/>
    <xf numFmtId="0" fontId="9"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9" fillId="0" borderId="0"/>
    <xf numFmtId="0" fontId="9" fillId="0" borderId="0"/>
    <xf numFmtId="0" fontId="9" fillId="0" borderId="0"/>
    <xf numFmtId="0" fontId="9" fillId="0" borderId="0"/>
    <xf numFmtId="0" fontId="9" fillId="0" borderId="0"/>
    <xf numFmtId="0" fontId="9"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9"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9" fillId="0" borderId="0"/>
    <xf numFmtId="0" fontId="9" fillId="0" borderId="0"/>
    <xf numFmtId="0" fontId="9" fillId="0" borderId="0"/>
    <xf numFmtId="0" fontId="9" fillId="0" borderId="0"/>
    <xf numFmtId="0" fontId="9" fillId="0" borderId="0"/>
    <xf numFmtId="0" fontId="48" fillId="0" borderId="0"/>
    <xf numFmtId="0" fontId="48" fillId="0" borderId="0"/>
    <xf numFmtId="0" fontId="48" fillId="0" borderId="0"/>
    <xf numFmtId="0" fontId="48" fillId="0" borderId="0"/>
    <xf numFmtId="0" fontId="48" fillId="0" borderId="0"/>
    <xf numFmtId="0" fontId="48" fillId="0" borderId="0"/>
    <xf numFmtId="0" fontId="9" fillId="0" borderId="0"/>
    <xf numFmtId="0" fontId="9" fillId="0" borderId="0"/>
    <xf numFmtId="0" fontId="9" fillId="0" borderId="0"/>
    <xf numFmtId="0" fontId="9" fillId="0" borderId="0"/>
    <xf numFmtId="0" fontId="48" fillId="0" borderId="0"/>
    <xf numFmtId="0" fontId="48" fillId="0" borderId="0"/>
    <xf numFmtId="0" fontId="9" fillId="0" borderId="0"/>
    <xf numFmtId="0" fontId="48"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48" fillId="0" borderId="0"/>
    <xf numFmtId="0" fontId="48" fillId="0" borderId="0"/>
    <xf numFmtId="0" fontId="48" fillId="0" borderId="0"/>
    <xf numFmtId="0" fontId="48" fillId="0" borderId="0"/>
    <xf numFmtId="0" fontId="48" fillId="0" borderId="0"/>
    <xf numFmtId="0" fontId="48"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48"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48" fillId="0" borderId="0"/>
    <xf numFmtId="0" fontId="48" fillId="0" borderId="0"/>
    <xf numFmtId="0" fontId="48" fillId="0" borderId="0"/>
    <xf numFmtId="0" fontId="48" fillId="0" borderId="0"/>
    <xf numFmtId="0" fontId="48" fillId="0" borderId="0"/>
    <xf numFmtId="0" fontId="9" fillId="0" borderId="0"/>
    <xf numFmtId="0" fontId="9"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9" fillId="0" borderId="0"/>
    <xf numFmtId="0" fontId="48"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48" fillId="0" borderId="0"/>
    <xf numFmtId="0" fontId="48" fillId="0" borderId="0"/>
    <xf numFmtId="0" fontId="48" fillId="0" borderId="0"/>
    <xf numFmtId="0" fontId="48" fillId="0" borderId="0"/>
    <xf numFmtId="0" fontId="48" fillId="0" borderId="0"/>
    <xf numFmtId="0" fontId="48"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48"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9" fillId="0" borderId="0"/>
    <xf numFmtId="0" fontId="9" fillId="0" borderId="0"/>
    <xf numFmtId="0" fontId="9" fillId="0" borderId="0"/>
    <xf numFmtId="0" fontId="9" fillId="0" borderId="0"/>
    <xf numFmtId="0" fontId="9"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4" fillId="0" borderId="0"/>
    <xf numFmtId="0" fontId="14" fillId="0" borderId="0"/>
    <xf numFmtId="0" fontId="14" fillId="0" borderId="0"/>
    <xf numFmtId="0" fontId="14" fillId="0" borderId="0"/>
    <xf numFmtId="0" fontId="14"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 fillId="0" borderId="0"/>
    <xf numFmtId="0" fontId="9" fillId="0" borderId="0"/>
    <xf numFmtId="0" fontId="9"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8" fillId="0" borderId="0"/>
    <xf numFmtId="0" fontId="8" fillId="0" borderId="0"/>
    <xf numFmtId="0" fontId="8" fillId="0" borderId="0"/>
    <xf numFmtId="0" fontId="8" fillId="0" borderId="0"/>
    <xf numFmtId="0" fontId="8" fillId="0" borderId="0"/>
    <xf numFmtId="0" fontId="8" fillId="0" borderId="0"/>
    <xf numFmtId="0" fontId="14" fillId="0" borderId="0"/>
    <xf numFmtId="0" fontId="8"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8" fillId="0" borderId="0"/>
    <xf numFmtId="0" fontId="8" fillId="0" borderId="0"/>
    <xf numFmtId="0" fontId="8" fillId="0" borderId="0"/>
    <xf numFmtId="0" fontId="8" fillId="0" borderId="0"/>
    <xf numFmtId="0" fontId="8" fillId="0" borderId="0"/>
    <xf numFmtId="0" fontId="8"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8"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8" fillId="0" borderId="0"/>
    <xf numFmtId="0" fontId="8" fillId="0" borderId="0"/>
    <xf numFmtId="0" fontId="8" fillId="0" borderId="0"/>
    <xf numFmtId="0" fontId="8" fillId="0" borderId="0"/>
    <xf numFmtId="0" fontId="14" fillId="0" borderId="0"/>
    <xf numFmtId="0" fontId="14" fillId="0" borderId="0"/>
    <xf numFmtId="0" fontId="14" fillId="0" borderId="0"/>
    <xf numFmtId="0" fontId="14" fillId="0" borderId="0"/>
    <xf numFmtId="0" fontId="14" fillId="0" borderId="0"/>
    <xf numFmtId="0" fontId="14" fillId="0" borderId="0"/>
    <xf numFmtId="0" fontId="8" fillId="0" borderId="0"/>
    <xf numFmtId="0" fontId="14"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4" fillId="0" borderId="0"/>
    <xf numFmtId="0" fontId="14" fillId="0" borderId="0"/>
    <xf numFmtId="0" fontId="14" fillId="0" borderId="0"/>
    <xf numFmtId="0" fontId="14" fillId="0" borderId="0"/>
    <xf numFmtId="0" fontId="14" fillId="0" borderId="0"/>
    <xf numFmtId="0" fontId="14"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4"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4" fillId="0" borderId="0"/>
    <xf numFmtId="0" fontId="14" fillId="0" borderId="0"/>
    <xf numFmtId="0" fontId="14" fillId="0" borderId="0"/>
    <xf numFmtId="0" fontId="14" fillId="0" borderId="0"/>
    <xf numFmtId="0" fontId="8" fillId="0" borderId="0"/>
    <xf numFmtId="0" fontId="14" fillId="0" borderId="0"/>
    <xf numFmtId="0" fontId="8"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8" fillId="0" borderId="0"/>
    <xf numFmtId="0" fontId="8" fillId="0" borderId="0"/>
    <xf numFmtId="0" fontId="8" fillId="0" borderId="0"/>
    <xf numFmtId="0" fontId="8" fillId="0" borderId="0"/>
    <xf numFmtId="0" fontId="8" fillId="0" borderId="0"/>
    <xf numFmtId="0" fontId="8"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8"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4" fillId="0" borderId="0"/>
    <xf numFmtId="0" fontId="8" fillId="0" borderId="0"/>
    <xf numFmtId="0" fontId="14"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4" fillId="0" borderId="0"/>
    <xf numFmtId="0" fontId="14" fillId="0" borderId="0"/>
    <xf numFmtId="0" fontId="14" fillId="0" borderId="0"/>
    <xf numFmtId="0" fontId="14" fillId="0" borderId="0"/>
    <xf numFmtId="0" fontId="14" fillId="0" borderId="0"/>
    <xf numFmtId="0" fontId="14"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4"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8" fillId="0" borderId="0"/>
    <xf numFmtId="0" fontId="8" fillId="0" borderId="0"/>
    <xf numFmtId="0" fontId="14" fillId="0" borderId="0"/>
    <xf numFmtId="0" fontId="8"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8" fillId="0" borderId="0"/>
    <xf numFmtId="0" fontId="8" fillId="0" borderId="0"/>
    <xf numFmtId="0" fontId="8" fillId="0" borderId="0"/>
    <xf numFmtId="0" fontId="8" fillId="0" borderId="0"/>
    <xf numFmtId="0" fontId="8" fillId="0" borderId="0"/>
    <xf numFmtId="0" fontId="8"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8"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8" fillId="0" borderId="0"/>
    <xf numFmtId="0" fontId="8" fillId="0" borderId="0"/>
    <xf numFmtId="0" fontId="8" fillId="0" borderId="0"/>
    <xf numFmtId="0" fontId="8" fillId="0" borderId="0"/>
    <xf numFmtId="0" fontId="8"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8" fillId="0" borderId="0"/>
    <xf numFmtId="0" fontId="14" fillId="0" borderId="0"/>
    <xf numFmtId="0" fontId="14" fillId="0" borderId="0"/>
    <xf numFmtId="0" fontId="8" fillId="0" borderId="0"/>
    <xf numFmtId="0" fontId="14"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4" fillId="0" borderId="0"/>
    <xf numFmtId="0" fontId="14" fillId="0" borderId="0"/>
    <xf numFmtId="0" fontId="14" fillId="0" borderId="0"/>
    <xf numFmtId="0" fontId="14" fillId="0" borderId="0"/>
    <xf numFmtId="0" fontId="14" fillId="0" borderId="0"/>
    <xf numFmtId="0" fontId="14"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4"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4" fillId="0" borderId="0"/>
    <xf numFmtId="0" fontId="14" fillId="0" borderId="0"/>
    <xf numFmtId="0" fontId="14" fillId="0" borderId="0"/>
    <xf numFmtId="0" fontId="14" fillId="0" borderId="0"/>
    <xf numFmtId="0" fontId="14" fillId="0" borderId="0"/>
    <xf numFmtId="0" fontId="8" fillId="0" borderId="0"/>
    <xf numFmtId="0" fontId="8" fillId="0" borderId="0"/>
    <xf numFmtId="0" fontId="8" fillId="0" borderId="0"/>
    <xf numFmtId="0" fontId="8" fillId="0" borderId="0"/>
    <xf numFmtId="0" fontId="8" fillId="0" borderId="0"/>
    <xf numFmtId="0" fontId="8"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8" fillId="0" borderId="0"/>
    <xf numFmtId="0" fontId="8" fillId="0" borderId="0"/>
    <xf numFmtId="0" fontId="14" fillId="0" borderId="0"/>
    <xf numFmtId="0" fontId="8"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8" fillId="0" borderId="0"/>
    <xf numFmtId="0" fontId="8" fillId="0" borderId="0"/>
    <xf numFmtId="0" fontId="8" fillId="0" borderId="0"/>
    <xf numFmtId="0" fontId="8" fillId="0" borderId="0"/>
    <xf numFmtId="0" fontId="8" fillId="0" borderId="0"/>
    <xf numFmtId="0" fontId="8"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8"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8" fillId="0" borderId="0"/>
    <xf numFmtId="0" fontId="8" fillId="0" borderId="0"/>
    <xf numFmtId="0" fontId="8" fillId="0" borderId="0"/>
    <xf numFmtId="0" fontId="8" fillId="0" borderId="0"/>
    <xf numFmtId="0" fontId="8" fillId="0" borderId="0"/>
    <xf numFmtId="0" fontId="14" fillId="0" borderId="0"/>
    <xf numFmtId="0" fontId="14" fillId="0" borderId="0"/>
    <xf numFmtId="0" fontId="8" fillId="0" borderId="0"/>
    <xf numFmtId="0" fontId="8" fillId="0" borderId="0"/>
    <xf numFmtId="0" fontId="8" fillId="0" borderId="0"/>
    <xf numFmtId="0" fontId="8" fillId="0" borderId="0"/>
    <xf numFmtId="0" fontId="14" fillId="0" borderId="0"/>
    <xf numFmtId="0" fontId="8" fillId="0" borderId="0"/>
    <xf numFmtId="0" fontId="14"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4" fillId="0" borderId="0"/>
    <xf numFmtId="0" fontId="14" fillId="0" borderId="0"/>
    <xf numFmtId="0" fontId="14" fillId="0" borderId="0"/>
    <xf numFmtId="0" fontId="14" fillId="0" borderId="0"/>
    <xf numFmtId="0" fontId="14" fillId="0" borderId="0"/>
    <xf numFmtId="0" fontId="14"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4"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8" fillId="0" borderId="0"/>
    <xf numFmtId="0" fontId="14" fillId="0" borderId="0"/>
    <xf numFmtId="0" fontId="8"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8" fillId="0" borderId="0"/>
    <xf numFmtId="0" fontId="8" fillId="0" borderId="0"/>
    <xf numFmtId="0" fontId="8" fillId="0" borderId="0"/>
    <xf numFmtId="0" fontId="8" fillId="0" borderId="0"/>
    <xf numFmtId="0" fontId="8" fillId="0" borderId="0"/>
    <xf numFmtId="0" fontId="8"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8"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4" fillId="0" borderId="0"/>
    <xf numFmtId="0" fontId="14" fillId="0" borderId="0"/>
    <xf numFmtId="0" fontId="8" fillId="0" borderId="0"/>
    <xf numFmtId="0" fontId="14"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4" fillId="0" borderId="0"/>
    <xf numFmtId="0" fontId="14" fillId="0" borderId="0"/>
    <xf numFmtId="0" fontId="14" fillId="0" borderId="0"/>
    <xf numFmtId="0" fontId="14" fillId="0" borderId="0"/>
    <xf numFmtId="0" fontId="14" fillId="0" borderId="0"/>
    <xf numFmtId="0" fontId="14"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4"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4" fillId="0" borderId="0"/>
    <xf numFmtId="0" fontId="14" fillId="0" borderId="0"/>
    <xf numFmtId="0" fontId="14" fillId="0" borderId="0"/>
    <xf numFmtId="0" fontId="14" fillId="0" borderId="0"/>
    <xf numFmtId="0" fontId="14"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4" fillId="0" borderId="0"/>
    <xf numFmtId="0" fontId="8" fillId="0" borderId="0"/>
    <xf numFmtId="0" fontId="8" fillId="0" borderId="0"/>
    <xf numFmtId="0" fontId="14" fillId="0" borderId="0"/>
    <xf numFmtId="0" fontId="8"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8" fillId="0" borderId="0"/>
    <xf numFmtId="0" fontId="8" fillId="0" borderId="0"/>
    <xf numFmtId="0" fontId="8" fillId="0" borderId="0"/>
    <xf numFmtId="0" fontId="8" fillId="0" borderId="0"/>
    <xf numFmtId="0" fontId="8" fillId="0" borderId="0"/>
    <xf numFmtId="0" fontId="8"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8"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8" fillId="0" borderId="0"/>
    <xf numFmtId="0" fontId="8" fillId="0" borderId="0"/>
    <xf numFmtId="0" fontId="8" fillId="0" borderId="0"/>
    <xf numFmtId="0" fontId="8" fillId="0" borderId="0"/>
    <xf numFmtId="0" fontId="8" fillId="0" borderId="0"/>
    <xf numFmtId="0" fontId="14" fillId="0" borderId="0"/>
    <xf numFmtId="0" fontId="14" fillId="0" borderId="0"/>
    <xf numFmtId="0" fontId="14" fillId="0" borderId="0"/>
    <xf numFmtId="0" fontId="14" fillId="0" borderId="0"/>
    <xf numFmtId="0" fontId="14" fillId="0" borderId="0"/>
    <xf numFmtId="0" fontId="14" fillId="0" borderId="0"/>
    <xf numFmtId="0" fontId="8" fillId="0" borderId="0"/>
    <xf numFmtId="0" fontId="8" fillId="0" borderId="0"/>
    <xf numFmtId="0" fontId="8" fillId="0" borderId="0"/>
    <xf numFmtId="0" fontId="8" fillId="0" borderId="0"/>
    <xf numFmtId="0" fontId="14" fillId="0" borderId="0"/>
    <xf numFmtId="0" fontId="14" fillId="0" borderId="0"/>
    <xf numFmtId="0" fontId="8" fillId="0" borderId="0"/>
    <xf numFmtId="0" fontId="14"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4" fillId="0" borderId="0"/>
    <xf numFmtId="0" fontId="14" fillId="0" borderId="0"/>
    <xf numFmtId="0" fontId="14" fillId="0" borderId="0"/>
    <xf numFmtId="0" fontId="14" fillId="0" borderId="0"/>
    <xf numFmtId="0" fontId="14" fillId="0" borderId="0"/>
    <xf numFmtId="0" fontId="14"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4"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4" fillId="0" borderId="0"/>
    <xf numFmtId="0" fontId="14" fillId="0" borderId="0"/>
    <xf numFmtId="0" fontId="14" fillId="0" borderId="0"/>
    <xf numFmtId="0" fontId="14" fillId="0" borderId="0"/>
    <xf numFmtId="0" fontId="14" fillId="0" borderId="0"/>
    <xf numFmtId="0" fontId="8" fillId="0" borderId="0"/>
    <xf numFmtId="0" fontId="8" fillId="0" borderId="0"/>
    <xf numFmtId="0" fontId="14" fillId="0" borderId="0"/>
    <xf numFmtId="0" fontId="14" fillId="0" borderId="0"/>
    <xf numFmtId="0" fontId="14" fillId="0" borderId="0"/>
    <xf numFmtId="0" fontId="14" fillId="0" borderId="0"/>
    <xf numFmtId="0" fontId="8" fillId="0" borderId="0"/>
    <xf numFmtId="0" fontId="14" fillId="0" borderId="0"/>
    <xf numFmtId="0" fontId="8"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8" fillId="0" borderId="0"/>
    <xf numFmtId="0" fontId="8" fillId="0" borderId="0"/>
    <xf numFmtId="0" fontId="8" fillId="0" borderId="0"/>
    <xf numFmtId="0" fontId="8" fillId="0" borderId="0"/>
    <xf numFmtId="0" fontId="8" fillId="0" borderId="0"/>
    <xf numFmtId="0" fontId="8"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8"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4" fillId="0" borderId="0"/>
    <xf numFmtId="0" fontId="8" fillId="0" borderId="0"/>
    <xf numFmtId="0" fontId="14"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4" fillId="0" borderId="0"/>
    <xf numFmtId="0" fontId="14" fillId="0" borderId="0"/>
    <xf numFmtId="0" fontId="14" fillId="0" borderId="0"/>
    <xf numFmtId="0" fontId="14" fillId="0" borderId="0"/>
    <xf numFmtId="0" fontId="14" fillId="0" borderId="0"/>
    <xf numFmtId="0" fontId="14"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4"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8" fillId="0" borderId="0"/>
    <xf numFmtId="0" fontId="8" fillId="0" borderId="0"/>
    <xf numFmtId="0" fontId="14" fillId="0" borderId="0"/>
    <xf numFmtId="0" fontId="8"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8" fillId="0" borderId="0"/>
    <xf numFmtId="0" fontId="8" fillId="0" borderId="0"/>
    <xf numFmtId="0" fontId="8" fillId="0" borderId="0"/>
    <xf numFmtId="0" fontId="8" fillId="0" borderId="0"/>
    <xf numFmtId="0" fontId="8" fillId="0" borderId="0"/>
    <xf numFmtId="0" fontId="8"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8"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8" fillId="0" borderId="0"/>
    <xf numFmtId="0" fontId="8" fillId="0" borderId="0"/>
    <xf numFmtId="0" fontId="8" fillId="0" borderId="0"/>
    <xf numFmtId="0" fontId="8" fillId="0" borderId="0"/>
    <xf numFmtId="0" fontId="8"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8" fillId="0" borderId="0"/>
    <xf numFmtId="0" fontId="14" fillId="0" borderId="0"/>
    <xf numFmtId="0" fontId="14" fillId="0" borderId="0"/>
    <xf numFmtId="0" fontId="8" fillId="0" borderId="0"/>
    <xf numFmtId="0" fontId="14"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4" fillId="0" borderId="0"/>
    <xf numFmtId="0" fontId="14" fillId="0" borderId="0"/>
    <xf numFmtId="0" fontId="14" fillId="0" borderId="0"/>
    <xf numFmtId="0" fontId="14" fillId="0" borderId="0"/>
    <xf numFmtId="0" fontId="14" fillId="0" borderId="0"/>
    <xf numFmtId="0" fontId="14"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4"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4" fillId="0" borderId="0"/>
    <xf numFmtId="0" fontId="14" fillId="0" borderId="0"/>
    <xf numFmtId="0" fontId="14" fillId="0" borderId="0"/>
    <xf numFmtId="0" fontId="14" fillId="0" borderId="0"/>
    <xf numFmtId="0" fontId="14" fillId="0" borderId="0"/>
    <xf numFmtId="0" fontId="8" fillId="0" borderId="0"/>
    <xf numFmtId="0" fontId="8" fillId="0" borderId="0"/>
    <xf numFmtId="0" fontId="8" fillId="0" borderId="0"/>
    <xf numFmtId="0" fontId="8" fillId="0" borderId="0"/>
    <xf numFmtId="0" fontId="8" fillId="0" borderId="0"/>
    <xf numFmtId="0" fontId="8" fillId="0" borderId="0"/>
    <xf numFmtId="0" fontId="14" fillId="0" borderId="0"/>
    <xf numFmtId="0" fontId="14" fillId="0" borderId="0"/>
    <xf numFmtId="0" fontId="14" fillId="0" borderId="0"/>
    <xf numFmtId="0" fontId="14" fillId="0" borderId="0"/>
    <xf numFmtId="0" fontId="14" fillId="0" borderId="0"/>
    <xf numFmtId="0" fontId="8" fillId="0" borderId="0"/>
    <xf numFmtId="0" fontId="8" fillId="0" borderId="0"/>
    <xf numFmtId="0" fontId="14" fillId="0" borderId="0"/>
    <xf numFmtId="0" fontId="8"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8" fillId="0" borderId="0"/>
    <xf numFmtId="0" fontId="8" fillId="0" borderId="0"/>
    <xf numFmtId="0" fontId="8" fillId="0" borderId="0"/>
    <xf numFmtId="0" fontId="8" fillId="0" borderId="0"/>
    <xf numFmtId="0" fontId="8" fillId="0" borderId="0"/>
    <xf numFmtId="0" fontId="8"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8"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8" fillId="0" borderId="0"/>
    <xf numFmtId="0" fontId="8" fillId="0" borderId="0"/>
    <xf numFmtId="0" fontId="8" fillId="0" borderId="0"/>
    <xf numFmtId="0" fontId="8" fillId="0" borderId="0"/>
    <xf numFmtId="0" fontId="8"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8" fillId="0" borderId="0"/>
    <xf numFmtId="0" fontId="14"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4" fillId="0" borderId="0"/>
    <xf numFmtId="0" fontId="14" fillId="0" borderId="0"/>
    <xf numFmtId="0" fontId="14" fillId="0" borderId="0"/>
    <xf numFmtId="0" fontId="14" fillId="0" borderId="0"/>
    <xf numFmtId="0" fontId="14" fillId="0" borderId="0"/>
    <xf numFmtId="0" fontId="14"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4"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8" fillId="0" borderId="0"/>
    <xf numFmtId="0" fontId="8" fillId="0" borderId="0"/>
    <xf numFmtId="0" fontId="8" fillId="0" borderId="0"/>
    <xf numFmtId="0" fontId="8" fillId="0" borderId="0"/>
    <xf numFmtId="0" fontId="14" fillId="0" borderId="0"/>
    <xf numFmtId="0" fontId="8" fillId="0" borderId="0"/>
    <xf numFmtId="0" fontId="14"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4" fillId="0" borderId="0"/>
    <xf numFmtId="0" fontId="14" fillId="0" borderId="0"/>
    <xf numFmtId="0" fontId="14" fillId="0" borderId="0"/>
    <xf numFmtId="0" fontId="14" fillId="0" borderId="0"/>
    <xf numFmtId="0" fontId="14" fillId="0" borderId="0"/>
    <xf numFmtId="0" fontId="14"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4"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8" fillId="0" borderId="0"/>
    <xf numFmtId="0" fontId="14" fillId="0" borderId="0"/>
    <xf numFmtId="0" fontId="8"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8" fillId="0" borderId="0"/>
    <xf numFmtId="0" fontId="8" fillId="0" borderId="0"/>
    <xf numFmtId="0" fontId="8" fillId="0" borderId="0"/>
    <xf numFmtId="0" fontId="8" fillId="0" borderId="0"/>
    <xf numFmtId="0" fontId="8" fillId="0" borderId="0"/>
    <xf numFmtId="0" fontId="8"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8"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4" fillId="0" borderId="0"/>
    <xf numFmtId="0" fontId="14" fillId="0" borderId="0"/>
    <xf numFmtId="0" fontId="8" fillId="0" borderId="0"/>
    <xf numFmtId="0" fontId="14"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4" fillId="0" borderId="0"/>
    <xf numFmtId="0" fontId="14" fillId="0" borderId="0"/>
    <xf numFmtId="0" fontId="14" fillId="0" borderId="0"/>
    <xf numFmtId="0" fontId="14" fillId="0" borderId="0"/>
    <xf numFmtId="0" fontId="14" fillId="0" borderId="0"/>
    <xf numFmtId="0" fontId="14"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4"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4" fillId="0" borderId="0"/>
    <xf numFmtId="0" fontId="14" fillId="0" borderId="0"/>
    <xf numFmtId="0" fontId="14" fillId="0" borderId="0"/>
    <xf numFmtId="0" fontId="14" fillId="0" borderId="0"/>
    <xf numFmtId="0" fontId="14"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4" fillId="0" borderId="0"/>
    <xf numFmtId="0" fontId="8" fillId="0" borderId="0"/>
    <xf numFmtId="0" fontId="8" fillId="0" borderId="0"/>
    <xf numFmtId="0" fontId="14" fillId="0" borderId="0"/>
    <xf numFmtId="0" fontId="8"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8" fillId="0" borderId="0"/>
    <xf numFmtId="0" fontId="8" fillId="0" borderId="0"/>
    <xf numFmtId="0" fontId="8" fillId="0" borderId="0"/>
    <xf numFmtId="0" fontId="8" fillId="0" borderId="0"/>
    <xf numFmtId="0" fontId="8" fillId="0" borderId="0"/>
    <xf numFmtId="0" fontId="8"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8"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8" fillId="0" borderId="0"/>
    <xf numFmtId="0" fontId="8" fillId="0" borderId="0"/>
    <xf numFmtId="0" fontId="8" fillId="0" borderId="0"/>
    <xf numFmtId="0" fontId="8" fillId="0" borderId="0"/>
    <xf numFmtId="0" fontId="8" fillId="0" borderId="0"/>
    <xf numFmtId="0" fontId="14" fillId="0" borderId="0"/>
    <xf numFmtId="0" fontId="14" fillId="0" borderId="0"/>
    <xf numFmtId="0" fontId="14" fillId="0" borderId="0"/>
    <xf numFmtId="0" fontId="14" fillId="0" borderId="0"/>
    <xf numFmtId="0" fontId="14" fillId="0" borderId="0"/>
    <xf numFmtId="0" fontId="14" fillId="0" borderId="0"/>
    <xf numFmtId="0" fontId="8" fillId="0" borderId="0"/>
    <xf numFmtId="0" fontId="8" fillId="0" borderId="0"/>
    <xf numFmtId="0" fontId="8" fillId="0" borderId="0"/>
    <xf numFmtId="0" fontId="8" fillId="0" borderId="0"/>
    <xf numFmtId="0" fontId="8" fillId="0" borderId="0"/>
    <xf numFmtId="0" fontId="14" fillId="0" borderId="0"/>
    <xf numFmtId="0" fontId="14" fillId="0" borderId="0"/>
    <xf numFmtId="0" fontId="8" fillId="0" borderId="0"/>
    <xf numFmtId="0" fontId="14"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4" fillId="0" borderId="0"/>
    <xf numFmtId="0" fontId="14" fillId="0" borderId="0"/>
    <xf numFmtId="0" fontId="14" fillId="0" borderId="0"/>
    <xf numFmtId="0" fontId="14" fillId="0" borderId="0"/>
    <xf numFmtId="0" fontId="14" fillId="0" borderId="0"/>
    <xf numFmtId="0" fontId="14"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4"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4" fillId="0" borderId="0"/>
    <xf numFmtId="0" fontId="14" fillId="0" borderId="0"/>
    <xf numFmtId="0" fontId="14" fillId="0" borderId="0"/>
    <xf numFmtId="0" fontId="14" fillId="0" borderId="0"/>
    <xf numFmtId="0" fontId="14" fillId="0" borderId="0"/>
    <xf numFmtId="0" fontId="8" fillId="0" borderId="0"/>
    <xf numFmtId="0" fontId="8" fillId="0" borderId="0"/>
    <xf numFmtId="0" fontId="14" fillId="0" borderId="0"/>
    <xf numFmtId="0" fontId="14" fillId="0" borderId="0"/>
    <xf numFmtId="0" fontId="14" fillId="0" borderId="0"/>
    <xf numFmtId="0" fontId="14" fillId="0" borderId="0"/>
    <xf numFmtId="0" fontId="14" fillId="0" borderId="0"/>
    <xf numFmtId="0" fontId="14" fillId="0" borderId="0"/>
    <xf numFmtId="0" fontId="8" fillId="0" borderId="0"/>
    <xf numFmtId="0" fontId="14"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4" fillId="0" borderId="0"/>
    <xf numFmtId="0" fontId="14" fillId="0" borderId="0"/>
    <xf numFmtId="0" fontId="14" fillId="0" borderId="0"/>
    <xf numFmtId="0" fontId="14" fillId="0" borderId="0"/>
    <xf numFmtId="0" fontId="14" fillId="0" borderId="0"/>
    <xf numFmtId="0" fontId="14"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4"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4" fillId="0" borderId="0"/>
    <xf numFmtId="0" fontId="14" fillId="0" borderId="0"/>
    <xf numFmtId="0" fontId="14" fillId="0" borderId="0"/>
    <xf numFmtId="0" fontId="14" fillId="0" borderId="0"/>
    <xf numFmtId="0" fontId="8" fillId="0" borderId="0"/>
    <xf numFmtId="0" fontId="8" fillId="0" borderId="0"/>
    <xf numFmtId="0" fontId="8" fillId="0" borderId="0"/>
    <xf numFmtId="0" fontId="8" fillId="0" borderId="0"/>
    <xf numFmtId="0" fontId="8" fillId="0" borderId="0"/>
    <xf numFmtId="0" fontId="8" fillId="0" borderId="0"/>
    <xf numFmtId="0" fontId="14" fillId="0" borderId="0"/>
    <xf numFmtId="0" fontId="8"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8" fillId="0" borderId="0"/>
    <xf numFmtId="0" fontId="8" fillId="0" borderId="0"/>
    <xf numFmtId="0" fontId="8" fillId="0" borderId="0"/>
    <xf numFmtId="0" fontId="8" fillId="0" borderId="0"/>
    <xf numFmtId="0" fontId="8" fillId="0" borderId="0"/>
    <xf numFmtId="0" fontId="8"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8"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8" fillId="0" borderId="0"/>
    <xf numFmtId="0" fontId="8" fillId="0" borderId="0"/>
    <xf numFmtId="0" fontId="8" fillId="0" borderId="0"/>
    <xf numFmtId="0" fontId="8" fillId="0" borderId="0"/>
    <xf numFmtId="0" fontId="14" fillId="0" borderId="0"/>
    <xf numFmtId="0" fontId="8" fillId="0" borderId="0"/>
    <xf numFmtId="0" fontId="14"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4" fillId="0" borderId="0"/>
    <xf numFmtId="0" fontId="14" fillId="0" borderId="0"/>
    <xf numFmtId="0" fontId="14" fillId="0" borderId="0"/>
    <xf numFmtId="0" fontId="14" fillId="0" borderId="0"/>
    <xf numFmtId="0" fontId="14" fillId="0" borderId="0"/>
    <xf numFmtId="0" fontId="14"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4"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8" fillId="0" borderId="0"/>
    <xf numFmtId="0" fontId="14" fillId="0" borderId="0"/>
    <xf numFmtId="0" fontId="8"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8" fillId="0" borderId="0"/>
    <xf numFmtId="0" fontId="8" fillId="0" borderId="0"/>
    <xf numFmtId="0" fontId="8" fillId="0" borderId="0"/>
    <xf numFmtId="0" fontId="8" fillId="0" borderId="0"/>
    <xf numFmtId="0" fontId="8" fillId="0" borderId="0"/>
    <xf numFmtId="0" fontId="8"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8"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4" fillId="0" borderId="0"/>
    <xf numFmtId="0" fontId="14" fillId="0" borderId="0"/>
    <xf numFmtId="0" fontId="8" fillId="0" borderId="0"/>
    <xf numFmtId="0" fontId="14"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4" fillId="0" borderId="0"/>
    <xf numFmtId="0" fontId="14" fillId="0" borderId="0"/>
    <xf numFmtId="0" fontId="14" fillId="0" borderId="0"/>
    <xf numFmtId="0" fontId="14" fillId="0" borderId="0"/>
    <xf numFmtId="0" fontId="14" fillId="0" borderId="0"/>
    <xf numFmtId="0" fontId="14"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4"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4" fillId="0" borderId="0"/>
    <xf numFmtId="0" fontId="14" fillId="0" borderId="0"/>
    <xf numFmtId="0" fontId="14" fillId="0" borderId="0"/>
    <xf numFmtId="0" fontId="14" fillId="0" borderId="0"/>
    <xf numFmtId="0" fontId="14"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4" fillId="0" borderId="0"/>
    <xf numFmtId="0" fontId="8" fillId="0" borderId="0"/>
    <xf numFmtId="0" fontId="8" fillId="0" borderId="0"/>
    <xf numFmtId="0" fontId="14" fillId="0" borderId="0"/>
    <xf numFmtId="0" fontId="8"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8" fillId="0" borderId="0"/>
    <xf numFmtId="0" fontId="8" fillId="0" borderId="0"/>
    <xf numFmtId="0" fontId="8" fillId="0" borderId="0"/>
    <xf numFmtId="0" fontId="8" fillId="0" borderId="0"/>
    <xf numFmtId="0" fontId="8" fillId="0" borderId="0"/>
    <xf numFmtId="0" fontId="8"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8"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8" fillId="0" borderId="0"/>
    <xf numFmtId="0" fontId="8" fillId="0" borderId="0"/>
    <xf numFmtId="0" fontId="8" fillId="0" borderId="0"/>
    <xf numFmtId="0" fontId="8" fillId="0" borderId="0"/>
    <xf numFmtId="0" fontId="8" fillId="0" borderId="0"/>
    <xf numFmtId="0" fontId="14" fillId="0" borderId="0"/>
    <xf numFmtId="0" fontId="14" fillId="0" borderId="0"/>
    <xf numFmtId="0" fontId="14" fillId="0" borderId="0"/>
    <xf numFmtId="0" fontId="14" fillId="0" borderId="0"/>
    <xf numFmtId="0" fontId="14" fillId="0" borderId="0"/>
    <xf numFmtId="0" fontId="14"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4" fillId="0" borderId="0"/>
    <xf numFmtId="0" fontId="14" fillId="0" borderId="0"/>
    <xf numFmtId="0" fontId="8" fillId="0" borderId="0"/>
    <xf numFmtId="0" fontId="14"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4" fillId="0" borderId="0"/>
    <xf numFmtId="0" fontId="14" fillId="0" borderId="0"/>
    <xf numFmtId="0" fontId="14" fillId="0" borderId="0"/>
    <xf numFmtId="0" fontId="14" fillId="0" borderId="0"/>
    <xf numFmtId="0" fontId="14" fillId="0" borderId="0"/>
    <xf numFmtId="0" fontId="14"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4"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4" fillId="0" borderId="0"/>
    <xf numFmtId="0" fontId="14" fillId="0" borderId="0"/>
    <xf numFmtId="0" fontId="14" fillId="0" borderId="0"/>
    <xf numFmtId="0" fontId="14" fillId="0" borderId="0"/>
    <xf numFmtId="0" fontId="14" fillId="0" borderId="0"/>
    <xf numFmtId="0" fontId="8" fillId="0" borderId="0"/>
    <xf numFmtId="0" fontId="8" fillId="0" borderId="0"/>
    <xf numFmtId="0" fontId="14" fillId="0" borderId="0"/>
    <xf numFmtId="0" fontId="14" fillId="0" borderId="0"/>
    <xf numFmtId="0" fontId="14" fillId="0" borderId="0"/>
    <xf numFmtId="0" fontId="14" fillId="0" borderId="0"/>
    <xf numFmtId="0" fontId="8" fillId="0" borderId="0"/>
    <xf numFmtId="0" fontId="14" fillId="0" borderId="0"/>
    <xf numFmtId="0" fontId="8"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8" fillId="0" borderId="0"/>
    <xf numFmtId="0" fontId="8" fillId="0" borderId="0"/>
    <xf numFmtId="0" fontId="8" fillId="0" borderId="0"/>
    <xf numFmtId="0" fontId="8" fillId="0" borderId="0"/>
    <xf numFmtId="0" fontId="8" fillId="0" borderId="0"/>
    <xf numFmtId="0" fontId="8"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8"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4" fillId="0" borderId="0"/>
    <xf numFmtId="0" fontId="8" fillId="0" borderId="0"/>
    <xf numFmtId="0" fontId="14"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4" fillId="0" borderId="0"/>
    <xf numFmtId="0" fontId="14" fillId="0" borderId="0"/>
    <xf numFmtId="0" fontId="14" fillId="0" borderId="0"/>
    <xf numFmtId="0" fontId="14" fillId="0" borderId="0"/>
    <xf numFmtId="0" fontId="14" fillId="0" borderId="0"/>
    <xf numFmtId="0" fontId="14"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4"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8" fillId="0" borderId="0"/>
    <xf numFmtId="0" fontId="8" fillId="0" borderId="0"/>
    <xf numFmtId="0" fontId="14" fillId="0" borderId="0"/>
    <xf numFmtId="0" fontId="8"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8" fillId="0" borderId="0"/>
    <xf numFmtId="0" fontId="8" fillId="0" borderId="0"/>
    <xf numFmtId="0" fontId="8" fillId="0" borderId="0"/>
    <xf numFmtId="0" fontId="8" fillId="0" borderId="0"/>
    <xf numFmtId="0" fontId="8" fillId="0" borderId="0"/>
    <xf numFmtId="0" fontId="8"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8"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8" fillId="0" borderId="0"/>
    <xf numFmtId="0" fontId="8" fillId="0" borderId="0"/>
    <xf numFmtId="0" fontId="8" fillId="0" borderId="0"/>
    <xf numFmtId="0" fontId="8" fillId="0" borderId="0"/>
    <xf numFmtId="0" fontId="8"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8" fillId="0" borderId="0"/>
    <xf numFmtId="0" fontId="14" fillId="0" borderId="0"/>
    <xf numFmtId="0" fontId="14" fillId="0" borderId="0"/>
    <xf numFmtId="0" fontId="8" fillId="0" borderId="0"/>
    <xf numFmtId="0" fontId="14"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4" fillId="0" borderId="0"/>
    <xf numFmtId="0" fontId="14" fillId="0" borderId="0"/>
    <xf numFmtId="0" fontId="14" fillId="0" borderId="0"/>
    <xf numFmtId="0" fontId="14" fillId="0" borderId="0"/>
    <xf numFmtId="0" fontId="14" fillId="0" borderId="0"/>
    <xf numFmtId="0" fontId="14"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4"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4" fillId="0" borderId="0"/>
    <xf numFmtId="0" fontId="14" fillId="0" borderId="0"/>
    <xf numFmtId="0" fontId="14" fillId="0" borderId="0"/>
    <xf numFmtId="0" fontId="14" fillId="0" borderId="0"/>
    <xf numFmtId="0" fontId="14" fillId="0" borderId="0"/>
    <xf numFmtId="0" fontId="8" fillId="0" borderId="0"/>
    <xf numFmtId="0" fontId="8" fillId="0" borderId="0"/>
    <xf numFmtId="0" fontId="8" fillId="0" borderId="0"/>
    <xf numFmtId="0" fontId="8" fillId="0" borderId="0"/>
    <xf numFmtId="0" fontId="8" fillId="0" borderId="0"/>
    <xf numFmtId="0" fontId="8" fillId="0" borderId="0"/>
    <xf numFmtId="0" fontId="14" fillId="0" borderId="0"/>
    <xf numFmtId="0" fontId="14" fillId="0" borderId="0"/>
    <xf numFmtId="0" fontId="14" fillId="0" borderId="0"/>
    <xf numFmtId="0" fontId="14" fillId="0" borderId="0"/>
    <xf numFmtId="0" fontId="8" fillId="0" borderId="0"/>
    <xf numFmtId="0" fontId="8" fillId="0" borderId="0"/>
    <xf numFmtId="0" fontId="14" fillId="0" borderId="0"/>
    <xf numFmtId="0" fontId="8"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8" fillId="0" borderId="0"/>
    <xf numFmtId="0" fontId="8" fillId="0" borderId="0"/>
    <xf numFmtId="0" fontId="8" fillId="0" borderId="0"/>
    <xf numFmtId="0" fontId="8" fillId="0" borderId="0"/>
    <xf numFmtId="0" fontId="8" fillId="0" borderId="0"/>
    <xf numFmtId="0" fontId="8"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8"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8" fillId="0" borderId="0"/>
    <xf numFmtId="0" fontId="8" fillId="0" borderId="0"/>
    <xf numFmtId="0" fontId="8" fillId="0" borderId="0"/>
    <xf numFmtId="0" fontId="8" fillId="0" borderId="0"/>
    <xf numFmtId="0" fontId="8" fillId="0" borderId="0"/>
    <xf numFmtId="0" fontId="14" fillId="0" borderId="0"/>
    <xf numFmtId="0" fontId="14"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4" fillId="0" borderId="0"/>
    <xf numFmtId="0" fontId="8"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8" fillId="0" borderId="0"/>
    <xf numFmtId="0" fontId="8" fillId="0" borderId="0"/>
    <xf numFmtId="0" fontId="8" fillId="0" borderId="0"/>
    <xf numFmtId="0" fontId="8" fillId="0" borderId="0"/>
    <xf numFmtId="0" fontId="8" fillId="0" borderId="0"/>
    <xf numFmtId="0" fontId="8"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8"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8" fillId="0" borderId="0"/>
    <xf numFmtId="0" fontId="14" fillId="0" borderId="0"/>
    <xf numFmtId="0" fontId="8"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8" fillId="0" borderId="0"/>
    <xf numFmtId="0" fontId="8" fillId="0" borderId="0"/>
    <xf numFmtId="0" fontId="8" fillId="0" borderId="0"/>
    <xf numFmtId="0" fontId="8" fillId="0" borderId="0"/>
    <xf numFmtId="0" fontId="8" fillId="0" borderId="0"/>
    <xf numFmtId="0" fontId="8"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8"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4" fillId="0" borderId="0"/>
    <xf numFmtId="0" fontId="8" fillId="0" borderId="0"/>
    <xf numFmtId="0" fontId="14"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4" fillId="0" borderId="0"/>
    <xf numFmtId="0" fontId="14" fillId="0" borderId="0"/>
    <xf numFmtId="0" fontId="14" fillId="0" borderId="0"/>
    <xf numFmtId="0" fontId="14" fillId="0" borderId="0"/>
    <xf numFmtId="0" fontId="14" fillId="0" borderId="0"/>
    <xf numFmtId="0" fontId="14"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4"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8" fillId="0" borderId="0"/>
    <xf numFmtId="0" fontId="8" fillId="0" borderId="0"/>
    <xf numFmtId="0" fontId="14" fillId="0" borderId="0"/>
    <xf numFmtId="0" fontId="8"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8" fillId="0" borderId="0"/>
    <xf numFmtId="0" fontId="8" fillId="0" borderId="0"/>
    <xf numFmtId="0" fontId="8" fillId="0" borderId="0"/>
    <xf numFmtId="0" fontId="8" fillId="0" borderId="0"/>
    <xf numFmtId="0" fontId="8" fillId="0" borderId="0"/>
    <xf numFmtId="0" fontId="8"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8"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8" fillId="0" borderId="0"/>
    <xf numFmtId="0" fontId="8" fillId="0" borderId="0"/>
    <xf numFmtId="0" fontId="8" fillId="0" borderId="0"/>
    <xf numFmtId="0" fontId="8" fillId="0" borderId="0"/>
    <xf numFmtId="0" fontId="8"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8" fillId="0" borderId="0"/>
    <xf numFmtId="0" fontId="14" fillId="0" borderId="0"/>
    <xf numFmtId="0" fontId="14" fillId="0" borderId="0"/>
    <xf numFmtId="0" fontId="8" fillId="0" borderId="0"/>
    <xf numFmtId="0" fontId="14"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4" fillId="0" borderId="0"/>
    <xf numFmtId="0" fontId="14" fillId="0" borderId="0"/>
    <xf numFmtId="0" fontId="14" fillId="0" borderId="0"/>
    <xf numFmtId="0" fontId="14" fillId="0" borderId="0"/>
    <xf numFmtId="0" fontId="14" fillId="0" borderId="0"/>
    <xf numFmtId="0" fontId="14"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4"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4" fillId="0" borderId="0"/>
    <xf numFmtId="0" fontId="14" fillId="0" borderId="0"/>
    <xf numFmtId="0" fontId="14" fillId="0" borderId="0"/>
    <xf numFmtId="0" fontId="14" fillId="0" borderId="0"/>
    <xf numFmtId="0" fontId="14" fillId="0" borderId="0"/>
    <xf numFmtId="0" fontId="8" fillId="0" borderId="0"/>
    <xf numFmtId="0" fontId="8" fillId="0" borderId="0"/>
    <xf numFmtId="0" fontId="8" fillId="0" borderId="0"/>
    <xf numFmtId="0" fontId="8" fillId="0" borderId="0"/>
    <xf numFmtId="0" fontId="8" fillId="0" borderId="0"/>
    <xf numFmtId="0" fontId="8" fillId="0" borderId="0"/>
    <xf numFmtId="0" fontId="14" fillId="0" borderId="0"/>
    <xf numFmtId="0" fontId="14" fillId="0" borderId="0"/>
    <xf numFmtId="0" fontId="14" fillId="0" borderId="0"/>
    <xf numFmtId="0" fontId="14" fillId="0" borderId="0"/>
    <xf numFmtId="0" fontId="14" fillId="0" borderId="0"/>
    <xf numFmtId="0" fontId="8" fillId="0" borderId="0"/>
    <xf numFmtId="0" fontId="8" fillId="0" borderId="0"/>
    <xf numFmtId="0" fontId="14" fillId="0" borderId="0"/>
    <xf numFmtId="0" fontId="8"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8" fillId="0" borderId="0"/>
    <xf numFmtId="0" fontId="8" fillId="0" borderId="0"/>
    <xf numFmtId="0" fontId="8" fillId="0" borderId="0"/>
    <xf numFmtId="0" fontId="8" fillId="0" borderId="0"/>
    <xf numFmtId="0" fontId="8" fillId="0" borderId="0"/>
    <xf numFmtId="0" fontId="8"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8"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8" fillId="0" borderId="0"/>
    <xf numFmtId="0" fontId="8" fillId="0" borderId="0"/>
    <xf numFmtId="0" fontId="8" fillId="0" borderId="0"/>
    <xf numFmtId="0" fontId="8" fillId="0" borderId="0"/>
    <xf numFmtId="0" fontId="8"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8" fillId="0" borderId="0"/>
    <xf numFmtId="0" fontId="14"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4" fillId="0" borderId="0"/>
    <xf numFmtId="0" fontId="14" fillId="0" borderId="0"/>
    <xf numFmtId="0" fontId="14" fillId="0" borderId="0"/>
    <xf numFmtId="0" fontId="14" fillId="0" borderId="0"/>
    <xf numFmtId="0" fontId="14" fillId="0" borderId="0"/>
    <xf numFmtId="0" fontId="14"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4"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8" fillId="0" borderId="0"/>
    <xf numFmtId="0" fontId="47" fillId="0" borderId="0"/>
    <xf numFmtId="0" fontId="14" fillId="0" borderId="0"/>
    <xf numFmtId="0" fontId="14" fillId="0" borderId="0"/>
    <xf numFmtId="0" fontId="14" fillId="0" borderId="0"/>
    <xf numFmtId="0" fontId="14" fillId="0" borderId="0"/>
    <xf numFmtId="0" fontId="8" fillId="0" borderId="0"/>
    <xf numFmtId="0" fontId="8" fillId="0" borderId="0"/>
    <xf numFmtId="0" fontId="8" fillId="0" borderId="0"/>
    <xf numFmtId="0" fontId="8" fillId="0" borderId="0"/>
    <xf numFmtId="0" fontId="8" fillId="0" borderId="0"/>
    <xf numFmtId="0" fontId="8" fillId="0" borderId="0"/>
    <xf numFmtId="0" fontId="14" fillId="0" borderId="0"/>
    <xf numFmtId="0" fontId="8"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8" fillId="0" borderId="0"/>
    <xf numFmtId="0" fontId="8" fillId="0" borderId="0"/>
    <xf numFmtId="0" fontId="8" fillId="0" borderId="0"/>
    <xf numFmtId="0" fontId="8" fillId="0" borderId="0"/>
    <xf numFmtId="0" fontId="8" fillId="0" borderId="0"/>
    <xf numFmtId="0" fontId="8"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8"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8" fillId="0" borderId="0"/>
    <xf numFmtId="0" fontId="8" fillId="0" borderId="0"/>
    <xf numFmtId="0" fontId="8" fillId="0" borderId="0"/>
    <xf numFmtId="0" fontId="8" fillId="0" borderId="0"/>
    <xf numFmtId="0" fontId="14" fillId="0" borderId="0"/>
    <xf numFmtId="0" fontId="14" fillId="0" borderId="0"/>
    <xf numFmtId="0" fontId="14" fillId="0" borderId="0"/>
    <xf numFmtId="0" fontId="14" fillId="0" borderId="0"/>
    <xf numFmtId="0" fontId="14" fillId="0" borderId="0"/>
    <xf numFmtId="0" fontId="14" fillId="0" borderId="0"/>
    <xf numFmtId="0" fontId="8" fillId="0" borderId="0"/>
    <xf numFmtId="0" fontId="14"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4" fillId="0" borderId="0"/>
    <xf numFmtId="0" fontId="14" fillId="0" borderId="0"/>
    <xf numFmtId="0" fontId="14" fillId="0" borderId="0"/>
    <xf numFmtId="0" fontId="14" fillId="0" borderId="0"/>
    <xf numFmtId="0" fontId="14" fillId="0" borderId="0"/>
    <xf numFmtId="0" fontId="14"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4"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4" fillId="0" borderId="0"/>
    <xf numFmtId="0" fontId="14" fillId="0" borderId="0"/>
    <xf numFmtId="0" fontId="14" fillId="0" borderId="0"/>
    <xf numFmtId="0" fontId="14" fillId="0" borderId="0"/>
    <xf numFmtId="0" fontId="8" fillId="0" borderId="0"/>
    <xf numFmtId="0" fontId="14" fillId="0" borderId="0"/>
    <xf numFmtId="0" fontId="8"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8" fillId="0" borderId="0"/>
    <xf numFmtId="0" fontId="8" fillId="0" borderId="0"/>
    <xf numFmtId="0" fontId="8" fillId="0" borderId="0"/>
    <xf numFmtId="0" fontId="8" fillId="0" borderId="0"/>
    <xf numFmtId="0" fontId="8" fillId="0" borderId="0"/>
    <xf numFmtId="0" fontId="8"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8"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4" fillId="0" borderId="0"/>
    <xf numFmtId="0" fontId="8" fillId="0" borderId="0"/>
    <xf numFmtId="0" fontId="14"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4" fillId="0" borderId="0"/>
    <xf numFmtId="0" fontId="14" fillId="0" borderId="0"/>
    <xf numFmtId="0" fontId="14" fillId="0" borderId="0"/>
    <xf numFmtId="0" fontId="14" fillId="0" borderId="0"/>
    <xf numFmtId="0" fontId="14" fillId="0" borderId="0"/>
    <xf numFmtId="0" fontId="14"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4"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8" fillId="0" borderId="0"/>
    <xf numFmtId="0" fontId="8" fillId="0" borderId="0"/>
    <xf numFmtId="0" fontId="14" fillId="0" borderId="0"/>
    <xf numFmtId="0" fontId="8"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8" fillId="0" borderId="0"/>
    <xf numFmtId="0" fontId="8" fillId="0" borderId="0"/>
    <xf numFmtId="0" fontId="8" fillId="0" borderId="0"/>
    <xf numFmtId="0" fontId="8" fillId="0" borderId="0"/>
    <xf numFmtId="0" fontId="8" fillId="0" borderId="0"/>
    <xf numFmtId="0" fontId="8"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8"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8" fillId="0" borderId="0"/>
    <xf numFmtId="0" fontId="8" fillId="0" borderId="0"/>
    <xf numFmtId="0" fontId="8" fillId="0" borderId="0"/>
    <xf numFmtId="0" fontId="8" fillId="0" borderId="0"/>
    <xf numFmtId="0" fontId="8"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8" fillId="0" borderId="0"/>
    <xf numFmtId="0" fontId="14" fillId="0" borderId="0"/>
    <xf numFmtId="0" fontId="14" fillId="0" borderId="0"/>
    <xf numFmtId="0" fontId="8" fillId="0" borderId="0"/>
    <xf numFmtId="0" fontId="14"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4" fillId="0" borderId="0"/>
    <xf numFmtId="0" fontId="14" fillId="0" borderId="0"/>
    <xf numFmtId="0" fontId="14" fillId="0" borderId="0"/>
    <xf numFmtId="0" fontId="14" fillId="0" borderId="0"/>
    <xf numFmtId="0" fontId="14" fillId="0" borderId="0"/>
    <xf numFmtId="0" fontId="14"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4"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4" fillId="0" borderId="0"/>
    <xf numFmtId="0" fontId="14" fillId="0" borderId="0"/>
    <xf numFmtId="0" fontId="14" fillId="0" borderId="0"/>
    <xf numFmtId="0" fontId="14" fillId="0" borderId="0"/>
    <xf numFmtId="0" fontId="14" fillId="0" borderId="0"/>
    <xf numFmtId="0" fontId="8" fillId="0" borderId="0"/>
    <xf numFmtId="0" fontId="8" fillId="0" borderId="0"/>
    <xf numFmtId="0" fontId="8" fillId="0" borderId="0"/>
    <xf numFmtId="0" fontId="8" fillId="0" borderId="0"/>
    <xf numFmtId="0" fontId="8" fillId="0" borderId="0"/>
    <xf numFmtId="0" fontId="8"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8" fillId="0" borderId="0"/>
    <xf numFmtId="0" fontId="8" fillId="0" borderId="0"/>
    <xf numFmtId="0" fontId="14" fillId="0" borderId="0"/>
    <xf numFmtId="0" fontId="8"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8" fillId="0" borderId="0"/>
    <xf numFmtId="0" fontId="8" fillId="0" borderId="0"/>
    <xf numFmtId="0" fontId="8" fillId="0" borderId="0"/>
    <xf numFmtId="0" fontId="8" fillId="0" borderId="0"/>
    <xf numFmtId="0" fontId="8" fillId="0" borderId="0"/>
    <xf numFmtId="0" fontId="8"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8"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8" fillId="0" borderId="0"/>
    <xf numFmtId="0" fontId="8" fillId="0" borderId="0"/>
    <xf numFmtId="0" fontId="8" fillId="0" borderId="0"/>
    <xf numFmtId="0" fontId="8" fillId="0" borderId="0"/>
    <xf numFmtId="0" fontId="8" fillId="0" borderId="0"/>
    <xf numFmtId="0" fontId="14" fillId="0" borderId="0"/>
    <xf numFmtId="0" fontId="14" fillId="0" borderId="0"/>
    <xf numFmtId="0" fontId="8" fillId="0" borderId="0"/>
    <xf numFmtId="0" fontId="8" fillId="0" borderId="0"/>
    <xf numFmtId="0" fontId="8" fillId="0" borderId="0"/>
    <xf numFmtId="0" fontId="8" fillId="0" borderId="0"/>
    <xf numFmtId="0" fontId="14" fillId="0" borderId="0"/>
    <xf numFmtId="0" fontId="8" fillId="0" borderId="0"/>
    <xf numFmtId="0" fontId="14"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4" fillId="0" borderId="0"/>
    <xf numFmtId="0" fontId="14" fillId="0" borderId="0"/>
    <xf numFmtId="0" fontId="14" fillId="0" borderId="0"/>
    <xf numFmtId="0" fontId="14" fillId="0" borderId="0"/>
    <xf numFmtId="0" fontId="14" fillId="0" borderId="0"/>
    <xf numFmtId="0" fontId="14"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4"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8" fillId="0" borderId="0"/>
    <xf numFmtId="0" fontId="14" fillId="0" borderId="0"/>
    <xf numFmtId="0" fontId="8"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8" fillId="0" borderId="0"/>
    <xf numFmtId="0" fontId="8" fillId="0" borderId="0"/>
    <xf numFmtId="0" fontId="8" fillId="0" borderId="0"/>
    <xf numFmtId="0" fontId="8" fillId="0" borderId="0"/>
    <xf numFmtId="0" fontId="8" fillId="0" borderId="0"/>
    <xf numFmtId="0" fontId="8"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8"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4" fillId="0" borderId="0"/>
    <xf numFmtId="0" fontId="14" fillId="0" borderId="0"/>
    <xf numFmtId="0" fontId="8" fillId="0" borderId="0"/>
    <xf numFmtId="0" fontId="14"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4" fillId="0" borderId="0"/>
    <xf numFmtId="0" fontId="14" fillId="0" borderId="0"/>
    <xf numFmtId="0" fontId="14" fillId="0" borderId="0"/>
    <xf numFmtId="0" fontId="14" fillId="0" borderId="0"/>
    <xf numFmtId="0" fontId="14" fillId="0" borderId="0"/>
    <xf numFmtId="0" fontId="14"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4"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4" fillId="0" borderId="0"/>
    <xf numFmtId="0" fontId="14" fillId="0" borderId="0"/>
    <xf numFmtId="0" fontId="14" fillId="0" borderId="0"/>
    <xf numFmtId="0" fontId="14" fillId="0" borderId="0"/>
    <xf numFmtId="0" fontId="14"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4" fillId="0" borderId="0"/>
    <xf numFmtId="0" fontId="8" fillId="0" borderId="0"/>
    <xf numFmtId="0" fontId="8" fillId="0" borderId="0"/>
    <xf numFmtId="0" fontId="14" fillId="0" borderId="0"/>
    <xf numFmtId="0" fontId="8"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8" fillId="0" borderId="0"/>
    <xf numFmtId="0" fontId="8" fillId="0" borderId="0"/>
    <xf numFmtId="0" fontId="8" fillId="0" borderId="0"/>
    <xf numFmtId="0" fontId="8" fillId="0" borderId="0"/>
    <xf numFmtId="0" fontId="8" fillId="0" borderId="0"/>
    <xf numFmtId="0" fontId="8"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8"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8" fillId="0" borderId="0"/>
    <xf numFmtId="0" fontId="8" fillId="0" borderId="0"/>
    <xf numFmtId="0" fontId="8" fillId="0" borderId="0"/>
    <xf numFmtId="0" fontId="8" fillId="0" borderId="0"/>
    <xf numFmtId="0" fontId="8" fillId="0" borderId="0"/>
    <xf numFmtId="0" fontId="14" fillId="0" borderId="0"/>
    <xf numFmtId="0" fontId="14" fillId="0" borderId="0"/>
    <xf numFmtId="0" fontId="14" fillId="0" borderId="0"/>
    <xf numFmtId="0" fontId="14" fillId="0" borderId="0"/>
    <xf numFmtId="0" fontId="14" fillId="0" borderId="0"/>
    <xf numFmtId="0" fontId="14" fillId="0" borderId="0"/>
    <xf numFmtId="0" fontId="8" fillId="0" borderId="0"/>
    <xf numFmtId="0" fontId="8" fillId="0" borderId="0"/>
    <xf numFmtId="0" fontId="8" fillId="0" borderId="0"/>
    <xf numFmtId="0" fontId="8" fillId="0" borderId="0"/>
    <xf numFmtId="0" fontId="14" fillId="0" borderId="0"/>
    <xf numFmtId="0" fontId="14" fillId="0" borderId="0"/>
    <xf numFmtId="0" fontId="8" fillId="0" borderId="0"/>
    <xf numFmtId="0" fontId="14"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4" fillId="0" borderId="0"/>
    <xf numFmtId="0" fontId="14" fillId="0" borderId="0"/>
    <xf numFmtId="0" fontId="14" fillId="0" borderId="0"/>
    <xf numFmtId="0" fontId="14" fillId="0" borderId="0"/>
    <xf numFmtId="0" fontId="14" fillId="0" borderId="0"/>
    <xf numFmtId="0" fontId="14"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4"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4" fillId="0" borderId="0"/>
    <xf numFmtId="0" fontId="14" fillId="0" borderId="0"/>
    <xf numFmtId="0" fontId="14" fillId="0" borderId="0"/>
    <xf numFmtId="0" fontId="14" fillId="0" borderId="0"/>
    <xf numFmtId="0" fontId="14"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 fillId="0" borderId="0"/>
    <xf numFmtId="0" fontId="8"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9" fillId="0" borderId="0"/>
    <xf numFmtId="0" fontId="9" fillId="0" borderId="0"/>
    <xf numFmtId="0" fontId="9" fillId="0" borderId="0"/>
    <xf numFmtId="0" fontId="8" fillId="0" borderId="0"/>
    <xf numFmtId="0" fontId="8"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8" fillId="0" borderId="0"/>
    <xf numFmtId="0" fontId="8" fillId="0" borderId="0"/>
    <xf numFmtId="0" fontId="9" fillId="0" borderId="0"/>
    <xf numFmtId="0" fontId="9" fillId="0" borderId="0"/>
    <xf numFmtId="0" fontId="9"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49" fillId="0" borderId="9" applyNumberFormat="0" applyFill="0" applyAlignment="0" applyProtection="0"/>
    <xf numFmtId="0" fontId="14" fillId="0" borderId="0"/>
    <xf numFmtId="1" fontId="26" fillId="0" borderId="0">
      <alignment vertical="top" wrapText="1"/>
    </xf>
    <xf numFmtId="1" fontId="50" fillId="0" borderId="0" applyFill="0" applyBorder="0" applyProtection="0"/>
    <xf numFmtId="1" fontId="49" fillId="0" borderId="0" applyFont="0" applyFill="0" applyBorder="0" applyProtection="0">
      <alignment vertical="center"/>
    </xf>
    <xf numFmtId="1" fontId="51" fillId="0" borderId="0">
      <alignment horizontal="right" vertical="top"/>
    </xf>
    <xf numFmtId="0" fontId="52" fillId="0" borderId="0"/>
    <xf numFmtId="0" fontId="53" fillId="0" borderId="0"/>
    <xf numFmtId="1" fontId="30" fillId="0" borderId="0" applyNumberFormat="0" applyFill="0" applyBorder="0">
      <alignment vertical="top"/>
    </xf>
    <xf numFmtId="0" fontId="14" fillId="23" borderId="10" applyNumberFormat="0" applyFont="0" applyAlignment="0" applyProtection="0"/>
    <xf numFmtId="0" fontId="14" fillId="23" borderId="10" applyNumberFormat="0" applyFont="0" applyAlignment="0" applyProtection="0"/>
    <xf numFmtId="0" fontId="14" fillId="0" borderId="0"/>
    <xf numFmtId="0" fontId="54" fillId="19" borderId="11" applyNumberFormat="0" applyAlignment="0" applyProtection="0"/>
    <xf numFmtId="0" fontId="54" fillId="19" borderId="11" applyNumberFormat="0" applyAlignment="0" applyProtection="0"/>
    <xf numFmtId="9" fontId="14" fillId="0" borderId="0" applyFont="0" applyFill="0" applyBorder="0" applyAlignment="0" applyProtection="0"/>
    <xf numFmtId="9" fontId="45" fillId="0" borderId="0" applyFont="0" applyFill="0" applyBorder="0" applyAlignment="0" applyProtection="0"/>
    <xf numFmtId="9" fontId="14" fillId="0" borderId="0" applyFont="0" applyFill="0" applyBorder="0" applyAlignment="0" applyProtection="0"/>
    <xf numFmtId="9" fontId="47" fillId="0" borderId="0" applyFont="0" applyFill="0" applyBorder="0" applyAlignment="0" applyProtection="0"/>
    <xf numFmtId="9" fontId="47" fillId="0" borderId="0" applyFont="0" applyFill="0" applyBorder="0" applyAlignment="0" applyProtection="0"/>
    <xf numFmtId="9" fontId="47" fillId="0" borderId="0" applyFont="0" applyFill="0" applyBorder="0" applyAlignment="0" applyProtection="0"/>
    <xf numFmtId="9" fontId="47" fillId="0" borderId="0" applyFont="0" applyFill="0" applyBorder="0" applyAlignment="0" applyProtection="0"/>
    <xf numFmtId="9" fontId="47" fillId="0" borderId="0" applyFont="0" applyFill="0" applyBorder="0" applyAlignment="0" applyProtection="0"/>
    <xf numFmtId="9" fontId="8" fillId="0" borderId="0" applyFont="0" applyFill="0" applyBorder="0" applyAlignment="0" applyProtection="0"/>
    <xf numFmtId="177" fontId="14" fillId="0" borderId="0" applyFont="0" applyFill="0" applyBorder="0" applyAlignment="0" applyProtection="0"/>
    <xf numFmtId="9" fontId="14" fillId="0" borderId="0" applyFont="0" applyFill="0" applyBorder="0" applyAlignment="0" applyProtection="0"/>
    <xf numFmtId="9" fontId="45" fillId="0" borderId="0" applyFont="0" applyFill="0" applyBorder="0" applyAlignment="0" applyProtection="0"/>
    <xf numFmtId="9" fontId="14" fillId="0" borderId="0" applyFont="0" applyFill="0" applyBorder="0" applyAlignment="0" applyProtection="0"/>
    <xf numFmtId="9" fontId="48" fillId="0" borderId="0" applyFont="0" applyFill="0" applyBorder="0" applyAlignment="0" applyProtection="0"/>
    <xf numFmtId="9" fontId="14" fillId="0" borderId="0" applyFont="0" applyFill="0" applyBorder="0" applyAlignment="0" applyProtection="0"/>
    <xf numFmtId="9" fontId="47" fillId="0" borderId="0" applyFont="0" applyFill="0" applyBorder="0" applyAlignment="0" applyProtection="0"/>
    <xf numFmtId="9" fontId="48" fillId="0" borderId="0" applyFont="0" applyFill="0" applyBorder="0" applyAlignment="0" applyProtection="0"/>
    <xf numFmtId="9" fontId="45" fillId="0" borderId="0" applyFont="0" applyFill="0" applyBorder="0" applyAlignment="0" applyProtection="0"/>
    <xf numFmtId="9" fontId="45" fillId="0" borderId="0" applyFont="0" applyFill="0" applyBorder="0" applyAlignment="0" applyProtection="0"/>
    <xf numFmtId="9" fontId="45" fillId="0" borderId="0" applyFont="0" applyFill="0" applyBorder="0" applyAlignment="0" applyProtection="0"/>
    <xf numFmtId="9" fontId="55" fillId="0" borderId="0" applyFont="0" applyFill="0" applyBorder="0" applyAlignment="0" applyProtection="0"/>
    <xf numFmtId="9" fontId="45" fillId="0" borderId="0" applyFont="0" applyFill="0" applyBorder="0" applyAlignment="0" applyProtection="0"/>
    <xf numFmtId="9" fontId="45" fillId="0" borderId="0" applyFont="0" applyFill="0" applyBorder="0" applyAlignment="0" applyProtection="0"/>
    <xf numFmtId="9" fontId="45" fillId="0" borderId="0" applyFont="0" applyFill="0" applyBorder="0" applyAlignment="0" applyProtection="0"/>
    <xf numFmtId="0" fontId="56" fillId="0" borderId="0"/>
    <xf numFmtId="0" fontId="57" fillId="0" borderId="0"/>
    <xf numFmtId="0" fontId="58" fillId="0" borderId="0"/>
    <xf numFmtId="0" fontId="14" fillId="0" borderId="0"/>
    <xf numFmtId="0" fontId="14" fillId="0" borderId="0"/>
    <xf numFmtId="2" fontId="14" fillId="0" borderId="0" applyFont="0" applyFill="0" applyBorder="0" applyProtection="0">
      <alignment horizontal="right"/>
    </xf>
    <xf numFmtId="2" fontId="14" fillId="0" borderId="0" applyFont="0" applyFill="0" applyBorder="0" applyProtection="0">
      <alignment horizontal="right"/>
    </xf>
    <xf numFmtId="0" fontId="59" fillId="0" borderId="12">
      <alignment horizontal="center"/>
    </xf>
    <xf numFmtId="0" fontId="36" fillId="0" borderId="0"/>
    <xf numFmtId="2" fontId="9" fillId="0" borderId="0"/>
    <xf numFmtId="0" fontId="60" fillId="0" borderId="0"/>
    <xf numFmtId="0" fontId="57" fillId="0" borderId="0"/>
    <xf numFmtId="0" fontId="58" fillId="0" borderId="0"/>
    <xf numFmtId="49" fontId="30" fillId="0" borderId="0" applyFill="0" applyBorder="0" applyAlignment="0" applyProtection="0">
      <alignment vertical="top"/>
    </xf>
    <xf numFmtId="0" fontId="61" fillId="0" borderId="0" applyNumberFormat="0" applyFill="0" applyBorder="0" applyAlignment="0" applyProtection="0"/>
    <xf numFmtId="0" fontId="61" fillId="0" borderId="0" applyNumberFormat="0" applyFill="0" applyBorder="0" applyAlignment="0" applyProtection="0"/>
    <xf numFmtId="0" fontId="38" fillId="0" borderId="5" applyNumberFormat="0" applyFill="0" applyAlignment="0" applyProtection="0"/>
    <xf numFmtId="0" fontId="39" fillId="0" borderId="6" applyNumberFormat="0" applyFill="0" applyAlignment="0" applyProtection="0"/>
    <xf numFmtId="0" fontId="40" fillId="0" borderId="7" applyNumberFormat="0" applyFill="0" applyAlignment="0" applyProtection="0"/>
    <xf numFmtId="0" fontId="40" fillId="0" borderId="0" applyNumberFormat="0" applyFill="0" applyBorder="0" applyAlignment="0" applyProtection="0"/>
    <xf numFmtId="185" fontId="14" fillId="0" borderId="0" applyFont="0" applyFill="0" applyBorder="0" applyAlignment="0" applyProtection="0"/>
    <xf numFmtId="186" fontId="14" fillId="0" borderId="0" applyFont="0" applyFill="0" applyBorder="0" applyAlignment="0" applyProtection="0"/>
    <xf numFmtId="2" fontId="31" fillId="0" borderId="0" applyFont="0" applyFill="0" applyBorder="0" applyAlignment="0" applyProtection="0"/>
    <xf numFmtId="0" fontId="62" fillId="0" borderId="0" applyNumberFormat="0" applyFill="0" applyBorder="0" applyAlignment="0" applyProtection="0"/>
    <xf numFmtId="1" fontId="63" fillId="0" borderId="0">
      <alignment vertical="top" wrapText="1"/>
    </xf>
    <xf numFmtId="0" fontId="64" fillId="0" borderId="0"/>
    <xf numFmtId="0" fontId="21" fillId="0" borderId="0"/>
    <xf numFmtId="0" fontId="37" fillId="0" borderId="0"/>
    <xf numFmtId="177" fontId="7" fillId="0" borderId="0" applyFont="0" applyFill="0" applyBorder="0" applyAlignment="0" applyProtection="0"/>
    <xf numFmtId="0" fontId="7" fillId="0" borderId="0"/>
    <xf numFmtId="9" fontId="7" fillId="0" borderId="0" applyFont="0" applyFill="0" applyBorder="0" applyAlignment="0" applyProtection="0"/>
    <xf numFmtId="0" fontId="6" fillId="0" borderId="0"/>
    <xf numFmtId="9" fontId="9" fillId="0" borderId="0"/>
    <xf numFmtId="0" fontId="5" fillId="0" borderId="0"/>
    <xf numFmtId="9" fontId="5" fillId="0" borderId="0" applyFont="0" applyFill="0" applyBorder="0" applyAlignment="0" applyProtection="0"/>
    <xf numFmtId="0" fontId="45" fillId="0" borderId="0"/>
    <xf numFmtId="0" fontId="85" fillId="0" borderId="0" applyNumberFormat="0" applyFill="0" applyBorder="0" applyAlignment="0" applyProtection="0"/>
    <xf numFmtId="0" fontId="85" fillId="0" borderId="0" applyNumberFormat="0" applyFill="0" applyBorder="0" applyAlignment="0" applyProtection="0"/>
    <xf numFmtId="0" fontId="85" fillId="0" borderId="0" applyNumberFormat="0" applyFill="0" applyBorder="0" applyAlignment="0" applyProtection="0"/>
    <xf numFmtId="0" fontId="85" fillId="0" borderId="0" applyNumberFormat="0" applyFill="0" applyBorder="0" applyAlignment="0" applyProtection="0"/>
    <xf numFmtId="0" fontId="85" fillId="0" borderId="0" applyNumberFormat="0" applyFill="0" applyBorder="0" applyAlignment="0" applyProtection="0"/>
    <xf numFmtId="0" fontId="85" fillId="0" borderId="0" applyNumberFormat="0" applyFill="0" applyBorder="0" applyAlignment="0" applyProtection="0"/>
    <xf numFmtId="0" fontId="3" fillId="0" borderId="0"/>
    <xf numFmtId="0" fontId="3" fillId="0" borderId="0"/>
    <xf numFmtId="0" fontId="12" fillId="0" borderId="0" applyNumberFormat="0" applyFill="0" applyBorder="0" applyAlignment="0" applyProtection="0">
      <alignment vertical="top"/>
      <protection locked="0"/>
    </xf>
    <xf numFmtId="177" fontId="14" fillId="0" borderId="0" applyFont="0" applyFill="0" applyBorder="0" applyAlignment="0" applyProtection="0"/>
    <xf numFmtId="0" fontId="31" fillId="0" borderId="0"/>
    <xf numFmtId="0" fontId="31" fillId="0" borderId="0"/>
    <xf numFmtId="0" fontId="87" fillId="0" borderId="0"/>
    <xf numFmtId="0" fontId="14" fillId="0" borderId="0"/>
    <xf numFmtId="0" fontId="47" fillId="0" borderId="0"/>
    <xf numFmtId="0" fontId="14" fillId="0" borderId="0"/>
    <xf numFmtId="0" fontId="47" fillId="0" borderId="0"/>
    <xf numFmtId="0" fontId="45" fillId="0" borderId="0"/>
    <xf numFmtId="0" fontId="45" fillId="0" borderId="0"/>
    <xf numFmtId="0" fontId="45" fillId="0" borderId="0"/>
    <xf numFmtId="9" fontId="4" fillId="0" borderId="0" applyFont="0" applyFill="0" applyBorder="0" applyAlignment="0" applyProtection="0"/>
    <xf numFmtId="0" fontId="88" fillId="0" borderId="0" applyNumberFormat="0" applyFill="0" applyBorder="0" applyAlignment="0" applyProtection="0"/>
    <xf numFmtId="177" fontId="3" fillId="0" borderId="0" applyFont="0" applyFill="0" applyBorder="0" applyAlignment="0" applyProtection="0"/>
    <xf numFmtId="9" fontId="3" fillId="0" borderId="0" applyFont="0" applyFill="0" applyBorder="0" applyAlignment="0" applyProtection="0"/>
    <xf numFmtId="177" fontId="3" fillId="0" borderId="0" applyFont="0" applyFill="0" applyBorder="0" applyAlignment="0" applyProtection="0"/>
    <xf numFmtId="0" fontId="85" fillId="0" borderId="0" applyNumberFormat="0" applyFill="0" applyBorder="0" applyAlignment="0" applyProtection="0"/>
    <xf numFmtId="0" fontId="85" fillId="0" borderId="0" applyNumberFormat="0" applyFill="0" applyBorder="0" applyAlignment="0" applyProtection="0"/>
    <xf numFmtId="0" fontId="85" fillId="0" borderId="0" applyNumberFormat="0" applyFill="0" applyBorder="0" applyAlignment="0" applyProtection="0"/>
    <xf numFmtId="0" fontId="85" fillId="0" borderId="0" applyNumberFormat="0" applyFill="0" applyBorder="0" applyAlignment="0" applyProtection="0"/>
    <xf numFmtId="0" fontId="85" fillId="0" borderId="0" applyNumberFormat="0" applyFill="0" applyBorder="0" applyAlignment="0" applyProtection="0"/>
    <xf numFmtId="0" fontId="85" fillId="0" borderId="0" applyNumberFormat="0" applyFill="0" applyBorder="0" applyAlignment="0" applyProtection="0"/>
    <xf numFmtId="0" fontId="85" fillId="0" borderId="0" applyNumberFormat="0" applyFill="0" applyBorder="0" applyAlignment="0" applyProtection="0"/>
    <xf numFmtId="0" fontId="85" fillId="0" borderId="0" applyNumberFormat="0" applyFill="0" applyBorder="0" applyAlignment="0" applyProtection="0"/>
    <xf numFmtId="0" fontId="85" fillId="0" borderId="0" applyNumberFormat="0" applyFill="0" applyBorder="0" applyAlignment="0" applyProtection="0"/>
    <xf numFmtId="0" fontId="85" fillId="0" borderId="0" applyNumberFormat="0" applyFill="0" applyBorder="0" applyAlignment="0" applyProtection="0"/>
    <xf numFmtId="0" fontId="85" fillId="0" borderId="0" applyNumberFormat="0" applyFill="0" applyBorder="0" applyAlignment="0" applyProtection="0"/>
    <xf numFmtId="0" fontId="85" fillId="0" borderId="0" applyNumberFormat="0" applyFill="0" applyBorder="0" applyAlignment="0" applyProtection="0"/>
    <xf numFmtId="0" fontId="85" fillId="0" borderId="0" applyNumberFormat="0" applyFill="0" applyBorder="0" applyAlignment="0" applyProtection="0"/>
    <xf numFmtId="0" fontId="85" fillId="0" borderId="0" applyNumberFormat="0" applyFill="0" applyBorder="0" applyAlignment="0" applyProtection="0"/>
    <xf numFmtId="0" fontId="85" fillId="0" borderId="0" applyNumberFormat="0" applyFill="0" applyBorder="0" applyAlignment="0" applyProtection="0"/>
    <xf numFmtId="9" fontId="9" fillId="0" borderId="0" applyFont="0" applyFill="0" applyBorder="0" applyAlignment="0" applyProtection="0"/>
    <xf numFmtId="9" fontId="3" fillId="0" borderId="0" applyFont="0" applyFill="0" applyBorder="0" applyAlignment="0" applyProtection="0"/>
    <xf numFmtId="0" fontId="85" fillId="0" borderId="0" applyNumberFormat="0" applyFill="0" applyBorder="0" applyAlignment="0" applyProtection="0"/>
    <xf numFmtId="0" fontId="85" fillId="0" borderId="0" applyNumberFormat="0" applyFill="0" applyBorder="0" applyAlignment="0" applyProtection="0"/>
    <xf numFmtId="0" fontId="85" fillId="0" borderId="0" applyNumberFormat="0" applyFill="0" applyBorder="0" applyAlignment="0" applyProtection="0"/>
    <xf numFmtId="0" fontId="85" fillId="0" borderId="0" applyNumberFormat="0" applyFill="0" applyBorder="0" applyAlignment="0" applyProtection="0"/>
    <xf numFmtId="0" fontId="85" fillId="0" borderId="0" applyNumberFormat="0" applyFill="0" applyBorder="0" applyAlignment="0" applyProtection="0"/>
    <xf numFmtId="0" fontId="85" fillId="0" borderId="0" applyNumberFormat="0" applyFill="0" applyBorder="0" applyAlignment="0" applyProtection="0"/>
    <xf numFmtId="0" fontId="85" fillId="0" borderId="0" applyNumberFormat="0" applyFill="0" applyBorder="0" applyAlignment="0" applyProtection="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85" fillId="0" borderId="0" applyNumberFormat="0" applyFill="0" applyBorder="0" applyAlignment="0" applyProtection="0"/>
    <xf numFmtId="0" fontId="85" fillId="0" borderId="0" applyNumberFormat="0" applyFill="0" applyBorder="0" applyAlignment="0" applyProtection="0"/>
    <xf numFmtId="0" fontId="85" fillId="0" borderId="0" applyNumberFormat="0" applyFill="0" applyBorder="0" applyAlignment="0" applyProtection="0"/>
    <xf numFmtId="0" fontId="85" fillId="0" borderId="0" applyNumberFormat="0" applyFill="0" applyBorder="0" applyAlignment="0" applyProtection="0"/>
    <xf numFmtId="0" fontId="85" fillId="0" borderId="0" applyNumberFormat="0" applyFill="0" applyBorder="0" applyAlignment="0" applyProtection="0"/>
    <xf numFmtId="0" fontId="85" fillId="0" borderId="0" applyNumberFormat="0" applyFill="0" applyBorder="0" applyAlignment="0" applyProtection="0"/>
    <xf numFmtId="0" fontId="85" fillId="0" borderId="0" applyNumberFormat="0" applyFill="0" applyBorder="0" applyAlignment="0" applyProtection="0"/>
    <xf numFmtId="0" fontId="85" fillId="0" borderId="0" applyNumberFormat="0" applyFill="0" applyBorder="0" applyAlignment="0" applyProtection="0"/>
    <xf numFmtId="0" fontId="85" fillId="0" borderId="0" applyNumberFormat="0" applyFill="0" applyBorder="0" applyAlignment="0" applyProtection="0"/>
    <xf numFmtId="0" fontId="85" fillId="0" borderId="0" applyNumberFormat="0" applyFill="0" applyBorder="0" applyAlignment="0" applyProtection="0"/>
    <xf numFmtId="0" fontId="85" fillId="0" borderId="0" applyNumberFormat="0" applyFill="0" applyBorder="0" applyAlignment="0" applyProtection="0"/>
    <xf numFmtId="0" fontId="85" fillId="0" borderId="0" applyNumberFormat="0" applyFill="0" applyBorder="0" applyAlignment="0" applyProtection="0"/>
    <xf numFmtId="0" fontId="85" fillId="0" borderId="0" applyNumberFormat="0" applyFill="0" applyBorder="0" applyAlignment="0" applyProtection="0"/>
    <xf numFmtId="0" fontId="85" fillId="0" borderId="0" applyNumberFormat="0" applyFill="0" applyBorder="0" applyAlignment="0" applyProtection="0"/>
    <xf numFmtId="0" fontId="85" fillId="0" borderId="0" applyNumberFormat="0" applyFill="0" applyBorder="0" applyAlignment="0" applyProtection="0"/>
    <xf numFmtId="0" fontId="85" fillId="0" borderId="0" applyNumberFormat="0" applyFill="0" applyBorder="0" applyAlignment="0" applyProtection="0"/>
    <xf numFmtId="0" fontId="85" fillId="0" borderId="0" applyNumberFormat="0" applyFill="0" applyBorder="0" applyAlignment="0" applyProtection="0"/>
    <xf numFmtId="0" fontId="85" fillId="0" borderId="0" applyNumberFormat="0" applyFill="0" applyBorder="0" applyAlignment="0" applyProtection="0"/>
  </cellStyleXfs>
  <cellXfs count="366">
    <xf numFmtId="0" fontId="0" fillId="0" borderId="0" xfId="0"/>
    <xf numFmtId="0" fontId="10" fillId="0" borderId="0" xfId="0" applyFont="1"/>
    <xf numFmtId="0" fontId="10" fillId="0" borderId="0" xfId="0" applyFont="1" applyFill="1"/>
    <xf numFmtId="0" fontId="0" fillId="0" borderId="0" xfId="0" applyFill="1"/>
    <xf numFmtId="0" fontId="13" fillId="0" borderId="0" xfId="0" applyFont="1"/>
    <xf numFmtId="0" fontId="15" fillId="0" borderId="1" xfId="2" applyFont="1" applyBorder="1" applyAlignment="1">
      <alignment horizontal="center"/>
    </xf>
    <xf numFmtId="0" fontId="13" fillId="0" borderId="0" xfId="0" applyFont="1" applyFill="1"/>
    <xf numFmtId="0" fontId="14" fillId="0" borderId="0" xfId="0" applyFont="1" applyBorder="1" applyAlignment="1"/>
    <xf numFmtId="0" fontId="12" fillId="0" borderId="0" xfId="1" applyFont="1" applyFill="1" applyBorder="1" applyAlignment="1" applyProtection="1">
      <alignment vertical="center" wrapText="1"/>
    </xf>
    <xf numFmtId="0" fontId="16" fillId="0" borderId="0" xfId="0" applyFont="1" applyBorder="1" applyAlignment="1"/>
    <xf numFmtId="0" fontId="11" fillId="0" borderId="0" xfId="1" applyFill="1" applyBorder="1" applyAlignment="1" applyProtection="1">
      <alignment vertical="center" wrapText="1"/>
    </xf>
    <xf numFmtId="0" fontId="11" fillId="0" borderId="0" xfId="1" applyBorder="1" applyAlignment="1" applyProtection="1"/>
    <xf numFmtId="0" fontId="11" fillId="0" borderId="0" xfId="1" applyBorder="1" applyAlignment="1" applyProtection="1">
      <alignment vertical="center"/>
    </xf>
    <xf numFmtId="0" fontId="16" fillId="0" borderId="0" xfId="0" applyFont="1"/>
    <xf numFmtId="0" fontId="13" fillId="0" borderId="0" xfId="0" applyFont="1" applyAlignment="1">
      <alignment horizontal="center" vertical="center"/>
    </xf>
    <xf numFmtId="0" fontId="15" fillId="3" borderId="2" xfId="0" applyFont="1" applyFill="1" applyBorder="1" applyAlignment="1">
      <alignment horizontal="center" vertical="center"/>
    </xf>
    <xf numFmtId="0" fontId="18" fillId="4" borderId="0" xfId="3" applyFont="1" applyFill="1" applyAlignment="1">
      <alignment horizontal="center"/>
    </xf>
    <xf numFmtId="0" fontId="19" fillId="4" borderId="0" xfId="3" applyFont="1" applyFill="1" applyBorder="1" applyAlignment="1">
      <alignment horizontal="center"/>
    </xf>
    <xf numFmtId="0" fontId="20" fillId="0" borderId="0" xfId="0" applyFont="1"/>
    <xf numFmtId="0" fontId="69" fillId="0" borderId="0" xfId="0" applyFont="1"/>
    <xf numFmtId="1" fontId="69" fillId="0" borderId="13" xfId="0" applyNumberFormat="1" applyFont="1" applyBorder="1" applyAlignment="1">
      <alignment horizontal="center" vertical="center"/>
    </xf>
    <xf numFmtId="0" fontId="69" fillId="0" borderId="0" xfId="0" applyFont="1" applyAlignment="1">
      <alignment horizontal="center" vertical="center" wrapText="1"/>
    </xf>
    <xf numFmtId="0" fontId="10" fillId="0" borderId="19" xfId="1431" applyFont="1" applyBorder="1" applyAlignment="1">
      <alignment horizontal="center" vertical="center" wrapText="1"/>
    </xf>
    <xf numFmtId="3" fontId="69" fillId="0" borderId="0" xfId="0" applyNumberFormat="1" applyFont="1"/>
    <xf numFmtId="3" fontId="72" fillId="0" borderId="0" xfId="0" applyNumberFormat="1" applyFont="1"/>
    <xf numFmtId="9" fontId="69" fillId="0" borderId="0" xfId="13718" applyFont="1" applyAlignment="1">
      <alignment horizontal="center"/>
    </xf>
    <xf numFmtId="9" fontId="69" fillId="0" borderId="0" xfId="0" applyNumberFormat="1" applyFont="1"/>
    <xf numFmtId="9" fontId="69" fillId="0" borderId="0" xfId="0" applyNumberFormat="1" applyFont="1" applyAlignment="1">
      <alignment horizontal="center"/>
    </xf>
    <xf numFmtId="3" fontId="65" fillId="0" borderId="0" xfId="13719" applyNumberFormat="1" applyFont="1" applyAlignment="1">
      <alignment horizontal="center"/>
    </xf>
    <xf numFmtId="0" fontId="71" fillId="0" borderId="0" xfId="13719" applyFont="1" applyAlignment="1">
      <alignment wrapText="1"/>
    </xf>
    <xf numFmtId="0" fontId="5" fillId="0" borderId="0" xfId="13719"/>
    <xf numFmtId="0" fontId="73" fillId="0" borderId="0" xfId="13719" applyFont="1"/>
    <xf numFmtId="9" fontId="5" fillId="0" borderId="0" xfId="13719" applyNumberFormat="1"/>
    <xf numFmtId="9" fontId="66" fillId="0" borderId="0" xfId="13719" applyNumberFormat="1" applyFont="1" applyAlignment="1">
      <alignment horizontal="center"/>
    </xf>
    <xf numFmtId="9" fontId="65" fillId="0" borderId="0" xfId="13719" applyNumberFormat="1" applyFont="1" applyAlignment="1">
      <alignment horizontal="center"/>
    </xf>
    <xf numFmtId="9" fontId="65" fillId="0" borderId="0" xfId="13719" applyNumberFormat="1" applyFont="1" applyBorder="1" applyAlignment="1">
      <alignment horizontal="center"/>
    </xf>
    <xf numFmtId="9" fontId="65" fillId="0" borderId="21" xfId="13719" applyNumberFormat="1" applyFont="1" applyBorder="1" applyAlignment="1">
      <alignment horizontal="center"/>
    </xf>
    <xf numFmtId="9" fontId="65" fillId="0" borderId="22" xfId="13719" applyNumberFormat="1" applyFont="1" applyBorder="1" applyAlignment="1">
      <alignment horizontal="center" vertical="center"/>
    </xf>
    <xf numFmtId="9" fontId="10" fillId="0" borderId="0" xfId="13720" applyFont="1" applyBorder="1" applyAlignment="1">
      <alignment horizontal="center" vertical="center"/>
    </xf>
    <xf numFmtId="9" fontId="10" fillId="0" borderId="0" xfId="13719" applyNumberFormat="1" applyFont="1" applyAlignment="1">
      <alignment horizontal="center"/>
    </xf>
    <xf numFmtId="9" fontId="65" fillId="0" borderId="22" xfId="13719" applyNumberFormat="1" applyFont="1" applyBorder="1" applyAlignment="1">
      <alignment horizontal="center"/>
    </xf>
    <xf numFmtId="9" fontId="10" fillId="0" borderId="22" xfId="13719" applyNumberFormat="1" applyFont="1" applyBorder="1" applyAlignment="1">
      <alignment horizontal="center"/>
    </xf>
    <xf numFmtId="9" fontId="10" fillId="0" borderId="0" xfId="13719" applyNumberFormat="1" applyFont="1" applyBorder="1" applyAlignment="1">
      <alignment horizontal="center"/>
    </xf>
    <xf numFmtId="9" fontId="10" fillId="0" borderId="21" xfId="13719" applyNumberFormat="1" applyFont="1" applyBorder="1" applyAlignment="1">
      <alignment horizontal="center"/>
    </xf>
    <xf numFmtId="9" fontId="10" fillId="0" borderId="0" xfId="13720" applyFont="1" applyAlignment="1">
      <alignment horizontal="center"/>
    </xf>
    <xf numFmtId="9" fontId="74" fillId="0" borderId="0" xfId="13719" applyNumberFormat="1" applyFont="1" applyAlignment="1">
      <alignment horizontal="center"/>
    </xf>
    <xf numFmtId="9" fontId="65" fillId="0" borderId="0" xfId="13720" applyFont="1" applyAlignment="1">
      <alignment horizontal="center"/>
    </xf>
    <xf numFmtId="9" fontId="65" fillId="0" borderId="0" xfId="13720" applyFont="1" applyBorder="1" applyAlignment="1">
      <alignment horizontal="center"/>
    </xf>
    <xf numFmtId="1" fontId="65" fillId="0" borderId="0" xfId="13719" applyNumberFormat="1" applyFont="1" applyAlignment="1">
      <alignment horizontal="center" vertical="center"/>
    </xf>
    <xf numFmtId="1" fontId="65" fillId="0" borderId="13" xfId="13719" applyNumberFormat="1" applyFont="1" applyBorder="1" applyAlignment="1">
      <alignment horizontal="center" vertical="center"/>
    </xf>
    <xf numFmtId="9" fontId="75" fillId="0" borderId="0" xfId="13720" applyFont="1" applyBorder="1" applyAlignment="1">
      <alignment horizontal="center"/>
    </xf>
    <xf numFmtId="9" fontId="75" fillId="0" borderId="0" xfId="13719" applyNumberFormat="1" applyFont="1" applyAlignment="1">
      <alignment horizontal="center"/>
    </xf>
    <xf numFmtId="0" fontId="5" fillId="0" borderId="0" xfId="13719" applyFont="1"/>
    <xf numFmtId="0" fontId="65" fillId="0" borderId="0" xfId="13719" applyFont="1" applyFill="1" applyBorder="1" applyAlignment="1">
      <alignment horizontal="center"/>
    </xf>
    <xf numFmtId="0" fontId="65" fillId="0" borderId="0" xfId="13719" applyFont="1" applyBorder="1" applyAlignment="1">
      <alignment horizontal="center"/>
    </xf>
    <xf numFmtId="0" fontId="65" fillId="0" borderId="21" xfId="13719" applyFont="1" applyBorder="1" applyAlignment="1">
      <alignment horizontal="center"/>
    </xf>
    <xf numFmtId="0" fontId="65" fillId="0" borderId="22" xfId="13719" applyFont="1" applyBorder="1" applyAlignment="1">
      <alignment horizontal="center"/>
    </xf>
    <xf numFmtId="3" fontId="76" fillId="0" borderId="0" xfId="13719" applyNumberFormat="1" applyFont="1" applyBorder="1" applyAlignment="1">
      <alignment horizontal="center" vertical="center" wrapText="1"/>
    </xf>
    <xf numFmtId="0" fontId="65" fillId="0" borderId="0" xfId="13719" applyFont="1" applyAlignment="1">
      <alignment horizontal="center"/>
    </xf>
    <xf numFmtId="0" fontId="71" fillId="0" borderId="0" xfId="13719" applyFont="1" applyAlignment="1">
      <alignment horizontal="center"/>
    </xf>
    <xf numFmtId="3" fontId="71" fillId="0" borderId="22" xfId="13719" applyNumberFormat="1" applyFont="1" applyBorder="1" applyAlignment="1">
      <alignment horizontal="center" vertical="center" wrapText="1"/>
    </xf>
    <xf numFmtId="3" fontId="71" fillId="0" borderId="0" xfId="13719" applyNumberFormat="1" applyFont="1" applyBorder="1" applyAlignment="1">
      <alignment horizontal="center" vertical="center" wrapText="1"/>
    </xf>
    <xf numFmtId="3" fontId="71" fillId="0" borderId="21" xfId="13719" applyNumberFormat="1" applyFont="1" applyBorder="1" applyAlignment="1">
      <alignment horizontal="center" vertical="center" wrapText="1"/>
    </xf>
    <xf numFmtId="3" fontId="76" fillId="0" borderId="22" xfId="13719" applyNumberFormat="1" applyFont="1" applyBorder="1" applyAlignment="1">
      <alignment horizontal="center" vertical="center" wrapText="1"/>
    </xf>
    <xf numFmtId="3" fontId="76" fillId="0" borderId="21" xfId="13719" applyNumberFormat="1" applyFont="1" applyBorder="1" applyAlignment="1">
      <alignment horizontal="center" vertical="center" wrapText="1"/>
    </xf>
    <xf numFmtId="9" fontId="77" fillId="0" borderId="0" xfId="13719" applyNumberFormat="1" applyFont="1" applyBorder="1" applyAlignment="1">
      <alignment horizontal="center" vertical="center" wrapText="1"/>
    </xf>
    <xf numFmtId="0" fontId="65" fillId="0" borderId="0" xfId="13719" applyFont="1" applyAlignment="1">
      <alignment horizontal="center" vertical="center"/>
    </xf>
    <xf numFmtId="0" fontId="78" fillId="0" borderId="0" xfId="1431" applyFont="1" applyFill="1" applyBorder="1" applyAlignment="1">
      <alignment horizontal="center" vertical="center" wrapText="1"/>
    </xf>
    <xf numFmtId="0" fontId="20" fillId="0" borderId="0" xfId="13719" applyFont="1" applyBorder="1" applyAlignment="1">
      <alignment horizontal="center" vertical="center" wrapText="1"/>
    </xf>
    <xf numFmtId="0" fontId="5" fillId="0" borderId="0" xfId="13719" applyBorder="1"/>
    <xf numFmtId="0" fontId="5" fillId="0" borderId="21" xfId="13719" applyBorder="1"/>
    <xf numFmtId="0" fontId="65" fillId="0" borderId="22" xfId="13719" applyFont="1" applyBorder="1" applyAlignment="1">
      <alignment horizontal="center" vertical="center"/>
    </xf>
    <xf numFmtId="0" fontId="5" fillId="0" borderId="22" xfId="13719" applyBorder="1"/>
    <xf numFmtId="3" fontId="77" fillId="0" borderId="0" xfId="13719" applyNumberFormat="1" applyFont="1" applyBorder="1" applyAlignment="1">
      <alignment horizontal="center" vertical="center" wrapText="1"/>
    </xf>
    <xf numFmtId="3" fontId="71" fillId="0" borderId="0" xfId="13719" applyNumberFormat="1" applyFont="1" applyBorder="1" applyAlignment="1">
      <alignment horizontal="left" vertical="top" wrapText="1"/>
    </xf>
    <xf numFmtId="0" fontId="45" fillId="0" borderId="0" xfId="1950" applyFont="1" applyAlignment="1">
      <alignment horizontal="center" vertical="center" wrapText="1"/>
    </xf>
    <xf numFmtId="3" fontId="65" fillId="0" borderId="0" xfId="13719" applyNumberFormat="1" applyFont="1" applyFill="1" applyBorder="1" applyAlignment="1">
      <alignment horizontal="center" vertical="center" wrapText="1"/>
    </xf>
    <xf numFmtId="3" fontId="75" fillId="0" borderId="0" xfId="13719" applyNumberFormat="1" applyFont="1" applyFill="1" applyBorder="1" applyAlignment="1">
      <alignment horizontal="center" vertical="center" wrapText="1"/>
    </xf>
    <xf numFmtId="0" fontId="14" fillId="0" borderId="0" xfId="1431" applyFont="1" applyFill="1" applyBorder="1" applyAlignment="1">
      <alignment horizontal="center" vertical="center" wrapText="1"/>
    </xf>
    <xf numFmtId="0" fontId="79" fillId="0" borderId="0" xfId="1431" applyFont="1" applyFill="1" applyBorder="1" applyAlignment="1">
      <alignment horizontal="center" vertical="center" wrapText="1"/>
    </xf>
    <xf numFmtId="0" fontId="20" fillId="0" borderId="31" xfId="13719" applyFont="1" applyBorder="1" applyAlignment="1">
      <alignment horizontal="center" vertical="center" wrapText="1"/>
    </xf>
    <xf numFmtId="3" fontId="75" fillId="0" borderId="0" xfId="13719" applyNumberFormat="1" applyFont="1" applyAlignment="1">
      <alignment horizontal="center" vertical="center" wrapText="1"/>
    </xf>
    <xf numFmtId="3" fontId="65" fillId="0" borderId="0" xfId="13719" applyNumberFormat="1" applyFont="1" applyAlignment="1">
      <alignment horizontal="center" vertical="center" wrapText="1"/>
    </xf>
    <xf numFmtId="0" fontId="75" fillId="0" borderId="21" xfId="13719" applyFont="1" applyBorder="1" applyAlignment="1">
      <alignment horizontal="center" vertical="center" wrapText="1"/>
    </xf>
    <xf numFmtId="0" fontId="65" fillId="0" borderId="0" xfId="13719" applyFont="1" applyAlignment="1">
      <alignment horizontal="center" vertical="center" wrapText="1"/>
    </xf>
    <xf numFmtId="0" fontId="65" fillId="0" borderId="22" xfId="13719" applyFont="1" applyBorder="1" applyAlignment="1">
      <alignment horizontal="center" vertical="center" wrapText="1"/>
    </xf>
    <xf numFmtId="3" fontId="65" fillId="0" borderId="0" xfId="13719" applyNumberFormat="1" applyFont="1" applyBorder="1" applyAlignment="1">
      <alignment horizontal="center" vertical="center" wrapText="1"/>
    </xf>
    <xf numFmtId="3" fontId="65" fillId="0" borderId="21" xfId="13719" applyNumberFormat="1" applyFont="1" applyBorder="1" applyAlignment="1">
      <alignment horizontal="center" vertical="center" wrapText="1"/>
    </xf>
    <xf numFmtId="3" fontId="65" fillId="0" borderId="22" xfId="13719" applyNumberFormat="1" applyFont="1" applyBorder="1" applyAlignment="1">
      <alignment horizontal="center" vertical="center" wrapText="1"/>
    </xf>
    <xf numFmtId="3" fontId="66" fillId="0" borderId="0" xfId="13719" applyNumberFormat="1" applyFont="1" applyAlignment="1">
      <alignment horizontal="center" vertical="center" wrapText="1"/>
    </xf>
    <xf numFmtId="3" fontId="10" fillId="0" borderId="0" xfId="13719" applyNumberFormat="1" applyFont="1" applyAlignment="1">
      <alignment horizontal="center" vertical="center" wrapText="1"/>
    </xf>
    <xf numFmtId="3" fontId="10" fillId="0" borderId="0" xfId="13719" applyNumberFormat="1" applyFont="1" applyBorder="1" applyAlignment="1">
      <alignment horizontal="center" vertical="center" wrapText="1"/>
    </xf>
    <xf numFmtId="3" fontId="10" fillId="0" borderId="22" xfId="13719" applyNumberFormat="1" applyFont="1" applyBorder="1" applyAlignment="1">
      <alignment horizontal="center" vertical="center" wrapText="1"/>
    </xf>
    <xf numFmtId="3" fontId="75" fillId="0" borderId="21" xfId="13719" applyNumberFormat="1" applyFont="1" applyBorder="1" applyAlignment="1">
      <alignment horizontal="center" vertical="center" wrapText="1"/>
    </xf>
    <xf numFmtId="0" fontId="68" fillId="0" borderId="0" xfId="13719" applyFont="1"/>
    <xf numFmtId="0" fontId="45" fillId="0" borderId="0" xfId="13719" applyFont="1"/>
    <xf numFmtId="0" fontId="75" fillId="0" borderId="0" xfId="13719" applyFont="1" applyBorder="1"/>
    <xf numFmtId="0" fontId="75" fillId="0" borderId="21" xfId="13719" applyFont="1" applyBorder="1"/>
    <xf numFmtId="0" fontId="75" fillId="0" borderId="0" xfId="13719" applyFont="1"/>
    <xf numFmtId="0" fontId="65" fillId="0" borderId="0" xfId="13719" applyFont="1" applyBorder="1"/>
    <xf numFmtId="0" fontId="65" fillId="0" borderId="0" xfId="13719" applyFont="1"/>
    <xf numFmtId="0" fontId="81" fillId="0" borderId="0" xfId="13719" applyFont="1"/>
    <xf numFmtId="0" fontId="65" fillId="0" borderId="22" xfId="13719" applyFont="1" applyBorder="1"/>
    <xf numFmtId="0" fontId="10" fillId="0" borderId="0" xfId="13719" applyFont="1"/>
    <xf numFmtId="0" fontId="5" fillId="0" borderId="0" xfId="13719" applyFill="1"/>
    <xf numFmtId="0" fontId="5" fillId="0" borderId="0" xfId="13719" applyFill="1" applyAlignment="1">
      <alignment horizontal="center"/>
    </xf>
    <xf numFmtId="0" fontId="82" fillId="0" borderId="0" xfId="13719" applyFont="1" applyAlignment="1">
      <alignment horizontal="left" vertical="center"/>
    </xf>
    <xf numFmtId="0" fontId="67" fillId="0" borderId="0" xfId="13719" applyFont="1" applyAlignment="1">
      <alignment horizontal="left" vertical="center"/>
    </xf>
    <xf numFmtId="0" fontId="70" fillId="0" borderId="0" xfId="0" applyFont="1"/>
    <xf numFmtId="9" fontId="20" fillId="0" borderId="0" xfId="0" applyNumberFormat="1" applyFont="1"/>
    <xf numFmtId="9" fontId="70" fillId="0" borderId="0" xfId="0" applyNumberFormat="1" applyFont="1" applyAlignment="1">
      <alignment horizontal="center"/>
    </xf>
    <xf numFmtId="9" fontId="20" fillId="0" borderId="0" xfId="0" applyNumberFormat="1" applyFont="1" applyAlignment="1">
      <alignment horizontal="center"/>
    </xf>
    <xf numFmtId="1" fontId="69" fillId="0" borderId="0" xfId="0" applyNumberFormat="1" applyFont="1" applyBorder="1" applyAlignment="1">
      <alignment horizontal="center" vertical="center"/>
    </xf>
    <xf numFmtId="9" fontId="83" fillId="0" borderId="0" xfId="0" applyNumberFormat="1" applyFont="1" applyAlignment="1">
      <alignment horizontal="center"/>
    </xf>
    <xf numFmtId="9" fontId="69" fillId="0" borderId="0" xfId="0" applyNumberFormat="1" applyFont="1" applyBorder="1" applyAlignment="1">
      <alignment horizontal="center" vertical="center"/>
    </xf>
    <xf numFmtId="9" fontId="66" fillId="0" borderId="0" xfId="0" applyNumberFormat="1" applyFont="1" applyFill="1" applyBorder="1" applyAlignment="1">
      <alignment horizontal="center" vertical="center"/>
    </xf>
    <xf numFmtId="9" fontId="66" fillId="0" borderId="0" xfId="0" applyNumberFormat="1" applyFont="1" applyBorder="1" applyAlignment="1">
      <alignment horizontal="center" vertical="center"/>
    </xf>
    <xf numFmtId="9" fontId="66" fillId="0" borderId="0" xfId="0" applyNumberFormat="1" applyFont="1" applyAlignment="1">
      <alignment horizontal="center"/>
    </xf>
    <xf numFmtId="9" fontId="84" fillId="0" borderId="0" xfId="0" applyNumberFormat="1" applyFont="1" applyAlignment="1">
      <alignment horizontal="center"/>
    </xf>
    <xf numFmtId="187" fontId="20" fillId="0" borderId="0" xfId="0" applyNumberFormat="1" applyFont="1"/>
    <xf numFmtId="0" fontId="69" fillId="0" borderId="0" xfId="0" applyFont="1" applyAlignment="1">
      <alignment horizontal="center"/>
    </xf>
    <xf numFmtId="0" fontId="86" fillId="0" borderId="0" xfId="0" applyFont="1"/>
    <xf numFmtId="0" fontId="3" fillId="0" borderId="0" xfId="13728"/>
    <xf numFmtId="0" fontId="3" fillId="0" borderId="0" xfId="13728" applyAlignment="1">
      <alignment horizontal="center" vertical="center"/>
    </xf>
    <xf numFmtId="0" fontId="65" fillId="0" borderId="0" xfId="13728" applyFont="1" applyAlignment="1">
      <alignment horizontal="center" vertical="center"/>
    </xf>
    <xf numFmtId="187" fontId="65" fillId="0" borderId="0" xfId="13728" applyNumberFormat="1" applyFont="1"/>
    <xf numFmtId="187" fontId="65" fillId="0" borderId="0" xfId="13728" applyNumberFormat="1" applyFont="1" applyAlignment="1">
      <alignment horizontal="center"/>
    </xf>
    <xf numFmtId="1" fontId="65" fillId="0" borderId="0" xfId="13728" applyNumberFormat="1" applyFont="1" applyAlignment="1">
      <alignment horizontal="center" vertical="center"/>
    </xf>
    <xf numFmtId="1" fontId="65" fillId="0" borderId="38" xfId="13728" applyNumberFormat="1" applyFont="1" applyBorder="1" applyAlignment="1">
      <alignment horizontal="center" vertical="center"/>
    </xf>
    <xf numFmtId="1" fontId="65" fillId="0" borderId="13" xfId="13728" applyNumberFormat="1" applyFont="1" applyBorder="1" applyAlignment="1">
      <alignment horizontal="center" vertical="center"/>
    </xf>
    <xf numFmtId="0" fontId="65" fillId="0" borderId="0" xfId="13728" applyFont="1"/>
    <xf numFmtId="0" fontId="67" fillId="0" borderId="0" xfId="13728" applyFont="1" applyAlignment="1">
      <alignment horizontal="left" vertical="center"/>
    </xf>
    <xf numFmtId="187" fontId="69" fillId="0" borderId="0" xfId="0" applyNumberFormat="1" applyFont="1" applyAlignment="1">
      <alignment horizontal="center"/>
    </xf>
    <xf numFmtId="0" fontId="17" fillId="0" borderId="0" xfId="0" applyFont="1" applyAlignment="1">
      <alignment horizontal="center"/>
    </xf>
    <xf numFmtId="0" fontId="65" fillId="0" borderId="0" xfId="13728" applyFont="1" applyAlignment="1">
      <alignment horizontal="center"/>
    </xf>
    <xf numFmtId="189" fontId="69" fillId="0" borderId="0" xfId="0" applyNumberFormat="1" applyFont="1"/>
    <xf numFmtId="0" fontId="10" fillId="0" borderId="0" xfId="2" applyFont="1" applyFill="1" applyAlignment="1">
      <alignment horizontal="center" vertical="center"/>
    </xf>
    <xf numFmtId="0" fontId="94" fillId="0" borderId="0" xfId="13733" applyFont="1" applyAlignment="1">
      <alignment horizontal="left"/>
    </xf>
    <xf numFmtId="0" fontId="91" fillId="0" borderId="0" xfId="13733" applyFont="1" applyBorder="1" applyAlignment="1">
      <alignment horizontal="center"/>
    </xf>
    <xf numFmtId="0" fontId="90" fillId="0" borderId="0" xfId="13733" applyFont="1" applyBorder="1"/>
    <xf numFmtId="0" fontId="10" fillId="0" borderId="0" xfId="2" applyFont="1" applyAlignment="1">
      <alignment horizontal="center" vertical="center" wrapText="1"/>
    </xf>
    <xf numFmtId="0" fontId="3" fillId="0" borderId="0" xfId="13729" applyFont="1" applyAlignment="1">
      <alignment horizontal="center"/>
    </xf>
    <xf numFmtId="0" fontId="10" fillId="0" borderId="0" xfId="2" applyFont="1" applyAlignment="1">
      <alignment horizontal="center" vertical="center"/>
    </xf>
    <xf numFmtId="0" fontId="90" fillId="0" borderId="0" xfId="13733" applyFont="1"/>
    <xf numFmtId="0" fontId="91" fillId="0" borderId="0" xfId="13733" applyFont="1" applyAlignment="1">
      <alignment horizontal="center"/>
    </xf>
    <xf numFmtId="0" fontId="31" fillId="0" borderId="0" xfId="13733"/>
    <xf numFmtId="0" fontId="92" fillId="0" borderId="0" xfId="13733" applyFont="1" applyAlignment="1">
      <alignment horizontal="center"/>
    </xf>
    <xf numFmtId="0" fontId="31" fillId="0" borderId="0" xfId="13733" applyAlignment="1">
      <alignment vertical="center"/>
    </xf>
    <xf numFmtId="3" fontId="91" fillId="0" borderId="0" xfId="13733" applyNumberFormat="1" applyFont="1" applyBorder="1" applyAlignment="1">
      <alignment horizontal="center"/>
    </xf>
    <xf numFmtId="187" fontId="91" fillId="0" borderId="0" xfId="13733" quotePrefix="1" applyNumberFormat="1" applyFont="1" applyBorder="1" applyAlignment="1">
      <alignment horizontal="center" wrapText="1"/>
    </xf>
    <xf numFmtId="3" fontId="14" fillId="0" borderId="0" xfId="13733" applyNumberFormat="1" applyFont="1" applyAlignment="1">
      <alignment horizontal="center"/>
    </xf>
    <xf numFmtId="3" fontId="14" fillId="0" borderId="0" xfId="13733" quotePrefix="1" applyNumberFormat="1" applyFont="1" applyBorder="1" applyAlignment="1">
      <alignment horizontal="center" wrapText="1"/>
    </xf>
    <xf numFmtId="190" fontId="14" fillId="0" borderId="0" xfId="13733" quotePrefix="1" applyNumberFormat="1" applyFont="1" applyAlignment="1">
      <alignment horizontal="center"/>
    </xf>
    <xf numFmtId="3" fontId="14" fillId="0" borderId="0" xfId="13733" applyNumberFormat="1" applyFont="1" applyBorder="1" applyAlignment="1">
      <alignment horizontal="center"/>
    </xf>
    <xf numFmtId="190" fontId="14" fillId="0" borderId="0" xfId="13733" quotePrefix="1" applyNumberFormat="1" applyFont="1" applyBorder="1" applyAlignment="1">
      <alignment horizontal="center"/>
    </xf>
    <xf numFmtId="0" fontId="75" fillId="0" borderId="0" xfId="13728" applyFont="1"/>
    <xf numFmtId="0" fontId="65" fillId="0" borderId="0" xfId="13728" applyFont="1" applyAlignment="1">
      <alignment wrapText="1"/>
    </xf>
    <xf numFmtId="187" fontId="66" fillId="0" borderId="0" xfId="13728" applyNumberFormat="1" applyFont="1"/>
    <xf numFmtId="187" fontId="66" fillId="0" borderId="0" xfId="13728" applyNumberFormat="1" applyFont="1" applyAlignment="1">
      <alignment horizontal="center"/>
    </xf>
    <xf numFmtId="3" fontId="80" fillId="0" borderId="0" xfId="0" applyNumberFormat="1" applyFont="1" applyAlignment="1">
      <alignment horizontal="left" vertical="center" indent="1"/>
    </xf>
    <xf numFmtId="3" fontId="20" fillId="0" borderId="0" xfId="0" applyNumberFormat="1" applyFont="1"/>
    <xf numFmtId="3" fontId="20" fillId="0" borderId="0" xfId="0" applyNumberFormat="1" applyFont="1" applyAlignment="1">
      <alignment horizontal="left" vertical="center" wrapText="1" indent="1"/>
    </xf>
    <xf numFmtId="0" fontId="20" fillId="0" borderId="0" xfId="0" applyFont="1" applyAlignment="1">
      <alignment horizontal="center"/>
    </xf>
    <xf numFmtId="0" fontId="20" fillId="0" borderId="0" xfId="0" applyFont="1" applyAlignment="1">
      <alignment horizontal="center" vertical="center" wrapText="1"/>
    </xf>
    <xf numFmtId="0" fontId="20" fillId="0" borderId="0" xfId="0" applyFont="1" applyAlignment="1"/>
    <xf numFmtId="0" fontId="95" fillId="0" borderId="0" xfId="0" applyFont="1"/>
    <xf numFmtId="1" fontId="20" fillId="0" borderId="0" xfId="0" applyNumberFormat="1" applyFont="1" applyAlignment="1">
      <alignment horizontal="center"/>
    </xf>
    <xf numFmtId="1" fontId="95" fillId="0" borderId="0" xfId="0" applyNumberFormat="1" applyFont="1" applyAlignment="1">
      <alignment horizontal="center"/>
    </xf>
    <xf numFmtId="0" fontId="80" fillId="0" borderId="0" xfId="0" applyFont="1"/>
    <xf numFmtId="11" fontId="0" fillId="0" borderId="0" xfId="0" applyNumberFormat="1"/>
    <xf numFmtId="11" fontId="96" fillId="0" borderId="0" xfId="0" applyNumberFormat="1" applyFont="1"/>
    <xf numFmtId="10" fontId="20" fillId="0" borderId="0" xfId="0" applyNumberFormat="1" applyFont="1" applyAlignment="1">
      <alignment horizontal="center"/>
    </xf>
    <xf numFmtId="187" fontId="20" fillId="0" borderId="0" xfId="0" applyNumberFormat="1" applyFont="1" applyAlignment="1">
      <alignment horizontal="center"/>
    </xf>
    <xf numFmtId="0" fontId="80" fillId="0" borderId="0" xfId="0" applyFont="1" applyAlignment="1">
      <alignment horizontal="center"/>
    </xf>
    <xf numFmtId="0" fontId="80" fillId="0" borderId="0" xfId="0" applyFont="1" applyAlignment="1">
      <alignment horizontal="center" vertical="center"/>
    </xf>
    <xf numFmtId="0" fontId="75" fillId="0" borderId="0" xfId="13728" applyFont="1" applyAlignment="1">
      <alignment horizontal="left"/>
    </xf>
    <xf numFmtId="0" fontId="0" fillId="24" borderId="0" xfId="0" applyFill="1"/>
    <xf numFmtId="0" fontId="65" fillId="24" borderId="0" xfId="13728" applyFont="1" applyFill="1"/>
    <xf numFmtId="0" fontId="69" fillId="24" borderId="0" xfId="0" applyFont="1" applyFill="1"/>
    <xf numFmtId="189" fontId="69" fillId="24" borderId="0" xfId="0" applyNumberFormat="1" applyFont="1" applyFill="1"/>
    <xf numFmtId="0" fontId="0" fillId="0" borderId="0" xfId="0" applyFont="1"/>
    <xf numFmtId="0" fontId="0" fillId="0" borderId="21" xfId="0" applyFont="1" applyBorder="1"/>
    <xf numFmtId="0" fontId="65" fillId="0" borderId="21" xfId="13728" applyFont="1" applyBorder="1"/>
    <xf numFmtId="9" fontId="69" fillId="0" borderId="21" xfId="0" applyNumberFormat="1" applyFont="1" applyBorder="1" applyAlignment="1">
      <alignment horizontal="center"/>
    </xf>
    <xf numFmtId="0" fontId="17" fillId="0" borderId="21" xfId="0" applyFont="1" applyBorder="1" applyAlignment="1">
      <alignment horizontal="center"/>
    </xf>
    <xf numFmtId="0" fontId="65" fillId="0" borderId="0" xfId="13728" applyFont="1" applyAlignment="1">
      <alignment horizontal="center"/>
    </xf>
    <xf numFmtId="0" fontId="0" fillId="0" borderId="21" xfId="0" applyBorder="1"/>
    <xf numFmtId="0" fontId="3" fillId="0" borderId="0" xfId="13728" applyFill="1"/>
    <xf numFmtId="0" fontId="73" fillId="0" borderId="0" xfId="13728" applyFont="1"/>
    <xf numFmtId="0" fontId="82" fillId="0" borderId="0" xfId="13728" applyFont="1" applyAlignment="1">
      <alignment horizontal="left" vertical="center"/>
    </xf>
    <xf numFmtId="0" fontId="3" fillId="0" borderId="0" xfId="13728" applyFill="1" applyAlignment="1">
      <alignment horizontal="center"/>
    </xf>
    <xf numFmtId="0" fontId="68" fillId="0" borderId="0" xfId="13728" applyFont="1"/>
    <xf numFmtId="0" fontId="45" fillId="0" borderId="0" xfId="13728" applyFont="1"/>
    <xf numFmtId="0" fontId="75" fillId="0" borderId="21" xfId="13728" applyFont="1" applyBorder="1"/>
    <xf numFmtId="0" fontId="75" fillId="0" borderId="0" xfId="13728" applyFont="1" applyBorder="1"/>
    <xf numFmtId="0" fontId="65" fillId="0" borderId="0" xfId="13728" applyFont="1" applyBorder="1"/>
    <xf numFmtId="0" fontId="65" fillId="0" borderId="22" xfId="13728" applyFont="1" applyBorder="1"/>
    <xf numFmtId="0" fontId="10" fillId="0" borderId="0" xfId="13728" applyFont="1"/>
    <xf numFmtId="0" fontId="81" fillId="0" borderId="0" xfId="13728" applyFont="1"/>
    <xf numFmtId="0" fontId="3" fillId="0" borderId="0" xfId="13728" applyBorder="1"/>
    <xf numFmtId="0" fontId="3" fillId="0" borderId="22" xfId="13728" applyBorder="1"/>
    <xf numFmtId="3" fontId="75" fillId="0" borderId="0" xfId="13728" applyNumberFormat="1" applyFont="1" applyAlignment="1">
      <alignment horizontal="center" vertical="center" wrapText="1"/>
    </xf>
    <xf numFmtId="3" fontId="65" fillId="0" borderId="0" xfId="13728" applyNumberFormat="1" applyFont="1" applyAlignment="1">
      <alignment horizontal="center" vertical="center" wrapText="1"/>
    </xf>
    <xf numFmtId="3" fontId="75" fillId="0" borderId="21" xfId="13728" applyNumberFormat="1" applyFont="1" applyBorder="1" applyAlignment="1">
      <alignment horizontal="center" vertical="center" wrapText="1"/>
    </xf>
    <xf numFmtId="3" fontId="65" fillId="0" borderId="0" xfId="13728" applyNumberFormat="1" applyFont="1" applyBorder="1" applyAlignment="1">
      <alignment horizontal="center" vertical="center" wrapText="1"/>
    </xf>
    <xf numFmtId="3" fontId="10" fillId="0" borderId="0" xfId="13728" applyNumberFormat="1" applyFont="1" applyBorder="1" applyAlignment="1">
      <alignment horizontal="center" vertical="center" wrapText="1"/>
    </xf>
    <xf numFmtId="3" fontId="65" fillId="0" borderId="22" xfId="13728" applyNumberFormat="1" applyFont="1" applyBorder="1" applyAlignment="1">
      <alignment horizontal="center" vertical="center" wrapText="1"/>
    </xf>
    <xf numFmtId="3" fontId="10" fillId="0" borderId="0" xfId="13728" applyNumberFormat="1" applyFont="1" applyAlignment="1">
      <alignment horizontal="center" vertical="center" wrapText="1"/>
    </xf>
    <xf numFmtId="3" fontId="65" fillId="0" borderId="21" xfId="13728" applyNumberFormat="1" applyFont="1" applyBorder="1" applyAlignment="1">
      <alignment horizontal="center" vertical="center" wrapText="1"/>
    </xf>
    <xf numFmtId="3" fontId="10" fillId="0" borderId="22" xfId="13728" applyNumberFormat="1" applyFont="1" applyBorder="1" applyAlignment="1">
      <alignment horizontal="center" vertical="center" wrapText="1"/>
    </xf>
    <xf numFmtId="3" fontId="66" fillId="0" borderId="0" xfId="13728" applyNumberFormat="1" applyFont="1" applyAlignment="1">
      <alignment horizontal="center" vertical="center" wrapText="1"/>
    </xf>
    <xf numFmtId="0" fontId="65" fillId="0" borderId="22" xfId="13728" applyFont="1" applyBorder="1" applyAlignment="1">
      <alignment horizontal="center" vertical="center" wrapText="1"/>
    </xf>
    <xf numFmtId="3" fontId="65" fillId="0" borderId="0" xfId="13728" applyNumberFormat="1" applyFont="1" applyFill="1" applyBorder="1" applyAlignment="1">
      <alignment horizontal="center" vertical="center" wrapText="1"/>
    </xf>
    <xf numFmtId="0" fontId="75" fillId="0" borderId="21" xfId="13728" applyFont="1" applyBorder="1" applyAlignment="1">
      <alignment horizontal="center" vertical="center" wrapText="1"/>
    </xf>
    <xf numFmtId="0" fontId="65" fillId="0" borderId="0" xfId="13728" applyFont="1" applyAlignment="1">
      <alignment horizontal="center" vertical="center" wrapText="1"/>
    </xf>
    <xf numFmtId="0" fontId="20" fillId="0" borderId="31" xfId="13728" applyFont="1" applyBorder="1" applyAlignment="1">
      <alignment horizontal="center" vertical="center" wrapText="1"/>
    </xf>
    <xf numFmtId="3" fontId="75" fillId="0" borderId="0" xfId="13728" applyNumberFormat="1" applyFont="1" applyFill="1" applyBorder="1" applyAlignment="1">
      <alignment horizontal="center" vertical="center" wrapText="1"/>
    </xf>
    <xf numFmtId="3" fontId="71" fillId="0" borderId="0" xfId="13728" applyNumberFormat="1" applyFont="1" applyBorder="1" applyAlignment="1">
      <alignment horizontal="center" vertical="center" wrapText="1"/>
    </xf>
    <xf numFmtId="0" fontId="3" fillId="0" borderId="21" xfId="13728" applyBorder="1"/>
    <xf numFmtId="3" fontId="71" fillId="0" borderId="0" xfId="13728" applyNumberFormat="1" applyFont="1" applyBorder="1" applyAlignment="1">
      <alignment horizontal="left" vertical="top" wrapText="1"/>
    </xf>
    <xf numFmtId="3" fontId="77" fillId="0" borderId="0" xfId="13728" applyNumberFormat="1" applyFont="1" applyBorder="1" applyAlignment="1">
      <alignment horizontal="center" vertical="center" wrapText="1"/>
    </xf>
    <xf numFmtId="3" fontId="71" fillId="0" borderId="21" xfId="13728" applyNumberFormat="1" applyFont="1" applyBorder="1" applyAlignment="1">
      <alignment horizontal="center" vertical="center" wrapText="1"/>
    </xf>
    <xf numFmtId="3" fontId="71" fillId="0" borderId="22" xfId="13728" applyNumberFormat="1" applyFont="1" applyBorder="1" applyAlignment="1">
      <alignment horizontal="center" vertical="center" wrapText="1"/>
    </xf>
    <xf numFmtId="0" fontId="65" fillId="0" borderId="22" xfId="13728" applyFont="1" applyBorder="1" applyAlignment="1">
      <alignment horizontal="center" vertical="center"/>
    </xf>
    <xf numFmtId="0" fontId="20" fillId="0" borderId="0" xfId="13728" applyFont="1" applyBorder="1" applyAlignment="1">
      <alignment horizontal="center" vertical="center" wrapText="1"/>
    </xf>
    <xf numFmtId="3" fontId="76" fillId="0" borderId="0" xfId="13728" applyNumberFormat="1" applyFont="1" applyBorder="1" applyAlignment="1">
      <alignment horizontal="center" vertical="center" wrapText="1"/>
    </xf>
    <xf numFmtId="3" fontId="76" fillId="0" borderId="22" xfId="13728" applyNumberFormat="1" applyFont="1" applyBorder="1" applyAlignment="1">
      <alignment horizontal="center" vertical="center" wrapText="1"/>
    </xf>
    <xf numFmtId="9" fontId="77" fillId="0" borderId="0" xfId="13728" applyNumberFormat="1" applyFont="1" applyBorder="1" applyAlignment="1">
      <alignment horizontal="center" vertical="center" wrapText="1"/>
    </xf>
    <xf numFmtId="3" fontId="76" fillId="0" borderId="21" xfId="13728" applyNumberFormat="1" applyFont="1" applyBorder="1" applyAlignment="1">
      <alignment horizontal="center" vertical="center" wrapText="1"/>
    </xf>
    <xf numFmtId="0" fontId="71" fillId="0" borderId="0" xfId="13728" applyFont="1" applyAlignment="1">
      <alignment horizontal="center"/>
    </xf>
    <xf numFmtId="0" fontId="65" fillId="0" borderId="21" xfId="13728" applyFont="1" applyBorder="1" applyAlignment="1">
      <alignment horizontal="center"/>
    </xf>
    <xf numFmtId="0" fontId="65" fillId="0" borderId="22" xfId="13728" applyFont="1" applyBorder="1" applyAlignment="1">
      <alignment horizontal="center"/>
    </xf>
    <xf numFmtId="0" fontId="65" fillId="0" borderId="0" xfId="13728" applyFont="1" applyBorder="1" applyAlignment="1">
      <alignment horizontal="center"/>
    </xf>
    <xf numFmtId="0" fontId="65" fillId="0" borderId="0" xfId="13728" applyFont="1" applyFill="1" applyBorder="1" applyAlignment="1">
      <alignment horizontal="center"/>
    </xf>
    <xf numFmtId="9" fontId="65" fillId="0" borderId="0" xfId="13728" applyNumberFormat="1" applyFont="1" applyAlignment="1">
      <alignment horizontal="center"/>
    </xf>
    <xf numFmtId="9" fontId="10" fillId="0" borderId="0" xfId="13728" applyNumberFormat="1" applyFont="1" applyAlignment="1">
      <alignment horizontal="center"/>
    </xf>
    <xf numFmtId="9" fontId="65" fillId="0" borderId="21" xfId="13728" applyNumberFormat="1" applyFont="1" applyBorder="1" applyAlignment="1">
      <alignment horizontal="center"/>
    </xf>
    <xf numFmtId="9" fontId="65" fillId="0" borderId="0" xfId="13763" applyFont="1" applyBorder="1" applyAlignment="1">
      <alignment horizontal="center"/>
    </xf>
    <xf numFmtId="9" fontId="65" fillId="0" borderId="0" xfId="13728" applyNumberFormat="1" applyFont="1" applyBorder="1" applyAlignment="1">
      <alignment horizontal="center"/>
    </xf>
    <xf numFmtId="9" fontId="10" fillId="0" borderId="0" xfId="13728" applyNumberFormat="1" applyFont="1" applyBorder="1" applyAlignment="1">
      <alignment horizontal="center"/>
    </xf>
    <xf numFmtId="9" fontId="10" fillId="0" borderId="22" xfId="13728" applyNumberFormat="1" applyFont="1" applyBorder="1" applyAlignment="1">
      <alignment horizontal="center"/>
    </xf>
    <xf numFmtId="9" fontId="65" fillId="0" borderId="0" xfId="13763" applyFont="1" applyAlignment="1">
      <alignment horizontal="center"/>
    </xf>
    <xf numFmtId="9" fontId="74" fillId="0" borderId="0" xfId="13728" applyNumberFormat="1" applyFont="1" applyAlignment="1">
      <alignment horizontal="center"/>
    </xf>
    <xf numFmtId="9" fontId="10" fillId="0" borderId="0" xfId="13763" applyFont="1" applyAlignment="1">
      <alignment horizontal="center"/>
    </xf>
    <xf numFmtId="9" fontId="10" fillId="0" borderId="21" xfId="13728" applyNumberFormat="1" applyFont="1" applyBorder="1" applyAlignment="1">
      <alignment horizontal="center"/>
    </xf>
    <xf numFmtId="9" fontId="65" fillId="0" borderId="22" xfId="13728" applyNumberFormat="1" applyFont="1" applyBorder="1" applyAlignment="1">
      <alignment horizontal="center"/>
    </xf>
    <xf numFmtId="9" fontId="10" fillId="0" borderId="0" xfId="13763" applyFont="1" applyBorder="1" applyAlignment="1">
      <alignment horizontal="center" vertical="center"/>
    </xf>
    <xf numFmtId="9" fontId="65" fillId="0" borderId="22" xfId="13728" applyNumberFormat="1" applyFont="1" applyBorder="1" applyAlignment="1">
      <alignment horizontal="center" vertical="center"/>
    </xf>
    <xf numFmtId="9" fontId="3" fillId="0" borderId="0" xfId="13728" applyNumberFormat="1"/>
    <xf numFmtId="9" fontId="66" fillId="0" borderId="0" xfId="13728" applyNumberFormat="1" applyFont="1" applyAlignment="1">
      <alignment horizontal="center"/>
    </xf>
    <xf numFmtId="0" fontId="3" fillId="0" borderId="0" xfId="13728" applyFont="1"/>
    <xf numFmtId="9" fontId="75" fillId="0" borderId="0" xfId="13728" applyNumberFormat="1" applyFont="1" applyAlignment="1">
      <alignment horizontal="center"/>
    </xf>
    <xf numFmtId="9" fontId="75" fillId="0" borderId="0" xfId="13763" applyFont="1" applyBorder="1" applyAlignment="1">
      <alignment horizontal="center"/>
    </xf>
    <xf numFmtId="1" fontId="69" fillId="0" borderId="0" xfId="0" applyNumberFormat="1" applyFont="1"/>
    <xf numFmtId="3" fontId="69" fillId="0" borderId="0" xfId="0" applyNumberFormat="1" applyFont="1" applyAlignment="1">
      <alignment horizontal="center" vertical="center"/>
    </xf>
    <xf numFmtId="9" fontId="69" fillId="0" borderId="0" xfId="13762" applyFont="1"/>
    <xf numFmtId="9" fontId="66" fillId="0" borderId="0" xfId="13762" applyFont="1"/>
    <xf numFmtId="3" fontId="70" fillId="0" borderId="0" xfId="0" applyNumberFormat="1" applyFont="1" applyAlignment="1">
      <alignment vertical="center"/>
    </xf>
    <xf numFmtId="3" fontId="99" fillId="0" borderId="0" xfId="0" applyNumberFormat="1" applyFont="1" applyAlignment="1">
      <alignment horizontal="center" vertical="center"/>
    </xf>
    <xf numFmtId="9" fontId="72" fillId="0" borderId="0" xfId="13762" applyFont="1"/>
    <xf numFmtId="0" fontId="10" fillId="0" borderId="0" xfId="13728" applyFont="1" applyAlignment="1">
      <alignment horizontal="center" vertical="center" wrapText="1"/>
    </xf>
    <xf numFmtId="187" fontId="65" fillId="0" borderId="0" xfId="13728" applyNumberFormat="1" applyFont="1" applyBorder="1" applyAlignment="1">
      <alignment horizontal="center" vertical="center" wrapText="1"/>
    </xf>
    <xf numFmtId="187" fontId="71" fillId="0" borderId="0" xfId="13728" applyNumberFormat="1" applyFont="1" applyBorder="1" applyAlignment="1">
      <alignment horizontal="center" vertical="center" wrapText="1"/>
    </xf>
    <xf numFmtId="9" fontId="65" fillId="0" borderId="0" xfId="13763" applyFont="1" applyAlignment="1">
      <alignment horizontal="center" vertical="center"/>
    </xf>
    <xf numFmtId="3" fontId="69" fillId="0" borderId="12" xfId="0" applyNumberFormat="1" applyFont="1" applyBorder="1"/>
    <xf numFmtId="3" fontId="69" fillId="0" borderId="12" xfId="0" applyNumberFormat="1" applyFont="1" applyBorder="1" applyAlignment="1">
      <alignment horizontal="center" vertical="center"/>
    </xf>
    <xf numFmtId="9" fontId="69" fillId="0" borderId="12" xfId="13762" applyFont="1" applyBorder="1"/>
    <xf numFmtId="0" fontId="0" fillId="0" borderId="12" xfId="0" applyBorder="1"/>
    <xf numFmtId="9" fontId="14" fillId="0" borderId="0" xfId="13762" applyFont="1"/>
    <xf numFmtId="188" fontId="69" fillId="0" borderId="0" xfId="13762" applyNumberFormat="1" applyFont="1"/>
    <xf numFmtId="9" fontId="65" fillId="0" borderId="0" xfId="0" applyNumberFormat="1" applyFont="1" applyFill="1" applyBorder="1" applyAlignment="1">
      <alignment horizontal="center" vertical="center"/>
    </xf>
    <xf numFmtId="3" fontId="102" fillId="0" borderId="0" xfId="0" applyNumberFormat="1" applyFont="1" applyAlignment="1">
      <alignment vertical="top" wrapText="1"/>
    </xf>
    <xf numFmtId="9" fontId="102" fillId="0" borderId="0" xfId="13762" applyFont="1" applyAlignment="1">
      <alignment vertical="top" wrapText="1"/>
    </xf>
    <xf numFmtId="9" fontId="69" fillId="0" borderId="0" xfId="13762" applyFont="1" applyAlignment="1">
      <alignment horizontal="center" vertical="center"/>
    </xf>
    <xf numFmtId="9" fontId="99" fillId="0" borderId="0" xfId="13762" applyFont="1" applyAlignment="1">
      <alignment horizontal="center" vertical="center"/>
    </xf>
    <xf numFmtId="3" fontId="69" fillId="25" borderId="0" xfId="0" applyNumberFormat="1" applyFont="1" applyFill="1"/>
    <xf numFmtId="3" fontId="69" fillId="25" borderId="0" xfId="0" applyNumberFormat="1" applyFont="1" applyFill="1" applyAlignment="1">
      <alignment wrapText="1"/>
    </xf>
    <xf numFmtId="9" fontId="66" fillId="25" borderId="0" xfId="13762" applyFont="1" applyFill="1"/>
    <xf numFmtId="3" fontId="102" fillId="0" borderId="12" xfId="0" applyNumberFormat="1" applyFont="1" applyBorder="1" applyAlignment="1">
      <alignment horizontal="center" vertical="center" wrapText="1"/>
    </xf>
    <xf numFmtId="3" fontId="102" fillId="0" borderId="0" xfId="0" applyNumberFormat="1" applyFont="1" applyAlignment="1">
      <alignment horizontal="center" vertical="top" wrapText="1"/>
    </xf>
    <xf numFmtId="3" fontId="102" fillId="0" borderId="12" xfId="0" applyNumberFormat="1" applyFont="1" applyBorder="1" applyAlignment="1">
      <alignment vertical="top" wrapText="1"/>
    </xf>
    <xf numFmtId="3" fontId="102" fillId="0" borderId="0" xfId="0" applyNumberFormat="1" applyFont="1" applyBorder="1" applyAlignment="1">
      <alignment vertical="top" wrapText="1"/>
    </xf>
    <xf numFmtId="3" fontId="102" fillId="0" borderId="41" xfId="0" applyNumberFormat="1" applyFont="1" applyBorder="1" applyAlignment="1">
      <alignment vertical="top" wrapText="1"/>
    </xf>
    <xf numFmtId="9" fontId="66" fillId="0" borderId="0" xfId="13762" applyNumberFormat="1" applyFont="1"/>
    <xf numFmtId="0" fontId="98" fillId="0" borderId="0" xfId="13733" applyFont="1"/>
    <xf numFmtId="0" fontId="89" fillId="0" borderId="0" xfId="13733" applyFont="1" applyAlignment="1">
      <alignment vertical="center"/>
    </xf>
    <xf numFmtId="0" fontId="2" fillId="0" borderId="0" xfId="13733" quotePrefix="1" applyFont="1" applyBorder="1" applyAlignment="1">
      <alignment vertical="center" wrapText="1"/>
    </xf>
    <xf numFmtId="3" fontId="69" fillId="0" borderId="0" xfId="0" applyNumberFormat="1" applyFont="1" applyAlignment="1">
      <alignment horizontal="center" vertical="center"/>
    </xf>
    <xf numFmtId="0" fontId="80" fillId="0" borderId="0" xfId="0" applyFont="1" applyAlignment="1">
      <alignment horizontal="center" vertical="center"/>
    </xf>
    <xf numFmtId="0" fontId="80" fillId="0" borderId="0" xfId="0" applyFont="1" applyAlignment="1">
      <alignment horizontal="center"/>
    </xf>
    <xf numFmtId="187" fontId="69" fillId="0" borderId="12" xfId="13762" applyNumberFormat="1" applyFont="1" applyBorder="1"/>
    <xf numFmtId="0" fontId="2" fillId="2" borderId="0" xfId="1" applyFont="1" applyFill="1" applyAlignment="1" applyProtection="1">
      <alignment horizontal="left" wrapText="1"/>
    </xf>
    <xf numFmtId="0" fontId="2" fillId="2" borderId="0" xfId="1" applyFont="1" applyFill="1" applyBorder="1" applyAlignment="1" applyProtection="1">
      <alignment horizontal="left" vertical="center"/>
    </xf>
    <xf numFmtId="0" fontId="2" fillId="26" borderId="0" xfId="1" applyFont="1" applyFill="1" applyBorder="1" applyAlignment="1" applyProtection="1">
      <alignment horizontal="left" vertical="center" wrapText="1"/>
    </xf>
    <xf numFmtId="0" fontId="93" fillId="27" borderId="40" xfId="13733" applyFont="1" applyFill="1" applyBorder="1" applyAlignment="1">
      <alignment horizontal="center" vertical="center" wrapText="1"/>
    </xf>
    <xf numFmtId="0" fontId="91" fillId="27" borderId="40" xfId="13733" applyFont="1" applyFill="1" applyBorder="1" applyAlignment="1">
      <alignment horizontal="center" vertical="center" wrapText="1"/>
    </xf>
    <xf numFmtId="0" fontId="91" fillId="27" borderId="0" xfId="13733" applyFont="1" applyFill="1" applyBorder="1" applyAlignment="1">
      <alignment horizontal="left" wrapText="1"/>
    </xf>
    <xf numFmtId="187" fontId="93" fillId="27" borderId="0" xfId="13733" applyNumberFormat="1" applyFont="1" applyFill="1" applyBorder="1" applyAlignment="1">
      <alignment horizontal="center"/>
    </xf>
    <xf numFmtId="3" fontId="91" fillId="27" borderId="0" xfId="13733" applyNumberFormat="1" applyFont="1" applyFill="1" applyBorder="1" applyAlignment="1">
      <alignment horizontal="left"/>
    </xf>
    <xf numFmtId="187" fontId="82" fillId="27" borderId="0" xfId="13733" applyNumberFormat="1" applyFont="1" applyFill="1" applyBorder="1" applyAlignment="1">
      <alignment horizontal="center"/>
    </xf>
    <xf numFmtId="187" fontId="82" fillId="27" borderId="39" xfId="13733" applyNumberFormat="1" applyFont="1" applyFill="1" applyBorder="1" applyAlignment="1">
      <alignment horizontal="center"/>
    </xf>
    <xf numFmtId="3" fontId="18" fillId="27" borderId="0" xfId="13733" applyNumberFormat="1" applyFont="1" applyFill="1" applyBorder="1" applyAlignment="1">
      <alignment horizontal="left" indent="2"/>
    </xf>
    <xf numFmtId="3" fontId="18" fillId="27" borderId="39" xfId="13733" applyNumberFormat="1" applyFont="1" applyFill="1" applyBorder="1" applyAlignment="1">
      <alignment horizontal="left" indent="2"/>
    </xf>
    <xf numFmtId="0" fontId="89" fillId="27" borderId="40" xfId="13733" applyFont="1" applyFill="1" applyBorder="1" applyAlignment="1">
      <alignment horizontal="left" vertical="center" wrapText="1"/>
    </xf>
    <xf numFmtId="0" fontId="14" fillId="0" borderId="0" xfId="13733" quotePrefix="1" applyFont="1" applyBorder="1" applyAlignment="1">
      <alignment horizontal="left" vertical="center" wrapText="1" indent="1"/>
    </xf>
    <xf numFmtId="0" fontId="89" fillId="0" borderId="0" xfId="13733" applyFont="1" applyAlignment="1">
      <alignment horizontal="center" vertical="center"/>
    </xf>
    <xf numFmtId="0" fontId="80" fillId="0" borderId="0" xfId="0" applyFont="1" applyAlignment="1">
      <alignment horizontal="center" vertical="center"/>
    </xf>
    <xf numFmtId="0" fontId="80" fillId="0" borderId="0" xfId="0" applyFont="1" applyAlignment="1">
      <alignment horizontal="center"/>
    </xf>
    <xf numFmtId="3" fontId="70" fillId="0" borderId="0" xfId="0" applyNumberFormat="1" applyFont="1" applyAlignment="1">
      <alignment horizontal="center" vertical="center" wrapText="1"/>
    </xf>
    <xf numFmtId="0" fontId="69" fillId="0" borderId="17" xfId="0" applyFont="1" applyBorder="1" applyAlignment="1">
      <alignment horizontal="center" vertical="center" wrapText="1"/>
    </xf>
    <xf numFmtId="0" fontId="69" fillId="0" borderId="20" xfId="0" applyFont="1" applyBorder="1" applyAlignment="1">
      <alignment horizontal="center" vertical="center" wrapText="1"/>
    </xf>
    <xf numFmtId="3" fontId="70" fillId="0" borderId="12" xfId="0" applyNumberFormat="1" applyFont="1" applyBorder="1" applyAlignment="1">
      <alignment horizontal="center" vertical="center" wrapText="1"/>
    </xf>
    <xf numFmtId="3" fontId="69" fillId="0" borderId="0" xfId="0" applyNumberFormat="1" applyFont="1" applyAlignment="1">
      <alignment horizontal="center" vertical="center" wrapText="1"/>
    </xf>
    <xf numFmtId="9" fontId="69" fillId="0" borderId="0" xfId="13762" applyFont="1" applyAlignment="1">
      <alignment horizontal="center" vertical="top" wrapText="1"/>
    </xf>
    <xf numFmtId="3" fontId="69" fillId="0" borderId="0" xfId="0" applyNumberFormat="1" applyFont="1" applyAlignment="1">
      <alignment horizontal="center" vertical="center"/>
    </xf>
    <xf numFmtId="3" fontId="69" fillId="0" borderId="0" xfId="0" applyNumberFormat="1" applyFont="1" applyAlignment="1">
      <alignment horizontal="center" vertical="top" wrapText="1"/>
    </xf>
    <xf numFmtId="9" fontId="69" fillId="0" borderId="0" xfId="13762" applyFont="1" applyAlignment="1">
      <alignment horizontal="center" vertical="center" wrapText="1"/>
    </xf>
    <xf numFmtId="3" fontId="70" fillId="0" borderId="0" xfId="0" applyNumberFormat="1" applyFont="1" applyAlignment="1">
      <alignment horizontal="center" vertical="top" wrapText="1"/>
    </xf>
    <xf numFmtId="0" fontId="65" fillId="0" borderId="35" xfId="13728" applyFont="1" applyBorder="1" applyAlignment="1">
      <alignment horizontal="center"/>
    </xf>
    <xf numFmtId="191" fontId="100" fillId="0" borderId="36" xfId="13728" applyNumberFormat="1" applyFont="1" applyBorder="1" applyAlignment="1">
      <alignment horizontal="center" vertical="center" wrapText="1"/>
    </xf>
    <xf numFmtId="3" fontId="71" fillId="0" borderId="35" xfId="13728" applyNumberFormat="1" applyFont="1" applyBorder="1" applyAlignment="1">
      <alignment horizontal="center" vertical="center" wrapText="1"/>
    </xf>
    <xf numFmtId="0" fontId="20" fillId="0" borderId="34" xfId="13721" applyFont="1" applyBorder="1" applyAlignment="1">
      <alignment horizontal="center" vertical="center" wrapText="1"/>
    </xf>
    <xf numFmtId="0" fontId="20" fillId="0" borderId="27" xfId="13721" applyFont="1" applyBorder="1" applyAlignment="1">
      <alignment horizontal="center" vertical="center" wrapText="1"/>
    </xf>
    <xf numFmtId="0" fontId="20" fillId="0" borderId="17" xfId="13721" applyFont="1" applyBorder="1" applyAlignment="1">
      <alignment horizontal="center" vertical="center" wrapText="1"/>
    </xf>
    <xf numFmtId="0" fontId="20" fillId="0" borderId="18" xfId="13721" applyFont="1" applyBorder="1" applyAlignment="1">
      <alignment horizontal="center" vertical="center" wrapText="1"/>
    </xf>
    <xf numFmtId="0" fontId="20" fillId="0" borderId="35" xfId="13721" applyFont="1" applyBorder="1" applyAlignment="1">
      <alignment horizontal="center" vertical="center" wrapText="1"/>
    </xf>
    <xf numFmtId="0" fontId="20" fillId="0" borderId="0" xfId="13721" applyFont="1" applyBorder="1" applyAlignment="1">
      <alignment horizontal="center" vertical="center" wrapText="1"/>
    </xf>
    <xf numFmtId="0" fontId="80" fillId="0" borderId="33" xfId="13728" applyFont="1" applyBorder="1" applyAlignment="1">
      <alignment horizontal="center" vertical="center" wrapText="1"/>
    </xf>
    <xf numFmtId="0" fontId="80" fillId="0" borderId="26" xfId="13728" applyFont="1" applyBorder="1" applyAlignment="1">
      <alignment horizontal="center" vertical="center" wrapText="1"/>
    </xf>
    <xf numFmtId="0" fontId="20" fillId="0" borderId="29" xfId="13728" applyFont="1" applyBorder="1" applyAlignment="1">
      <alignment horizontal="center" vertical="center" wrapText="1"/>
    </xf>
    <xf numFmtId="0" fontId="20" fillId="0" borderId="24" xfId="13728" applyFont="1" applyBorder="1" applyAlignment="1">
      <alignment horizontal="center" vertical="center" wrapText="1"/>
    </xf>
    <xf numFmtId="0" fontId="20" fillId="0" borderId="28" xfId="13728" applyFont="1" applyBorder="1" applyAlignment="1">
      <alignment horizontal="center" vertical="center" wrapText="1"/>
    </xf>
    <xf numFmtId="0" fontId="20" fillId="0" borderId="23" xfId="13728" applyFont="1" applyBorder="1" applyAlignment="1">
      <alignment horizontal="center" vertical="center" wrapText="1"/>
    </xf>
    <xf numFmtId="0" fontId="20" fillId="0" borderId="32" xfId="13728" applyFont="1" applyBorder="1" applyAlignment="1">
      <alignment horizontal="center" vertical="center" wrapText="1"/>
    </xf>
    <xf numFmtId="0" fontId="20" fillId="0" borderId="25" xfId="13728" applyFont="1" applyBorder="1" applyAlignment="1">
      <alignment horizontal="center" vertical="center" wrapText="1"/>
    </xf>
    <xf numFmtId="0" fontId="78" fillId="0" borderId="30" xfId="1431" applyFont="1" applyFill="1" applyBorder="1" applyAlignment="1">
      <alignment horizontal="center" vertical="center" wrapText="1"/>
    </xf>
    <xf numFmtId="0" fontId="78" fillId="0" borderId="18" xfId="1431" applyFont="1" applyFill="1" applyBorder="1" applyAlignment="1">
      <alignment horizontal="center" vertical="center" wrapText="1"/>
    </xf>
    <xf numFmtId="0" fontId="79" fillId="0" borderId="30" xfId="1431" applyFont="1" applyFill="1" applyBorder="1" applyAlignment="1">
      <alignment horizontal="center" vertical="center" wrapText="1"/>
    </xf>
    <xf numFmtId="0" fontId="79" fillId="0" borderId="18" xfId="1431" applyFont="1" applyFill="1" applyBorder="1" applyAlignment="1">
      <alignment horizontal="center" vertical="center" wrapText="1"/>
    </xf>
    <xf numFmtId="0" fontId="14" fillId="0" borderId="30" xfId="1431" applyFont="1" applyFill="1" applyBorder="1" applyAlignment="1">
      <alignment horizontal="center" vertical="center" wrapText="1"/>
    </xf>
    <xf numFmtId="0" fontId="14" fillId="0" borderId="18" xfId="1431" applyFont="1" applyFill="1" applyBorder="1" applyAlignment="1">
      <alignment horizontal="center" vertical="center" wrapText="1"/>
    </xf>
    <xf numFmtId="0" fontId="80" fillId="0" borderId="33" xfId="13719" applyFont="1" applyBorder="1" applyAlignment="1">
      <alignment horizontal="center" vertical="center" wrapText="1"/>
    </xf>
    <xf numFmtId="0" fontId="80" fillId="0" borderId="26" xfId="13719" applyFont="1" applyBorder="1" applyAlignment="1">
      <alignment horizontal="center" vertical="center" wrapText="1"/>
    </xf>
    <xf numFmtId="0" fontId="20" fillId="0" borderId="29" xfId="13719" applyFont="1" applyBorder="1" applyAlignment="1">
      <alignment horizontal="center" vertical="center" wrapText="1"/>
    </xf>
    <xf numFmtId="0" fontId="20" fillId="0" borderId="24" xfId="13719" applyFont="1" applyBorder="1" applyAlignment="1">
      <alignment horizontal="center" vertical="center" wrapText="1"/>
    </xf>
    <xf numFmtId="0" fontId="20" fillId="0" borderId="28" xfId="13719" applyFont="1" applyBorder="1" applyAlignment="1">
      <alignment horizontal="center" vertical="center" wrapText="1"/>
    </xf>
    <xf numFmtId="0" fontId="20" fillId="0" borderId="23" xfId="13719" applyFont="1" applyBorder="1" applyAlignment="1">
      <alignment horizontal="center" vertical="center" wrapText="1"/>
    </xf>
    <xf numFmtId="0" fontId="20" fillId="0" borderId="32" xfId="13719" applyFont="1" applyBorder="1" applyAlignment="1">
      <alignment horizontal="center" vertical="center" wrapText="1"/>
    </xf>
    <xf numFmtId="0" fontId="20" fillId="0" borderId="25" xfId="13719" applyFont="1" applyBorder="1" applyAlignment="1">
      <alignment horizontal="center" vertical="center" wrapText="1"/>
    </xf>
    <xf numFmtId="0" fontId="70" fillId="0" borderId="17" xfId="0" applyFont="1" applyBorder="1" applyAlignment="1">
      <alignment horizontal="center" vertical="center" wrapText="1"/>
    </xf>
    <xf numFmtId="0" fontId="70" fillId="0" borderId="20" xfId="0" applyFont="1" applyBorder="1" applyAlignment="1">
      <alignment horizontal="center" vertical="center" wrapText="1"/>
    </xf>
    <xf numFmtId="0" fontId="69" fillId="0" borderId="0" xfId="0" applyFont="1" applyAlignment="1">
      <alignment horizontal="center" wrapText="1"/>
    </xf>
    <xf numFmtId="0" fontId="69" fillId="0" borderId="0" xfId="0" applyFont="1" applyAlignment="1">
      <alignment horizontal="center"/>
    </xf>
    <xf numFmtId="0" fontId="69" fillId="0" borderId="14" xfId="0" applyFont="1" applyBorder="1" applyAlignment="1">
      <alignment horizontal="center" vertical="center" wrapText="1"/>
    </xf>
    <xf numFmtId="0" fontId="69" fillId="0" borderId="15" xfId="0" applyFont="1" applyBorder="1" applyAlignment="1">
      <alignment horizontal="center" vertical="center" wrapText="1"/>
    </xf>
    <xf numFmtId="0" fontId="69" fillId="0" borderId="16" xfId="0" applyFont="1" applyBorder="1" applyAlignment="1">
      <alignment horizontal="center" vertical="center" wrapText="1"/>
    </xf>
    <xf numFmtId="0" fontId="69" fillId="0" borderId="18" xfId="0" applyFont="1" applyBorder="1" applyAlignment="1">
      <alignment horizontal="center" vertical="center" wrapText="1"/>
    </xf>
    <xf numFmtId="0" fontId="69" fillId="0" borderId="0" xfId="0" applyFont="1" applyAlignment="1">
      <alignment horizontal="center" vertical="center" wrapText="1"/>
    </xf>
    <xf numFmtId="0" fontId="17" fillId="0" borderId="0" xfId="0" applyFont="1" applyAlignment="1">
      <alignment horizontal="center"/>
    </xf>
    <xf numFmtId="0" fontId="65" fillId="0" borderId="0" xfId="13728" applyFont="1" applyAlignment="1">
      <alignment horizontal="center"/>
    </xf>
    <xf numFmtId="0" fontId="17" fillId="24" borderId="0" xfId="0" applyFont="1" applyFill="1" applyAlignment="1">
      <alignment horizontal="center"/>
    </xf>
    <xf numFmtId="0" fontId="13" fillId="0" borderId="37" xfId="0" applyFont="1" applyBorder="1" applyAlignment="1">
      <alignment horizontal="center" wrapText="1"/>
    </xf>
    <xf numFmtId="0" fontId="13" fillId="0" borderId="12" xfId="0" applyFont="1" applyBorder="1" applyAlignment="1">
      <alignment horizontal="center" wrapText="1"/>
    </xf>
    <xf numFmtId="0" fontId="69" fillId="0" borderId="36" xfId="0" applyFont="1" applyBorder="1" applyAlignment="1">
      <alignment horizontal="center" wrapText="1"/>
    </xf>
    <xf numFmtId="0" fontId="0" fillId="0" borderId="0" xfId="0" applyAlignment="1">
      <alignment horizontal="center" wrapText="1"/>
    </xf>
    <xf numFmtId="0" fontId="45" fillId="0" borderId="0" xfId="13728" applyFont="1" applyAlignment="1">
      <alignment horizontal="center"/>
    </xf>
  </cellXfs>
  <cellStyles count="13794">
    <cellStyle name="20% - Accent1" xfId="4"/>
    <cellStyle name="20% - Accent2" xfId="5"/>
    <cellStyle name="20% - Accent3" xfId="6"/>
    <cellStyle name="20% - Accent4" xfId="7"/>
    <cellStyle name="20% - Accent5" xfId="8"/>
    <cellStyle name="20% - Accent6" xfId="9"/>
    <cellStyle name="40% - Accent1" xfId="10"/>
    <cellStyle name="40% - Accent2" xfId="11"/>
    <cellStyle name="40% - Accent3" xfId="12"/>
    <cellStyle name="40% - Accent4" xfId="13"/>
    <cellStyle name="40% - Accent5" xfId="14"/>
    <cellStyle name="40% - Accent6" xfId="15"/>
    <cellStyle name="60% - Accent1" xfId="16"/>
    <cellStyle name="60% - Accent2" xfId="17"/>
    <cellStyle name="60% - Accent3" xfId="18"/>
    <cellStyle name="60% - Accent4" xfId="19"/>
    <cellStyle name="60% - Accent5" xfId="20"/>
    <cellStyle name="60% - Accent6" xfId="21"/>
    <cellStyle name="Årtal" xfId="22"/>
    <cellStyle name="Bad" xfId="23"/>
    <cellStyle name="Bad 2" xfId="24"/>
    <cellStyle name="Bon" xfId="25"/>
    <cellStyle name="caché" xfId="26"/>
    <cellStyle name="Calculation" xfId="27"/>
    <cellStyle name="Check Cell" xfId="28"/>
    <cellStyle name="Check Cell 2" xfId="29"/>
    <cellStyle name="Comma [0] 2" xfId="30"/>
    <cellStyle name="Comma [0] 3" xfId="31"/>
    <cellStyle name="Comma 2" xfId="32"/>
    <cellStyle name="Comma 2 2" xfId="13731"/>
    <cellStyle name="Comma 3" xfId="33"/>
    <cellStyle name="Comma 3 2" xfId="13714"/>
    <cellStyle name="Comma 3 3" xfId="13746"/>
    <cellStyle name="Comma 4" xfId="34"/>
    <cellStyle name="Comma(0)" xfId="35"/>
    <cellStyle name="Comma(3)" xfId="36"/>
    <cellStyle name="Comma[0]" xfId="37"/>
    <cellStyle name="Comma[1]" xfId="38"/>
    <cellStyle name="Comma[2]__" xfId="39"/>
    <cellStyle name="Comma[3]" xfId="40"/>
    <cellStyle name="Comma0" xfId="41"/>
    <cellStyle name="Currency 2" xfId="42"/>
    <cellStyle name="Currency 3" xfId="43"/>
    <cellStyle name="Currency0" xfId="44"/>
    <cellStyle name="Date" xfId="45"/>
    <cellStyle name="Dezimal_03-09-03" xfId="46"/>
    <cellStyle name="En-tête 1" xfId="47"/>
    <cellStyle name="En-tête 2" xfId="48"/>
    <cellStyle name="Explanatory Text" xfId="49"/>
    <cellStyle name="Explanatory Text 2" xfId="50"/>
    <cellStyle name="Fetrubrik" xfId="51"/>
    <cellStyle name="Financier0" xfId="52"/>
    <cellStyle name="Fixed" xfId="53"/>
    <cellStyle name="Followed Hyperlink" xfId="13722" builtinId="9" hidden="1"/>
    <cellStyle name="Followed Hyperlink" xfId="13723" builtinId="9" hidden="1"/>
    <cellStyle name="Followed Hyperlink" xfId="13724" builtinId="9" hidden="1"/>
    <cellStyle name="Followed Hyperlink" xfId="13725" builtinId="9" hidden="1"/>
    <cellStyle name="Followed Hyperlink" xfId="13726" builtinId="9" hidden="1"/>
    <cellStyle name="Followed Hyperlink" xfId="13727" builtinId="9" hidden="1"/>
    <cellStyle name="Followed Hyperlink" xfId="13747" builtinId="9" hidden="1"/>
    <cellStyle name="Followed Hyperlink" xfId="13748" builtinId="9" hidden="1"/>
    <cellStyle name="Followed Hyperlink" xfId="13749" builtinId="9" hidden="1"/>
    <cellStyle name="Followed Hyperlink" xfId="13750" builtinId="9" hidden="1"/>
    <cellStyle name="Followed Hyperlink" xfId="13751" builtinId="9" hidden="1"/>
    <cellStyle name="Followed Hyperlink" xfId="13752" builtinId="9" hidden="1"/>
    <cellStyle name="Followed Hyperlink" xfId="13753" builtinId="9" hidden="1"/>
    <cellStyle name="Followed Hyperlink" xfId="13754" builtinId="9" hidden="1"/>
    <cellStyle name="Followed Hyperlink" xfId="13755" builtinId="9" hidden="1"/>
    <cellStyle name="Followed Hyperlink" xfId="13756" builtinId="9" hidden="1"/>
    <cellStyle name="Followed Hyperlink" xfId="13757" builtinId="9" hidden="1"/>
    <cellStyle name="Followed Hyperlink" xfId="13758" builtinId="9" hidden="1"/>
    <cellStyle name="Followed Hyperlink" xfId="13759" builtinId="9" hidden="1"/>
    <cellStyle name="Followed Hyperlink" xfId="13760" builtinId="9" hidden="1"/>
    <cellStyle name="Followed Hyperlink" xfId="13761" builtinId="9" hidden="1"/>
    <cellStyle name="Followed Hyperlink" xfId="13764" builtinId="9" hidden="1"/>
    <cellStyle name="Followed Hyperlink" xfId="13765" builtinId="9" hidden="1"/>
    <cellStyle name="Followed Hyperlink" xfId="13766" builtinId="9" hidden="1"/>
    <cellStyle name="Followed Hyperlink" xfId="13767" builtinId="9" hidden="1"/>
    <cellStyle name="Followed Hyperlink" xfId="13768" builtinId="9" hidden="1"/>
    <cellStyle name="Followed Hyperlink" xfId="13769" builtinId="9" hidden="1"/>
    <cellStyle name="Followed Hyperlink" xfId="13770" builtinId="9" hidden="1"/>
    <cellStyle name="Followed Hyperlink" xfId="13776" builtinId="9" hidden="1"/>
    <cellStyle name="Followed Hyperlink" xfId="13777" builtinId="9" hidden="1"/>
    <cellStyle name="Followed Hyperlink" xfId="13778" builtinId="9" hidden="1"/>
    <cellStyle name="Followed Hyperlink" xfId="13779" builtinId="9" hidden="1"/>
    <cellStyle name="Followed Hyperlink" xfId="13780" builtinId="9" hidden="1"/>
    <cellStyle name="Followed Hyperlink" xfId="13781" builtinId="9" hidden="1"/>
    <cellStyle name="Followed Hyperlink" xfId="13782" builtinId="9" hidden="1"/>
    <cellStyle name="Followed Hyperlink" xfId="13783" builtinId="9" hidden="1"/>
    <cellStyle name="Followed Hyperlink" xfId="13784" builtinId="9" hidden="1"/>
    <cellStyle name="Followed Hyperlink" xfId="13785" builtinId="9" hidden="1"/>
    <cellStyle name="Followed Hyperlink" xfId="13786" builtinId="9" hidden="1"/>
    <cellStyle name="Followed Hyperlink" xfId="13787" builtinId="9" hidden="1"/>
    <cellStyle name="Followed Hyperlink" xfId="13788" builtinId="9" hidden="1"/>
    <cellStyle name="Followed Hyperlink" xfId="13789" builtinId="9" hidden="1"/>
    <cellStyle name="Followed Hyperlink" xfId="13790" builtinId="9" hidden="1"/>
    <cellStyle name="Followed Hyperlink" xfId="13791" builtinId="9" hidden="1"/>
    <cellStyle name="Followed Hyperlink" xfId="13792" builtinId="9" hidden="1"/>
    <cellStyle name="Followed Hyperlink" xfId="13793" builtinId="9" hidden="1"/>
    <cellStyle name="Good" xfId="54"/>
    <cellStyle name="Gul" xfId="55"/>
    <cellStyle name="Heading 1" xfId="56"/>
    <cellStyle name="Heading 1 2" xfId="57"/>
    <cellStyle name="Heading 2" xfId="58"/>
    <cellStyle name="Heading 2 2" xfId="59"/>
    <cellStyle name="Heading 3" xfId="60"/>
    <cellStyle name="Heading 3 2" xfId="61"/>
    <cellStyle name="Heading 4" xfId="62"/>
    <cellStyle name="Heading 4 2" xfId="63"/>
    <cellStyle name="Hyperlink" xfId="1" builtinId="8"/>
    <cellStyle name="Hyperlink 2" xfId="64"/>
    <cellStyle name="Hyperlink 2 2" xfId="13743"/>
    <cellStyle name="Input" xfId="65"/>
    <cellStyle name="Lien hypertexte 2" xfId="66"/>
    <cellStyle name="Lien hypertexte 3" xfId="13730"/>
    <cellStyle name="Linked Cell" xfId="67"/>
    <cellStyle name="Milliers 2" xfId="68"/>
    <cellStyle name="Milliers 3" xfId="13744"/>
    <cellStyle name="Monétaire0" xfId="69"/>
    <cellStyle name="Motif" xfId="70"/>
    <cellStyle name="Neutral" xfId="71"/>
    <cellStyle name="Neutral 2" xfId="72"/>
    <cellStyle name="Normaali_Eduskuntavaalit" xfId="73"/>
    <cellStyle name="Normal" xfId="0" builtinId="0"/>
    <cellStyle name="Normal 10" xfId="74"/>
    <cellStyle name="Normal 10 10" xfId="75"/>
    <cellStyle name="Normal 10 11" xfId="76"/>
    <cellStyle name="Normal 10 12" xfId="77"/>
    <cellStyle name="Normal 10 13" xfId="78"/>
    <cellStyle name="Normal 10 14" xfId="79"/>
    <cellStyle name="Normal 10 15" xfId="80"/>
    <cellStyle name="Normal 10 16" xfId="81"/>
    <cellStyle name="Normal 10 17" xfId="82"/>
    <cellStyle name="Normal 10 18" xfId="83"/>
    <cellStyle name="Normal 10 19" xfId="84"/>
    <cellStyle name="Normal 10 2" xfId="85"/>
    <cellStyle name="Normal 10 20" xfId="86"/>
    <cellStyle name="Normal 10 21" xfId="87"/>
    <cellStyle name="Normal 10 22" xfId="88"/>
    <cellStyle name="Normal 10 23" xfId="89"/>
    <cellStyle name="Normal 10 24" xfId="90"/>
    <cellStyle name="Normal 10 25" xfId="91"/>
    <cellStyle name="Normal 10 26" xfId="92"/>
    <cellStyle name="Normal 10 27" xfId="93"/>
    <cellStyle name="Normal 10 28" xfId="94"/>
    <cellStyle name="Normal 10 29" xfId="95"/>
    <cellStyle name="Normal 10 3" xfId="96"/>
    <cellStyle name="Normal 10 30" xfId="97"/>
    <cellStyle name="Normal 10 31" xfId="98"/>
    <cellStyle name="Normal 10 32" xfId="99"/>
    <cellStyle name="Normal 10 33" xfId="100"/>
    <cellStyle name="Normal 10 34" xfId="101"/>
    <cellStyle name="Normal 10 35" xfId="102"/>
    <cellStyle name="Normal 10 36" xfId="103"/>
    <cellStyle name="Normal 10 37" xfId="104"/>
    <cellStyle name="Normal 10 38" xfId="105"/>
    <cellStyle name="Normal 10 39" xfId="106"/>
    <cellStyle name="Normal 10 4" xfId="107"/>
    <cellStyle name="Normal 10 5" xfId="108"/>
    <cellStyle name="Normal 10 6" xfId="109"/>
    <cellStyle name="Normal 10 7" xfId="110"/>
    <cellStyle name="Normal 10 8" xfId="111"/>
    <cellStyle name="Normal 10 9" xfId="112"/>
    <cellStyle name="Normal 11" xfId="113"/>
    <cellStyle name="Normal 11 10" xfId="114"/>
    <cellStyle name="Normal 11 11" xfId="115"/>
    <cellStyle name="Normal 11 12" xfId="116"/>
    <cellStyle name="Normal 11 13" xfId="117"/>
    <cellStyle name="Normal 11 14" xfId="118"/>
    <cellStyle name="Normal 11 15" xfId="119"/>
    <cellStyle name="Normal 11 16" xfId="120"/>
    <cellStyle name="Normal 11 17" xfId="121"/>
    <cellStyle name="Normal 11 18" xfId="122"/>
    <cellStyle name="Normal 11 19" xfId="123"/>
    <cellStyle name="Normal 11 2" xfId="124"/>
    <cellStyle name="Normal 11 20" xfId="125"/>
    <cellStyle name="Normal 11 21" xfId="126"/>
    <cellStyle name="Normal 11 22" xfId="127"/>
    <cellStyle name="Normal 11 23" xfId="128"/>
    <cellStyle name="Normal 11 24" xfId="129"/>
    <cellStyle name="Normal 11 25" xfId="130"/>
    <cellStyle name="Normal 11 26" xfId="131"/>
    <cellStyle name="Normal 11 27" xfId="132"/>
    <cellStyle name="Normal 11 28" xfId="133"/>
    <cellStyle name="Normal 11 29" xfId="134"/>
    <cellStyle name="Normal 11 3" xfId="135"/>
    <cellStyle name="Normal 11 30" xfId="136"/>
    <cellStyle name="Normal 11 31" xfId="137"/>
    <cellStyle name="Normal 11 32" xfId="138"/>
    <cellStyle name="Normal 11 33" xfId="139"/>
    <cellStyle name="Normal 11 34" xfId="140"/>
    <cellStyle name="Normal 11 35" xfId="141"/>
    <cellStyle name="Normal 11 36" xfId="142"/>
    <cellStyle name="Normal 11 37" xfId="143"/>
    <cellStyle name="Normal 11 38" xfId="144"/>
    <cellStyle name="Normal 11 39" xfId="145"/>
    <cellStyle name="Normal 11 4" xfId="146"/>
    <cellStyle name="Normal 11 40" xfId="147"/>
    <cellStyle name="Normal 11 41" xfId="148"/>
    <cellStyle name="Normal 11 42" xfId="149"/>
    <cellStyle name="Normal 11 43" xfId="150"/>
    <cellStyle name="Normal 11 44" xfId="151"/>
    <cellStyle name="Normal 11 45" xfId="13721"/>
    <cellStyle name="Normal 11 5" xfId="152"/>
    <cellStyle name="Normal 11 6" xfId="153"/>
    <cellStyle name="Normal 11 7" xfId="154"/>
    <cellStyle name="Normal 11 8" xfId="155"/>
    <cellStyle name="Normal 11 9" xfId="156"/>
    <cellStyle name="Normal 12" xfId="157"/>
    <cellStyle name="Normal 12 2" xfId="2"/>
    <cellStyle name="Normal 13" xfId="158"/>
    <cellStyle name="Normal 13 2" xfId="159"/>
    <cellStyle name="Normal 13 3" xfId="160"/>
    <cellStyle name="Normal 14" xfId="161"/>
    <cellStyle name="Normal 14 10" xfId="162"/>
    <cellStyle name="Normal 14 11" xfId="163"/>
    <cellStyle name="Normal 14 12" xfId="164"/>
    <cellStyle name="Normal 14 13" xfId="165"/>
    <cellStyle name="Normal 14 14" xfId="166"/>
    <cellStyle name="Normal 14 14 10" xfId="167"/>
    <cellStyle name="Normal 14 14 10 2" xfId="168"/>
    <cellStyle name="Normal 14 14 10 2 2" xfId="169"/>
    <cellStyle name="Normal 14 14 10 2 2 2" xfId="170"/>
    <cellStyle name="Normal 14 14 10 2 2 3" xfId="171"/>
    <cellStyle name="Normal 14 14 10 2 2 4" xfId="172"/>
    <cellStyle name="Normal 14 14 10 2 2 5" xfId="173"/>
    <cellStyle name="Normal 14 14 10 2 2 6" xfId="174"/>
    <cellStyle name="Normal 14 14 10 2 2 7" xfId="175"/>
    <cellStyle name="Normal 14 14 10 2 2 8" xfId="176"/>
    <cellStyle name="Normal 14 14 10 2 3" xfId="177"/>
    <cellStyle name="Normal 14 14 10 2 4" xfId="178"/>
    <cellStyle name="Normal 14 14 10 2 5" xfId="179"/>
    <cellStyle name="Normal 14 14 10 2 6" xfId="180"/>
    <cellStyle name="Normal 14 14 10 2 7" xfId="181"/>
    <cellStyle name="Normal 14 14 10 2 8" xfId="182"/>
    <cellStyle name="Normal 14 14 10 3" xfId="183"/>
    <cellStyle name="Normal 14 14 10 4" xfId="184"/>
    <cellStyle name="Normal 14 14 10 5" xfId="185"/>
    <cellStyle name="Normal 14 14 10 6" xfId="186"/>
    <cellStyle name="Normal 14 14 10 7" xfId="187"/>
    <cellStyle name="Normal 14 14 10 8" xfId="188"/>
    <cellStyle name="Normal 14 14 10 9" xfId="189"/>
    <cellStyle name="Normal 14 14 11" xfId="190"/>
    <cellStyle name="Normal 14 14 11 2" xfId="191"/>
    <cellStyle name="Normal 14 14 11 3" xfId="192"/>
    <cellStyle name="Normal 14 14 11 4" xfId="193"/>
    <cellStyle name="Normal 14 14 11 5" xfId="194"/>
    <cellStyle name="Normal 14 14 11 6" xfId="195"/>
    <cellStyle name="Normal 14 14 11 7" xfId="196"/>
    <cellStyle name="Normal 14 14 11 8" xfId="197"/>
    <cellStyle name="Normal 14 14 12" xfId="198"/>
    <cellStyle name="Normal 14 14 13" xfId="199"/>
    <cellStyle name="Normal 14 14 14" xfId="200"/>
    <cellStyle name="Normal 14 14 15" xfId="201"/>
    <cellStyle name="Normal 14 14 16" xfId="202"/>
    <cellStyle name="Normal 14 14 17" xfId="203"/>
    <cellStyle name="Normal 14 14 2" xfId="204"/>
    <cellStyle name="Normal 14 14 2 10" xfId="205"/>
    <cellStyle name="Normal 14 14 2 10 2" xfId="206"/>
    <cellStyle name="Normal 14 14 2 10 2 2" xfId="207"/>
    <cellStyle name="Normal 14 14 2 10 2 2 2" xfId="208"/>
    <cellStyle name="Normal 14 14 2 10 2 2 3" xfId="209"/>
    <cellStyle name="Normal 14 14 2 10 2 2 4" xfId="210"/>
    <cellStyle name="Normal 14 14 2 10 2 2 5" xfId="211"/>
    <cellStyle name="Normal 14 14 2 10 2 2 6" xfId="212"/>
    <cellStyle name="Normal 14 14 2 10 2 2 7" xfId="213"/>
    <cellStyle name="Normal 14 14 2 10 2 2 8" xfId="214"/>
    <cellStyle name="Normal 14 14 2 10 2 3" xfId="215"/>
    <cellStyle name="Normal 14 14 2 10 2 4" xfId="216"/>
    <cellStyle name="Normal 14 14 2 10 2 5" xfId="217"/>
    <cellStyle name="Normal 14 14 2 10 2 6" xfId="218"/>
    <cellStyle name="Normal 14 14 2 10 2 7" xfId="219"/>
    <cellStyle name="Normal 14 14 2 10 2 8" xfId="220"/>
    <cellStyle name="Normal 14 14 2 10 3" xfId="221"/>
    <cellStyle name="Normal 14 14 2 10 4" xfId="222"/>
    <cellStyle name="Normal 14 14 2 10 5" xfId="223"/>
    <cellStyle name="Normal 14 14 2 10 6" xfId="224"/>
    <cellStyle name="Normal 14 14 2 10 7" xfId="225"/>
    <cellStyle name="Normal 14 14 2 10 8" xfId="226"/>
    <cellStyle name="Normal 14 14 2 10 9" xfId="227"/>
    <cellStyle name="Normal 14 14 2 11" xfId="228"/>
    <cellStyle name="Normal 14 14 2 11 2" xfId="229"/>
    <cellStyle name="Normal 14 14 2 11 3" xfId="230"/>
    <cellStyle name="Normal 14 14 2 11 4" xfId="231"/>
    <cellStyle name="Normal 14 14 2 11 5" xfId="232"/>
    <cellStyle name="Normal 14 14 2 11 6" xfId="233"/>
    <cellStyle name="Normal 14 14 2 11 7" xfId="234"/>
    <cellStyle name="Normal 14 14 2 11 8" xfId="235"/>
    <cellStyle name="Normal 14 14 2 12" xfId="236"/>
    <cellStyle name="Normal 14 14 2 13" xfId="237"/>
    <cellStyle name="Normal 14 14 2 14" xfId="238"/>
    <cellStyle name="Normal 14 14 2 15" xfId="239"/>
    <cellStyle name="Normal 14 14 2 16" xfId="240"/>
    <cellStyle name="Normal 14 14 2 17" xfId="241"/>
    <cellStyle name="Normal 14 14 2 2" xfId="242"/>
    <cellStyle name="Normal 14 14 2 2 10" xfId="243"/>
    <cellStyle name="Normal 14 14 2 2 2" xfId="244"/>
    <cellStyle name="Normal 14 14 2 2 2 2" xfId="245"/>
    <cellStyle name="Normal 14 14 2 2 2 2 2" xfId="246"/>
    <cellStyle name="Normal 14 14 2 2 2 2 2 2" xfId="247"/>
    <cellStyle name="Normal 14 14 2 2 2 2 2 3" xfId="248"/>
    <cellStyle name="Normal 14 14 2 2 2 2 2 4" xfId="249"/>
    <cellStyle name="Normal 14 14 2 2 2 2 2 5" xfId="250"/>
    <cellStyle name="Normal 14 14 2 2 2 2 2 6" xfId="251"/>
    <cellStyle name="Normal 14 14 2 2 2 2 2 7" xfId="252"/>
    <cellStyle name="Normal 14 14 2 2 2 2 2 8" xfId="253"/>
    <cellStyle name="Normal 14 14 2 2 2 2 3" xfId="254"/>
    <cellStyle name="Normal 14 14 2 2 2 2 4" xfId="255"/>
    <cellStyle name="Normal 14 14 2 2 2 2 5" xfId="256"/>
    <cellStyle name="Normal 14 14 2 2 2 2 6" xfId="257"/>
    <cellStyle name="Normal 14 14 2 2 2 2 7" xfId="258"/>
    <cellStyle name="Normal 14 14 2 2 2 2 8" xfId="259"/>
    <cellStyle name="Normal 14 14 2 2 2 3" xfId="260"/>
    <cellStyle name="Normal 14 14 2 2 2 4" xfId="261"/>
    <cellStyle name="Normal 14 14 2 2 2 5" xfId="262"/>
    <cellStyle name="Normal 14 14 2 2 2 6" xfId="263"/>
    <cellStyle name="Normal 14 14 2 2 2 7" xfId="264"/>
    <cellStyle name="Normal 14 14 2 2 2 8" xfId="265"/>
    <cellStyle name="Normal 14 14 2 2 2 9" xfId="266"/>
    <cellStyle name="Normal 14 14 2 2 3" xfId="267"/>
    <cellStyle name="Normal 14 14 2 2 4" xfId="268"/>
    <cellStyle name="Normal 14 14 2 2 4 2" xfId="269"/>
    <cellStyle name="Normal 14 14 2 2 4 3" xfId="270"/>
    <cellStyle name="Normal 14 14 2 2 4 4" xfId="271"/>
    <cellStyle name="Normal 14 14 2 2 4 5" xfId="272"/>
    <cellStyle name="Normal 14 14 2 2 4 6" xfId="273"/>
    <cellStyle name="Normal 14 14 2 2 4 7" xfId="274"/>
    <cellStyle name="Normal 14 14 2 2 4 8" xfId="275"/>
    <cellStyle name="Normal 14 14 2 2 5" xfId="276"/>
    <cellStyle name="Normal 14 14 2 2 6" xfId="277"/>
    <cellStyle name="Normal 14 14 2 2 7" xfId="278"/>
    <cellStyle name="Normal 14 14 2 2 8" xfId="279"/>
    <cellStyle name="Normal 14 14 2 2 9" xfId="280"/>
    <cellStyle name="Normal 14 14 2 3" xfId="281"/>
    <cellStyle name="Normal 14 14 2 4" xfId="282"/>
    <cellStyle name="Normal 14 14 2 5" xfId="283"/>
    <cellStyle name="Normal 14 14 2 6" xfId="284"/>
    <cellStyle name="Normal 14 14 2 7" xfId="285"/>
    <cellStyle name="Normal 14 14 2 8" xfId="286"/>
    <cellStyle name="Normal 14 14 2 9" xfId="287"/>
    <cellStyle name="Normal 14 14 3" xfId="288"/>
    <cellStyle name="Normal 14 14 3 10" xfId="289"/>
    <cellStyle name="Normal 14 14 3 2" xfId="290"/>
    <cellStyle name="Normal 14 14 3 2 2" xfId="291"/>
    <cellStyle name="Normal 14 14 3 2 2 2" xfId="292"/>
    <cellStyle name="Normal 14 14 3 2 2 2 2" xfId="293"/>
    <cellStyle name="Normal 14 14 3 2 2 2 3" xfId="294"/>
    <cellStyle name="Normal 14 14 3 2 2 2 4" xfId="295"/>
    <cellStyle name="Normal 14 14 3 2 2 2 5" xfId="296"/>
    <cellStyle name="Normal 14 14 3 2 2 2 6" xfId="297"/>
    <cellStyle name="Normal 14 14 3 2 2 2 7" xfId="298"/>
    <cellStyle name="Normal 14 14 3 2 2 2 8" xfId="299"/>
    <cellStyle name="Normal 14 14 3 2 2 3" xfId="300"/>
    <cellStyle name="Normal 14 14 3 2 2 4" xfId="301"/>
    <cellStyle name="Normal 14 14 3 2 2 5" xfId="302"/>
    <cellStyle name="Normal 14 14 3 2 2 6" xfId="303"/>
    <cellStyle name="Normal 14 14 3 2 2 7" xfId="304"/>
    <cellStyle name="Normal 14 14 3 2 2 8" xfId="305"/>
    <cellStyle name="Normal 14 14 3 2 3" xfId="306"/>
    <cellStyle name="Normal 14 14 3 2 4" xfId="307"/>
    <cellStyle name="Normal 14 14 3 2 5" xfId="308"/>
    <cellStyle name="Normal 14 14 3 2 6" xfId="309"/>
    <cellStyle name="Normal 14 14 3 2 7" xfId="310"/>
    <cellStyle name="Normal 14 14 3 2 8" xfId="311"/>
    <cellStyle name="Normal 14 14 3 2 9" xfId="312"/>
    <cellStyle name="Normal 14 14 3 3" xfId="313"/>
    <cellStyle name="Normal 14 14 3 4" xfId="314"/>
    <cellStyle name="Normal 14 14 3 4 2" xfId="315"/>
    <cellStyle name="Normal 14 14 3 4 3" xfId="316"/>
    <cellStyle name="Normal 14 14 3 4 4" xfId="317"/>
    <cellStyle name="Normal 14 14 3 4 5" xfId="318"/>
    <cellStyle name="Normal 14 14 3 4 6" xfId="319"/>
    <cellStyle name="Normal 14 14 3 4 7" xfId="320"/>
    <cellStyle name="Normal 14 14 3 4 8" xfId="321"/>
    <cellStyle name="Normal 14 14 3 5" xfId="322"/>
    <cellStyle name="Normal 14 14 3 6" xfId="323"/>
    <cellStyle name="Normal 14 14 3 7" xfId="324"/>
    <cellStyle name="Normal 14 14 3 8" xfId="325"/>
    <cellStyle name="Normal 14 14 3 9" xfId="326"/>
    <cellStyle name="Normal 14 14 4" xfId="327"/>
    <cellStyle name="Normal 14 14 5" xfId="328"/>
    <cellStyle name="Normal 14 14 6" xfId="329"/>
    <cellStyle name="Normal 14 14 7" xfId="330"/>
    <cellStyle name="Normal 14 14 8" xfId="331"/>
    <cellStyle name="Normal 14 14 9" xfId="332"/>
    <cellStyle name="Normal 14 15" xfId="333"/>
    <cellStyle name="Normal 14 16" xfId="334"/>
    <cellStyle name="Normal 14 17" xfId="335"/>
    <cellStyle name="Normal 14 18" xfId="336"/>
    <cellStyle name="Normal 14 19" xfId="337"/>
    <cellStyle name="Normal 14 19 10" xfId="338"/>
    <cellStyle name="Normal 14 19 2" xfId="339"/>
    <cellStyle name="Normal 14 19 2 2" xfId="340"/>
    <cellStyle name="Normal 14 19 2 2 2" xfId="341"/>
    <cellStyle name="Normal 14 19 2 2 2 2" xfId="342"/>
    <cellStyle name="Normal 14 19 2 2 2 3" xfId="343"/>
    <cellStyle name="Normal 14 19 2 2 2 4" xfId="344"/>
    <cellStyle name="Normal 14 19 2 2 2 5" xfId="345"/>
    <cellStyle name="Normal 14 19 2 2 2 6" xfId="346"/>
    <cellStyle name="Normal 14 19 2 2 2 7" xfId="347"/>
    <cellStyle name="Normal 14 19 2 2 2 8" xfId="348"/>
    <cellStyle name="Normal 14 19 2 2 3" xfId="349"/>
    <cellStyle name="Normal 14 19 2 2 4" xfId="350"/>
    <cellStyle name="Normal 14 19 2 2 5" xfId="351"/>
    <cellStyle name="Normal 14 19 2 2 6" xfId="352"/>
    <cellStyle name="Normal 14 19 2 2 7" xfId="353"/>
    <cellStyle name="Normal 14 19 2 2 8" xfId="354"/>
    <cellStyle name="Normal 14 19 2 3" xfId="355"/>
    <cellStyle name="Normal 14 19 2 4" xfId="356"/>
    <cellStyle name="Normal 14 19 2 5" xfId="357"/>
    <cellStyle name="Normal 14 19 2 6" xfId="358"/>
    <cellStyle name="Normal 14 19 2 7" xfId="359"/>
    <cellStyle name="Normal 14 19 2 8" xfId="360"/>
    <cellStyle name="Normal 14 19 2 9" xfId="361"/>
    <cellStyle name="Normal 14 19 3" xfId="362"/>
    <cellStyle name="Normal 14 19 4" xfId="363"/>
    <cellStyle name="Normal 14 19 4 2" xfId="364"/>
    <cellStyle name="Normal 14 19 4 3" xfId="365"/>
    <cellStyle name="Normal 14 19 4 4" xfId="366"/>
    <cellStyle name="Normal 14 19 4 5" xfId="367"/>
    <cellStyle name="Normal 14 19 4 6" xfId="368"/>
    <cellStyle name="Normal 14 19 4 7" xfId="369"/>
    <cellStyle name="Normal 14 19 4 8" xfId="370"/>
    <cellStyle name="Normal 14 19 5" xfId="371"/>
    <cellStyle name="Normal 14 19 6" xfId="372"/>
    <cellStyle name="Normal 14 19 7" xfId="373"/>
    <cellStyle name="Normal 14 19 8" xfId="374"/>
    <cellStyle name="Normal 14 19 9" xfId="375"/>
    <cellStyle name="Normal 14 2" xfId="376"/>
    <cellStyle name="Normal 14 2 10" xfId="377"/>
    <cellStyle name="Normal 14 2 11" xfId="378"/>
    <cellStyle name="Normal 14 2 12" xfId="379"/>
    <cellStyle name="Normal 14 2 13" xfId="380"/>
    <cellStyle name="Normal 14 2 14" xfId="381"/>
    <cellStyle name="Normal 14 2 15" xfId="382"/>
    <cellStyle name="Normal 14 2 15 2" xfId="383"/>
    <cellStyle name="Normal 14 2 15 2 2" xfId="384"/>
    <cellStyle name="Normal 14 2 15 2 2 2" xfId="385"/>
    <cellStyle name="Normal 14 2 15 2 2 3" xfId="386"/>
    <cellStyle name="Normal 14 2 15 2 2 4" xfId="387"/>
    <cellStyle name="Normal 14 2 15 2 2 5" xfId="388"/>
    <cellStyle name="Normal 14 2 15 2 2 6" xfId="389"/>
    <cellStyle name="Normal 14 2 15 2 2 7" xfId="390"/>
    <cellStyle name="Normal 14 2 15 2 2 8" xfId="391"/>
    <cellStyle name="Normal 14 2 15 2 3" xfId="392"/>
    <cellStyle name="Normal 14 2 15 2 4" xfId="393"/>
    <cellStyle name="Normal 14 2 15 2 5" xfId="394"/>
    <cellStyle name="Normal 14 2 15 2 6" xfId="395"/>
    <cellStyle name="Normal 14 2 15 2 7" xfId="396"/>
    <cellStyle name="Normal 14 2 15 2 8" xfId="397"/>
    <cellStyle name="Normal 14 2 15 3" xfId="398"/>
    <cellStyle name="Normal 14 2 15 4" xfId="399"/>
    <cellStyle name="Normal 14 2 15 5" xfId="400"/>
    <cellStyle name="Normal 14 2 15 6" xfId="401"/>
    <cellStyle name="Normal 14 2 15 7" xfId="402"/>
    <cellStyle name="Normal 14 2 15 8" xfId="403"/>
    <cellStyle name="Normal 14 2 15 9" xfId="404"/>
    <cellStyle name="Normal 14 2 16" xfId="405"/>
    <cellStyle name="Normal 14 2 16 2" xfId="406"/>
    <cellStyle name="Normal 14 2 16 3" xfId="407"/>
    <cellStyle name="Normal 14 2 16 4" xfId="408"/>
    <cellStyle name="Normal 14 2 16 5" xfId="409"/>
    <cellStyle name="Normal 14 2 16 6" xfId="410"/>
    <cellStyle name="Normal 14 2 16 7" xfId="411"/>
    <cellStyle name="Normal 14 2 16 8" xfId="412"/>
    <cellStyle name="Normal 14 2 17" xfId="413"/>
    <cellStyle name="Normal 14 2 18" xfId="414"/>
    <cellStyle name="Normal 14 2 19" xfId="415"/>
    <cellStyle name="Normal 14 2 2" xfId="416"/>
    <cellStyle name="Normal 14 2 2 10" xfId="417"/>
    <cellStyle name="Normal 14 2 2 11" xfId="418"/>
    <cellStyle name="Normal 14 2 2 12" xfId="419"/>
    <cellStyle name="Normal 14 2 2 13" xfId="420"/>
    <cellStyle name="Normal 14 2 2 14" xfId="421"/>
    <cellStyle name="Normal 14 2 2 15" xfId="422"/>
    <cellStyle name="Normal 14 2 2 15 2" xfId="423"/>
    <cellStyle name="Normal 14 2 2 15 2 2" xfId="424"/>
    <cellStyle name="Normal 14 2 2 15 2 2 2" xfId="425"/>
    <cellStyle name="Normal 14 2 2 15 2 2 3" xfId="426"/>
    <cellStyle name="Normal 14 2 2 15 2 2 4" xfId="427"/>
    <cellStyle name="Normal 14 2 2 15 2 2 5" xfId="428"/>
    <cellStyle name="Normal 14 2 2 15 2 2 6" xfId="429"/>
    <cellStyle name="Normal 14 2 2 15 2 2 7" xfId="430"/>
    <cellStyle name="Normal 14 2 2 15 2 2 8" xfId="431"/>
    <cellStyle name="Normal 14 2 2 15 2 3" xfId="432"/>
    <cellStyle name="Normal 14 2 2 15 2 4" xfId="433"/>
    <cellStyle name="Normal 14 2 2 15 2 5" xfId="434"/>
    <cellStyle name="Normal 14 2 2 15 2 6" xfId="435"/>
    <cellStyle name="Normal 14 2 2 15 2 7" xfId="436"/>
    <cellStyle name="Normal 14 2 2 15 2 8" xfId="437"/>
    <cellStyle name="Normal 14 2 2 15 3" xfId="438"/>
    <cellStyle name="Normal 14 2 2 15 4" xfId="439"/>
    <cellStyle name="Normal 14 2 2 15 5" xfId="440"/>
    <cellStyle name="Normal 14 2 2 15 6" xfId="441"/>
    <cellStyle name="Normal 14 2 2 15 7" xfId="442"/>
    <cellStyle name="Normal 14 2 2 15 8" xfId="443"/>
    <cellStyle name="Normal 14 2 2 15 9" xfId="444"/>
    <cellStyle name="Normal 14 2 2 16" xfId="445"/>
    <cellStyle name="Normal 14 2 2 16 2" xfId="446"/>
    <cellStyle name="Normal 14 2 2 16 3" xfId="447"/>
    <cellStyle name="Normal 14 2 2 16 4" xfId="448"/>
    <cellStyle name="Normal 14 2 2 16 5" xfId="449"/>
    <cellStyle name="Normal 14 2 2 16 6" xfId="450"/>
    <cellStyle name="Normal 14 2 2 16 7" xfId="451"/>
    <cellStyle name="Normal 14 2 2 16 8" xfId="452"/>
    <cellStyle name="Normal 14 2 2 17" xfId="453"/>
    <cellStyle name="Normal 14 2 2 18" xfId="454"/>
    <cellStyle name="Normal 14 2 2 19" xfId="455"/>
    <cellStyle name="Normal 14 2 2 2" xfId="456"/>
    <cellStyle name="Normal 14 2 2 2 10" xfId="457"/>
    <cellStyle name="Normal 14 2 2 2 10 2" xfId="458"/>
    <cellStyle name="Normal 14 2 2 2 10 2 2" xfId="459"/>
    <cellStyle name="Normal 14 2 2 2 10 2 2 2" xfId="460"/>
    <cellStyle name="Normal 14 2 2 2 10 2 2 3" xfId="461"/>
    <cellStyle name="Normal 14 2 2 2 10 2 2 4" xfId="462"/>
    <cellStyle name="Normal 14 2 2 2 10 2 2 5" xfId="463"/>
    <cellStyle name="Normal 14 2 2 2 10 2 2 6" xfId="464"/>
    <cellStyle name="Normal 14 2 2 2 10 2 2 7" xfId="465"/>
    <cellStyle name="Normal 14 2 2 2 10 2 2 8" xfId="466"/>
    <cellStyle name="Normal 14 2 2 2 10 2 3" xfId="467"/>
    <cellStyle name="Normal 14 2 2 2 10 2 4" xfId="468"/>
    <cellStyle name="Normal 14 2 2 2 10 2 5" xfId="469"/>
    <cellStyle name="Normal 14 2 2 2 10 2 6" xfId="470"/>
    <cellStyle name="Normal 14 2 2 2 10 2 7" xfId="471"/>
    <cellStyle name="Normal 14 2 2 2 10 2 8" xfId="472"/>
    <cellStyle name="Normal 14 2 2 2 10 3" xfId="473"/>
    <cellStyle name="Normal 14 2 2 2 10 4" xfId="474"/>
    <cellStyle name="Normal 14 2 2 2 10 5" xfId="475"/>
    <cellStyle name="Normal 14 2 2 2 10 6" xfId="476"/>
    <cellStyle name="Normal 14 2 2 2 10 7" xfId="477"/>
    <cellStyle name="Normal 14 2 2 2 10 8" xfId="478"/>
    <cellStyle name="Normal 14 2 2 2 10 9" xfId="479"/>
    <cellStyle name="Normal 14 2 2 2 11" xfId="480"/>
    <cellStyle name="Normal 14 2 2 2 11 2" xfId="481"/>
    <cellStyle name="Normal 14 2 2 2 11 3" xfId="482"/>
    <cellStyle name="Normal 14 2 2 2 11 4" xfId="483"/>
    <cellStyle name="Normal 14 2 2 2 11 5" xfId="484"/>
    <cellStyle name="Normal 14 2 2 2 11 6" xfId="485"/>
    <cellStyle name="Normal 14 2 2 2 11 7" xfId="486"/>
    <cellStyle name="Normal 14 2 2 2 11 8" xfId="487"/>
    <cellStyle name="Normal 14 2 2 2 12" xfId="488"/>
    <cellStyle name="Normal 14 2 2 2 13" xfId="489"/>
    <cellStyle name="Normal 14 2 2 2 14" xfId="490"/>
    <cellStyle name="Normal 14 2 2 2 15" xfId="491"/>
    <cellStyle name="Normal 14 2 2 2 16" xfId="492"/>
    <cellStyle name="Normal 14 2 2 2 17" xfId="493"/>
    <cellStyle name="Normal 14 2 2 2 2" xfId="494"/>
    <cellStyle name="Normal 14 2 2 2 2 10" xfId="495"/>
    <cellStyle name="Normal 14 2 2 2 2 10 2" xfId="496"/>
    <cellStyle name="Normal 14 2 2 2 2 10 2 2" xfId="497"/>
    <cellStyle name="Normal 14 2 2 2 2 10 2 2 2" xfId="498"/>
    <cellStyle name="Normal 14 2 2 2 2 10 2 2 3" xfId="499"/>
    <cellStyle name="Normal 14 2 2 2 2 10 2 2 4" xfId="500"/>
    <cellStyle name="Normal 14 2 2 2 2 10 2 2 5" xfId="501"/>
    <cellStyle name="Normal 14 2 2 2 2 10 2 2 6" xfId="502"/>
    <cellStyle name="Normal 14 2 2 2 2 10 2 2 7" xfId="503"/>
    <cellStyle name="Normal 14 2 2 2 2 10 2 2 8" xfId="504"/>
    <cellStyle name="Normal 14 2 2 2 2 10 2 3" xfId="505"/>
    <cellStyle name="Normal 14 2 2 2 2 10 2 4" xfId="506"/>
    <cellStyle name="Normal 14 2 2 2 2 10 2 5" xfId="507"/>
    <cellStyle name="Normal 14 2 2 2 2 10 2 6" xfId="508"/>
    <cellStyle name="Normal 14 2 2 2 2 10 2 7" xfId="509"/>
    <cellStyle name="Normal 14 2 2 2 2 10 2 8" xfId="510"/>
    <cellStyle name="Normal 14 2 2 2 2 10 3" xfId="511"/>
    <cellStyle name="Normal 14 2 2 2 2 10 4" xfId="512"/>
    <cellStyle name="Normal 14 2 2 2 2 10 5" xfId="513"/>
    <cellStyle name="Normal 14 2 2 2 2 10 6" xfId="514"/>
    <cellStyle name="Normal 14 2 2 2 2 10 7" xfId="515"/>
    <cellStyle name="Normal 14 2 2 2 2 10 8" xfId="516"/>
    <cellStyle name="Normal 14 2 2 2 2 10 9" xfId="517"/>
    <cellStyle name="Normal 14 2 2 2 2 11" xfId="518"/>
    <cellStyle name="Normal 14 2 2 2 2 11 2" xfId="519"/>
    <cellStyle name="Normal 14 2 2 2 2 11 3" xfId="520"/>
    <cellStyle name="Normal 14 2 2 2 2 11 4" xfId="521"/>
    <cellStyle name="Normal 14 2 2 2 2 11 5" xfId="522"/>
    <cellStyle name="Normal 14 2 2 2 2 11 6" xfId="523"/>
    <cellStyle name="Normal 14 2 2 2 2 11 7" xfId="524"/>
    <cellStyle name="Normal 14 2 2 2 2 11 8" xfId="525"/>
    <cellStyle name="Normal 14 2 2 2 2 12" xfId="526"/>
    <cellStyle name="Normal 14 2 2 2 2 13" xfId="527"/>
    <cellStyle name="Normal 14 2 2 2 2 14" xfId="528"/>
    <cellStyle name="Normal 14 2 2 2 2 15" xfId="529"/>
    <cellStyle name="Normal 14 2 2 2 2 16" xfId="530"/>
    <cellStyle name="Normal 14 2 2 2 2 17" xfId="531"/>
    <cellStyle name="Normal 14 2 2 2 2 2" xfId="532"/>
    <cellStyle name="Normal 14 2 2 2 2 2 10" xfId="533"/>
    <cellStyle name="Normal 14 2 2 2 2 2 2" xfId="534"/>
    <cellStyle name="Normal 14 2 2 2 2 2 2 2" xfId="535"/>
    <cellStyle name="Normal 14 2 2 2 2 2 2 2 2" xfId="536"/>
    <cellStyle name="Normal 14 2 2 2 2 2 2 2 2 2" xfId="537"/>
    <cellStyle name="Normal 14 2 2 2 2 2 2 2 2 3" xfId="538"/>
    <cellStyle name="Normal 14 2 2 2 2 2 2 2 2 4" xfId="539"/>
    <cellStyle name="Normal 14 2 2 2 2 2 2 2 2 5" xfId="540"/>
    <cellStyle name="Normal 14 2 2 2 2 2 2 2 2 6" xfId="541"/>
    <cellStyle name="Normal 14 2 2 2 2 2 2 2 2 7" xfId="542"/>
    <cellStyle name="Normal 14 2 2 2 2 2 2 2 2 8" xfId="543"/>
    <cellStyle name="Normal 14 2 2 2 2 2 2 2 3" xfId="544"/>
    <cellStyle name="Normal 14 2 2 2 2 2 2 2 4" xfId="545"/>
    <cellStyle name="Normal 14 2 2 2 2 2 2 2 5" xfId="546"/>
    <cellStyle name="Normal 14 2 2 2 2 2 2 2 6" xfId="547"/>
    <cellStyle name="Normal 14 2 2 2 2 2 2 2 7" xfId="548"/>
    <cellStyle name="Normal 14 2 2 2 2 2 2 2 8" xfId="549"/>
    <cellStyle name="Normal 14 2 2 2 2 2 2 3" xfId="550"/>
    <cellStyle name="Normal 14 2 2 2 2 2 2 4" xfId="551"/>
    <cellStyle name="Normal 14 2 2 2 2 2 2 5" xfId="552"/>
    <cellStyle name="Normal 14 2 2 2 2 2 2 6" xfId="553"/>
    <cellStyle name="Normal 14 2 2 2 2 2 2 7" xfId="554"/>
    <cellStyle name="Normal 14 2 2 2 2 2 2 8" xfId="555"/>
    <cellStyle name="Normal 14 2 2 2 2 2 2 9" xfId="556"/>
    <cellStyle name="Normal 14 2 2 2 2 2 3" xfId="557"/>
    <cellStyle name="Normal 14 2 2 2 2 2 4" xfId="558"/>
    <cellStyle name="Normal 14 2 2 2 2 2 4 2" xfId="559"/>
    <cellStyle name="Normal 14 2 2 2 2 2 4 3" xfId="560"/>
    <cellStyle name="Normal 14 2 2 2 2 2 4 4" xfId="561"/>
    <cellStyle name="Normal 14 2 2 2 2 2 4 5" xfId="562"/>
    <cellStyle name="Normal 14 2 2 2 2 2 4 6" xfId="563"/>
    <cellStyle name="Normal 14 2 2 2 2 2 4 7" xfId="564"/>
    <cellStyle name="Normal 14 2 2 2 2 2 4 8" xfId="565"/>
    <cellStyle name="Normal 14 2 2 2 2 2 5" xfId="566"/>
    <cellStyle name="Normal 14 2 2 2 2 2 6" xfId="567"/>
    <cellStyle name="Normal 14 2 2 2 2 2 7" xfId="568"/>
    <cellStyle name="Normal 14 2 2 2 2 2 8" xfId="569"/>
    <cellStyle name="Normal 14 2 2 2 2 2 9" xfId="570"/>
    <cellStyle name="Normal 14 2 2 2 2 3" xfId="571"/>
    <cellStyle name="Normal 14 2 2 2 2 4" xfId="572"/>
    <cellStyle name="Normal 14 2 2 2 2 5" xfId="573"/>
    <cellStyle name="Normal 14 2 2 2 2 6" xfId="574"/>
    <cellStyle name="Normal 14 2 2 2 2 7" xfId="575"/>
    <cellStyle name="Normal 14 2 2 2 2 8" xfId="576"/>
    <cellStyle name="Normal 14 2 2 2 2 9" xfId="577"/>
    <cellStyle name="Normal 14 2 2 2 3" xfId="578"/>
    <cellStyle name="Normal 14 2 2 2 3 10" xfId="579"/>
    <cellStyle name="Normal 14 2 2 2 3 2" xfId="580"/>
    <cellStyle name="Normal 14 2 2 2 3 2 2" xfId="581"/>
    <cellStyle name="Normal 14 2 2 2 3 2 2 2" xfId="582"/>
    <cellStyle name="Normal 14 2 2 2 3 2 2 2 2" xfId="583"/>
    <cellStyle name="Normal 14 2 2 2 3 2 2 2 3" xfId="584"/>
    <cellStyle name="Normal 14 2 2 2 3 2 2 2 4" xfId="585"/>
    <cellStyle name="Normal 14 2 2 2 3 2 2 2 5" xfId="586"/>
    <cellStyle name="Normal 14 2 2 2 3 2 2 2 6" xfId="587"/>
    <cellStyle name="Normal 14 2 2 2 3 2 2 2 7" xfId="588"/>
    <cellStyle name="Normal 14 2 2 2 3 2 2 2 8" xfId="589"/>
    <cellStyle name="Normal 14 2 2 2 3 2 2 3" xfId="590"/>
    <cellStyle name="Normal 14 2 2 2 3 2 2 4" xfId="591"/>
    <cellStyle name="Normal 14 2 2 2 3 2 2 5" xfId="592"/>
    <cellStyle name="Normal 14 2 2 2 3 2 2 6" xfId="593"/>
    <cellStyle name="Normal 14 2 2 2 3 2 2 7" xfId="594"/>
    <cellStyle name="Normal 14 2 2 2 3 2 2 8" xfId="595"/>
    <cellStyle name="Normal 14 2 2 2 3 2 3" xfId="596"/>
    <cellStyle name="Normal 14 2 2 2 3 2 4" xfId="597"/>
    <cellStyle name="Normal 14 2 2 2 3 2 5" xfId="598"/>
    <cellStyle name="Normal 14 2 2 2 3 2 6" xfId="599"/>
    <cellStyle name="Normal 14 2 2 2 3 2 7" xfId="600"/>
    <cellStyle name="Normal 14 2 2 2 3 2 8" xfId="601"/>
    <cellStyle name="Normal 14 2 2 2 3 2 9" xfId="602"/>
    <cellStyle name="Normal 14 2 2 2 3 3" xfId="603"/>
    <cellStyle name="Normal 14 2 2 2 3 4" xfId="604"/>
    <cellStyle name="Normal 14 2 2 2 3 4 2" xfId="605"/>
    <cellStyle name="Normal 14 2 2 2 3 4 3" xfId="606"/>
    <cellStyle name="Normal 14 2 2 2 3 4 4" xfId="607"/>
    <cellStyle name="Normal 14 2 2 2 3 4 5" xfId="608"/>
    <cellStyle name="Normal 14 2 2 2 3 4 6" xfId="609"/>
    <cellStyle name="Normal 14 2 2 2 3 4 7" xfId="610"/>
    <cellStyle name="Normal 14 2 2 2 3 4 8" xfId="611"/>
    <cellStyle name="Normal 14 2 2 2 3 5" xfId="612"/>
    <cellStyle name="Normal 14 2 2 2 3 6" xfId="613"/>
    <cellStyle name="Normal 14 2 2 2 3 7" xfId="614"/>
    <cellStyle name="Normal 14 2 2 2 3 8" xfId="615"/>
    <cellStyle name="Normal 14 2 2 2 3 9" xfId="616"/>
    <cellStyle name="Normal 14 2 2 2 4" xfId="617"/>
    <cellStyle name="Normal 14 2 2 2 5" xfId="618"/>
    <cellStyle name="Normal 14 2 2 2 6" xfId="619"/>
    <cellStyle name="Normal 14 2 2 2 7" xfId="620"/>
    <cellStyle name="Normal 14 2 2 2 8" xfId="621"/>
    <cellStyle name="Normal 14 2 2 2 9" xfId="622"/>
    <cellStyle name="Normal 14 2 2 20" xfId="623"/>
    <cellStyle name="Normal 14 2 2 21" xfId="624"/>
    <cellStyle name="Normal 14 2 2 22" xfId="625"/>
    <cellStyle name="Normal 14 2 2 3" xfId="626"/>
    <cellStyle name="Normal 14 2 2 4" xfId="627"/>
    <cellStyle name="Normal 14 2 2 5" xfId="628"/>
    <cellStyle name="Normal 14 2 2 6" xfId="629"/>
    <cellStyle name="Normal 14 2 2 7" xfId="630"/>
    <cellStyle name="Normal 14 2 2 7 10" xfId="631"/>
    <cellStyle name="Normal 14 2 2 7 2" xfId="632"/>
    <cellStyle name="Normal 14 2 2 7 2 2" xfId="633"/>
    <cellStyle name="Normal 14 2 2 7 2 2 2" xfId="634"/>
    <cellStyle name="Normal 14 2 2 7 2 2 2 2" xfId="635"/>
    <cellStyle name="Normal 14 2 2 7 2 2 2 3" xfId="636"/>
    <cellStyle name="Normal 14 2 2 7 2 2 2 4" xfId="637"/>
    <cellStyle name="Normal 14 2 2 7 2 2 2 5" xfId="638"/>
    <cellStyle name="Normal 14 2 2 7 2 2 2 6" xfId="639"/>
    <cellStyle name="Normal 14 2 2 7 2 2 2 7" xfId="640"/>
    <cellStyle name="Normal 14 2 2 7 2 2 2 8" xfId="641"/>
    <cellStyle name="Normal 14 2 2 7 2 2 3" xfId="642"/>
    <cellStyle name="Normal 14 2 2 7 2 2 4" xfId="643"/>
    <cellStyle name="Normal 14 2 2 7 2 2 5" xfId="644"/>
    <cellStyle name="Normal 14 2 2 7 2 2 6" xfId="645"/>
    <cellStyle name="Normal 14 2 2 7 2 2 7" xfId="646"/>
    <cellStyle name="Normal 14 2 2 7 2 2 8" xfId="647"/>
    <cellStyle name="Normal 14 2 2 7 2 3" xfId="648"/>
    <cellStyle name="Normal 14 2 2 7 2 4" xfId="649"/>
    <cellStyle name="Normal 14 2 2 7 2 5" xfId="650"/>
    <cellStyle name="Normal 14 2 2 7 2 6" xfId="651"/>
    <cellStyle name="Normal 14 2 2 7 2 7" xfId="652"/>
    <cellStyle name="Normal 14 2 2 7 2 8" xfId="653"/>
    <cellStyle name="Normal 14 2 2 7 2 9" xfId="654"/>
    <cellStyle name="Normal 14 2 2 7 3" xfId="655"/>
    <cellStyle name="Normal 14 2 2 7 4" xfId="656"/>
    <cellStyle name="Normal 14 2 2 7 4 2" xfId="657"/>
    <cellStyle name="Normal 14 2 2 7 4 3" xfId="658"/>
    <cellStyle name="Normal 14 2 2 7 4 4" xfId="659"/>
    <cellStyle name="Normal 14 2 2 7 4 5" xfId="660"/>
    <cellStyle name="Normal 14 2 2 7 4 6" xfId="661"/>
    <cellStyle name="Normal 14 2 2 7 4 7" xfId="662"/>
    <cellStyle name="Normal 14 2 2 7 4 8" xfId="663"/>
    <cellStyle name="Normal 14 2 2 7 5" xfId="664"/>
    <cellStyle name="Normal 14 2 2 7 6" xfId="665"/>
    <cellStyle name="Normal 14 2 2 7 7" xfId="666"/>
    <cellStyle name="Normal 14 2 2 7 8" xfId="667"/>
    <cellStyle name="Normal 14 2 2 7 9" xfId="668"/>
    <cellStyle name="Normal 14 2 2 8" xfId="669"/>
    <cellStyle name="Normal 14 2 2 9" xfId="670"/>
    <cellStyle name="Normal 14 2 20" xfId="671"/>
    <cellStyle name="Normal 14 2 21" xfId="672"/>
    <cellStyle name="Normal 14 2 22" xfId="673"/>
    <cellStyle name="Normal 14 2 3" xfId="674"/>
    <cellStyle name="Normal 14 2 3 10" xfId="675"/>
    <cellStyle name="Normal 14 2 3 10 2" xfId="676"/>
    <cellStyle name="Normal 14 2 3 10 2 2" xfId="677"/>
    <cellStyle name="Normal 14 2 3 10 2 2 2" xfId="678"/>
    <cellStyle name="Normal 14 2 3 10 2 2 3" xfId="679"/>
    <cellStyle name="Normal 14 2 3 10 2 2 4" xfId="680"/>
    <cellStyle name="Normal 14 2 3 10 2 2 5" xfId="681"/>
    <cellStyle name="Normal 14 2 3 10 2 2 6" xfId="682"/>
    <cellStyle name="Normal 14 2 3 10 2 2 7" xfId="683"/>
    <cellStyle name="Normal 14 2 3 10 2 2 8" xfId="684"/>
    <cellStyle name="Normal 14 2 3 10 2 3" xfId="685"/>
    <cellStyle name="Normal 14 2 3 10 2 4" xfId="686"/>
    <cellStyle name="Normal 14 2 3 10 2 5" xfId="687"/>
    <cellStyle name="Normal 14 2 3 10 2 6" xfId="688"/>
    <cellStyle name="Normal 14 2 3 10 2 7" xfId="689"/>
    <cellStyle name="Normal 14 2 3 10 2 8" xfId="690"/>
    <cellStyle name="Normal 14 2 3 10 3" xfId="691"/>
    <cellStyle name="Normal 14 2 3 10 4" xfId="692"/>
    <cellStyle name="Normal 14 2 3 10 5" xfId="693"/>
    <cellStyle name="Normal 14 2 3 10 6" xfId="694"/>
    <cellStyle name="Normal 14 2 3 10 7" xfId="695"/>
    <cellStyle name="Normal 14 2 3 10 8" xfId="696"/>
    <cellStyle name="Normal 14 2 3 10 9" xfId="697"/>
    <cellStyle name="Normal 14 2 3 11" xfId="698"/>
    <cellStyle name="Normal 14 2 3 11 2" xfId="699"/>
    <cellStyle name="Normal 14 2 3 11 3" xfId="700"/>
    <cellStyle name="Normal 14 2 3 11 4" xfId="701"/>
    <cellStyle name="Normal 14 2 3 11 5" xfId="702"/>
    <cellStyle name="Normal 14 2 3 11 6" xfId="703"/>
    <cellStyle name="Normal 14 2 3 11 7" xfId="704"/>
    <cellStyle name="Normal 14 2 3 11 8" xfId="705"/>
    <cellStyle name="Normal 14 2 3 12" xfId="706"/>
    <cellStyle name="Normal 14 2 3 13" xfId="707"/>
    <cellStyle name="Normal 14 2 3 14" xfId="708"/>
    <cellStyle name="Normal 14 2 3 15" xfId="709"/>
    <cellStyle name="Normal 14 2 3 16" xfId="710"/>
    <cellStyle name="Normal 14 2 3 17" xfId="711"/>
    <cellStyle name="Normal 14 2 3 2" xfId="712"/>
    <cellStyle name="Normal 14 2 3 2 10" xfId="713"/>
    <cellStyle name="Normal 14 2 3 2 10 2" xfId="714"/>
    <cellStyle name="Normal 14 2 3 2 10 2 2" xfId="715"/>
    <cellStyle name="Normal 14 2 3 2 10 2 2 2" xfId="716"/>
    <cellStyle name="Normal 14 2 3 2 10 2 2 3" xfId="717"/>
    <cellStyle name="Normal 14 2 3 2 10 2 2 4" xfId="718"/>
    <cellStyle name="Normal 14 2 3 2 10 2 2 5" xfId="719"/>
    <cellStyle name="Normal 14 2 3 2 10 2 2 6" xfId="720"/>
    <cellStyle name="Normal 14 2 3 2 10 2 2 7" xfId="721"/>
    <cellStyle name="Normal 14 2 3 2 10 2 2 8" xfId="722"/>
    <cellStyle name="Normal 14 2 3 2 10 2 3" xfId="723"/>
    <cellStyle name="Normal 14 2 3 2 10 2 4" xfId="724"/>
    <cellStyle name="Normal 14 2 3 2 10 2 5" xfId="725"/>
    <cellStyle name="Normal 14 2 3 2 10 2 6" xfId="726"/>
    <cellStyle name="Normal 14 2 3 2 10 2 7" xfId="727"/>
    <cellStyle name="Normal 14 2 3 2 10 2 8" xfId="728"/>
    <cellStyle name="Normal 14 2 3 2 10 3" xfId="729"/>
    <cellStyle name="Normal 14 2 3 2 10 4" xfId="730"/>
    <cellStyle name="Normal 14 2 3 2 10 5" xfId="731"/>
    <cellStyle name="Normal 14 2 3 2 10 6" xfId="732"/>
    <cellStyle name="Normal 14 2 3 2 10 7" xfId="733"/>
    <cellStyle name="Normal 14 2 3 2 10 8" xfId="734"/>
    <cellStyle name="Normal 14 2 3 2 10 9" xfId="735"/>
    <cellStyle name="Normal 14 2 3 2 11" xfId="736"/>
    <cellStyle name="Normal 14 2 3 2 11 2" xfId="737"/>
    <cellStyle name="Normal 14 2 3 2 11 3" xfId="738"/>
    <cellStyle name="Normal 14 2 3 2 11 4" xfId="739"/>
    <cellStyle name="Normal 14 2 3 2 11 5" xfId="740"/>
    <cellStyle name="Normal 14 2 3 2 11 6" xfId="741"/>
    <cellStyle name="Normal 14 2 3 2 11 7" xfId="742"/>
    <cellStyle name="Normal 14 2 3 2 11 8" xfId="743"/>
    <cellStyle name="Normal 14 2 3 2 12" xfId="744"/>
    <cellStyle name="Normal 14 2 3 2 13" xfId="745"/>
    <cellStyle name="Normal 14 2 3 2 14" xfId="746"/>
    <cellStyle name="Normal 14 2 3 2 15" xfId="747"/>
    <cellStyle name="Normal 14 2 3 2 16" xfId="748"/>
    <cellStyle name="Normal 14 2 3 2 17" xfId="749"/>
    <cellStyle name="Normal 14 2 3 2 2" xfId="750"/>
    <cellStyle name="Normal 14 2 3 2 2 10" xfId="751"/>
    <cellStyle name="Normal 14 2 3 2 2 2" xfId="752"/>
    <cellStyle name="Normal 14 2 3 2 2 2 2" xfId="753"/>
    <cellStyle name="Normal 14 2 3 2 2 2 2 2" xfId="754"/>
    <cellStyle name="Normal 14 2 3 2 2 2 2 2 2" xfId="755"/>
    <cellStyle name="Normal 14 2 3 2 2 2 2 2 3" xfId="756"/>
    <cellStyle name="Normal 14 2 3 2 2 2 2 2 4" xfId="757"/>
    <cellStyle name="Normal 14 2 3 2 2 2 2 2 5" xfId="758"/>
    <cellStyle name="Normal 14 2 3 2 2 2 2 2 6" xfId="759"/>
    <cellStyle name="Normal 14 2 3 2 2 2 2 2 7" xfId="760"/>
    <cellStyle name="Normal 14 2 3 2 2 2 2 2 8" xfId="761"/>
    <cellStyle name="Normal 14 2 3 2 2 2 2 3" xfId="762"/>
    <cellStyle name="Normal 14 2 3 2 2 2 2 4" xfId="763"/>
    <cellStyle name="Normal 14 2 3 2 2 2 2 5" xfId="764"/>
    <cellStyle name="Normal 14 2 3 2 2 2 2 6" xfId="765"/>
    <cellStyle name="Normal 14 2 3 2 2 2 2 7" xfId="766"/>
    <cellStyle name="Normal 14 2 3 2 2 2 2 8" xfId="767"/>
    <cellStyle name="Normal 14 2 3 2 2 2 3" xfId="768"/>
    <cellStyle name="Normal 14 2 3 2 2 2 4" xfId="769"/>
    <cellStyle name="Normal 14 2 3 2 2 2 5" xfId="770"/>
    <cellStyle name="Normal 14 2 3 2 2 2 6" xfId="771"/>
    <cellStyle name="Normal 14 2 3 2 2 2 7" xfId="772"/>
    <cellStyle name="Normal 14 2 3 2 2 2 8" xfId="773"/>
    <cellStyle name="Normal 14 2 3 2 2 2 9" xfId="774"/>
    <cellStyle name="Normal 14 2 3 2 2 3" xfId="775"/>
    <cellStyle name="Normal 14 2 3 2 2 4" xfId="776"/>
    <cellStyle name="Normal 14 2 3 2 2 4 2" xfId="777"/>
    <cellStyle name="Normal 14 2 3 2 2 4 3" xfId="778"/>
    <cellStyle name="Normal 14 2 3 2 2 4 4" xfId="779"/>
    <cellStyle name="Normal 14 2 3 2 2 4 5" xfId="780"/>
    <cellStyle name="Normal 14 2 3 2 2 4 6" xfId="781"/>
    <cellStyle name="Normal 14 2 3 2 2 4 7" xfId="782"/>
    <cellStyle name="Normal 14 2 3 2 2 4 8" xfId="783"/>
    <cellStyle name="Normal 14 2 3 2 2 5" xfId="784"/>
    <cellStyle name="Normal 14 2 3 2 2 6" xfId="785"/>
    <cellStyle name="Normal 14 2 3 2 2 7" xfId="786"/>
    <cellStyle name="Normal 14 2 3 2 2 8" xfId="787"/>
    <cellStyle name="Normal 14 2 3 2 2 9" xfId="788"/>
    <cellStyle name="Normal 14 2 3 2 3" xfId="789"/>
    <cellStyle name="Normal 14 2 3 2 4" xfId="790"/>
    <cellStyle name="Normal 14 2 3 2 5" xfId="791"/>
    <cellStyle name="Normal 14 2 3 2 6" xfId="792"/>
    <cellStyle name="Normal 14 2 3 2 7" xfId="793"/>
    <cellStyle name="Normal 14 2 3 2 8" xfId="794"/>
    <cellStyle name="Normal 14 2 3 2 9" xfId="795"/>
    <cellStyle name="Normal 14 2 3 3" xfId="796"/>
    <cellStyle name="Normal 14 2 3 3 10" xfId="797"/>
    <cellStyle name="Normal 14 2 3 3 2" xfId="798"/>
    <cellStyle name="Normal 14 2 3 3 2 2" xfId="799"/>
    <cellStyle name="Normal 14 2 3 3 2 2 2" xfId="800"/>
    <cellStyle name="Normal 14 2 3 3 2 2 2 2" xfId="801"/>
    <cellStyle name="Normal 14 2 3 3 2 2 2 3" xfId="802"/>
    <cellStyle name="Normal 14 2 3 3 2 2 2 4" xfId="803"/>
    <cellStyle name="Normal 14 2 3 3 2 2 2 5" xfId="804"/>
    <cellStyle name="Normal 14 2 3 3 2 2 2 6" xfId="805"/>
    <cellStyle name="Normal 14 2 3 3 2 2 2 7" xfId="806"/>
    <cellStyle name="Normal 14 2 3 3 2 2 2 8" xfId="807"/>
    <cellStyle name="Normal 14 2 3 3 2 2 3" xfId="808"/>
    <cellStyle name="Normal 14 2 3 3 2 2 4" xfId="809"/>
    <cellStyle name="Normal 14 2 3 3 2 2 5" xfId="810"/>
    <cellStyle name="Normal 14 2 3 3 2 2 6" xfId="811"/>
    <cellStyle name="Normal 14 2 3 3 2 2 7" xfId="812"/>
    <cellStyle name="Normal 14 2 3 3 2 2 8" xfId="813"/>
    <cellStyle name="Normal 14 2 3 3 2 3" xfId="814"/>
    <cellStyle name="Normal 14 2 3 3 2 4" xfId="815"/>
    <cellStyle name="Normal 14 2 3 3 2 5" xfId="816"/>
    <cellStyle name="Normal 14 2 3 3 2 6" xfId="817"/>
    <cellStyle name="Normal 14 2 3 3 2 7" xfId="818"/>
    <cellStyle name="Normal 14 2 3 3 2 8" xfId="819"/>
    <cellStyle name="Normal 14 2 3 3 2 9" xfId="820"/>
    <cellStyle name="Normal 14 2 3 3 3" xfId="821"/>
    <cellStyle name="Normal 14 2 3 3 4" xfId="822"/>
    <cellStyle name="Normal 14 2 3 3 4 2" xfId="823"/>
    <cellStyle name="Normal 14 2 3 3 4 3" xfId="824"/>
    <cellStyle name="Normal 14 2 3 3 4 4" xfId="825"/>
    <cellStyle name="Normal 14 2 3 3 4 5" xfId="826"/>
    <cellStyle name="Normal 14 2 3 3 4 6" xfId="827"/>
    <cellStyle name="Normal 14 2 3 3 4 7" xfId="828"/>
    <cellStyle name="Normal 14 2 3 3 4 8" xfId="829"/>
    <cellStyle name="Normal 14 2 3 3 5" xfId="830"/>
    <cellStyle name="Normal 14 2 3 3 6" xfId="831"/>
    <cellStyle name="Normal 14 2 3 3 7" xfId="832"/>
    <cellStyle name="Normal 14 2 3 3 8" xfId="833"/>
    <cellStyle name="Normal 14 2 3 3 9" xfId="834"/>
    <cellStyle name="Normal 14 2 3 4" xfId="835"/>
    <cellStyle name="Normal 14 2 3 5" xfId="836"/>
    <cellStyle name="Normal 14 2 3 6" xfId="837"/>
    <cellStyle name="Normal 14 2 3 7" xfId="838"/>
    <cellStyle name="Normal 14 2 3 8" xfId="839"/>
    <cellStyle name="Normal 14 2 3 9" xfId="840"/>
    <cellStyle name="Normal 14 2 4" xfId="841"/>
    <cellStyle name="Normal 14 2 5" xfId="842"/>
    <cellStyle name="Normal 14 2 6" xfId="843"/>
    <cellStyle name="Normal 14 2 7" xfId="844"/>
    <cellStyle name="Normal 14 2 7 10" xfId="845"/>
    <cellStyle name="Normal 14 2 7 2" xfId="846"/>
    <cellStyle name="Normal 14 2 7 2 2" xfId="847"/>
    <cellStyle name="Normal 14 2 7 2 2 2" xfId="848"/>
    <cellStyle name="Normal 14 2 7 2 2 2 2" xfId="849"/>
    <cellStyle name="Normal 14 2 7 2 2 2 3" xfId="850"/>
    <cellStyle name="Normal 14 2 7 2 2 2 4" xfId="851"/>
    <cellStyle name="Normal 14 2 7 2 2 2 5" xfId="852"/>
    <cellStyle name="Normal 14 2 7 2 2 2 6" xfId="853"/>
    <cellStyle name="Normal 14 2 7 2 2 2 7" xfId="854"/>
    <cellStyle name="Normal 14 2 7 2 2 2 8" xfId="855"/>
    <cellStyle name="Normal 14 2 7 2 2 3" xfId="856"/>
    <cellStyle name="Normal 14 2 7 2 2 4" xfId="857"/>
    <cellStyle name="Normal 14 2 7 2 2 5" xfId="858"/>
    <cellStyle name="Normal 14 2 7 2 2 6" xfId="859"/>
    <cellStyle name="Normal 14 2 7 2 2 7" xfId="860"/>
    <cellStyle name="Normal 14 2 7 2 2 8" xfId="861"/>
    <cellStyle name="Normal 14 2 7 2 3" xfId="862"/>
    <cellStyle name="Normal 14 2 7 2 4" xfId="863"/>
    <cellStyle name="Normal 14 2 7 2 5" xfId="864"/>
    <cellStyle name="Normal 14 2 7 2 6" xfId="865"/>
    <cellStyle name="Normal 14 2 7 2 7" xfId="866"/>
    <cellStyle name="Normal 14 2 7 2 8" xfId="867"/>
    <cellStyle name="Normal 14 2 7 2 9" xfId="868"/>
    <cellStyle name="Normal 14 2 7 3" xfId="869"/>
    <cellStyle name="Normal 14 2 7 4" xfId="870"/>
    <cellStyle name="Normal 14 2 7 4 2" xfId="871"/>
    <cellStyle name="Normal 14 2 7 4 3" xfId="872"/>
    <cellStyle name="Normal 14 2 7 4 4" xfId="873"/>
    <cellStyle name="Normal 14 2 7 4 5" xfId="874"/>
    <cellStyle name="Normal 14 2 7 4 6" xfId="875"/>
    <cellStyle name="Normal 14 2 7 4 7" xfId="876"/>
    <cellStyle name="Normal 14 2 7 4 8" xfId="877"/>
    <cellStyle name="Normal 14 2 7 5" xfId="878"/>
    <cellStyle name="Normal 14 2 7 6" xfId="879"/>
    <cellStyle name="Normal 14 2 7 7" xfId="880"/>
    <cellStyle name="Normal 14 2 7 8" xfId="881"/>
    <cellStyle name="Normal 14 2 7 9" xfId="882"/>
    <cellStyle name="Normal 14 2 8" xfId="883"/>
    <cellStyle name="Normal 14 2 9" xfId="884"/>
    <cellStyle name="Normal 14 20" xfId="885"/>
    <cellStyle name="Normal 14 21" xfId="886"/>
    <cellStyle name="Normal 14 22" xfId="887"/>
    <cellStyle name="Normal 14 23" xfId="888"/>
    <cellStyle name="Normal 14 24" xfId="889"/>
    <cellStyle name="Normal 14 25" xfId="890"/>
    <cellStyle name="Normal 14 26" xfId="891"/>
    <cellStyle name="Normal 14 27" xfId="892"/>
    <cellStyle name="Normal 14 27 2" xfId="893"/>
    <cellStyle name="Normal 14 27 2 2" xfId="894"/>
    <cellStyle name="Normal 14 27 2 2 2" xfId="895"/>
    <cellStyle name="Normal 14 27 2 2 3" xfId="896"/>
    <cellStyle name="Normal 14 27 2 2 4" xfId="897"/>
    <cellStyle name="Normal 14 27 2 2 5" xfId="898"/>
    <cellStyle name="Normal 14 27 2 2 6" xfId="899"/>
    <cellStyle name="Normal 14 27 2 2 7" xfId="900"/>
    <cellStyle name="Normal 14 27 2 2 8" xfId="901"/>
    <cellStyle name="Normal 14 27 2 3" xfId="902"/>
    <cellStyle name="Normal 14 27 2 4" xfId="903"/>
    <cellStyle name="Normal 14 27 2 5" xfId="904"/>
    <cellStyle name="Normal 14 27 2 6" xfId="905"/>
    <cellStyle name="Normal 14 27 2 7" xfId="906"/>
    <cellStyle name="Normal 14 27 2 8" xfId="907"/>
    <cellStyle name="Normal 14 27 3" xfId="908"/>
    <cellStyle name="Normal 14 27 4" xfId="909"/>
    <cellStyle name="Normal 14 27 5" xfId="910"/>
    <cellStyle name="Normal 14 27 6" xfId="911"/>
    <cellStyle name="Normal 14 27 7" xfId="912"/>
    <cellStyle name="Normal 14 27 8" xfId="913"/>
    <cellStyle name="Normal 14 27 9" xfId="914"/>
    <cellStyle name="Normal 14 28" xfId="915"/>
    <cellStyle name="Normal 14 28 2" xfId="916"/>
    <cellStyle name="Normal 14 28 3" xfId="917"/>
    <cellStyle name="Normal 14 28 4" xfId="918"/>
    <cellStyle name="Normal 14 28 5" xfId="919"/>
    <cellStyle name="Normal 14 28 6" xfId="920"/>
    <cellStyle name="Normal 14 28 7" xfId="921"/>
    <cellStyle name="Normal 14 28 8" xfId="922"/>
    <cellStyle name="Normal 14 29" xfId="923"/>
    <cellStyle name="Normal 14 3" xfId="924"/>
    <cellStyle name="Normal 14 30" xfId="925"/>
    <cellStyle name="Normal 14 31" xfId="926"/>
    <cellStyle name="Normal 14 32" xfId="927"/>
    <cellStyle name="Normal 14 33" xfId="928"/>
    <cellStyle name="Normal 14 34" xfId="929"/>
    <cellStyle name="Normal 14 35" xfId="930"/>
    <cellStyle name="Normal 14 4" xfId="931"/>
    <cellStyle name="Normal 14 5" xfId="932"/>
    <cellStyle name="Normal 14 6" xfId="933"/>
    <cellStyle name="Normal 14 7" xfId="934"/>
    <cellStyle name="Normal 14 8" xfId="935"/>
    <cellStyle name="Normal 14 9" xfId="936"/>
    <cellStyle name="Normal 15" xfId="937"/>
    <cellStyle name="Normal 15 10" xfId="938"/>
    <cellStyle name="Normal 15 11" xfId="939"/>
    <cellStyle name="Normal 15 2" xfId="940"/>
    <cellStyle name="Normal 15 3" xfId="941"/>
    <cellStyle name="Normal 15 4" xfId="942"/>
    <cellStyle name="Normal 15 5" xfId="943"/>
    <cellStyle name="Normal 15 6" xfId="944"/>
    <cellStyle name="Normal 15 7" xfId="945"/>
    <cellStyle name="Normal 15 8" xfId="946"/>
    <cellStyle name="Normal 15 9" xfId="947"/>
    <cellStyle name="Normal 16" xfId="948"/>
    <cellStyle name="Normal 16 2" xfId="949"/>
    <cellStyle name="Normal 16 2 10" xfId="950"/>
    <cellStyle name="Normal 16 2 11" xfId="951"/>
    <cellStyle name="Normal 16 2 12" xfId="952"/>
    <cellStyle name="Normal 16 2 13" xfId="953"/>
    <cellStyle name="Normal 16 2 14" xfId="954"/>
    <cellStyle name="Normal 16 2 15" xfId="955"/>
    <cellStyle name="Normal 16 2 15 2" xfId="956"/>
    <cellStyle name="Normal 16 2 15 2 2" xfId="957"/>
    <cellStyle name="Normal 16 2 15 2 2 2" xfId="958"/>
    <cellStyle name="Normal 16 2 15 2 2 3" xfId="959"/>
    <cellStyle name="Normal 16 2 15 2 2 4" xfId="960"/>
    <cellStyle name="Normal 16 2 15 2 2 5" xfId="961"/>
    <cellStyle name="Normal 16 2 15 2 2 6" xfId="962"/>
    <cellStyle name="Normal 16 2 15 2 2 7" xfId="963"/>
    <cellStyle name="Normal 16 2 15 2 2 8" xfId="964"/>
    <cellStyle name="Normal 16 2 15 2 3" xfId="965"/>
    <cellStyle name="Normal 16 2 15 2 4" xfId="966"/>
    <cellStyle name="Normal 16 2 15 2 5" xfId="967"/>
    <cellStyle name="Normal 16 2 15 2 6" xfId="968"/>
    <cellStyle name="Normal 16 2 15 2 7" xfId="969"/>
    <cellStyle name="Normal 16 2 15 2 8" xfId="970"/>
    <cellStyle name="Normal 16 2 15 3" xfId="971"/>
    <cellStyle name="Normal 16 2 15 4" xfId="972"/>
    <cellStyle name="Normal 16 2 15 5" xfId="973"/>
    <cellStyle name="Normal 16 2 15 6" xfId="974"/>
    <cellStyle name="Normal 16 2 15 7" xfId="975"/>
    <cellStyle name="Normal 16 2 15 8" xfId="976"/>
    <cellStyle name="Normal 16 2 15 9" xfId="977"/>
    <cellStyle name="Normal 16 2 16" xfId="978"/>
    <cellStyle name="Normal 16 2 16 2" xfId="979"/>
    <cellStyle name="Normal 16 2 16 3" xfId="980"/>
    <cellStyle name="Normal 16 2 16 4" xfId="981"/>
    <cellStyle name="Normal 16 2 16 5" xfId="982"/>
    <cellStyle name="Normal 16 2 16 6" xfId="983"/>
    <cellStyle name="Normal 16 2 16 7" xfId="984"/>
    <cellStyle name="Normal 16 2 16 8" xfId="985"/>
    <cellStyle name="Normal 16 2 17" xfId="986"/>
    <cellStyle name="Normal 16 2 18" xfId="987"/>
    <cellStyle name="Normal 16 2 19" xfId="988"/>
    <cellStyle name="Normal 16 2 2" xfId="989"/>
    <cellStyle name="Normal 16 2 2 10" xfId="990"/>
    <cellStyle name="Normal 16 2 2 10 2" xfId="991"/>
    <cellStyle name="Normal 16 2 2 10 2 2" xfId="992"/>
    <cellStyle name="Normal 16 2 2 10 2 2 2" xfId="993"/>
    <cellStyle name="Normal 16 2 2 10 2 2 3" xfId="994"/>
    <cellStyle name="Normal 16 2 2 10 2 2 4" xfId="995"/>
    <cellStyle name="Normal 16 2 2 10 2 2 5" xfId="996"/>
    <cellStyle name="Normal 16 2 2 10 2 2 6" xfId="997"/>
    <cellStyle name="Normal 16 2 2 10 2 2 7" xfId="998"/>
    <cellStyle name="Normal 16 2 2 10 2 2 8" xfId="999"/>
    <cellStyle name="Normal 16 2 2 10 2 3" xfId="1000"/>
    <cellStyle name="Normal 16 2 2 10 2 4" xfId="1001"/>
    <cellStyle name="Normal 16 2 2 10 2 5" xfId="1002"/>
    <cellStyle name="Normal 16 2 2 10 2 6" xfId="1003"/>
    <cellStyle name="Normal 16 2 2 10 2 7" xfId="1004"/>
    <cellStyle name="Normal 16 2 2 10 2 8" xfId="1005"/>
    <cellStyle name="Normal 16 2 2 10 3" xfId="1006"/>
    <cellStyle name="Normal 16 2 2 10 4" xfId="1007"/>
    <cellStyle name="Normal 16 2 2 10 5" xfId="1008"/>
    <cellStyle name="Normal 16 2 2 10 6" xfId="1009"/>
    <cellStyle name="Normal 16 2 2 10 7" xfId="1010"/>
    <cellStyle name="Normal 16 2 2 10 8" xfId="1011"/>
    <cellStyle name="Normal 16 2 2 10 9" xfId="1012"/>
    <cellStyle name="Normal 16 2 2 11" xfId="1013"/>
    <cellStyle name="Normal 16 2 2 11 2" xfId="1014"/>
    <cellStyle name="Normal 16 2 2 11 3" xfId="1015"/>
    <cellStyle name="Normal 16 2 2 11 4" xfId="1016"/>
    <cellStyle name="Normal 16 2 2 11 5" xfId="1017"/>
    <cellStyle name="Normal 16 2 2 11 6" xfId="1018"/>
    <cellStyle name="Normal 16 2 2 11 7" xfId="1019"/>
    <cellStyle name="Normal 16 2 2 11 8" xfId="1020"/>
    <cellStyle name="Normal 16 2 2 12" xfId="1021"/>
    <cellStyle name="Normal 16 2 2 13" xfId="1022"/>
    <cellStyle name="Normal 16 2 2 14" xfId="1023"/>
    <cellStyle name="Normal 16 2 2 15" xfId="1024"/>
    <cellStyle name="Normal 16 2 2 16" xfId="1025"/>
    <cellStyle name="Normal 16 2 2 17" xfId="1026"/>
    <cellStyle name="Normal 16 2 2 2" xfId="1027"/>
    <cellStyle name="Normal 16 2 2 2 10" xfId="1028"/>
    <cellStyle name="Normal 16 2 2 2 10 2" xfId="1029"/>
    <cellStyle name="Normal 16 2 2 2 10 2 2" xfId="1030"/>
    <cellStyle name="Normal 16 2 2 2 10 2 2 2" xfId="1031"/>
    <cellStyle name="Normal 16 2 2 2 10 2 2 3" xfId="1032"/>
    <cellStyle name="Normal 16 2 2 2 10 2 2 4" xfId="1033"/>
    <cellStyle name="Normal 16 2 2 2 10 2 2 5" xfId="1034"/>
    <cellStyle name="Normal 16 2 2 2 10 2 2 6" xfId="1035"/>
    <cellStyle name="Normal 16 2 2 2 10 2 2 7" xfId="1036"/>
    <cellStyle name="Normal 16 2 2 2 10 2 2 8" xfId="1037"/>
    <cellStyle name="Normal 16 2 2 2 10 2 3" xfId="1038"/>
    <cellStyle name="Normal 16 2 2 2 10 2 4" xfId="1039"/>
    <cellStyle name="Normal 16 2 2 2 10 2 5" xfId="1040"/>
    <cellStyle name="Normal 16 2 2 2 10 2 6" xfId="1041"/>
    <cellStyle name="Normal 16 2 2 2 10 2 7" xfId="1042"/>
    <cellStyle name="Normal 16 2 2 2 10 2 8" xfId="1043"/>
    <cellStyle name="Normal 16 2 2 2 10 3" xfId="1044"/>
    <cellStyle name="Normal 16 2 2 2 10 4" xfId="1045"/>
    <cellStyle name="Normal 16 2 2 2 10 5" xfId="1046"/>
    <cellStyle name="Normal 16 2 2 2 10 6" xfId="1047"/>
    <cellStyle name="Normal 16 2 2 2 10 7" xfId="1048"/>
    <cellStyle name="Normal 16 2 2 2 10 8" xfId="1049"/>
    <cellStyle name="Normal 16 2 2 2 10 9" xfId="1050"/>
    <cellStyle name="Normal 16 2 2 2 11" xfId="1051"/>
    <cellStyle name="Normal 16 2 2 2 11 2" xfId="1052"/>
    <cellStyle name="Normal 16 2 2 2 11 3" xfId="1053"/>
    <cellStyle name="Normal 16 2 2 2 11 4" xfId="1054"/>
    <cellStyle name="Normal 16 2 2 2 11 5" xfId="1055"/>
    <cellStyle name="Normal 16 2 2 2 11 6" xfId="1056"/>
    <cellStyle name="Normal 16 2 2 2 11 7" xfId="1057"/>
    <cellStyle name="Normal 16 2 2 2 11 8" xfId="1058"/>
    <cellStyle name="Normal 16 2 2 2 12" xfId="1059"/>
    <cellStyle name="Normal 16 2 2 2 13" xfId="1060"/>
    <cellStyle name="Normal 16 2 2 2 14" xfId="1061"/>
    <cellStyle name="Normal 16 2 2 2 15" xfId="1062"/>
    <cellStyle name="Normal 16 2 2 2 16" xfId="1063"/>
    <cellStyle name="Normal 16 2 2 2 17" xfId="1064"/>
    <cellStyle name="Normal 16 2 2 2 2" xfId="1065"/>
    <cellStyle name="Normal 16 2 2 2 2 10" xfId="1066"/>
    <cellStyle name="Normal 16 2 2 2 2 2" xfId="1067"/>
    <cellStyle name="Normal 16 2 2 2 2 2 2" xfId="1068"/>
    <cellStyle name="Normal 16 2 2 2 2 2 2 2" xfId="1069"/>
    <cellStyle name="Normal 16 2 2 2 2 2 2 2 2" xfId="1070"/>
    <cellStyle name="Normal 16 2 2 2 2 2 2 2 3" xfId="1071"/>
    <cellStyle name="Normal 16 2 2 2 2 2 2 2 4" xfId="1072"/>
    <cellStyle name="Normal 16 2 2 2 2 2 2 2 5" xfId="1073"/>
    <cellStyle name="Normal 16 2 2 2 2 2 2 2 6" xfId="1074"/>
    <cellStyle name="Normal 16 2 2 2 2 2 2 2 7" xfId="1075"/>
    <cellStyle name="Normal 16 2 2 2 2 2 2 2 8" xfId="1076"/>
    <cellStyle name="Normal 16 2 2 2 2 2 2 3" xfId="1077"/>
    <cellStyle name="Normal 16 2 2 2 2 2 2 4" xfId="1078"/>
    <cellStyle name="Normal 16 2 2 2 2 2 2 5" xfId="1079"/>
    <cellStyle name="Normal 16 2 2 2 2 2 2 6" xfId="1080"/>
    <cellStyle name="Normal 16 2 2 2 2 2 2 7" xfId="1081"/>
    <cellStyle name="Normal 16 2 2 2 2 2 2 8" xfId="1082"/>
    <cellStyle name="Normal 16 2 2 2 2 2 3" xfId="1083"/>
    <cellStyle name="Normal 16 2 2 2 2 2 4" xfId="1084"/>
    <cellStyle name="Normal 16 2 2 2 2 2 5" xfId="1085"/>
    <cellStyle name="Normal 16 2 2 2 2 2 6" xfId="1086"/>
    <cellStyle name="Normal 16 2 2 2 2 2 7" xfId="1087"/>
    <cellStyle name="Normal 16 2 2 2 2 2 8" xfId="1088"/>
    <cellStyle name="Normal 16 2 2 2 2 2 9" xfId="1089"/>
    <cellStyle name="Normal 16 2 2 2 2 3" xfId="1090"/>
    <cellStyle name="Normal 16 2 2 2 2 4" xfId="1091"/>
    <cellStyle name="Normal 16 2 2 2 2 4 2" xfId="1092"/>
    <cellStyle name="Normal 16 2 2 2 2 4 3" xfId="1093"/>
    <cellStyle name="Normal 16 2 2 2 2 4 4" xfId="1094"/>
    <cellStyle name="Normal 16 2 2 2 2 4 5" xfId="1095"/>
    <cellStyle name="Normal 16 2 2 2 2 4 6" xfId="1096"/>
    <cellStyle name="Normal 16 2 2 2 2 4 7" xfId="1097"/>
    <cellStyle name="Normal 16 2 2 2 2 4 8" xfId="1098"/>
    <cellStyle name="Normal 16 2 2 2 2 5" xfId="1099"/>
    <cellStyle name="Normal 16 2 2 2 2 6" xfId="1100"/>
    <cellStyle name="Normal 16 2 2 2 2 7" xfId="1101"/>
    <cellStyle name="Normal 16 2 2 2 2 8" xfId="1102"/>
    <cellStyle name="Normal 16 2 2 2 2 9" xfId="1103"/>
    <cellStyle name="Normal 16 2 2 2 3" xfId="1104"/>
    <cellStyle name="Normal 16 2 2 2 4" xfId="1105"/>
    <cellStyle name="Normal 16 2 2 2 5" xfId="1106"/>
    <cellStyle name="Normal 16 2 2 2 6" xfId="1107"/>
    <cellStyle name="Normal 16 2 2 2 7" xfId="1108"/>
    <cellStyle name="Normal 16 2 2 2 8" xfId="1109"/>
    <cellStyle name="Normal 16 2 2 2 9" xfId="1110"/>
    <cellStyle name="Normal 16 2 2 3" xfId="1111"/>
    <cellStyle name="Normal 16 2 2 3 10" xfId="1112"/>
    <cellStyle name="Normal 16 2 2 3 2" xfId="1113"/>
    <cellStyle name="Normal 16 2 2 3 2 2" xfId="1114"/>
    <cellStyle name="Normal 16 2 2 3 2 2 2" xfId="1115"/>
    <cellStyle name="Normal 16 2 2 3 2 2 2 2" xfId="1116"/>
    <cellStyle name="Normal 16 2 2 3 2 2 2 3" xfId="1117"/>
    <cellStyle name="Normal 16 2 2 3 2 2 2 4" xfId="1118"/>
    <cellStyle name="Normal 16 2 2 3 2 2 2 5" xfId="1119"/>
    <cellStyle name="Normal 16 2 2 3 2 2 2 6" xfId="1120"/>
    <cellStyle name="Normal 16 2 2 3 2 2 2 7" xfId="1121"/>
    <cellStyle name="Normal 16 2 2 3 2 2 2 8" xfId="1122"/>
    <cellStyle name="Normal 16 2 2 3 2 2 3" xfId="1123"/>
    <cellStyle name="Normal 16 2 2 3 2 2 4" xfId="1124"/>
    <cellStyle name="Normal 16 2 2 3 2 2 5" xfId="1125"/>
    <cellStyle name="Normal 16 2 2 3 2 2 6" xfId="1126"/>
    <cellStyle name="Normal 16 2 2 3 2 2 7" xfId="1127"/>
    <cellStyle name="Normal 16 2 2 3 2 2 8" xfId="1128"/>
    <cellStyle name="Normal 16 2 2 3 2 3" xfId="1129"/>
    <cellStyle name="Normal 16 2 2 3 2 4" xfId="1130"/>
    <cellStyle name="Normal 16 2 2 3 2 5" xfId="1131"/>
    <cellStyle name="Normal 16 2 2 3 2 6" xfId="1132"/>
    <cellStyle name="Normal 16 2 2 3 2 7" xfId="1133"/>
    <cellStyle name="Normal 16 2 2 3 2 8" xfId="1134"/>
    <cellStyle name="Normal 16 2 2 3 2 9" xfId="1135"/>
    <cellStyle name="Normal 16 2 2 3 3" xfId="1136"/>
    <cellStyle name="Normal 16 2 2 3 4" xfId="1137"/>
    <cellStyle name="Normal 16 2 2 3 4 2" xfId="1138"/>
    <cellStyle name="Normal 16 2 2 3 4 3" xfId="1139"/>
    <cellStyle name="Normal 16 2 2 3 4 4" xfId="1140"/>
    <cellStyle name="Normal 16 2 2 3 4 5" xfId="1141"/>
    <cellStyle name="Normal 16 2 2 3 4 6" xfId="1142"/>
    <cellStyle name="Normal 16 2 2 3 4 7" xfId="1143"/>
    <cellStyle name="Normal 16 2 2 3 4 8" xfId="1144"/>
    <cellStyle name="Normal 16 2 2 3 5" xfId="1145"/>
    <cellStyle name="Normal 16 2 2 3 6" xfId="1146"/>
    <cellStyle name="Normal 16 2 2 3 7" xfId="1147"/>
    <cellStyle name="Normal 16 2 2 3 8" xfId="1148"/>
    <cellStyle name="Normal 16 2 2 3 9" xfId="1149"/>
    <cellStyle name="Normal 16 2 2 4" xfId="1150"/>
    <cellStyle name="Normal 16 2 2 5" xfId="1151"/>
    <cellStyle name="Normal 16 2 2 6" xfId="1152"/>
    <cellStyle name="Normal 16 2 2 7" xfId="1153"/>
    <cellStyle name="Normal 16 2 2 8" xfId="1154"/>
    <cellStyle name="Normal 16 2 2 9" xfId="1155"/>
    <cellStyle name="Normal 16 2 20" xfId="1156"/>
    <cellStyle name="Normal 16 2 21" xfId="1157"/>
    <cellStyle name="Normal 16 2 22" xfId="1158"/>
    <cellStyle name="Normal 16 2 3" xfId="1159"/>
    <cellStyle name="Normal 16 2 4" xfId="1160"/>
    <cellStyle name="Normal 16 2 5" xfId="1161"/>
    <cellStyle name="Normal 16 2 6" xfId="1162"/>
    <cellStyle name="Normal 16 2 7" xfId="1163"/>
    <cellStyle name="Normal 16 2 7 10" xfId="1164"/>
    <cellStyle name="Normal 16 2 7 2" xfId="1165"/>
    <cellStyle name="Normal 16 2 7 2 2" xfId="1166"/>
    <cellStyle name="Normal 16 2 7 2 2 2" xfId="1167"/>
    <cellStyle name="Normal 16 2 7 2 2 2 2" xfId="1168"/>
    <cellStyle name="Normal 16 2 7 2 2 2 3" xfId="1169"/>
    <cellStyle name="Normal 16 2 7 2 2 2 4" xfId="1170"/>
    <cellStyle name="Normal 16 2 7 2 2 2 5" xfId="1171"/>
    <cellStyle name="Normal 16 2 7 2 2 2 6" xfId="1172"/>
    <cellStyle name="Normal 16 2 7 2 2 2 7" xfId="1173"/>
    <cellStyle name="Normal 16 2 7 2 2 2 8" xfId="1174"/>
    <cellStyle name="Normal 16 2 7 2 2 3" xfId="1175"/>
    <cellStyle name="Normal 16 2 7 2 2 4" xfId="1176"/>
    <cellStyle name="Normal 16 2 7 2 2 5" xfId="1177"/>
    <cellStyle name="Normal 16 2 7 2 2 6" xfId="1178"/>
    <cellStyle name="Normal 16 2 7 2 2 7" xfId="1179"/>
    <cellStyle name="Normal 16 2 7 2 2 8" xfId="1180"/>
    <cellStyle name="Normal 16 2 7 2 3" xfId="1181"/>
    <cellStyle name="Normal 16 2 7 2 4" xfId="1182"/>
    <cellStyle name="Normal 16 2 7 2 5" xfId="1183"/>
    <cellStyle name="Normal 16 2 7 2 6" xfId="1184"/>
    <cellStyle name="Normal 16 2 7 2 7" xfId="1185"/>
    <cellStyle name="Normal 16 2 7 2 8" xfId="1186"/>
    <cellStyle name="Normal 16 2 7 2 9" xfId="1187"/>
    <cellStyle name="Normal 16 2 7 3" xfId="1188"/>
    <cellStyle name="Normal 16 2 7 4" xfId="1189"/>
    <cellStyle name="Normal 16 2 7 4 2" xfId="1190"/>
    <cellStyle name="Normal 16 2 7 4 3" xfId="1191"/>
    <cellStyle name="Normal 16 2 7 4 4" xfId="1192"/>
    <cellStyle name="Normal 16 2 7 4 5" xfId="1193"/>
    <cellStyle name="Normal 16 2 7 4 6" xfId="1194"/>
    <cellStyle name="Normal 16 2 7 4 7" xfId="1195"/>
    <cellStyle name="Normal 16 2 7 4 8" xfId="1196"/>
    <cellStyle name="Normal 16 2 7 5" xfId="1197"/>
    <cellStyle name="Normal 16 2 7 6" xfId="1198"/>
    <cellStyle name="Normal 16 2 7 7" xfId="1199"/>
    <cellStyle name="Normal 16 2 7 8" xfId="1200"/>
    <cellStyle name="Normal 16 2 7 9" xfId="1201"/>
    <cellStyle name="Normal 16 2 8" xfId="1202"/>
    <cellStyle name="Normal 16 2 9" xfId="1203"/>
    <cellStyle name="Normal 16 3" xfId="1204"/>
    <cellStyle name="Normal 16 3 10" xfId="1205"/>
    <cellStyle name="Normal 16 3 10 2" xfId="1206"/>
    <cellStyle name="Normal 16 3 10 2 2" xfId="1207"/>
    <cellStyle name="Normal 16 3 10 2 2 2" xfId="1208"/>
    <cellStyle name="Normal 16 3 10 2 2 3" xfId="1209"/>
    <cellStyle name="Normal 16 3 10 2 2 4" xfId="1210"/>
    <cellStyle name="Normal 16 3 10 2 2 5" xfId="1211"/>
    <cellStyle name="Normal 16 3 10 2 2 6" xfId="1212"/>
    <cellStyle name="Normal 16 3 10 2 2 7" xfId="1213"/>
    <cellStyle name="Normal 16 3 10 2 2 8" xfId="1214"/>
    <cellStyle name="Normal 16 3 10 2 3" xfId="1215"/>
    <cellStyle name="Normal 16 3 10 2 4" xfId="1216"/>
    <cellStyle name="Normal 16 3 10 2 5" xfId="1217"/>
    <cellStyle name="Normal 16 3 10 2 6" xfId="1218"/>
    <cellStyle name="Normal 16 3 10 2 7" xfId="1219"/>
    <cellStyle name="Normal 16 3 10 2 8" xfId="1220"/>
    <cellStyle name="Normal 16 3 10 3" xfId="1221"/>
    <cellStyle name="Normal 16 3 10 4" xfId="1222"/>
    <cellStyle name="Normal 16 3 10 5" xfId="1223"/>
    <cellStyle name="Normal 16 3 10 6" xfId="1224"/>
    <cellStyle name="Normal 16 3 10 7" xfId="1225"/>
    <cellStyle name="Normal 16 3 10 8" xfId="1226"/>
    <cellStyle name="Normal 16 3 10 9" xfId="1227"/>
    <cellStyle name="Normal 16 3 11" xfId="1228"/>
    <cellStyle name="Normal 16 3 11 2" xfId="1229"/>
    <cellStyle name="Normal 16 3 11 3" xfId="1230"/>
    <cellStyle name="Normal 16 3 11 4" xfId="1231"/>
    <cellStyle name="Normal 16 3 11 5" xfId="1232"/>
    <cellStyle name="Normal 16 3 11 6" xfId="1233"/>
    <cellStyle name="Normal 16 3 11 7" xfId="1234"/>
    <cellStyle name="Normal 16 3 11 8" xfId="1235"/>
    <cellStyle name="Normal 16 3 12" xfId="1236"/>
    <cellStyle name="Normal 16 3 13" xfId="1237"/>
    <cellStyle name="Normal 16 3 14" xfId="1238"/>
    <cellStyle name="Normal 16 3 15" xfId="1239"/>
    <cellStyle name="Normal 16 3 16" xfId="1240"/>
    <cellStyle name="Normal 16 3 17" xfId="1241"/>
    <cellStyle name="Normal 16 3 2" xfId="1242"/>
    <cellStyle name="Normal 16 3 2 10" xfId="1243"/>
    <cellStyle name="Normal 16 3 2 10 2" xfId="1244"/>
    <cellStyle name="Normal 16 3 2 10 2 2" xfId="1245"/>
    <cellStyle name="Normal 16 3 2 10 2 2 2" xfId="1246"/>
    <cellStyle name="Normal 16 3 2 10 2 2 3" xfId="1247"/>
    <cellStyle name="Normal 16 3 2 10 2 2 4" xfId="1248"/>
    <cellStyle name="Normal 16 3 2 10 2 2 5" xfId="1249"/>
    <cellStyle name="Normal 16 3 2 10 2 2 6" xfId="1250"/>
    <cellStyle name="Normal 16 3 2 10 2 2 7" xfId="1251"/>
    <cellStyle name="Normal 16 3 2 10 2 2 8" xfId="1252"/>
    <cellStyle name="Normal 16 3 2 10 2 3" xfId="1253"/>
    <cellStyle name="Normal 16 3 2 10 2 4" xfId="1254"/>
    <cellStyle name="Normal 16 3 2 10 2 5" xfId="1255"/>
    <cellStyle name="Normal 16 3 2 10 2 6" xfId="1256"/>
    <cellStyle name="Normal 16 3 2 10 2 7" xfId="1257"/>
    <cellStyle name="Normal 16 3 2 10 2 8" xfId="1258"/>
    <cellStyle name="Normal 16 3 2 10 3" xfId="1259"/>
    <cellStyle name="Normal 16 3 2 10 4" xfId="1260"/>
    <cellStyle name="Normal 16 3 2 10 5" xfId="1261"/>
    <cellStyle name="Normal 16 3 2 10 6" xfId="1262"/>
    <cellStyle name="Normal 16 3 2 10 7" xfId="1263"/>
    <cellStyle name="Normal 16 3 2 10 8" xfId="1264"/>
    <cellStyle name="Normal 16 3 2 10 9" xfId="1265"/>
    <cellStyle name="Normal 16 3 2 11" xfId="1266"/>
    <cellStyle name="Normal 16 3 2 11 2" xfId="1267"/>
    <cellStyle name="Normal 16 3 2 11 3" xfId="1268"/>
    <cellStyle name="Normal 16 3 2 11 4" xfId="1269"/>
    <cellStyle name="Normal 16 3 2 11 5" xfId="1270"/>
    <cellStyle name="Normal 16 3 2 11 6" xfId="1271"/>
    <cellStyle name="Normal 16 3 2 11 7" xfId="1272"/>
    <cellStyle name="Normal 16 3 2 11 8" xfId="1273"/>
    <cellStyle name="Normal 16 3 2 12" xfId="1274"/>
    <cellStyle name="Normal 16 3 2 13" xfId="1275"/>
    <cellStyle name="Normal 16 3 2 14" xfId="1276"/>
    <cellStyle name="Normal 16 3 2 15" xfId="1277"/>
    <cellStyle name="Normal 16 3 2 16" xfId="1278"/>
    <cellStyle name="Normal 16 3 2 17" xfId="1279"/>
    <cellStyle name="Normal 16 3 2 2" xfId="1280"/>
    <cellStyle name="Normal 16 3 2 2 10" xfId="1281"/>
    <cellStyle name="Normal 16 3 2 2 2" xfId="1282"/>
    <cellStyle name="Normal 16 3 2 2 2 2" xfId="1283"/>
    <cellStyle name="Normal 16 3 2 2 2 2 2" xfId="1284"/>
    <cellStyle name="Normal 16 3 2 2 2 2 2 2" xfId="1285"/>
    <cellStyle name="Normal 16 3 2 2 2 2 2 3" xfId="1286"/>
    <cellStyle name="Normal 16 3 2 2 2 2 2 4" xfId="1287"/>
    <cellStyle name="Normal 16 3 2 2 2 2 2 5" xfId="1288"/>
    <cellStyle name="Normal 16 3 2 2 2 2 2 6" xfId="1289"/>
    <cellStyle name="Normal 16 3 2 2 2 2 2 7" xfId="1290"/>
    <cellStyle name="Normal 16 3 2 2 2 2 2 8" xfId="1291"/>
    <cellStyle name="Normal 16 3 2 2 2 2 3" xfId="1292"/>
    <cellStyle name="Normal 16 3 2 2 2 2 4" xfId="1293"/>
    <cellStyle name="Normal 16 3 2 2 2 2 5" xfId="1294"/>
    <cellStyle name="Normal 16 3 2 2 2 2 6" xfId="1295"/>
    <cellStyle name="Normal 16 3 2 2 2 2 7" xfId="1296"/>
    <cellStyle name="Normal 16 3 2 2 2 2 8" xfId="1297"/>
    <cellStyle name="Normal 16 3 2 2 2 3" xfId="1298"/>
    <cellStyle name="Normal 16 3 2 2 2 4" xfId="1299"/>
    <cellStyle name="Normal 16 3 2 2 2 5" xfId="1300"/>
    <cellStyle name="Normal 16 3 2 2 2 6" xfId="1301"/>
    <cellStyle name="Normal 16 3 2 2 2 7" xfId="1302"/>
    <cellStyle name="Normal 16 3 2 2 2 8" xfId="1303"/>
    <cellStyle name="Normal 16 3 2 2 2 9" xfId="1304"/>
    <cellStyle name="Normal 16 3 2 2 3" xfId="1305"/>
    <cellStyle name="Normal 16 3 2 2 4" xfId="1306"/>
    <cellStyle name="Normal 16 3 2 2 4 2" xfId="1307"/>
    <cellStyle name="Normal 16 3 2 2 4 3" xfId="1308"/>
    <cellStyle name="Normal 16 3 2 2 4 4" xfId="1309"/>
    <cellStyle name="Normal 16 3 2 2 4 5" xfId="1310"/>
    <cellStyle name="Normal 16 3 2 2 4 6" xfId="1311"/>
    <cellStyle name="Normal 16 3 2 2 4 7" xfId="1312"/>
    <cellStyle name="Normal 16 3 2 2 4 8" xfId="1313"/>
    <cellStyle name="Normal 16 3 2 2 5" xfId="1314"/>
    <cellStyle name="Normal 16 3 2 2 6" xfId="1315"/>
    <cellStyle name="Normal 16 3 2 2 7" xfId="1316"/>
    <cellStyle name="Normal 16 3 2 2 8" xfId="1317"/>
    <cellStyle name="Normal 16 3 2 2 9" xfId="1318"/>
    <cellStyle name="Normal 16 3 2 3" xfId="1319"/>
    <cellStyle name="Normal 16 3 2 4" xfId="1320"/>
    <cellStyle name="Normal 16 3 2 5" xfId="1321"/>
    <cellStyle name="Normal 16 3 2 6" xfId="1322"/>
    <cellStyle name="Normal 16 3 2 7" xfId="1323"/>
    <cellStyle name="Normal 16 3 2 8" xfId="1324"/>
    <cellStyle name="Normal 16 3 2 9" xfId="1325"/>
    <cellStyle name="Normal 16 3 3" xfId="1326"/>
    <cellStyle name="Normal 16 3 3 10" xfId="1327"/>
    <cellStyle name="Normal 16 3 3 2" xfId="1328"/>
    <cellStyle name="Normal 16 3 3 2 2" xfId="1329"/>
    <cellStyle name="Normal 16 3 3 2 2 2" xfId="1330"/>
    <cellStyle name="Normal 16 3 3 2 2 2 2" xfId="1331"/>
    <cellStyle name="Normal 16 3 3 2 2 2 3" xfId="1332"/>
    <cellStyle name="Normal 16 3 3 2 2 2 4" xfId="1333"/>
    <cellStyle name="Normal 16 3 3 2 2 2 5" xfId="1334"/>
    <cellStyle name="Normal 16 3 3 2 2 2 6" xfId="1335"/>
    <cellStyle name="Normal 16 3 3 2 2 2 7" xfId="1336"/>
    <cellStyle name="Normal 16 3 3 2 2 2 8" xfId="1337"/>
    <cellStyle name="Normal 16 3 3 2 2 3" xfId="1338"/>
    <cellStyle name="Normal 16 3 3 2 2 4" xfId="1339"/>
    <cellStyle name="Normal 16 3 3 2 2 5" xfId="1340"/>
    <cellStyle name="Normal 16 3 3 2 2 6" xfId="1341"/>
    <cellStyle name="Normal 16 3 3 2 2 7" xfId="1342"/>
    <cellStyle name="Normal 16 3 3 2 2 8" xfId="1343"/>
    <cellStyle name="Normal 16 3 3 2 3" xfId="1344"/>
    <cellStyle name="Normal 16 3 3 2 4" xfId="1345"/>
    <cellStyle name="Normal 16 3 3 2 5" xfId="1346"/>
    <cellStyle name="Normal 16 3 3 2 6" xfId="1347"/>
    <cellStyle name="Normal 16 3 3 2 7" xfId="1348"/>
    <cellStyle name="Normal 16 3 3 2 8" xfId="1349"/>
    <cellStyle name="Normal 16 3 3 2 9" xfId="1350"/>
    <cellStyle name="Normal 16 3 3 3" xfId="1351"/>
    <cellStyle name="Normal 16 3 3 4" xfId="1352"/>
    <cellStyle name="Normal 16 3 3 4 2" xfId="1353"/>
    <cellStyle name="Normal 16 3 3 4 3" xfId="1354"/>
    <cellStyle name="Normal 16 3 3 4 4" xfId="1355"/>
    <cellStyle name="Normal 16 3 3 4 5" xfId="1356"/>
    <cellStyle name="Normal 16 3 3 4 6" xfId="1357"/>
    <cellStyle name="Normal 16 3 3 4 7" xfId="1358"/>
    <cellStyle name="Normal 16 3 3 4 8" xfId="1359"/>
    <cellStyle name="Normal 16 3 3 5" xfId="1360"/>
    <cellStyle name="Normal 16 3 3 6" xfId="1361"/>
    <cellStyle name="Normal 16 3 3 7" xfId="1362"/>
    <cellStyle name="Normal 16 3 3 8" xfId="1363"/>
    <cellStyle name="Normal 16 3 3 9" xfId="1364"/>
    <cellStyle name="Normal 16 3 4" xfId="1365"/>
    <cellStyle name="Normal 16 3 5" xfId="1366"/>
    <cellStyle name="Normal 16 3 6" xfId="1367"/>
    <cellStyle name="Normal 16 3 7" xfId="1368"/>
    <cellStyle name="Normal 16 3 8" xfId="1369"/>
    <cellStyle name="Normal 16 3 9" xfId="1370"/>
    <cellStyle name="Normal 16 4" xfId="1371"/>
    <cellStyle name="Normal 16 5" xfId="1372"/>
    <cellStyle name="Normal 16 6" xfId="1373"/>
    <cellStyle name="Normal 16 7" xfId="1374"/>
    <cellStyle name="Normal 16 8" xfId="1375"/>
    <cellStyle name="Normal 16 9" xfId="1376"/>
    <cellStyle name="Normal 17" xfId="1377"/>
    <cellStyle name="Normal 17 10" xfId="1378"/>
    <cellStyle name="Normal 17 11" xfId="1379"/>
    <cellStyle name="Normal 17 12" xfId="1380"/>
    <cellStyle name="Normal 17 13" xfId="1381"/>
    <cellStyle name="Normal 17 14" xfId="1382"/>
    <cellStyle name="Normal 17 15" xfId="1383"/>
    <cellStyle name="Normal 17 16" xfId="1384"/>
    <cellStyle name="Normal 17 17" xfId="1385"/>
    <cellStyle name="Normal 17 18" xfId="1386"/>
    <cellStyle name="Normal 17 19" xfId="1387"/>
    <cellStyle name="Normal 17 2" xfId="1388"/>
    <cellStyle name="Normal 17 20" xfId="1389"/>
    <cellStyle name="Normal 17 21" xfId="1390"/>
    <cellStyle name="Normal 17 22" xfId="1391"/>
    <cellStyle name="Normal 17 23" xfId="1392"/>
    <cellStyle name="Normal 17 3" xfId="1393"/>
    <cellStyle name="Normal 17 4" xfId="1394"/>
    <cellStyle name="Normal 17 5" xfId="1395"/>
    <cellStyle name="Normal 17 6" xfId="1396"/>
    <cellStyle name="Normal 17 7" xfId="1397"/>
    <cellStyle name="Normal 17 8" xfId="1398"/>
    <cellStyle name="Normal 17 9" xfId="1399"/>
    <cellStyle name="Normal 18" xfId="1400"/>
    <cellStyle name="Normal 18 10" xfId="1401"/>
    <cellStyle name="Normal 18 11" xfId="1402"/>
    <cellStyle name="Normal 18 12" xfId="1403"/>
    <cellStyle name="Normal 18 13" xfId="1404"/>
    <cellStyle name="Normal 18 14" xfId="1405"/>
    <cellStyle name="Normal 18 15" xfId="1406"/>
    <cellStyle name="Normal 18 16" xfId="1407"/>
    <cellStyle name="Normal 18 17" xfId="1408"/>
    <cellStyle name="Normal 18 18" xfId="1409"/>
    <cellStyle name="Normal 18 19" xfId="1410"/>
    <cellStyle name="Normal 18 2" xfId="1411"/>
    <cellStyle name="Normal 18 20" xfId="1412"/>
    <cellStyle name="Normal 18 21" xfId="1413"/>
    <cellStyle name="Normal 18 22" xfId="1414"/>
    <cellStyle name="Normal 18 23" xfId="1415"/>
    <cellStyle name="Normal 18 3" xfId="1416"/>
    <cellStyle name="Normal 18 4" xfId="1417"/>
    <cellStyle name="Normal 18 5" xfId="1418"/>
    <cellStyle name="Normal 18 6" xfId="1419"/>
    <cellStyle name="Normal 18 7" xfId="1420"/>
    <cellStyle name="Normal 18 8" xfId="1421"/>
    <cellStyle name="Normal 18 9" xfId="1422"/>
    <cellStyle name="Normal 19" xfId="1423"/>
    <cellStyle name="Normal 19 2" xfId="1424"/>
    <cellStyle name="Normal 19 3" xfId="1425"/>
    <cellStyle name="Normal 19 4" xfId="1426"/>
    <cellStyle name="Normal 19 5" xfId="1427"/>
    <cellStyle name="Normal 19 6" xfId="1428"/>
    <cellStyle name="Normal 19 7" xfId="1429"/>
    <cellStyle name="Normal 19 8" xfId="1430"/>
    <cellStyle name="Normal 2" xfId="1431"/>
    <cellStyle name="Normal 2 10" xfId="1432"/>
    <cellStyle name="Normal 2 11" xfId="1433"/>
    <cellStyle name="Normal 2 12" xfId="1434"/>
    <cellStyle name="Normal 2 12 10" xfId="1435"/>
    <cellStyle name="Normal 2 12 11" xfId="1436"/>
    <cellStyle name="Normal 2 12 12" xfId="1437"/>
    <cellStyle name="Normal 2 12 13" xfId="1438"/>
    <cellStyle name="Normal 2 12 14" xfId="1439"/>
    <cellStyle name="Normal 2 12 15" xfId="1440"/>
    <cellStyle name="Normal 2 12 15 2" xfId="1441"/>
    <cellStyle name="Normal 2 12 15 2 2" xfId="1442"/>
    <cellStyle name="Normal 2 12 15 2 2 2" xfId="1443"/>
    <cellStyle name="Normal 2 12 15 2 2 3" xfId="1444"/>
    <cellStyle name="Normal 2 12 15 2 2 4" xfId="1445"/>
    <cellStyle name="Normal 2 12 15 2 2 5" xfId="1446"/>
    <cellStyle name="Normal 2 12 15 2 2 6" xfId="1447"/>
    <cellStyle name="Normal 2 12 15 2 2 7" xfId="1448"/>
    <cellStyle name="Normal 2 12 15 2 2 8" xfId="1449"/>
    <cellStyle name="Normal 2 12 15 2 3" xfId="1450"/>
    <cellStyle name="Normal 2 12 15 2 4" xfId="1451"/>
    <cellStyle name="Normal 2 12 15 2 5" xfId="1452"/>
    <cellStyle name="Normal 2 12 15 2 6" xfId="1453"/>
    <cellStyle name="Normal 2 12 15 2 7" xfId="1454"/>
    <cellStyle name="Normal 2 12 15 2 8" xfId="1455"/>
    <cellStyle name="Normal 2 12 15 3" xfId="1456"/>
    <cellStyle name="Normal 2 12 15 4" xfId="1457"/>
    <cellStyle name="Normal 2 12 15 5" xfId="1458"/>
    <cellStyle name="Normal 2 12 15 6" xfId="1459"/>
    <cellStyle name="Normal 2 12 15 7" xfId="1460"/>
    <cellStyle name="Normal 2 12 15 8" xfId="1461"/>
    <cellStyle name="Normal 2 12 15 9" xfId="1462"/>
    <cellStyle name="Normal 2 12 16" xfId="1463"/>
    <cellStyle name="Normal 2 12 16 2" xfId="1464"/>
    <cellStyle name="Normal 2 12 16 3" xfId="1465"/>
    <cellStyle name="Normal 2 12 16 4" xfId="1466"/>
    <cellStyle name="Normal 2 12 16 5" xfId="1467"/>
    <cellStyle name="Normal 2 12 16 6" xfId="1468"/>
    <cellStyle name="Normal 2 12 16 7" xfId="1469"/>
    <cellStyle name="Normal 2 12 16 8" xfId="1470"/>
    <cellStyle name="Normal 2 12 17" xfId="1471"/>
    <cellStyle name="Normal 2 12 18" xfId="1472"/>
    <cellStyle name="Normal 2 12 19" xfId="1473"/>
    <cellStyle name="Normal 2 12 2" xfId="1474"/>
    <cellStyle name="Normal 2 12 2 10" xfId="1475"/>
    <cellStyle name="Normal 2 12 2 11" xfId="1476"/>
    <cellStyle name="Normal 2 12 2 12" xfId="1477"/>
    <cellStyle name="Normal 2 12 2 13" xfId="1478"/>
    <cellStyle name="Normal 2 12 2 14" xfId="1479"/>
    <cellStyle name="Normal 2 12 2 15" xfId="1480"/>
    <cellStyle name="Normal 2 12 2 15 2" xfId="1481"/>
    <cellStyle name="Normal 2 12 2 15 2 2" xfId="1482"/>
    <cellStyle name="Normal 2 12 2 15 2 2 2" xfId="1483"/>
    <cellStyle name="Normal 2 12 2 15 2 2 3" xfId="1484"/>
    <cellStyle name="Normal 2 12 2 15 2 2 4" xfId="1485"/>
    <cellStyle name="Normal 2 12 2 15 2 2 5" xfId="1486"/>
    <cellStyle name="Normal 2 12 2 15 2 2 6" xfId="1487"/>
    <cellStyle name="Normal 2 12 2 15 2 2 7" xfId="1488"/>
    <cellStyle name="Normal 2 12 2 15 2 2 8" xfId="1489"/>
    <cellStyle name="Normal 2 12 2 15 2 3" xfId="1490"/>
    <cellStyle name="Normal 2 12 2 15 2 4" xfId="1491"/>
    <cellStyle name="Normal 2 12 2 15 2 5" xfId="1492"/>
    <cellStyle name="Normal 2 12 2 15 2 6" xfId="1493"/>
    <cellStyle name="Normal 2 12 2 15 2 7" xfId="1494"/>
    <cellStyle name="Normal 2 12 2 15 2 8" xfId="1495"/>
    <cellStyle name="Normal 2 12 2 15 3" xfId="1496"/>
    <cellStyle name="Normal 2 12 2 15 4" xfId="1497"/>
    <cellStyle name="Normal 2 12 2 15 5" xfId="1498"/>
    <cellStyle name="Normal 2 12 2 15 6" xfId="1499"/>
    <cellStyle name="Normal 2 12 2 15 7" xfId="1500"/>
    <cellStyle name="Normal 2 12 2 15 8" xfId="1501"/>
    <cellStyle name="Normal 2 12 2 15 9" xfId="1502"/>
    <cellStyle name="Normal 2 12 2 16" xfId="1503"/>
    <cellStyle name="Normal 2 12 2 16 2" xfId="1504"/>
    <cellStyle name="Normal 2 12 2 16 3" xfId="1505"/>
    <cellStyle name="Normal 2 12 2 16 4" xfId="1506"/>
    <cellStyle name="Normal 2 12 2 16 5" xfId="1507"/>
    <cellStyle name="Normal 2 12 2 16 6" xfId="1508"/>
    <cellStyle name="Normal 2 12 2 16 7" xfId="1509"/>
    <cellStyle name="Normal 2 12 2 16 8" xfId="1510"/>
    <cellStyle name="Normal 2 12 2 17" xfId="1511"/>
    <cellStyle name="Normal 2 12 2 18" xfId="1512"/>
    <cellStyle name="Normal 2 12 2 19" xfId="1513"/>
    <cellStyle name="Normal 2 12 2 2" xfId="1514"/>
    <cellStyle name="Normal 2 12 2 2 10" xfId="1515"/>
    <cellStyle name="Normal 2 12 2 2 10 2" xfId="1516"/>
    <cellStyle name="Normal 2 12 2 2 10 2 2" xfId="1517"/>
    <cellStyle name="Normal 2 12 2 2 10 2 2 2" xfId="1518"/>
    <cellStyle name="Normal 2 12 2 2 10 2 2 3" xfId="1519"/>
    <cellStyle name="Normal 2 12 2 2 10 2 2 4" xfId="1520"/>
    <cellStyle name="Normal 2 12 2 2 10 2 2 5" xfId="1521"/>
    <cellStyle name="Normal 2 12 2 2 10 2 2 6" xfId="1522"/>
    <cellStyle name="Normal 2 12 2 2 10 2 2 7" xfId="1523"/>
    <cellStyle name="Normal 2 12 2 2 10 2 2 8" xfId="1524"/>
    <cellStyle name="Normal 2 12 2 2 10 2 3" xfId="1525"/>
    <cellStyle name="Normal 2 12 2 2 10 2 4" xfId="1526"/>
    <cellStyle name="Normal 2 12 2 2 10 2 5" xfId="1527"/>
    <cellStyle name="Normal 2 12 2 2 10 2 6" xfId="1528"/>
    <cellStyle name="Normal 2 12 2 2 10 2 7" xfId="1529"/>
    <cellStyle name="Normal 2 12 2 2 10 2 8" xfId="1530"/>
    <cellStyle name="Normal 2 12 2 2 10 3" xfId="1531"/>
    <cellStyle name="Normal 2 12 2 2 10 4" xfId="1532"/>
    <cellStyle name="Normal 2 12 2 2 10 5" xfId="1533"/>
    <cellStyle name="Normal 2 12 2 2 10 6" xfId="1534"/>
    <cellStyle name="Normal 2 12 2 2 10 7" xfId="1535"/>
    <cellStyle name="Normal 2 12 2 2 10 8" xfId="1536"/>
    <cellStyle name="Normal 2 12 2 2 10 9" xfId="1537"/>
    <cellStyle name="Normal 2 12 2 2 11" xfId="1538"/>
    <cellStyle name="Normal 2 12 2 2 11 2" xfId="1539"/>
    <cellStyle name="Normal 2 12 2 2 11 3" xfId="1540"/>
    <cellStyle name="Normal 2 12 2 2 11 4" xfId="1541"/>
    <cellStyle name="Normal 2 12 2 2 11 5" xfId="1542"/>
    <cellStyle name="Normal 2 12 2 2 11 6" xfId="1543"/>
    <cellStyle name="Normal 2 12 2 2 11 7" xfId="1544"/>
    <cellStyle name="Normal 2 12 2 2 11 8" xfId="1545"/>
    <cellStyle name="Normal 2 12 2 2 12" xfId="1546"/>
    <cellStyle name="Normal 2 12 2 2 13" xfId="1547"/>
    <cellStyle name="Normal 2 12 2 2 14" xfId="1548"/>
    <cellStyle name="Normal 2 12 2 2 15" xfId="1549"/>
    <cellStyle name="Normal 2 12 2 2 16" xfId="1550"/>
    <cellStyle name="Normal 2 12 2 2 17" xfId="1551"/>
    <cellStyle name="Normal 2 12 2 2 2" xfId="1552"/>
    <cellStyle name="Normal 2 12 2 2 2 10" xfId="1553"/>
    <cellStyle name="Normal 2 12 2 2 2 10 2" xfId="1554"/>
    <cellStyle name="Normal 2 12 2 2 2 10 2 2" xfId="1555"/>
    <cellStyle name="Normal 2 12 2 2 2 10 2 2 2" xfId="1556"/>
    <cellStyle name="Normal 2 12 2 2 2 10 2 2 3" xfId="1557"/>
    <cellStyle name="Normal 2 12 2 2 2 10 2 2 4" xfId="1558"/>
    <cellStyle name="Normal 2 12 2 2 2 10 2 2 5" xfId="1559"/>
    <cellStyle name="Normal 2 12 2 2 2 10 2 2 6" xfId="1560"/>
    <cellStyle name="Normal 2 12 2 2 2 10 2 2 7" xfId="1561"/>
    <cellStyle name="Normal 2 12 2 2 2 10 2 2 8" xfId="1562"/>
    <cellStyle name="Normal 2 12 2 2 2 10 2 3" xfId="1563"/>
    <cellStyle name="Normal 2 12 2 2 2 10 2 4" xfId="1564"/>
    <cellStyle name="Normal 2 12 2 2 2 10 2 5" xfId="1565"/>
    <cellStyle name="Normal 2 12 2 2 2 10 2 6" xfId="1566"/>
    <cellStyle name="Normal 2 12 2 2 2 10 2 7" xfId="1567"/>
    <cellStyle name="Normal 2 12 2 2 2 10 2 8" xfId="1568"/>
    <cellStyle name="Normal 2 12 2 2 2 10 3" xfId="1569"/>
    <cellStyle name="Normal 2 12 2 2 2 10 4" xfId="1570"/>
    <cellStyle name="Normal 2 12 2 2 2 10 5" xfId="1571"/>
    <cellStyle name="Normal 2 12 2 2 2 10 6" xfId="1572"/>
    <cellStyle name="Normal 2 12 2 2 2 10 7" xfId="1573"/>
    <cellStyle name="Normal 2 12 2 2 2 10 8" xfId="1574"/>
    <cellStyle name="Normal 2 12 2 2 2 10 9" xfId="1575"/>
    <cellStyle name="Normal 2 12 2 2 2 11" xfId="1576"/>
    <cellStyle name="Normal 2 12 2 2 2 11 2" xfId="1577"/>
    <cellStyle name="Normal 2 12 2 2 2 11 3" xfId="1578"/>
    <cellStyle name="Normal 2 12 2 2 2 11 4" xfId="1579"/>
    <cellStyle name="Normal 2 12 2 2 2 11 5" xfId="1580"/>
    <cellStyle name="Normal 2 12 2 2 2 11 6" xfId="1581"/>
    <cellStyle name="Normal 2 12 2 2 2 11 7" xfId="1582"/>
    <cellStyle name="Normal 2 12 2 2 2 11 8" xfId="1583"/>
    <cellStyle name="Normal 2 12 2 2 2 12" xfId="1584"/>
    <cellStyle name="Normal 2 12 2 2 2 13" xfId="1585"/>
    <cellStyle name="Normal 2 12 2 2 2 14" xfId="1586"/>
    <cellStyle name="Normal 2 12 2 2 2 15" xfId="1587"/>
    <cellStyle name="Normal 2 12 2 2 2 16" xfId="1588"/>
    <cellStyle name="Normal 2 12 2 2 2 17" xfId="1589"/>
    <cellStyle name="Normal 2 12 2 2 2 2" xfId="1590"/>
    <cellStyle name="Normal 2 12 2 2 2 2 10" xfId="1591"/>
    <cellStyle name="Normal 2 12 2 2 2 2 2" xfId="1592"/>
    <cellStyle name="Normal 2 12 2 2 2 2 2 2" xfId="1593"/>
    <cellStyle name="Normal 2 12 2 2 2 2 2 2 2" xfId="1594"/>
    <cellStyle name="Normal 2 12 2 2 2 2 2 2 2 2" xfId="1595"/>
    <cellStyle name="Normal 2 12 2 2 2 2 2 2 2 3" xfId="1596"/>
    <cellStyle name="Normal 2 12 2 2 2 2 2 2 2 4" xfId="1597"/>
    <cellStyle name="Normal 2 12 2 2 2 2 2 2 2 5" xfId="1598"/>
    <cellStyle name="Normal 2 12 2 2 2 2 2 2 2 6" xfId="1599"/>
    <cellStyle name="Normal 2 12 2 2 2 2 2 2 2 7" xfId="1600"/>
    <cellStyle name="Normal 2 12 2 2 2 2 2 2 2 8" xfId="1601"/>
    <cellStyle name="Normal 2 12 2 2 2 2 2 2 3" xfId="1602"/>
    <cellStyle name="Normal 2 12 2 2 2 2 2 2 4" xfId="1603"/>
    <cellStyle name="Normal 2 12 2 2 2 2 2 2 5" xfId="1604"/>
    <cellStyle name="Normal 2 12 2 2 2 2 2 2 6" xfId="1605"/>
    <cellStyle name="Normal 2 12 2 2 2 2 2 2 7" xfId="1606"/>
    <cellStyle name="Normal 2 12 2 2 2 2 2 2 8" xfId="1607"/>
    <cellStyle name="Normal 2 12 2 2 2 2 2 3" xfId="1608"/>
    <cellStyle name="Normal 2 12 2 2 2 2 2 4" xfId="1609"/>
    <cellStyle name="Normal 2 12 2 2 2 2 2 5" xfId="1610"/>
    <cellStyle name="Normal 2 12 2 2 2 2 2 6" xfId="1611"/>
    <cellStyle name="Normal 2 12 2 2 2 2 2 7" xfId="1612"/>
    <cellStyle name="Normal 2 12 2 2 2 2 2 8" xfId="1613"/>
    <cellStyle name="Normal 2 12 2 2 2 2 2 9" xfId="1614"/>
    <cellStyle name="Normal 2 12 2 2 2 2 3" xfId="1615"/>
    <cellStyle name="Normal 2 12 2 2 2 2 4" xfId="1616"/>
    <cellStyle name="Normal 2 12 2 2 2 2 4 2" xfId="1617"/>
    <cellStyle name="Normal 2 12 2 2 2 2 4 3" xfId="1618"/>
    <cellStyle name="Normal 2 12 2 2 2 2 4 4" xfId="1619"/>
    <cellStyle name="Normal 2 12 2 2 2 2 4 5" xfId="1620"/>
    <cellStyle name="Normal 2 12 2 2 2 2 4 6" xfId="1621"/>
    <cellStyle name="Normal 2 12 2 2 2 2 4 7" xfId="1622"/>
    <cellStyle name="Normal 2 12 2 2 2 2 4 8" xfId="1623"/>
    <cellStyle name="Normal 2 12 2 2 2 2 5" xfId="1624"/>
    <cellStyle name="Normal 2 12 2 2 2 2 6" xfId="1625"/>
    <cellStyle name="Normal 2 12 2 2 2 2 7" xfId="1626"/>
    <cellStyle name="Normal 2 12 2 2 2 2 8" xfId="1627"/>
    <cellStyle name="Normal 2 12 2 2 2 2 9" xfId="1628"/>
    <cellStyle name="Normal 2 12 2 2 2 3" xfId="1629"/>
    <cellStyle name="Normal 2 12 2 2 2 4" xfId="1630"/>
    <cellStyle name="Normal 2 12 2 2 2 5" xfId="1631"/>
    <cellStyle name="Normal 2 12 2 2 2 6" xfId="1632"/>
    <cellStyle name="Normal 2 12 2 2 2 7" xfId="1633"/>
    <cellStyle name="Normal 2 12 2 2 2 8" xfId="1634"/>
    <cellStyle name="Normal 2 12 2 2 2 9" xfId="1635"/>
    <cellStyle name="Normal 2 12 2 2 3" xfId="1636"/>
    <cellStyle name="Normal 2 12 2 2 3 10" xfId="1637"/>
    <cellStyle name="Normal 2 12 2 2 3 2" xfId="1638"/>
    <cellStyle name="Normal 2 12 2 2 3 2 2" xfId="1639"/>
    <cellStyle name="Normal 2 12 2 2 3 2 2 2" xfId="1640"/>
    <cellStyle name="Normal 2 12 2 2 3 2 2 2 2" xfId="1641"/>
    <cellStyle name="Normal 2 12 2 2 3 2 2 2 3" xfId="1642"/>
    <cellStyle name="Normal 2 12 2 2 3 2 2 2 4" xfId="1643"/>
    <cellStyle name="Normal 2 12 2 2 3 2 2 2 5" xfId="1644"/>
    <cellStyle name="Normal 2 12 2 2 3 2 2 2 6" xfId="1645"/>
    <cellStyle name="Normal 2 12 2 2 3 2 2 2 7" xfId="1646"/>
    <cellStyle name="Normal 2 12 2 2 3 2 2 2 8" xfId="1647"/>
    <cellStyle name="Normal 2 12 2 2 3 2 2 3" xfId="1648"/>
    <cellStyle name="Normal 2 12 2 2 3 2 2 4" xfId="1649"/>
    <cellStyle name="Normal 2 12 2 2 3 2 2 5" xfId="1650"/>
    <cellStyle name="Normal 2 12 2 2 3 2 2 6" xfId="1651"/>
    <cellStyle name="Normal 2 12 2 2 3 2 2 7" xfId="1652"/>
    <cellStyle name="Normal 2 12 2 2 3 2 2 8" xfId="1653"/>
    <cellStyle name="Normal 2 12 2 2 3 2 3" xfId="1654"/>
    <cellStyle name="Normal 2 12 2 2 3 2 4" xfId="1655"/>
    <cellStyle name="Normal 2 12 2 2 3 2 5" xfId="1656"/>
    <cellStyle name="Normal 2 12 2 2 3 2 6" xfId="1657"/>
    <cellStyle name="Normal 2 12 2 2 3 2 7" xfId="1658"/>
    <cellStyle name="Normal 2 12 2 2 3 2 8" xfId="1659"/>
    <cellStyle name="Normal 2 12 2 2 3 2 9" xfId="1660"/>
    <cellStyle name="Normal 2 12 2 2 3 3" xfId="1661"/>
    <cellStyle name="Normal 2 12 2 2 3 4" xfId="1662"/>
    <cellStyle name="Normal 2 12 2 2 3 4 2" xfId="1663"/>
    <cellStyle name="Normal 2 12 2 2 3 4 3" xfId="1664"/>
    <cellStyle name="Normal 2 12 2 2 3 4 4" xfId="1665"/>
    <cellStyle name="Normal 2 12 2 2 3 4 5" xfId="1666"/>
    <cellStyle name="Normal 2 12 2 2 3 4 6" xfId="1667"/>
    <cellStyle name="Normal 2 12 2 2 3 4 7" xfId="1668"/>
    <cellStyle name="Normal 2 12 2 2 3 4 8" xfId="1669"/>
    <cellStyle name="Normal 2 12 2 2 3 5" xfId="1670"/>
    <cellStyle name="Normal 2 12 2 2 3 6" xfId="1671"/>
    <cellStyle name="Normal 2 12 2 2 3 7" xfId="1672"/>
    <cellStyle name="Normal 2 12 2 2 3 8" xfId="1673"/>
    <cellStyle name="Normal 2 12 2 2 3 9" xfId="1674"/>
    <cellStyle name="Normal 2 12 2 2 4" xfId="1675"/>
    <cellStyle name="Normal 2 12 2 2 5" xfId="1676"/>
    <cellStyle name="Normal 2 12 2 2 6" xfId="1677"/>
    <cellStyle name="Normal 2 12 2 2 7" xfId="1678"/>
    <cellStyle name="Normal 2 12 2 2 8" xfId="1679"/>
    <cellStyle name="Normal 2 12 2 2 9" xfId="1680"/>
    <cellStyle name="Normal 2 12 2 20" xfId="1681"/>
    <cellStyle name="Normal 2 12 2 21" xfId="1682"/>
    <cellStyle name="Normal 2 12 2 22" xfId="1683"/>
    <cellStyle name="Normal 2 12 2 3" xfId="1684"/>
    <cellStyle name="Normal 2 12 2 4" xfId="1685"/>
    <cellStyle name="Normal 2 12 2 5" xfId="1686"/>
    <cellStyle name="Normal 2 12 2 6" xfId="1687"/>
    <cellStyle name="Normal 2 12 2 7" xfId="1688"/>
    <cellStyle name="Normal 2 12 2 7 10" xfId="1689"/>
    <cellStyle name="Normal 2 12 2 7 2" xfId="1690"/>
    <cellStyle name="Normal 2 12 2 7 2 2" xfId="1691"/>
    <cellStyle name="Normal 2 12 2 7 2 2 2" xfId="1692"/>
    <cellStyle name="Normal 2 12 2 7 2 2 2 2" xfId="1693"/>
    <cellStyle name="Normal 2 12 2 7 2 2 2 3" xfId="1694"/>
    <cellStyle name="Normal 2 12 2 7 2 2 2 4" xfId="1695"/>
    <cellStyle name="Normal 2 12 2 7 2 2 2 5" xfId="1696"/>
    <cellStyle name="Normal 2 12 2 7 2 2 2 6" xfId="1697"/>
    <cellStyle name="Normal 2 12 2 7 2 2 2 7" xfId="1698"/>
    <cellStyle name="Normal 2 12 2 7 2 2 2 8" xfId="1699"/>
    <cellStyle name="Normal 2 12 2 7 2 2 3" xfId="1700"/>
    <cellStyle name="Normal 2 12 2 7 2 2 4" xfId="1701"/>
    <cellStyle name="Normal 2 12 2 7 2 2 5" xfId="1702"/>
    <cellStyle name="Normal 2 12 2 7 2 2 6" xfId="1703"/>
    <cellStyle name="Normal 2 12 2 7 2 2 7" xfId="1704"/>
    <cellStyle name="Normal 2 12 2 7 2 2 8" xfId="1705"/>
    <cellStyle name="Normal 2 12 2 7 2 3" xfId="1706"/>
    <cellStyle name="Normal 2 12 2 7 2 4" xfId="1707"/>
    <cellStyle name="Normal 2 12 2 7 2 5" xfId="1708"/>
    <cellStyle name="Normal 2 12 2 7 2 6" xfId="1709"/>
    <cellStyle name="Normal 2 12 2 7 2 7" xfId="1710"/>
    <cellStyle name="Normal 2 12 2 7 2 8" xfId="1711"/>
    <cellStyle name="Normal 2 12 2 7 2 9" xfId="1712"/>
    <cellStyle name="Normal 2 12 2 7 3" xfId="1713"/>
    <cellStyle name="Normal 2 12 2 7 4" xfId="1714"/>
    <cellStyle name="Normal 2 12 2 7 4 2" xfId="1715"/>
    <cellStyle name="Normal 2 12 2 7 4 3" xfId="1716"/>
    <cellStyle name="Normal 2 12 2 7 4 4" xfId="1717"/>
    <cellStyle name="Normal 2 12 2 7 4 5" xfId="1718"/>
    <cellStyle name="Normal 2 12 2 7 4 6" xfId="1719"/>
    <cellStyle name="Normal 2 12 2 7 4 7" xfId="1720"/>
    <cellStyle name="Normal 2 12 2 7 4 8" xfId="1721"/>
    <cellStyle name="Normal 2 12 2 7 5" xfId="1722"/>
    <cellStyle name="Normal 2 12 2 7 6" xfId="1723"/>
    <cellStyle name="Normal 2 12 2 7 7" xfId="1724"/>
    <cellStyle name="Normal 2 12 2 7 8" xfId="1725"/>
    <cellStyle name="Normal 2 12 2 7 9" xfId="1726"/>
    <cellStyle name="Normal 2 12 2 8" xfId="1727"/>
    <cellStyle name="Normal 2 12 2 9" xfId="1728"/>
    <cellStyle name="Normal 2 12 20" xfId="1729"/>
    <cellStyle name="Normal 2 12 21" xfId="1730"/>
    <cellStyle name="Normal 2 12 22" xfId="1731"/>
    <cellStyle name="Normal 2 12 3" xfId="1732"/>
    <cellStyle name="Normal 2 12 3 10" xfId="1733"/>
    <cellStyle name="Normal 2 12 3 10 2" xfId="1734"/>
    <cellStyle name="Normal 2 12 3 10 2 2" xfId="1735"/>
    <cellStyle name="Normal 2 12 3 10 2 2 2" xfId="1736"/>
    <cellStyle name="Normal 2 12 3 10 2 2 3" xfId="1737"/>
    <cellStyle name="Normal 2 12 3 10 2 2 4" xfId="1738"/>
    <cellStyle name="Normal 2 12 3 10 2 2 5" xfId="1739"/>
    <cellStyle name="Normal 2 12 3 10 2 2 6" xfId="1740"/>
    <cellStyle name="Normal 2 12 3 10 2 2 7" xfId="1741"/>
    <cellStyle name="Normal 2 12 3 10 2 2 8" xfId="1742"/>
    <cellStyle name="Normal 2 12 3 10 2 3" xfId="1743"/>
    <cellStyle name="Normal 2 12 3 10 2 4" xfId="1744"/>
    <cellStyle name="Normal 2 12 3 10 2 5" xfId="1745"/>
    <cellStyle name="Normal 2 12 3 10 2 6" xfId="1746"/>
    <cellStyle name="Normal 2 12 3 10 2 7" xfId="1747"/>
    <cellStyle name="Normal 2 12 3 10 2 8" xfId="1748"/>
    <cellStyle name="Normal 2 12 3 10 3" xfId="1749"/>
    <cellStyle name="Normal 2 12 3 10 4" xfId="1750"/>
    <cellStyle name="Normal 2 12 3 10 5" xfId="1751"/>
    <cellStyle name="Normal 2 12 3 10 6" xfId="1752"/>
    <cellStyle name="Normal 2 12 3 10 7" xfId="1753"/>
    <cellStyle name="Normal 2 12 3 10 8" xfId="1754"/>
    <cellStyle name="Normal 2 12 3 10 9" xfId="1755"/>
    <cellStyle name="Normal 2 12 3 11" xfId="1756"/>
    <cellStyle name="Normal 2 12 3 11 2" xfId="1757"/>
    <cellStyle name="Normal 2 12 3 11 3" xfId="1758"/>
    <cellStyle name="Normal 2 12 3 11 4" xfId="1759"/>
    <cellStyle name="Normal 2 12 3 11 5" xfId="1760"/>
    <cellStyle name="Normal 2 12 3 11 6" xfId="1761"/>
    <cellStyle name="Normal 2 12 3 11 7" xfId="1762"/>
    <cellStyle name="Normal 2 12 3 11 8" xfId="1763"/>
    <cellStyle name="Normal 2 12 3 12" xfId="1764"/>
    <cellStyle name="Normal 2 12 3 13" xfId="1765"/>
    <cellStyle name="Normal 2 12 3 14" xfId="1766"/>
    <cellStyle name="Normal 2 12 3 15" xfId="1767"/>
    <cellStyle name="Normal 2 12 3 16" xfId="1768"/>
    <cellStyle name="Normal 2 12 3 17" xfId="1769"/>
    <cellStyle name="Normal 2 12 3 2" xfId="1770"/>
    <cellStyle name="Normal 2 12 3 2 10" xfId="1771"/>
    <cellStyle name="Normal 2 12 3 2 10 2" xfId="1772"/>
    <cellStyle name="Normal 2 12 3 2 10 2 2" xfId="1773"/>
    <cellStyle name="Normal 2 12 3 2 10 2 2 2" xfId="1774"/>
    <cellStyle name="Normal 2 12 3 2 10 2 2 3" xfId="1775"/>
    <cellStyle name="Normal 2 12 3 2 10 2 2 4" xfId="1776"/>
    <cellStyle name="Normal 2 12 3 2 10 2 2 5" xfId="1777"/>
    <cellStyle name="Normal 2 12 3 2 10 2 2 6" xfId="1778"/>
    <cellStyle name="Normal 2 12 3 2 10 2 2 7" xfId="1779"/>
    <cellStyle name="Normal 2 12 3 2 10 2 2 8" xfId="1780"/>
    <cellStyle name="Normal 2 12 3 2 10 2 3" xfId="1781"/>
    <cellStyle name="Normal 2 12 3 2 10 2 4" xfId="1782"/>
    <cellStyle name="Normal 2 12 3 2 10 2 5" xfId="1783"/>
    <cellStyle name="Normal 2 12 3 2 10 2 6" xfId="1784"/>
    <cellStyle name="Normal 2 12 3 2 10 2 7" xfId="1785"/>
    <cellStyle name="Normal 2 12 3 2 10 2 8" xfId="1786"/>
    <cellStyle name="Normal 2 12 3 2 10 3" xfId="1787"/>
    <cellStyle name="Normal 2 12 3 2 10 4" xfId="1788"/>
    <cellStyle name="Normal 2 12 3 2 10 5" xfId="1789"/>
    <cellStyle name="Normal 2 12 3 2 10 6" xfId="1790"/>
    <cellStyle name="Normal 2 12 3 2 10 7" xfId="1791"/>
    <cellStyle name="Normal 2 12 3 2 10 8" xfId="1792"/>
    <cellStyle name="Normal 2 12 3 2 10 9" xfId="1793"/>
    <cellStyle name="Normal 2 12 3 2 11" xfId="1794"/>
    <cellStyle name="Normal 2 12 3 2 11 2" xfId="1795"/>
    <cellStyle name="Normal 2 12 3 2 11 3" xfId="1796"/>
    <cellStyle name="Normal 2 12 3 2 11 4" xfId="1797"/>
    <cellStyle name="Normal 2 12 3 2 11 5" xfId="1798"/>
    <cellStyle name="Normal 2 12 3 2 11 6" xfId="1799"/>
    <cellStyle name="Normal 2 12 3 2 11 7" xfId="1800"/>
    <cellStyle name="Normal 2 12 3 2 11 8" xfId="1801"/>
    <cellStyle name="Normal 2 12 3 2 12" xfId="1802"/>
    <cellStyle name="Normal 2 12 3 2 13" xfId="1803"/>
    <cellStyle name="Normal 2 12 3 2 14" xfId="1804"/>
    <cellStyle name="Normal 2 12 3 2 15" xfId="1805"/>
    <cellStyle name="Normal 2 12 3 2 16" xfId="1806"/>
    <cellStyle name="Normal 2 12 3 2 17" xfId="1807"/>
    <cellStyle name="Normal 2 12 3 2 2" xfId="1808"/>
    <cellStyle name="Normal 2 12 3 2 2 10" xfId="1809"/>
    <cellStyle name="Normal 2 12 3 2 2 2" xfId="1810"/>
    <cellStyle name="Normal 2 12 3 2 2 2 2" xfId="1811"/>
    <cellStyle name="Normal 2 12 3 2 2 2 2 2" xfId="1812"/>
    <cellStyle name="Normal 2 12 3 2 2 2 2 2 2" xfId="1813"/>
    <cellStyle name="Normal 2 12 3 2 2 2 2 2 3" xfId="1814"/>
    <cellStyle name="Normal 2 12 3 2 2 2 2 2 4" xfId="1815"/>
    <cellStyle name="Normal 2 12 3 2 2 2 2 2 5" xfId="1816"/>
    <cellStyle name="Normal 2 12 3 2 2 2 2 2 6" xfId="1817"/>
    <cellStyle name="Normal 2 12 3 2 2 2 2 2 7" xfId="1818"/>
    <cellStyle name="Normal 2 12 3 2 2 2 2 2 8" xfId="1819"/>
    <cellStyle name="Normal 2 12 3 2 2 2 2 3" xfId="1820"/>
    <cellStyle name="Normal 2 12 3 2 2 2 2 4" xfId="1821"/>
    <cellStyle name="Normal 2 12 3 2 2 2 2 5" xfId="1822"/>
    <cellStyle name="Normal 2 12 3 2 2 2 2 6" xfId="1823"/>
    <cellStyle name="Normal 2 12 3 2 2 2 2 7" xfId="1824"/>
    <cellStyle name="Normal 2 12 3 2 2 2 2 8" xfId="1825"/>
    <cellStyle name="Normal 2 12 3 2 2 2 3" xfId="1826"/>
    <cellStyle name="Normal 2 12 3 2 2 2 4" xfId="1827"/>
    <cellStyle name="Normal 2 12 3 2 2 2 5" xfId="1828"/>
    <cellStyle name="Normal 2 12 3 2 2 2 6" xfId="1829"/>
    <cellStyle name="Normal 2 12 3 2 2 2 7" xfId="1830"/>
    <cellStyle name="Normal 2 12 3 2 2 2 8" xfId="1831"/>
    <cellStyle name="Normal 2 12 3 2 2 2 9" xfId="1832"/>
    <cellStyle name="Normal 2 12 3 2 2 3" xfId="1833"/>
    <cellStyle name="Normal 2 12 3 2 2 4" xfId="1834"/>
    <cellStyle name="Normal 2 12 3 2 2 4 2" xfId="1835"/>
    <cellStyle name="Normal 2 12 3 2 2 4 3" xfId="1836"/>
    <cellStyle name="Normal 2 12 3 2 2 4 4" xfId="1837"/>
    <cellStyle name="Normal 2 12 3 2 2 4 5" xfId="1838"/>
    <cellStyle name="Normal 2 12 3 2 2 4 6" xfId="1839"/>
    <cellStyle name="Normal 2 12 3 2 2 4 7" xfId="1840"/>
    <cellStyle name="Normal 2 12 3 2 2 4 8" xfId="1841"/>
    <cellStyle name="Normal 2 12 3 2 2 5" xfId="1842"/>
    <cellStyle name="Normal 2 12 3 2 2 6" xfId="1843"/>
    <cellStyle name="Normal 2 12 3 2 2 7" xfId="1844"/>
    <cellStyle name="Normal 2 12 3 2 2 8" xfId="1845"/>
    <cellStyle name="Normal 2 12 3 2 2 9" xfId="1846"/>
    <cellStyle name="Normal 2 12 3 2 3" xfId="1847"/>
    <cellStyle name="Normal 2 12 3 2 4" xfId="1848"/>
    <cellStyle name="Normal 2 12 3 2 5" xfId="1849"/>
    <cellStyle name="Normal 2 12 3 2 6" xfId="1850"/>
    <cellStyle name="Normal 2 12 3 2 7" xfId="1851"/>
    <cellStyle name="Normal 2 12 3 2 8" xfId="1852"/>
    <cellStyle name="Normal 2 12 3 2 9" xfId="1853"/>
    <cellStyle name="Normal 2 12 3 3" xfId="1854"/>
    <cellStyle name="Normal 2 12 3 3 10" xfId="1855"/>
    <cellStyle name="Normal 2 12 3 3 2" xfId="1856"/>
    <cellStyle name="Normal 2 12 3 3 2 2" xfId="1857"/>
    <cellStyle name="Normal 2 12 3 3 2 2 2" xfId="1858"/>
    <cellStyle name="Normal 2 12 3 3 2 2 2 2" xfId="1859"/>
    <cellStyle name="Normal 2 12 3 3 2 2 2 3" xfId="1860"/>
    <cellStyle name="Normal 2 12 3 3 2 2 2 4" xfId="1861"/>
    <cellStyle name="Normal 2 12 3 3 2 2 2 5" xfId="1862"/>
    <cellStyle name="Normal 2 12 3 3 2 2 2 6" xfId="1863"/>
    <cellStyle name="Normal 2 12 3 3 2 2 2 7" xfId="1864"/>
    <cellStyle name="Normal 2 12 3 3 2 2 2 8" xfId="1865"/>
    <cellStyle name="Normal 2 12 3 3 2 2 3" xfId="1866"/>
    <cellStyle name="Normal 2 12 3 3 2 2 4" xfId="1867"/>
    <cellStyle name="Normal 2 12 3 3 2 2 5" xfId="1868"/>
    <cellStyle name="Normal 2 12 3 3 2 2 6" xfId="1869"/>
    <cellStyle name="Normal 2 12 3 3 2 2 7" xfId="1870"/>
    <cellStyle name="Normal 2 12 3 3 2 2 8" xfId="1871"/>
    <cellStyle name="Normal 2 12 3 3 2 3" xfId="1872"/>
    <cellStyle name="Normal 2 12 3 3 2 4" xfId="1873"/>
    <cellStyle name="Normal 2 12 3 3 2 5" xfId="1874"/>
    <cellStyle name="Normal 2 12 3 3 2 6" xfId="1875"/>
    <cellStyle name="Normal 2 12 3 3 2 7" xfId="1876"/>
    <cellStyle name="Normal 2 12 3 3 2 8" xfId="1877"/>
    <cellStyle name="Normal 2 12 3 3 2 9" xfId="1878"/>
    <cellStyle name="Normal 2 12 3 3 3" xfId="1879"/>
    <cellStyle name="Normal 2 12 3 3 4" xfId="1880"/>
    <cellStyle name="Normal 2 12 3 3 4 2" xfId="1881"/>
    <cellStyle name="Normal 2 12 3 3 4 3" xfId="1882"/>
    <cellStyle name="Normal 2 12 3 3 4 4" xfId="1883"/>
    <cellStyle name="Normal 2 12 3 3 4 5" xfId="1884"/>
    <cellStyle name="Normal 2 12 3 3 4 6" xfId="1885"/>
    <cellStyle name="Normal 2 12 3 3 4 7" xfId="1886"/>
    <cellStyle name="Normal 2 12 3 3 4 8" xfId="1887"/>
    <cellStyle name="Normal 2 12 3 3 5" xfId="1888"/>
    <cellStyle name="Normal 2 12 3 3 6" xfId="1889"/>
    <cellStyle name="Normal 2 12 3 3 7" xfId="1890"/>
    <cellStyle name="Normal 2 12 3 3 8" xfId="1891"/>
    <cellStyle name="Normal 2 12 3 3 9" xfId="1892"/>
    <cellStyle name="Normal 2 12 3 4" xfId="1893"/>
    <cellStyle name="Normal 2 12 3 5" xfId="1894"/>
    <cellStyle name="Normal 2 12 3 6" xfId="1895"/>
    <cellStyle name="Normal 2 12 3 7" xfId="1896"/>
    <cellStyle name="Normal 2 12 3 8" xfId="1897"/>
    <cellStyle name="Normal 2 12 3 9" xfId="1898"/>
    <cellStyle name="Normal 2 12 4" xfId="1899"/>
    <cellStyle name="Normal 2 12 5" xfId="1900"/>
    <cellStyle name="Normal 2 12 6" xfId="1901"/>
    <cellStyle name="Normal 2 12 7" xfId="1902"/>
    <cellStyle name="Normal 2 12 7 10" xfId="1903"/>
    <cellStyle name="Normal 2 12 7 2" xfId="1904"/>
    <cellStyle name="Normal 2 12 7 2 2" xfId="1905"/>
    <cellStyle name="Normal 2 12 7 2 2 2" xfId="1906"/>
    <cellStyle name="Normal 2 12 7 2 2 2 2" xfId="1907"/>
    <cellStyle name="Normal 2 12 7 2 2 2 3" xfId="1908"/>
    <cellStyle name="Normal 2 12 7 2 2 2 4" xfId="1909"/>
    <cellStyle name="Normal 2 12 7 2 2 2 5" xfId="1910"/>
    <cellStyle name="Normal 2 12 7 2 2 2 6" xfId="1911"/>
    <cellStyle name="Normal 2 12 7 2 2 2 7" xfId="1912"/>
    <cellStyle name="Normal 2 12 7 2 2 2 8" xfId="1913"/>
    <cellStyle name="Normal 2 12 7 2 2 3" xfId="1914"/>
    <cellStyle name="Normal 2 12 7 2 2 4" xfId="1915"/>
    <cellStyle name="Normal 2 12 7 2 2 5" xfId="1916"/>
    <cellStyle name="Normal 2 12 7 2 2 6" xfId="1917"/>
    <cellStyle name="Normal 2 12 7 2 2 7" xfId="1918"/>
    <cellStyle name="Normal 2 12 7 2 2 8" xfId="1919"/>
    <cellStyle name="Normal 2 12 7 2 3" xfId="1920"/>
    <cellStyle name="Normal 2 12 7 2 4" xfId="1921"/>
    <cellStyle name="Normal 2 12 7 2 5" xfId="1922"/>
    <cellStyle name="Normal 2 12 7 2 6" xfId="1923"/>
    <cellStyle name="Normal 2 12 7 2 7" xfId="1924"/>
    <cellStyle name="Normal 2 12 7 2 8" xfId="1925"/>
    <cellStyle name="Normal 2 12 7 2 9" xfId="1926"/>
    <cellStyle name="Normal 2 12 7 3" xfId="1927"/>
    <cellStyle name="Normal 2 12 7 4" xfId="1928"/>
    <cellStyle name="Normal 2 12 7 4 2" xfId="1929"/>
    <cellStyle name="Normal 2 12 7 4 3" xfId="1930"/>
    <cellStyle name="Normal 2 12 7 4 4" xfId="1931"/>
    <cellStyle name="Normal 2 12 7 4 5" xfId="1932"/>
    <cellStyle name="Normal 2 12 7 4 6" xfId="1933"/>
    <cellStyle name="Normal 2 12 7 4 7" xfId="1934"/>
    <cellStyle name="Normal 2 12 7 4 8" xfId="1935"/>
    <cellStyle name="Normal 2 12 7 5" xfId="1936"/>
    <cellStyle name="Normal 2 12 7 6" xfId="1937"/>
    <cellStyle name="Normal 2 12 7 7" xfId="1938"/>
    <cellStyle name="Normal 2 12 7 8" xfId="1939"/>
    <cellStyle name="Normal 2 12 7 9" xfId="1940"/>
    <cellStyle name="Normal 2 12 8" xfId="1941"/>
    <cellStyle name="Normal 2 12 9" xfId="1942"/>
    <cellStyle name="Normal 2 13" xfId="1943"/>
    <cellStyle name="Normal 2 14" xfId="1944"/>
    <cellStyle name="Normal 2 15" xfId="1945"/>
    <cellStyle name="Normal 2 16" xfId="1946"/>
    <cellStyle name="Normal 2 17" xfId="1947"/>
    <cellStyle name="Normal 2 18" xfId="1948"/>
    <cellStyle name="Normal 2 19" xfId="1949"/>
    <cellStyle name="Normal 2 2" xfId="1950"/>
    <cellStyle name="Normal 2 2 10" xfId="1951"/>
    <cellStyle name="Normal 2 2 11" xfId="1952"/>
    <cellStyle name="Normal 2 2 12" xfId="1953"/>
    <cellStyle name="Normal 2 2 12 10" xfId="1954"/>
    <cellStyle name="Normal 2 2 12 11" xfId="1955"/>
    <cellStyle name="Normal 2 2 12 12" xfId="1956"/>
    <cellStyle name="Normal 2 2 12 13" xfId="1957"/>
    <cellStyle name="Normal 2 2 12 14" xfId="1958"/>
    <cellStyle name="Normal 2 2 12 15" xfId="1959"/>
    <cellStyle name="Normal 2 2 12 15 2" xfId="1960"/>
    <cellStyle name="Normal 2 2 12 15 2 2" xfId="1961"/>
    <cellStyle name="Normal 2 2 12 15 2 2 2" xfId="1962"/>
    <cellStyle name="Normal 2 2 12 15 2 2 3" xfId="1963"/>
    <cellStyle name="Normal 2 2 12 15 2 2 4" xfId="1964"/>
    <cellStyle name="Normal 2 2 12 15 2 2 5" xfId="1965"/>
    <cellStyle name="Normal 2 2 12 15 2 2 6" xfId="1966"/>
    <cellStyle name="Normal 2 2 12 15 2 2 7" xfId="1967"/>
    <cellStyle name="Normal 2 2 12 15 2 2 8" xfId="1968"/>
    <cellStyle name="Normal 2 2 12 15 2 3" xfId="1969"/>
    <cellStyle name="Normal 2 2 12 15 2 4" xfId="1970"/>
    <cellStyle name="Normal 2 2 12 15 2 5" xfId="1971"/>
    <cellStyle name="Normal 2 2 12 15 2 6" xfId="1972"/>
    <cellStyle name="Normal 2 2 12 15 2 7" xfId="1973"/>
    <cellStyle name="Normal 2 2 12 15 2 8" xfId="1974"/>
    <cellStyle name="Normal 2 2 12 15 3" xfId="1975"/>
    <cellStyle name="Normal 2 2 12 15 4" xfId="1976"/>
    <cellStyle name="Normal 2 2 12 15 5" xfId="1977"/>
    <cellStyle name="Normal 2 2 12 15 6" xfId="1978"/>
    <cellStyle name="Normal 2 2 12 15 7" xfId="1979"/>
    <cellStyle name="Normal 2 2 12 15 8" xfId="1980"/>
    <cellStyle name="Normal 2 2 12 15 9" xfId="1981"/>
    <cellStyle name="Normal 2 2 12 16" xfId="1982"/>
    <cellStyle name="Normal 2 2 12 16 2" xfId="1983"/>
    <cellStyle name="Normal 2 2 12 16 3" xfId="1984"/>
    <cellStyle name="Normal 2 2 12 16 4" xfId="1985"/>
    <cellStyle name="Normal 2 2 12 16 5" xfId="1986"/>
    <cellStyle name="Normal 2 2 12 16 6" xfId="1987"/>
    <cellStyle name="Normal 2 2 12 16 7" xfId="1988"/>
    <cellStyle name="Normal 2 2 12 16 8" xfId="1989"/>
    <cellStyle name="Normal 2 2 12 17" xfId="1990"/>
    <cellStyle name="Normal 2 2 12 18" xfId="1991"/>
    <cellStyle name="Normal 2 2 12 19" xfId="1992"/>
    <cellStyle name="Normal 2 2 12 2" xfId="1993"/>
    <cellStyle name="Normal 2 2 12 2 10" xfId="1994"/>
    <cellStyle name="Normal 2 2 12 2 11" xfId="1995"/>
    <cellStyle name="Normal 2 2 12 2 12" xfId="1996"/>
    <cellStyle name="Normal 2 2 12 2 13" xfId="1997"/>
    <cellStyle name="Normal 2 2 12 2 14" xfId="1998"/>
    <cellStyle name="Normal 2 2 12 2 15" xfId="1999"/>
    <cellStyle name="Normal 2 2 12 2 15 2" xfId="2000"/>
    <cellStyle name="Normal 2 2 12 2 15 2 2" xfId="2001"/>
    <cellStyle name="Normal 2 2 12 2 15 2 2 2" xfId="2002"/>
    <cellStyle name="Normal 2 2 12 2 15 2 2 3" xfId="2003"/>
    <cellStyle name="Normal 2 2 12 2 15 2 2 4" xfId="2004"/>
    <cellStyle name="Normal 2 2 12 2 15 2 2 5" xfId="2005"/>
    <cellStyle name="Normal 2 2 12 2 15 2 2 6" xfId="2006"/>
    <cellStyle name="Normal 2 2 12 2 15 2 2 7" xfId="2007"/>
    <cellStyle name="Normal 2 2 12 2 15 2 2 8" xfId="2008"/>
    <cellStyle name="Normal 2 2 12 2 15 2 3" xfId="2009"/>
    <cellStyle name="Normal 2 2 12 2 15 2 4" xfId="2010"/>
    <cellStyle name="Normal 2 2 12 2 15 2 5" xfId="2011"/>
    <cellStyle name="Normal 2 2 12 2 15 2 6" xfId="2012"/>
    <cellStyle name="Normal 2 2 12 2 15 2 7" xfId="2013"/>
    <cellStyle name="Normal 2 2 12 2 15 2 8" xfId="2014"/>
    <cellStyle name="Normal 2 2 12 2 15 3" xfId="2015"/>
    <cellStyle name="Normal 2 2 12 2 15 4" xfId="2016"/>
    <cellStyle name="Normal 2 2 12 2 15 5" xfId="2017"/>
    <cellStyle name="Normal 2 2 12 2 15 6" xfId="2018"/>
    <cellStyle name="Normal 2 2 12 2 15 7" xfId="2019"/>
    <cellStyle name="Normal 2 2 12 2 15 8" xfId="2020"/>
    <cellStyle name="Normal 2 2 12 2 15 9" xfId="2021"/>
    <cellStyle name="Normal 2 2 12 2 16" xfId="2022"/>
    <cellStyle name="Normal 2 2 12 2 16 2" xfId="2023"/>
    <cellStyle name="Normal 2 2 12 2 16 3" xfId="2024"/>
    <cellStyle name="Normal 2 2 12 2 16 4" xfId="2025"/>
    <cellStyle name="Normal 2 2 12 2 16 5" xfId="2026"/>
    <cellStyle name="Normal 2 2 12 2 16 6" xfId="2027"/>
    <cellStyle name="Normal 2 2 12 2 16 7" xfId="2028"/>
    <cellStyle name="Normal 2 2 12 2 16 8" xfId="2029"/>
    <cellStyle name="Normal 2 2 12 2 17" xfId="2030"/>
    <cellStyle name="Normal 2 2 12 2 18" xfId="2031"/>
    <cellStyle name="Normal 2 2 12 2 19" xfId="2032"/>
    <cellStyle name="Normal 2 2 12 2 2" xfId="2033"/>
    <cellStyle name="Normal 2 2 12 2 2 10" xfId="2034"/>
    <cellStyle name="Normal 2 2 12 2 2 10 2" xfId="2035"/>
    <cellStyle name="Normal 2 2 12 2 2 10 2 2" xfId="2036"/>
    <cellStyle name="Normal 2 2 12 2 2 10 2 2 2" xfId="2037"/>
    <cellStyle name="Normal 2 2 12 2 2 10 2 2 3" xfId="2038"/>
    <cellStyle name="Normal 2 2 12 2 2 10 2 2 4" xfId="2039"/>
    <cellStyle name="Normal 2 2 12 2 2 10 2 2 5" xfId="2040"/>
    <cellStyle name="Normal 2 2 12 2 2 10 2 2 6" xfId="2041"/>
    <cellStyle name="Normal 2 2 12 2 2 10 2 2 7" xfId="2042"/>
    <cellStyle name="Normal 2 2 12 2 2 10 2 2 8" xfId="2043"/>
    <cellStyle name="Normal 2 2 12 2 2 10 2 3" xfId="2044"/>
    <cellStyle name="Normal 2 2 12 2 2 10 2 4" xfId="2045"/>
    <cellStyle name="Normal 2 2 12 2 2 10 2 5" xfId="2046"/>
    <cellStyle name="Normal 2 2 12 2 2 10 2 6" xfId="2047"/>
    <cellStyle name="Normal 2 2 12 2 2 10 2 7" xfId="2048"/>
    <cellStyle name="Normal 2 2 12 2 2 10 2 8" xfId="2049"/>
    <cellStyle name="Normal 2 2 12 2 2 10 3" xfId="2050"/>
    <cellStyle name="Normal 2 2 12 2 2 10 4" xfId="2051"/>
    <cellStyle name="Normal 2 2 12 2 2 10 5" xfId="2052"/>
    <cellStyle name="Normal 2 2 12 2 2 10 6" xfId="2053"/>
    <cellStyle name="Normal 2 2 12 2 2 10 7" xfId="2054"/>
    <cellStyle name="Normal 2 2 12 2 2 10 8" xfId="2055"/>
    <cellStyle name="Normal 2 2 12 2 2 10 9" xfId="2056"/>
    <cellStyle name="Normal 2 2 12 2 2 11" xfId="2057"/>
    <cellStyle name="Normal 2 2 12 2 2 11 2" xfId="2058"/>
    <cellStyle name="Normal 2 2 12 2 2 11 3" xfId="2059"/>
    <cellStyle name="Normal 2 2 12 2 2 11 4" xfId="2060"/>
    <cellStyle name="Normal 2 2 12 2 2 11 5" xfId="2061"/>
    <cellStyle name="Normal 2 2 12 2 2 11 6" xfId="2062"/>
    <cellStyle name="Normal 2 2 12 2 2 11 7" xfId="2063"/>
    <cellStyle name="Normal 2 2 12 2 2 11 8" xfId="2064"/>
    <cellStyle name="Normal 2 2 12 2 2 12" xfId="2065"/>
    <cellStyle name="Normal 2 2 12 2 2 13" xfId="2066"/>
    <cellStyle name="Normal 2 2 12 2 2 14" xfId="2067"/>
    <cellStyle name="Normal 2 2 12 2 2 15" xfId="2068"/>
    <cellStyle name="Normal 2 2 12 2 2 16" xfId="2069"/>
    <cellStyle name="Normal 2 2 12 2 2 17" xfId="2070"/>
    <cellStyle name="Normal 2 2 12 2 2 2" xfId="2071"/>
    <cellStyle name="Normal 2 2 12 2 2 2 10" xfId="2072"/>
    <cellStyle name="Normal 2 2 12 2 2 2 10 2" xfId="2073"/>
    <cellStyle name="Normal 2 2 12 2 2 2 10 2 2" xfId="2074"/>
    <cellStyle name="Normal 2 2 12 2 2 2 10 2 2 2" xfId="2075"/>
    <cellStyle name="Normal 2 2 12 2 2 2 10 2 2 3" xfId="2076"/>
    <cellStyle name="Normal 2 2 12 2 2 2 10 2 2 4" xfId="2077"/>
    <cellStyle name="Normal 2 2 12 2 2 2 10 2 2 5" xfId="2078"/>
    <cellStyle name="Normal 2 2 12 2 2 2 10 2 2 6" xfId="2079"/>
    <cellStyle name="Normal 2 2 12 2 2 2 10 2 2 7" xfId="2080"/>
    <cellStyle name="Normal 2 2 12 2 2 2 10 2 2 8" xfId="2081"/>
    <cellStyle name="Normal 2 2 12 2 2 2 10 2 3" xfId="2082"/>
    <cellStyle name="Normal 2 2 12 2 2 2 10 2 4" xfId="2083"/>
    <cellStyle name="Normal 2 2 12 2 2 2 10 2 5" xfId="2084"/>
    <cellStyle name="Normal 2 2 12 2 2 2 10 2 6" xfId="2085"/>
    <cellStyle name="Normal 2 2 12 2 2 2 10 2 7" xfId="2086"/>
    <cellStyle name="Normal 2 2 12 2 2 2 10 2 8" xfId="2087"/>
    <cellStyle name="Normal 2 2 12 2 2 2 10 3" xfId="2088"/>
    <cellStyle name="Normal 2 2 12 2 2 2 10 4" xfId="2089"/>
    <cellStyle name="Normal 2 2 12 2 2 2 10 5" xfId="2090"/>
    <cellStyle name="Normal 2 2 12 2 2 2 10 6" xfId="2091"/>
    <cellStyle name="Normal 2 2 12 2 2 2 10 7" xfId="2092"/>
    <cellStyle name="Normal 2 2 12 2 2 2 10 8" xfId="2093"/>
    <cellStyle name="Normal 2 2 12 2 2 2 10 9" xfId="2094"/>
    <cellStyle name="Normal 2 2 12 2 2 2 11" xfId="2095"/>
    <cellStyle name="Normal 2 2 12 2 2 2 11 2" xfId="2096"/>
    <cellStyle name="Normal 2 2 12 2 2 2 11 3" xfId="2097"/>
    <cellStyle name="Normal 2 2 12 2 2 2 11 4" xfId="2098"/>
    <cellStyle name="Normal 2 2 12 2 2 2 11 5" xfId="2099"/>
    <cellStyle name="Normal 2 2 12 2 2 2 11 6" xfId="2100"/>
    <cellStyle name="Normal 2 2 12 2 2 2 11 7" xfId="2101"/>
    <cellStyle name="Normal 2 2 12 2 2 2 11 8" xfId="2102"/>
    <cellStyle name="Normal 2 2 12 2 2 2 12" xfId="2103"/>
    <cellStyle name="Normal 2 2 12 2 2 2 13" xfId="2104"/>
    <cellStyle name="Normal 2 2 12 2 2 2 14" xfId="2105"/>
    <cellStyle name="Normal 2 2 12 2 2 2 15" xfId="2106"/>
    <cellStyle name="Normal 2 2 12 2 2 2 16" xfId="2107"/>
    <cellStyle name="Normal 2 2 12 2 2 2 17" xfId="2108"/>
    <cellStyle name="Normal 2 2 12 2 2 2 2" xfId="2109"/>
    <cellStyle name="Normal 2 2 12 2 2 2 2 10" xfId="2110"/>
    <cellStyle name="Normal 2 2 12 2 2 2 2 2" xfId="2111"/>
    <cellStyle name="Normal 2 2 12 2 2 2 2 2 2" xfId="2112"/>
    <cellStyle name="Normal 2 2 12 2 2 2 2 2 2 2" xfId="2113"/>
    <cellStyle name="Normal 2 2 12 2 2 2 2 2 2 2 2" xfId="2114"/>
    <cellStyle name="Normal 2 2 12 2 2 2 2 2 2 2 3" xfId="2115"/>
    <cellStyle name="Normal 2 2 12 2 2 2 2 2 2 2 4" xfId="2116"/>
    <cellStyle name="Normal 2 2 12 2 2 2 2 2 2 2 5" xfId="2117"/>
    <cellStyle name="Normal 2 2 12 2 2 2 2 2 2 2 6" xfId="2118"/>
    <cellStyle name="Normal 2 2 12 2 2 2 2 2 2 2 7" xfId="2119"/>
    <cellStyle name="Normal 2 2 12 2 2 2 2 2 2 2 8" xfId="2120"/>
    <cellStyle name="Normal 2 2 12 2 2 2 2 2 2 3" xfId="2121"/>
    <cellStyle name="Normal 2 2 12 2 2 2 2 2 2 4" xfId="2122"/>
    <cellStyle name="Normal 2 2 12 2 2 2 2 2 2 5" xfId="2123"/>
    <cellStyle name="Normal 2 2 12 2 2 2 2 2 2 6" xfId="2124"/>
    <cellStyle name="Normal 2 2 12 2 2 2 2 2 2 7" xfId="2125"/>
    <cellStyle name="Normal 2 2 12 2 2 2 2 2 2 8" xfId="2126"/>
    <cellStyle name="Normal 2 2 12 2 2 2 2 2 3" xfId="2127"/>
    <cellStyle name="Normal 2 2 12 2 2 2 2 2 4" xfId="2128"/>
    <cellStyle name="Normal 2 2 12 2 2 2 2 2 5" xfId="2129"/>
    <cellStyle name="Normal 2 2 12 2 2 2 2 2 6" xfId="2130"/>
    <cellStyle name="Normal 2 2 12 2 2 2 2 2 7" xfId="2131"/>
    <cellStyle name="Normal 2 2 12 2 2 2 2 2 8" xfId="2132"/>
    <cellStyle name="Normal 2 2 12 2 2 2 2 2 9" xfId="2133"/>
    <cellStyle name="Normal 2 2 12 2 2 2 2 3" xfId="2134"/>
    <cellStyle name="Normal 2 2 12 2 2 2 2 4" xfId="2135"/>
    <cellStyle name="Normal 2 2 12 2 2 2 2 4 2" xfId="2136"/>
    <cellStyle name="Normal 2 2 12 2 2 2 2 4 3" xfId="2137"/>
    <cellStyle name="Normal 2 2 12 2 2 2 2 4 4" xfId="2138"/>
    <cellStyle name="Normal 2 2 12 2 2 2 2 4 5" xfId="2139"/>
    <cellStyle name="Normal 2 2 12 2 2 2 2 4 6" xfId="2140"/>
    <cellStyle name="Normal 2 2 12 2 2 2 2 4 7" xfId="2141"/>
    <cellStyle name="Normal 2 2 12 2 2 2 2 4 8" xfId="2142"/>
    <cellStyle name="Normal 2 2 12 2 2 2 2 5" xfId="2143"/>
    <cellStyle name="Normal 2 2 12 2 2 2 2 6" xfId="2144"/>
    <cellStyle name="Normal 2 2 12 2 2 2 2 7" xfId="2145"/>
    <cellStyle name="Normal 2 2 12 2 2 2 2 8" xfId="2146"/>
    <cellStyle name="Normal 2 2 12 2 2 2 2 9" xfId="2147"/>
    <cellStyle name="Normal 2 2 12 2 2 2 3" xfId="2148"/>
    <cellStyle name="Normal 2 2 12 2 2 2 4" xfId="2149"/>
    <cellStyle name="Normal 2 2 12 2 2 2 5" xfId="2150"/>
    <cellStyle name="Normal 2 2 12 2 2 2 6" xfId="2151"/>
    <cellStyle name="Normal 2 2 12 2 2 2 7" xfId="2152"/>
    <cellStyle name="Normal 2 2 12 2 2 2 8" xfId="2153"/>
    <cellStyle name="Normal 2 2 12 2 2 2 9" xfId="2154"/>
    <cellStyle name="Normal 2 2 12 2 2 3" xfId="2155"/>
    <cellStyle name="Normal 2 2 12 2 2 3 10" xfId="2156"/>
    <cellStyle name="Normal 2 2 12 2 2 3 2" xfId="2157"/>
    <cellStyle name="Normal 2 2 12 2 2 3 2 2" xfId="2158"/>
    <cellStyle name="Normal 2 2 12 2 2 3 2 2 2" xfId="2159"/>
    <cellStyle name="Normal 2 2 12 2 2 3 2 2 2 2" xfId="2160"/>
    <cellStyle name="Normal 2 2 12 2 2 3 2 2 2 3" xfId="2161"/>
    <cellStyle name="Normal 2 2 12 2 2 3 2 2 2 4" xfId="2162"/>
    <cellStyle name="Normal 2 2 12 2 2 3 2 2 2 5" xfId="2163"/>
    <cellStyle name="Normal 2 2 12 2 2 3 2 2 2 6" xfId="2164"/>
    <cellStyle name="Normal 2 2 12 2 2 3 2 2 2 7" xfId="2165"/>
    <cellStyle name="Normal 2 2 12 2 2 3 2 2 2 8" xfId="2166"/>
    <cellStyle name="Normal 2 2 12 2 2 3 2 2 3" xfId="2167"/>
    <cellStyle name="Normal 2 2 12 2 2 3 2 2 4" xfId="2168"/>
    <cellStyle name="Normal 2 2 12 2 2 3 2 2 5" xfId="2169"/>
    <cellStyle name="Normal 2 2 12 2 2 3 2 2 6" xfId="2170"/>
    <cellStyle name="Normal 2 2 12 2 2 3 2 2 7" xfId="2171"/>
    <cellStyle name="Normal 2 2 12 2 2 3 2 2 8" xfId="2172"/>
    <cellStyle name="Normal 2 2 12 2 2 3 2 3" xfId="2173"/>
    <cellStyle name="Normal 2 2 12 2 2 3 2 4" xfId="2174"/>
    <cellStyle name="Normal 2 2 12 2 2 3 2 5" xfId="2175"/>
    <cellStyle name="Normal 2 2 12 2 2 3 2 6" xfId="2176"/>
    <cellStyle name="Normal 2 2 12 2 2 3 2 7" xfId="2177"/>
    <cellStyle name="Normal 2 2 12 2 2 3 2 8" xfId="2178"/>
    <cellStyle name="Normal 2 2 12 2 2 3 2 9" xfId="2179"/>
    <cellStyle name="Normal 2 2 12 2 2 3 3" xfId="2180"/>
    <cellStyle name="Normal 2 2 12 2 2 3 4" xfId="2181"/>
    <cellStyle name="Normal 2 2 12 2 2 3 4 2" xfId="2182"/>
    <cellStyle name="Normal 2 2 12 2 2 3 4 3" xfId="2183"/>
    <cellStyle name="Normal 2 2 12 2 2 3 4 4" xfId="2184"/>
    <cellStyle name="Normal 2 2 12 2 2 3 4 5" xfId="2185"/>
    <cellStyle name="Normal 2 2 12 2 2 3 4 6" xfId="2186"/>
    <cellStyle name="Normal 2 2 12 2 2 3 4 7" xfId="2187"/>
    <cellStyle name="Normal 2 2 12 2 2 3 4 8" xfId="2188"/>
    <cellStyle name="Normal 2 2 12 2 2 3 5" xfId="2189"/>
    <cellStyle name="Normal 2 2 12 2 2 3 6" xfId="2190"/>
    <cellStyle name="Normal 2 2 12 2 2 3 7" xfId="2191"/>
    <cellStyle name="Normal 2 2 12 2 2 3 8" xfId="2192"/>
    <cellStyle name="Normal 2 2 12 2 2 3 9" xfId="2193"/>
    <cellStyle name="Normal 2 2 12 2 2 4" xfId="2194"/>
    <cellStyle name="Normal 2 2 12 2 2 5" xfId="2195"/>
    <cellStyle name="Normal 2 2 12 2 2 6" xfId="2196"/>
    <cellStyle name="Normal 2 2 12 2 2 7" xfId="2197"/>
    <cellStyle name="Normal 2 2 12 2 2 8" xfId="2198"/>
    <cellStyle name="Normal 2 2 12 2 2 9" xfId="2199"/>
    <cellStyle name="Normal 2 2 12 2 20" xfId="2200"/>
    <cellStyle name="Normal 2 2 12 2 21" xfId="2201"/>
    <cellStyle name="Normal 2 2 12 2 22" xfId="2202"/>
    <cellStyle name="Normal 2 2 12 2 3" xfId="2203"/>
    <cellStyle name="Normal 2 2 12 2 4" xfId="2204"/>
    <cellStyle name="Normal 2 2 12 2 5" xfId="2205"/>
    <cellStyle name="Normal 2 2 12 2 6" xfId="2206"/>
    <cellStyle name="Normal 2 2 12 2 7" xfId="2207"/>
    <cellStyle name="Normal 2 2 12 2 7 10" xfId="2208"/>
    <cellStyle name="Normal 2 2 12 2 7 2" xfId="2209"/>
    <cellStyle name="Normal 2 2 12 2 7 2 2" xfId="2210"/>
    <cellStyle name="Normal 2 2 12 2 7 2 2 2" xfId="2211"/>
    <cellStyle name="Normal 2 2 12 2 7 2 2 2 2" xfId="2212"/>
    <cellStyle name="Normal 2 2 12 2 7 2 2 2 3" xfId="2213"/>
    <cellStyle name="Normal 2 2 12 2 7 2 2 2 4" xfId="2214"/>
    <cellStyle name="Normal 2 2 12 2 7 2 2 2 5" xfId="2215"/>
    <cellStyle name="Normal 2 2 12 2 7 2 2 2 6" xfId="2216"/>
    <cellStyle name="Normal 2 2 12 2 7 2 2 2 7" xfId="2217"/>
    <cellStyle name="Normal 2 2 12 2 7 2 2 2 8" xfId="2218"/>
    <cellStyle name="Normal 2 2 12 2 7 2 2 3" xfId="2219"/>
    <cellStyle name="Normal 2 2 12 2 7 2 2 4" xfId="2220"/>
    <cellStyle name="Normal 2 2 12 2 7 2 2 5" xfId="2221"/>
    <cellStyle name="Normal 2 2 12 2 7 2 2 6" xfId="2222"/>
    <cellStyle name="Normal 2 2 12 2 7 2 2 7" xfId="2223"/>
    <cellStyle name="Normal 2 2 12 2 7 2 2 8" xfId="2224"/>
    <cellStyle name="Normal 2 2 12 2 7 2 3" xfId="2225"/>
    <cellStyle name="Normal 2 2 12 2 7 2 4" xfId="2226"/>
    <cellStyle name="Normal 2 2 12 2 7 2 5" xfId="2227"/>
    <cellStyle name="Normal 2 2 12 2 7 2 6" xfId="2228"/>
    <cellStyle name="Normal 2 2 12 2 7 2 7" xfId="2229"/>
    <cellStyle name="Normal 2 2 12 2 7 2 8" xfId="2230"/>
    <cellStyle name="Normal 2 2 12 2 7 2 9" xfId="2231"/>
    <cellStyle name="Normal 2 2 12 2 7 3" xfId="2232"/>
    <cellStyle name="Normal 2 2 12 2 7 4" xfId="2233"/>
    <cellStyle name="Normal 2 2 12 2 7 4 2" xfId="2234"/>
    <cellStyle name="Normal 2 2 12 2 7 4 3" xfId="2235"/>
    <cellStyle name="Normal 2 2 12 2 7 4 4" xfId="2236"/>
    <cellStyle name="Normal 2 2 12 2 7 4 5" xfId="2237"/>
    <cellStyle name="Normal 2 2 12 2 7 4 6" xfId="2238"/>
    <cellStyle name="Normal 2 2 12 2 7 4 7" xfId="2239"/>
    <cellStyle name="Normal 2 2 12 2 7 4 8" xfId="2240"/>
    <cellStyle name="Normal 2 2 12 2 7 5" xfId="2241"/>
    <cellStyle name="Normal 2 2 12 2 7 6" xfId="2242"/>
    <cellStyle name="Normal 2 2 12 2 7 7" xfId="2243"/>
    <cellStyle name="Normal 2 2 12 2 7 8" xfId="2244"/>
    <cellStyle name="Normal 2 2 12 2 7 9" xfId="2245"/>
    <cellStyle name="Normal 2 2 12 2 8" xfId="2246"/>
    <cellStyle name="Normal 2 2 12 2 9" xfId="2247"/>
    <cellStyle name="Normal 2 2 12 20" xfId="2248"/>
    <cellStyle name="Normal 2 2 12 21" xfId="2249"/>
    <cellStyle name="Normal 2 2 12 22" xfId="2250"/>
    <cellStyle name="Normal 2 2 12 3" xfId="2251"/>
    <cellStyle name="Normal 2 2 12 3 10" xfId="2252"/>
    <cellStyle name="Normal 2 2 12 3 10 2" xfId="2253"/>
    <cellStyle name="Normal 2 2 12 3 10 2 2" xfId="2254"/>
    <cellStyle name="Normal 2 2 12 3 10 2 2 2" xfId="2255"/>
    <cellStyle name="Normal 2 2 12 3 10 2 2 3" xfId="2256"/>
    <cellStyle name="Normal 2 2 12 3 10 2 2 4" xfId="2257"/>
    <cellStyle name="Normal 2 2 12 3 10 2 2 5" xfId="2258"/>
    <cellStyle name="Normal 2 2 12 3 10 2 2 6" xfId="2259"/>
    <cellStyle name="Normal 2 2 12 3 10 2 2 7" xfId="2260"/>
    <cellStyle name="Normal 2 2 12 3 10 2 2 8" xfId="2261"/>
    <cellStyle name="Normal 2 2 12 3 10 2 3" xfId="2262"/>
    <cellStyle name="Normal 2 2 12 3 10 2 4" xfId="2263"/>
    <cellStyle name="Normal 2 2 12 3 10 2 5" xfId="2264"/>
    <cellStyle name="Normal 2 2 12 3 10 2 6" xfId="2265"/>
    <cellStyle name="Normal 2 2 12 3 10 2 7" xfId="2266"/>
    <cellStyle name="Normal 2 2 12 3 10 2 8" xfId="2267"/>
    <cellStyle name="Normal 2 2 12 3 10 3" xfId="2268"/>
    <cellStyle name="Normal 2 2 12 3 10 4" xfId="2269"/>
    <cellStyle name="Normal 2 2 12 3 10 5" xfId="2270"/>
    <cellStyle name="Normal 2 2 12 3 10 6" xfId="2271"/>
    <cellStyle name="Normal 2 2 12 3 10 7" xfId="2272"/>
    <cellStyle name="Normal 2 2 12 3 10 8" xfId="2273"/>
    <cellStyle name="Normal 2 2 12 3 10 9" xfId="2274"/>
    <cellStyle name="Normal 2 2 12 3 11" xfId="2275"/>
    <cellStyle name="Normal 2 2 12 3 11 2" xfId="2276"/>
    <cellStyle name="Normal 2 2 12 3 11 3" xfId="2277"/>
    <cellStyle name="Normal 2 2 12 3 11 4" xfId="2278"/>
    <cellStyle name="Normal 2 2 12 3 11 5" xfId="2279"/>
    <cellStyle name="Normal 2 2 12 3 11 6" xfId="2280"/>
    <cellStyle name="Normal 2 2 12 3 11 7" xfId="2281"/>
    <cellStyle name="Normal 2 2 12 3 11 8" xfId="2282"/>
    <cellStyle name="Normal 2 2 12 3 12" xfId="2283"/>
    <cellStyle name="Normal 2 2 12 3 13" xfId="2284"/>
    <cellStyle name="Normal 2 2 12 3 14" xfId="2285"/>
    <cellStyle name="Normal 2 2 12 3 15" xfId="2286"/>
    <cellStyle name="Normal 2 2 12 3 16" xfId="2287"/>
    <cellStyle name="Normal 2 2 12 3 17" xfId="2288"/>
    <cellStyle name="Normal 2 2 12 3 2" xfId="2289"/>
    <cellStyle name="Normal 2 2 12 3 2 10" xfId="2290"/>
    <cellStyle name="Normal 2 2 12 3 2 10 2" xfId="2291"/>
    <cellStyle name="Normal 2 2 12 3 2 10 2 2" xfId="2292"/>
    <cellStyle name="Normal 2 2 12 3 2 10 2 2 2" xfId="2293"/>
    <cellStyle name="Normal 2 2 12 3 2 10 2 2 3" xfId="2294"/>
    <cellStyle name="Normal 2 2 12 3 2 10 2 2 4" xfId="2295"/>
    <cellStyle name="Normal 2 2 12 3 2 10 2 2 5" xfId="2296"/>
    <cellStyle name="Normal 2 2 12 3 2 10 2 2 6" xfId="2297"/>
    <cellStyle name="Normal 2 2 12 3 2 10 2 2 7" xfId="2298"/>
    <cellStyle name="Normal 2 2 12 3 2 10 2 2 8" xfId="2299"/>
    <cellStyle name="Normal 2 2 12 3 2 10 2 3" xfId="2300"/>
    <cellStyle name="Normal 2 2 12 3 2 10 2 4" xfId="2301"/>
    <cellStyle name="Normal 2 2 12 3 2 10 2 5" xfId="2302"/>
    <cellStyle name="Normal 2 2 12 3 2 10 2 6" xfId="2303"/>
    <cellStyle name="Normal 2 2 12 3 2 10 2 7" xfId="2304"/>
    <cellStyle name="Normal 2 2 12 3 2 10 2 8" xfId="2305"/>
    <cellStyle name="Normal 2 2 12 3 2 10 3" xfId="2306"/>
    <cellStyle name="Normal 2 2 12 3 2 10 4" xfId="2307"/>
    <cellStyle name="Normal 2 2 12 3 2 10 5" xfId="2308"/>
    <cellStyle name="Normal 2 2 12 3 2 10 6" xfId="2309"/>
    <cellStyle name="Normal 2 2 12 3 2 10 7" xfId="2310"/>
    <cellStyle name="Normal 2 2 12 3 2 10 8" xfId="2311"/>
    <cellStyle name="Normal 2 2 12 3 2 10 9" xfId="2312"/>
    <cellStyle name="Normal 2 2 12 3 2 11" xfId="2313"/>
    <cellStyle name="Normal 2 2 12 3 2 11 2" xfId="2314"/>
    <cellStyle name="Normal 2 2 12 3 2 11 3" xfId="2315"/>
    <cellStyle name="Normal 2 2 12 3 2 11 4" xfId="2316"/>
    <cellStyle name="Normal 2 2 12 3 2 11 5" xfId="2317"/>
    <cellStyle name="Normal 2 2 12 3 2 11 6" xfId="2318"/>
    <cellStyle name="Normal 2 2 12 3 2 11 7" xfId="2319"/>
    <cellStyle name="Normal 2 2 12 3 2 11 8" xfId="2320"/>
    <cellStyle name="Normal 2 2 12 3 2 12" xfId="2321"/>
    <cellStyle name="Normal 2 2 12 3 2 13" xfId="2322"/>
    <cellStyle name="Normal 2 2 12 3 2 14" xfId="2323"/>
    <cellStyle name="Normal 2 2 12 3 2 15" xfId="2324"/>
    <cellStyle name="Normal 2 2 12 3 2 16" xfId="2325"/>
    <cellStyle name="Normal 2 2 12 3 2 17" xfId="2326"/>
    <cellStyle name="Normal 2 2 12 3 2 2" xfId="2327"/>
    <cellStyle name="Normal 2 2 12 3 2 2 10" xfId="2328"/>
    <cellStyle name="Normal 2 2 12 3 2 2 2" xfId="2329"/>
    <cellStyle name="Normal 2 2 12 3 2 2 2 2" xfId="2330"/>
    <cellStyle name="Normal 2 2 12 3 2 2 2 2 2" xfId="2331"/>
    <cellStyle name="Normal 2 2 12 3 2 2 2 2 2 2" xfId="2332"/>
    <cellStyle name="Normal 2 2 12 3 2 2 2 2 2 3" xfId="2333"/>
    <cellStyle name="Normal 2 2 12 3 2 2 2 2 2 4" xfId="2334"/>
    <cellStyle name="Normal 2 2 12 3 2 2 2 2 2 5" xfId="2335"/>
    <cellStyle name="Normal 2 2 12 3 2 2 2 2 2 6" xfId="2336"/>
    <cellStyle name="Normal 2 2 12 3 2 2 2 2 2 7" xfId="2337"/>
    <cellStyle name="Normal 2 2 12 3 2 2 2 2 2 8" xfId="2338"/>
    <cellStyle name="Normal 2 2 12 3 2 2 2 2 3" xfId="2339"/>
    <cellStyle name="Normal 2 2 12 3 2 2 2 2 4" xfId="2340"/>
    <cellStyle name="Normal 2 2 12 3 2 2 2 2 5" xfId="2341"/>
    <cellStyle name="Normal 2 2 12 3 2 2 2 2 6" xfId="2342"/>
    <cellStyle name="Normal 2 2 12 3 2 2 2 2 7" xfId="2343"/>
    <cellStyle name="Normal 2 2 12 3 2 2 2 2 8" xfId="2344"/>
    <cellStyle name="Normal 2 2 12 3 2 2 2 3" xfId="2345"/>
    <cellStyle name="Normal 2 2 12 3 2 2 2 4" xfId="2346"/>
    <cellStyle name="Normal 2 2 12 3 2 2 2 5" xfId="2347"/>
    <cellStyle name="Normal 2 2 12 3 2 2 2 6" xfId="2348"/>
    <cellStyle name="Normal 2 2 12 3 2 2 2 7" xfId="2349"/>
    <cellStyle name="Normal 2 2 12 3 2 2 2 8" xfId="2350"/>
    <cellStyle name="Normal 2 2 12 3 2 2 2 9" xfId="2351"/>
    <cellStyle name="Normal 2 2 12 3 2 2 3" xfId="2352"/>
    <cellStyle name="Normal 2 2 12 3 2 2 4" xfId="2353"/>
    <cellStyle name="Normal 2 2 12 3 2 2 4 2" xfId="2354"/>
    <cellStyle name="Normal 2 2 12 3 2 2 4 3" xfId="2355"/>
    <cellStyle name="Normal 2 2 12 3 2 2 4 4" xfId="2356"/>
    <cellStyle name="Normal 2 2 12 3 2 2 4 5" xfId="2357"/>
    <cellStyle name="Normal 2 2 12 3 2 2 4 6" xfId="2358"/>
    <cellStyle name="Normal 2 2 12 3 2 2 4 7" xfId="2359"/>
    <cellStyle name="Normal 2 2 12 3 2 2 4 8" xfId="2360"/>
    <cellStyle name="Normal 2 2 12 3 2 2 5" xfId="2361"/>
    <cellStyle name="Normal 2 2 12 3 2 2 6" xfId="2362"/>
    <cellStyle name="Normal 2 2 12 3 2 2 7" xfId="2363"/>
    <cellStyle name="Normal 2 2 12 3 2 2 8" xfId="2364"/>
    <cellStyle name="Normal 2 2 12 3 2 2 9" xfId="2365"/>
    <cellStyle name="Normal 2 2 12 3 2 3" xfId="2366"/>
    <cellStyle name="Normal 2 2 12 3 2 4" xfId="2367"/>
    <cellStyle name="Normal 2 2 12 3 2 5" xfId="2368"/>
    <cellStyle name="Normal 2 2 12 3 2 6" xfId="2369"/>
    <cellStyle name="Normal 2 2 12 3 2 7" xfId="2370"/>
    <cellStyle name="Normal 2 2 12 3 2 8" xfId="2371"/>
    <cellStyle name="Normal 2 2 12 3 2 9" xfId="2372"/>
    <cellStyle name="Normal 2 2 12 3 3" xfId="2373"/>
    <cellStyle name="Normal 2 2 12 3 3 10" xfId="2374"/>
    <cellStyle name="Normal 2 2 12 3 3 2" xfId="2375"/>
    <cellStyle name="Normal 2 2 12 3 3 2 2" xfId="2376"/>
    <cellStyle name="Normal 2 2 12 3 3 2 2 2" xfId="2377"/>
    <cellStyle name="Normal 2 2 12 3 3 2 2 2 2" xfId="2378"/>
    <cellStyle name="Normal 2 2 12 3 3 2 2 2 3" xfId="2379"/>
    <cellStyle name="Normal 2 2 12 3 3 2 2 2 4" xfId="2380"/>
    <cellStyle name="Normal 2 2 12 3 3 2 2 2 5" xfId="2381"/>
    <cellStyle name="Normal 2 2 12 3 3 2 2 2 6" xfId="2382"/>
    <cellStyle name="Normal 2 2 12 3 3 2 2 2 7" xfId="2383"/>
    <cellStyle name="Normal 2 2 12 3 3 2 2 2 8" xfId="2384"/>
    <cellStyle name="Normal 2 2 12 3 3 2 2 3" xfId="2385"/>
    <cellStyle name="Normal 2 2 12 3 3 2 2 4" xfId="2386"/>
    <cellStyle name="Normal 2 2 12 3 3 2 2 5" xfId="2387"/>
    <cellStyle name="Normal 2 2 12 3 3 2 2 6" xfId="2388"/>
    <cellStyle name="Normal 2 2 12 3 3 2 2 7" xfId="2389"/>
    <cellStyle name="Normal 2 2 12 3 3 2 2 8" xfId="2390"/>
    <cellStyle name="Normal 2 2 12 3 3 2 3" xfId="2391"/>
    <cellStyle name="Normal 2 2 12 3 3 2 4" xfId="2392"/>
    <cellStyle name="Normal 2 2 12 3 3 2 5" xfId="2393"/>
    <cellStyle name="Normal 2 2 12 3 3 2 6" xfId="2394"/>
    <cellStyle name="Normal 2 2 12 3 3 2 7" xfId="2395"/>
    <cellStyle name="Normal 2 2 12 3 3 2 8" xfId="2396"/>
    <cellStyle name="Normal 2 2 12 3 3 2 9" xfId="2397"/>
    <cellStyle name="Normal 2 2 12 3 3 3" xfId="2398"/>
    <cellStyle name="Normal 2 2 12 3 3 4" xfId="2399"/>
    <cellStyle name="Normal 2 2 12 3 3 4 2" xfId="2400"/>
    <cellStyle name="Normal 2 2 12 3 3 4 3" xfId="2401"/>
    <cellStyle name="Normal 2 2 12 3 3 4 4" xfId="2402"/>
    <cellStyle name="Normal 2 2 12 3 3 4 5" xfId="2403"/>
    <cellStyle name="Normal 2 2 12 3 3 4 6" xfId="2404"/>
    <cellStyle name="Normal 2 2 12 3 3 4 7" xfId="2405"/>
    <cellStyle name="Normal 2 2 12 3 3 4 8" xfId="2406"/>
    <cellStyle name="Normal 2 2 12 3 3 5" xfId="2407"/>
    <cellStyle name="Normal 2 2 12 3 3 6" xfId="2408"/>
    <cellStyle name="Normal 2 2 12 3 3 7" xfId="2409"/>
    <cellStyle name="Normal 2 2 12 3 3 8" xfId="2410"/>
    <cellStyle name="Normal 2 2 12 3 3 9" xfId="2411"/>
    <cellStyle name="Normal 2 2 12 3 4" xfId="2412"/>
    <cellStyle name="Normal 2 2 12 3 5" xfId="2413"/>
    <cellStyle name="Normal 2 2 12 3 6" xfId="2414"/>
    <cellStyle name="Normal 2 2 12 3 7" xfId="2415"/>
    <cellStyle name="Normal 2 2 12 3 8" xfId="2416"/>
    <cellStyle name="Normal 2 2 12 3 9" xfId="2417"/>
    <cellStyle name="Normal 2 2 12 4" xfId="2418"/>
    <cellStyle name="Normal 2 2 12 5" xfId="2419"/>
    <cellStyle name="Normal 2 2 12 6" xfId="2420"/>
    <cellStyle name="Normal 2 2 12 7" xfId="2421"/>
    <cellStyle name="Normal 2 2 12 7 10" xfId="2422"/>
    <cellStyle name="Normal 2 2 12 7 2" xfId="2423"/>
    <cellStyle name="Normal 2 2 12 7 2 2" xfId="2424"/>
    <cellStyle name="Normal 2 2 12 7 2 2 2" xfId="2425"/>
    <cellStyle name="Normal 2 2 12 7 2 2 2 2" xfId="2426"/>
    <cellStyle name="Normal 2 2 12 7 2 2 2 3" xfId="2427"/>
    <cellStyle name="Normal 2 2 12 7 2 2 2 4" xfId="2428"/>
    <cellStyle name="Normal 2 2 12 7 2 2 2 5" xfId="2429"/>
    <cellStyle name="Normal 2 2 12 7 2 2 2 6" xfId="2430"/>
    <cellStyle name="Normal 2 2 12 7 2 2 2 7" xfId="2431"/>
    <cellStyle name="Normal 2 2 12 7 2 2 2 8" xfId="2432"/>
    <cellStyle name="Normal 2 2 12 7 2 2 3" xfId="2433"/>
    <cellStyle name="Normal 2 2 12 7 2 2 4" xfId="2434"/>
    <cellStyle name="Normal 2 2 12 7 2 2 5" xfId="2435"/>
    <cellStyle name="Normal 2 2 12 7 2 2 6" xfId="2436"/>
    <cellStyle name="Normal 2 2 12 7 2 2 7" xfId="2437"/>
    <cellStyle name="Normal 2 2 12 7 2 2 8" xfId="2438"/>
    <cellStyle name="Normal 2 2 12 7 2 3" xfId="2439"/>
    <cellStyle name="Normal 2 2 12 7 2 4" xfId="2440"/>
    <cellStyle name="Normal 2 2 12 7 2 5" xfId="2441"/>
    <cellStyle name="Normal 2 2 12 7 2 6" xfId="2442"/>
    <cellStyle name="Normal 2 2 12 7 2 7" xfId="2443"/>
    <cellStyle name="Normal 2 2 12 7 2 8" xfId="2444"/>
    <cellStyle name="Normal 2 2 12 7 2 9" xfId="2445"/>
    <cellStyle name="Normal 2 2 12 7 3" xfId="2446"/>
    <cellStyle name="Normal 2 2 12 7 4" xfId="2447"/>
    <cellStyle name="Normal 2 2 12 7 4 2" xfId="2448"/>
    <cellStyle name="Normal 2 2 12 7 4 3" xfId="2449"/>
    <cellStyle name="Normal 2 2 12 7 4 4" xfId="2450"/>
    <cellStyle name="Normal 2 2 12 7 4 5" xfId="2451"/>
    <cellStyle name="Normal 2 2 12 7 4 6" xfId="2452"/>
    <cellStyle name="Normal 2 2 12 7 4 7" xfId="2453"/>
    <cellStyle name="Normal 2 2 12 7 4 8" xfId="2454"/>
    <cellStyle name="Normal 2 2 12 7 5" xfId="2455"/>
    <cellStyle name="Normal 2 2 12 7 6" xfId="2456"/>
    <cellStyle name="Normal 2 2 12 7 7" xfId="2457"/>
    <cellStyle name="Normal 2 2 12 7 8" xfId="2458"/>
    <cellStyle name="Normal 2 2 12 7 9" xfId="2459"/>
    <cellStyle name="Normal 2 2 12 8" xfId="2460"/>
    <cellStyle name="Normal 2 2 12 9" xfId="2461"/>
    <cellStyle name="Normal 2 2 13" xfId="2462"/>
    <cellStyle name="Normal 2 2 14" xfId="2463"/>
    <cellStyle name="Normal 2 2 15" xfId="2464"/>
    <cellStyle name="Normal 2 2 16" xfId="2465"/>
    <cellStyle name="Normal 2 2 17" xfId="2466"/>
    <cellStyle name="Normal 2 2 18" xfId="2467"/>
    <cellStyle name="Normal 2 2 19" xfId="2468"/>
    <cellStyle name="Normal 2 2 2" xfId="2469"/>
    <cellStyle name="Normal 2 2 2 10" xfId="2470"/>
    <cellStyle name="Normal 2 2 2 11" xfId="2471"/>
    <cellStyle name="Normal 2 2 2 12" xfId="2472"/>
    <cellStyle name="Normal 2 2 2 13" xfId="2473"/>
    <cellStyle name="Normal 2 2 2 14" xfId="2474"/>
    <cellStyle name="Normal 2 2 2 15" xfId="2475"/>
    <cellStyle name="Normal 2 2 2 16" xfId="2476"/>
    <cellStyle name="Normal 2 2 2 17" xfId="2477"/>
    <cellStyle name="Normal 2 2 2 18" xfId="2478"/>
    <cellStyle name="Normal 2 2 2 19" xfId="2479"/>
    <cellStyle name="Normal 2 2 2 2" xfId="2480"/>
    <cellStyle name="Normal 2 2 2 2 10" xfId="2481"/>
    <cellStyle name="Normal 2 2 2 2 11" xfId="2482"/>
    <cellStyle name="Normal 2 2 2 2 12" xfId="2483"/>
    <cellStyle name="Normal 2 2 2 2 13" xfId="2484"/>
    <cellStyle name="Normal 2 2 2 2 14" xfId="2485"/>
    <cellStyle name="Normal 2 2 2 2 15" xfId="2486"/>
    <cellStyle name="Normal 2 2 2 2 16" xfId="2487"/>
    <cellStyle name="Normal 2 2 2 2 17" xfId="2488"/>
    <cellStyle name="Normal 2 2 2 2 18" xfId="2489"/>
    <cellStyle name="Normal 2 2 2 2 19" xfId="2490"/>
    <cellStyle name="Normal 2 2 2 2 2" xfId="2491"/>
    <cellStyle name="Normal 2 2 2 2 2 10" xfId="2492"/>
    <cellStyle name="Normal 2 2 2 2 2 11" xfId="2493"/>
    <cellStyle name="Normal 2 2 2 2 2 12" xfId="2494"/>
    <cellStyle name="Normal 2 2 2 2 2 13" xfId="2495"/>
    <cellStyle name="Normal 2 2 2 2 2 14" xfId="2496"/>
    <cellStyle name="Normal 2 2 2 2 2 15" xfId="2497"/>
    <cellStyle name="Normal 2 2 2 2 2 15 2" xfId="2498"/>
    <cellStyle name="Normal 2 2 2 2 2 15 2 2" xfId="2499"/>
    <cellStyle name="Normal 2 2 2 2 2 15 2 2 2" xfId="2500"/>
    <cellStyle name="Normal 2 2 2 2 2 15 2 2 3" xfId="2501"/>
    <cellStyle name="Normal 2 2 2 2 2 15 2 2 4" xfId="2502"/>
    <cellStyle name="Normal 2 2 2 2 2 15 2 2 5" xfId="2503"/>
    <cellStyle name="Normal 2 2 2 2 2 15 2 2 6" xfId="2504"/>
    <cellStyle name="Normal 2 2 2 2 2 15 2 2 7" xfId="2505"/>
    <cellStyle name="Normal 2 2 2 2 2 15 2 2 8" xfId="2506"/>
    <cellStyle name="Normal 2 2 2 2 2 15 2 3" xfId="2507"/>
    <cellStyle name="Normal 2 2 2 2 2 15 2 4" xfId="2508"/>
    <cellStyle name="Normal 2 2 2 2 2 15 2 5" xfId="2509"/>
    <cellStyle name="Normal 2 2 2 2 2 15 2 6" xfId="2510"/>
    <cellStyle name="Normal 2 2 2 2 2 15 2 7" xfId="2511"/>
    <cellStyle name="Normal 2 2 2 2 2 15 2 8" xfId="2512"/>
    <cellStyle name="Normal 2 2 2 2 2 15 3" xfId="2513"/>
    <cellStyle name="Normal 2 2 2 2 2 15 4" xfId="2514"/>
    <cellStyle name="Normal 2 2 2 2 2 15 5" xfId="2515"/>
    <cellStyle name="Normal 2 2 2 2 2 15 6" xfId="2516"/>
    <cellStyle name="Normal 2 2 2 2 2 15 7" xfId="2517"/>
    <cellStyle name="Normal 2 2 2 2 2 15 8" xfId="2518"/>
    <cellStyle name="Normal 2 2 2 2 2 15 9" xfId="2519"/>
    <cellStyle name="Normal 2 2 2 2 2 16" xfId="2520"/>
    <cellStyle name="Normal 2 2 2 2 2 16 2" xfId="2521"/>
    <cellStyle name="Normal 2 2 2 2 2 16 3" xfId="2522"/>
    <cellStyle name="Normal 2 2 2 2 2 16 4" xfId="2523"/>
    <cellStyle name="Normal 2 2 2 2 2 16 5" xfId="2524"/>
    <cellStyle name="Normal 2 2 2 2 2 16 6" xfId="2525"/>
    <cellStyle name="Normal 2 2 2 2 2 16 7" xfId="2526"/>
    <cellStyle name="Normal 2 2 2 2 2 16 8" xfId="2527"/>
    <cellStyle name="Normal 2 2 2 2 2 17" xfId="2528"/>
    <cellStyle name="Normal 2 2 2 2 2 18" xfId="2529"/>
    <cellStyle name="Normal 2 2 2 2 2 19" xfId="2530"/>
    <cellStyle name="Normal 2 2 2 2 2 2" xfId="2531"/>
    <cellStyle name="Normal 2 2 2 2 2 2 10" xfId="2532"/>
    <cellStyle name="Normal 2 2 2 2 2 2 11" xfId="2533"/>
    <cellStyle name="Normal 2 2 2 2 2 2 12" xfId="2534"/>
    <cellStyle name="Normal 2 2 2 2 2 2 13" xfId="2535"/>
    <cellStyle name="Normal 2 2 2 2 2 2 14" xfId="2536"/>
    <cellStyle name="Normal 2 2 2 2 2 2 15" xfId="2537"/>
    <cellStyle name="Normal 2 2 2 2 2 2 15 2" xfId="2538"/>
    <cellStyle name="Normal 2 2 2 2 2 2 15 2 2" xfId="2539"/>
    <cellStyle name="Normal 2 2 2 2 2 2 15 2 2 2" xfId="2540"/>
    <cellStyle name="Normal 2 2 2 2 2 2 15 2 2 3" xfId="2541"/>
    <cellStyle name="Normal 2 2 2 2 2 2 15 2 2 4" xfId="2542"/>
    <cellStyle name="Normal 2 2 2 2 2 2 15 2 2 5" xfId="2543"/>
    <cellStyle name="Normal 2 2 2 2 2 2 15 2 2 6" xfId="2544"/>
    <cellStyle name="Normal 2 2 2 2 2 2 15 2 2 7" xfId="2545"/>
    <cellStyle name="Normal 2 2 2 2 2 2 15 2 2 8" xfId="2546"/>
    <cellStyle name="Normal 2 2 2 2 2 2 15 2 3" xfId="2547"/>
    <cellStyle name="Normal 2 2 2 2 2 2 15 2 4" xfId="2548"/>
    <cellStyle name="Normal 2 2 2 2 2 2 15 2 5" xfId="2549"/>
    <cellStyle name="Normal 2 2 2 2 2 2 15 2 6" xfId="2550"/>
    <cellStyle name="Normal 2 2 2 2 2 2 15 2 7" xfId="2551"/>
    <cellStyle name="Normal 2 2 2 2 2 2 15 2 8" xfId="2552"/>
    <cellStyle name="Normal 2 2 2 2 2 2 15 3" xfId="2553"/>
    <cellStyle name="Normal 2 2 2 2 2 2 15 4" xfId="2554"/>
    <cellStyle name="Normal 2 2 2 2 2 2 15 5" xfId="2555"/>
    <cellStyle name="Normal 2 2 2 2 2 2 15 6" xfId="2556"/>
    <cellStyle name="Normal 2 2 2 2 2 2 15 7" xfId="2557"/>
    <cellStyle name="Normal 2 2 2 2 2 2 15 8" xfId="2558"/>
    <cellStyle name="Normal 2 2 2 2 2 2 15 9" xfId="2559"/>
    <cellStyle name="Normal 2 2 2 2 2 2 16" xfId="2560"/>
    <cellStyle name="Normal 2 2 2 2 2 2 16 2" xfId="2561"/>
    <cellStyle name="Normal 2 2 2 2 2 2 16 3" xfId="2562"/>
    <cellStyle name="Normal 2 2 2 2 2 2 16 4" xfId="2563"/>
    <cellStyle name="Normal 2 2 2 2 2 2 16 5" xfId="2564"/>
    <cellStyle name="Normal 2 2 2 2 2 2 16 6" xfId="2565"/>
    <cellStyle name="Normal 2 2 2 2 2 2 16 7" xfId="2566"/>
    <cellStyle name="Normal 2 2 2 2 2 2 16 8" xfId="2567"/>
    <cellStyle name="Normal 2 2 2 2 2 2 17" xfId="2568"/>
    <cellStyle name="Normal 2 2 2 2 2 2 18" xfId="2569"/>
    <cellStyle name="Normal 2 2 2 2 2 2 19" xfId="2570"/>
    <cellStyle name="Normal 2 2 2 2 2 2 2" xfId="2571"/>
    <cellStyle name="Normal 2 2 2 2 2 2 2 10" xfId="2572"/>
    <cellStyle name="Normal 2 2 2 2 2 2 2 10 2" xfId="2573"/>
    <cellStyle name="Normal 2 2 2 2 2 2 2 10 2 2" xfId="2574"/>
    <cellStyle name="Normal 2 2 2 2 2 2 2 10 2 2 2" xfId="2575"/>
    <cellStyle name="Normal 2 2 2 2 2 2 2 10 2 2 3" xfId="2576"/>
    <cellStyle name="Normal 2 2 2 2 2 2 2 10 2 2 4" xfId="2577"/>
    <cellStyle name="Normal 2 2 2 2 2 2 2 10 2 2 5" xfId="2578"/>
    <cellStyle name="Normal 2 2 2 2 2 2 2 10 2 2 6" xfId="2579"/>
    <cellStyle name="Normal 2 2 2 2 2 2 2 10 2 2 7" xfId="2580"/>
    <cellStyle name="Normal 2 2 2 2 2 2 2 10 2 2 8" xfId="2581"/>
    <cellStyle name="Normal 2 2 2 2 2 2 2 10 2 3" xfId="2582"/>
    <cellStyle name="Normal 2 2 2 2 2 2 2 10 2 4" xfId="2583"/>
    <cellStyle name="Normal 2 2 2 2 2 2 2 10 2 5" xfId="2584"/>
    <cellStyle name="Normal 2 2 2 2 2 2 2 10 2 6" xfId="2585"/>
    <cellStyle name="Normal 2 2 2 2 2 2 2 10 2 7" xfId="2586"/>
    <cellStyle name="Normal 2 2 2 2 2 2 2 10 2 8" xfId="2587"/>
    <cellStyle name="Normal 2 2 2 2 2 2 2 10 3" xfId="2588"/>
    <cellStyle name="Normal 2 2 2 2 2 2 2 10 4" xfId="2589"/>
    <cellStyle name="Normal 2 2 2 2 2 2 2 10 5" xfId="2590"/>
    <cellStyle name="Normal 2 2 2 2 2 2 2 10 6" xfId="2591"/>
    <cellStyle name="Normal 2 2 2 2 2 2 2 10 7" xfId="2592"/>
    <cellStyle name="Normal 2 2 2 2 2 2 2 10 8" xfId="2593"/>
    <cellStyle name="Normal 2 2 2 2 2 2 2 10 9" xfId="2594"/>
    <cellStyle name="Normal 2 2 2 2 2 2 2 11" xfId="2595"/>
    <cellStyle name="Normal 2 2 2 2 2 2 2 11 2" xfId="2596"/>
    <cellStyle name="Normal 2 2 2 2 2 2 2 11 3" xfId="2597"/>
    <cellStyle name="Normal 2 2 2 2 2 2 2 11 4" xfId="2598"/>
    <cellStyle name="Normal 2 2 2 2 2 2 2 11 5" xfId="2599"/>
    <cellStyle name="Normal 2 2 2 2 2 2 2 11 6" xfId="2600"/>
    <cellStyle name="Normal 2 2 2 2 2 2 2 11 7" xfId="2601"/>
    <cellStyle name="Normal 2 2 2 2 2 2 2 11 8" xfId="2602"/>
    <cellStyle name="Normal 2 2 2 2 2 2 2 12" xfId="2603"/>
    <cellStyle name="Normal 2 2 2 2 2 2 2 13" xfId="2604"/>
    <cellStyle name="Normal 2 2 2 2 2 2 2 14" xfId="2605"/>
    <cellStyle name="Normal 2 2 2 2 2 2 2 15" xfId="2606"/>
    <cellStyle name="Normal 2 2 2 2 2 2 2 16" xfId="2607"/>
    <cellStyle name="Normal 2 2 2 2 2 2 2 17" xfId="2608"/>
    <cellStyle name="Normal 2 2 2 2 2 2 2 2" xfId="2609"/>
    <cellStyle name="Normal 2 2 2 2 2 2 2 2 10" xfId="2610"/>
    <cellStyle name="Normal 2 2 2 2 2 2 2 2 10 2" xfId="2611"/>
    <cellStyle name="Normal 2 2 2 2 2 2 2 2 10 2 2" xfId="2612"/>
    <cellStyle name="Normal 2 2 2 2 2 2 2 2 10 2 2 2" xfId="2613"/>
    <cellStyle name="Normal 2 2 2 2 2 2 2 2 10 2 2 3" xfId="2614"/>
    <cellStyle name="Normal 2 2 2 2 2 2 2 2 10 2 2 4" xfId="2615"/>
    <cellStyle name="Normal 2 2 2 2 2 2 2 2 10 2 2 5" xfId="2616"/>
    <cellStyle name="Normal 2 2 2 2 2 2 2 2 10 2 2 6" xfId="2617"/>
    <cellStyle name="Normal 2 2 2 2 2 2 2 2 10 2 2 7" xfId="2618"/>
    <cellStyle name="Normal 2 2 2 2 2 2 2 2 10 2 2 8" xfId="2619"/>
    <cellStyle name="Normal 2 2 2 2 2 2 2 2 10 2 3" xfId="2620"/>
    <cellStyle name="Normal 2 2 2 2 2 2 2 2 10 2 4" xfId="2621"/>
    <cellStyle name="Normal 2 2 2 2 2 2 2 2 10 2 5" xfId="2622"/>
    <cellStyle name="Normal 2 2 2 2 2 2 2 2 10 2 6" xfId="2623"/>
    <cellStyle name="Normal 2 2 2 2 2 2 2 2 10 2 7" xfId="2624"/>
    <cellStyle name="Normal 2 2 2 2 2 2 2 2 10 2 8" xfId="2625"/>
    <cellStyle name="Normal 2 2 2 2 2 2 2 2 10 3" xfId="2626"/>
    <cellStyle name="Normal 2 2 2 2 2 2 2 2 10 4" xfId="2627"/>
    <cellStyle name="Normal 2 2 2 2 2 2 2 2 10 5" xfId="2628"/>
    <cellStyle name="Normal 2 2 2 2 2 2 2 2 10 6" xfId="2629"/>
    <cellStyle name="Normal 2 2 2 2 2 2 2 2 10 7" xfId="2630"/>
    <cellStyle name="Normal 2 2 2 2 2 2 2 2 10 8" xfId="2631"/>
    <cellStyle name="Normal 2 2 2 2 2 2 2 2 10 9" xfId="2632"/>
    <cellStyle name="Normal 2 2 2 2 2 2 2 2 11" xfId="2633"/>
    <cellStyle name="Normal 2 2 2 2 2 2 2 2 11 2" xfId="2634"/>
    <cellStyle name="Normal 2 2 2 2 2 2 2 2 11 3" xfId="2635"/>
    <cellStyle name="Normal 2 2 2 2 2 2 2 2 11 4" xfId="2636"/>
    <cellStyle name="Normal 2 2 2 2 2 2 2 2 11 5" xfId="2637"/>
    <cellStyle name="Normal 2 2 2 2 2 2 2 2 11 6" xfId="2638"/>
    <cellStyle name="Normal 2 2 2 2 2 2 2 2 11 7" xfId="2639"/>
    <cellStyle name="Normal 2 2 2 2 2 2 2 2 11 8" xfId="2640"/>
    <cellStyle name="Normal 2 2 2 2 2 2 2 2 12" xfId="2641"/>
    <cellStyle name="Normal 2 2 2 2 2 2 2 2 13" xfId="2642"/>
    <cellStyle name="Normal 2 2 2 2 2 2 2 2 14" xfId="2643"/>
    <cellStyle name="Normal 2 2 2 2 2 2 2 2 15" xfId="2644"/>
    <cellStyle name="Normal 2 2 2 2 2 2 2 2 16" xfId="2645"/>
    <cellStyle name="Normal 2 2 2 2 2 2 2 2 17" xfId="2646"/>
    <cellStyle name="Normal 2 2 2 2 2 2 2 2 2" xfId="2647"/>
    <cellStyle name="Normal 2 2 2 2 2 2 2 2 2 10" xfId="2648"/>
    <cellStyle name="Normal 2 2 2 2 2 2 2 2 2 2" xfId="2649"/>
    <cellStyle name="Normal 2 2 2 2 2 2 2 2 2 2 2" xfId="2650"/>
    <cellStyle name="Normal 2 2 2 2 2 2 2 2 2 2 2 2" xfId="2651"/>
    <cellStyle name="Normal 2 2 2 2 2 2 2 2 2 2 2 2 2" xfId="2652"/>
    <cellStyle name="Normal 2 2 2 2 2 2 2 2 2 2 2 2 3" xfId="2653"/>
    <cellStyle name="Normal 2 2 2 2 2 2 2 2 2 2 2 2 4" xfId="2654"/>
    <cellStyle name="Normal 2 2 2 2 2 2 2 2 2 2 2 2 5" xfId="2655"/>
    <cellStyle name="Normal 2 2 2 2 2 2 2 2 2 2 2 2 6" xfId="2656"/>
    <cellStyle name="Normal 2 2 2 2 2 2 2 2 2 2 2 2 7" xfId="2657"/>
    <cellStyle name="Normal 2 2 2 2 2 2 2 2 2 2 2 2 8" xfId="2658"/>
    <cellStyle name="Normal 2 2 2 2 2 2 2 2 2 2 2 3" xfId="2659"/>
    <cellStyle name="Normal 2 2 2 2 2 2 2 2 2 2 2 4" xfId="2660"/>
    <cellStyle name="Normal 2 2 2 2 2 2 2 2 2 2 2 5" xfId="2661"/>
    <cellStyle name="Normal 2 2 2 2 2 2 2 2 2 2 2 6" xfId="2662"/>
    <cellStyle name="Normal 2 2 2 2 2 2 2 2 2 2 2 7" xfId="2663"/>
    <cellStyle name="Normal 2 2 2 2 2 2 2 2 2 2 2 8" xfId="2664"/>
    <cellStyle name="Normal 2 2 2 2 2 2 2 2 2 2 3" xfId="2665"/>
    <cellStyle name="Normal 2 2 2 2 2 2 2 2 2 2 4" xfId="2666"/>
    <cellStyle name="Normal 2 2 2 2 2 2 2 2 2 2 5" xfId="2667"/>
    <cellStyle name="Normal 2 2 2 2 2 2 2 2 2 2 6" xfId="2668"/>
    <cellStyle name="Normal 2 2 2 2 2 2 2 2 2 2 7" xfId="2669"/>
    <cellStyle name="Normal 2 2 2 2 2 2 2 2 2 2 8" xfId="2670"/>
    <cellStyle name="Normal 2 2 2 2 2 2 2 2 2 2 9" xfId="2671"/>
    <cellStyle name="Normal 2 2 2 2 2 2 2 2 2 3" xfId="2672"/>
    <cellStyle name="Normal 2 2 2 2 2 2 2 2 2 4" xfId="2673"/>
    <cellStyle name="Normal 2 2 2 2 2 2 2 2 2 4 2" xfId="2674"/>
    <cellStyle name="Normal 2 2 2 2 2 2 2 2 2 4 3" xfId="2675"/>
    <cellStyle name="Normal 2 2 2 2 2 2 2 2 2 4 4" xfId="2676"/>
    <cellStyle name="Normal 2 2 2 2 2 2 2 2 2 4 5" xfId="2677"/>
    <cellStyle name="Normal 2 2 2 2 2 2 2 2 2 4 6" xfId="2678"/>
    <cellStyle name="Normal 2 2 2 2 2 2 2 2 2 4 7" xfId="2679"/>
    <cellStyle name="Normal 2 2 2 2 2 2 2 2 2 4 8" xfId="2680"/>
    <cellStyle name="Normal 2 2 2 2 2 2 2 2 2 5" xfId="2681"/>
    <cellStyle name="Normal 2 2 2 2 2 2 2 2 2 6" xfId="2682"/>
    <cellStyle name="Normal 2 2 2 2 2 2 2 2 2 7" xfId="2683"/>
    <cellStyle name="Normal 2 2 2 2 2 2 2 2 2 8" xfId="2684"/>
    <cellStyle name="Normal 2 2 2 2 2 2 2 2 2 9" xfId="2685"/>
    <cellStyle name="Normal 2 2 2 2 2 2 2 2 3" xfId="2686"/>
    <cellStyle name="Normal 2 2 2 2 2 2 2 2 4" xfId="2687"/>
    <cellStyle name="Normal 2 2 2 2 2 2 2 2 5" xfId="2688"/>
    <cellStyle name="Normal 2 2 2 2 2 2 2 2 6" xfId="2689"/>
    <cellStyle name="Normal 2 2 2 2 2 2 2 2 7" xfId="2690"/>
    <cellStyle name="Normal 2 2 2 2 2 2 2 2 8" xfId="2691"/>
    <cellStyle name="Normal 2 2 2 2 2 2 2 2 9" xfId="2692"/>
    <cellStyle name="Normal 2 2 2 2 2 2 2 3" xfId="2693"/>
    <cellStyle name="Normal 2 2 2 2 2 2 2 3 10" xfId="2694"/>
    <cellStyle name="Normal 2 2 2 2 2 2 2 3 2" xfId="2695"/>
    <cellStyle name="Normal 2 2 2 2 2 2 2 3 2 2" xfId="2696"/>
    <cellStyle name="Normal 2 2 2 2 2 2 2 3 2 2 2" xfId="2697"/>
    <cellStyle name="Normal 2 2 2 2 2 2 2 3 2 2 2 2" xfId="2698"/>
    <cellStyle name="Normal 2 2 2 2 2 2 2 3 2 2 2 3" xfId="2699"/>
    <cellStyle name="Normal 2 2 2 2 2 2 2 3 2 2 2 4" xfId="2700"/>
    <cellStyle name="Normal 2 2 2 2 2 2 2 3 2 2 2 5" xfId="2701"/>
    <cellStyle name="Normal 2 2 2 2 2 2 2 3 2 2 2 6" xfId="2702"/>
    <cellStyle name="Normal 2 2 2 2 2 2 2 3 2 2 2 7" xfId="2703"/>
    <cellStyle name="Normal 2 2 2 2 2 2 2 3 2 2 2 8" xfId="2704"/>
    <cellStyle name="Normal 2 2 2 2 2 2 2 3 2 2 3" xfId="2705"/>
    <cellStyle name="Normal 2 2 2 2 2 2 2 3 2 2 4" xfId="2706"/>
    <cellStyle name="Normal 2 2 2 2 2 2 2 3 2 2 5" xfId="2707"/>
    <cellStyle name="Normal 2 2 2 2 2 2 2 3 2 2 6" xfId="2708"/>
    <cellStyle name="Normal 2 2 2 2 2 2 2 3 2 2 7" xfId="2709"/>
    <cellStyle name="Normal 2 2 2 2 2 2 2 3 2 2 8" xfId="2710"/>
    <cellStyle name="Normal 2 2 2 2 2 2 2 3 2 3" xfId="2711"/>
    <cellStyle name="Normal 2 2 2 2 2 2 2 3 2 4" xfId="2712"/>
    <cellStyle name="Normal 2 2 2 2 2 2 2 3 2 5" xfId="2713"/>
    <cellStyle name="Normal 2 2 2 2 2 2 2 3 2 6" xfId="2714"/>
    <cellStyle name="Normal 2 2 2 2 2 2 2 3 2 7" xfId="2715"/>
    <cellStyle name="Normal 2 2 2 2 2 2 2 3 2 8" xfId="2716"/>
    <cellStyle name="Normal 2 2 2 2 2 2 2 3 2 9" xfId="2717"/>
    <cellStyle name="Normal 2 2 2 2 2 2 2 3 3" xfId="2718"/>
    <cellStyle name="Normal 2 2 2 2 2 2 2 3 4" xfId="2719"/>
    <cellStyle name="Normal 2 2 2 2 2 2 2 3 4 2" xfId="2720"/>
    <cellStyle name="Normal 2 2 2 2 2 2 2 3 4 3" xfId="2721"/>
    <cellStyle name="Normal 2 2 2 2 2 2 2 3 4 4" xfId="2722"/>
    <cellStyle name="Normal 2 2 2 2 2 2 2 3 4 5" xfId="2723"/>
    <cellStyle name="Normal 2 2 2 2 2 2 2 3 4 6" xfId="2724"/>
    <cellStyle name="Normal 2 2 2 2 2 2 2 3 4 7" xfId="2725"/>
    <cellStyle name="Normal 2 2 2 2 2 2 2 3 4 8" xfId="2726"/>
    <cellStyle name="Normal 2 2 2 2 2 2 2 3 5" xfId="2727"/>
    <cellStyle name="Normal 2 2 2 2 2 2 2 3 6" xfId="2728"/>
    <cellStyle name="Normal 2 2 2 2 2 2 2 3 7" xfId="2729"/>
    <cellStyle name="Normal 2 2 2 2 2 2 2 3 8" xfId="2730"/>
    <cellStyle name="Normal 2 2 2 2 2 2 2 3 9" xfId="2731"/>
    <cellStyle name="Normal 2 2 2 2 2 2 2 4" xfId="2732"/>
    <cellStyle name="Normal 2 2 2 2 2 2 2 5" xfId="2733"/>
    <cellStyle name="Normal 2 2 2 2 2 2 2 6" xfId="2734"/>
    <cellStyle name="Normal 2 2 2 2 2 2 2 7" xfId="2735"/>
    <cellStyle name="Normal 2 2 2 2 2 2 2 8" xfId="2736"/>
    <cellStyle name="Normal 2 2 2 2 2 2 2 9" xfId="2737"/>
    <cellStyle name="Normal 2 2 2 2 2 2 20" xfId="2738"/>
    <cellStyle name="Normal 2 2 2 2 2 2 21" xfId="2739"/>
    <cellStyle name="Normal 2 2 2 2 2 2 22" xfId="2740"/>
    <cellStyle name="Normal 2 2 2 2 2 2 3" xfId="2741"/>
    <cellStyle name="Normal 2 2 2 2 2 2 4" xfId="2742"/>
    <cellStyle name="Normal 2 2 2 2 2 2 5" xfId="2743"/>
    <cellStyle name="Normal 2 2 2 2 2 2 6" xfId="2744"/>
    <cellStyle name="Normal 2 2 2 2 2 2 7" xfId="2745"/>
    <cellStyle name="Normal 2 2 2 2 2 2 7 10" xfId="2746"/>
    <cellStyle name="Normal 2 2 2 2 2 2 7 2" xfId="2747"/>
    <cellStyle name="Normal 2 2 2 2 2 2 7 2 2" xfId="2748"/>
    <cellStyle name="Normal 2 2 2 2 2 2 7 2 2 2" xfId="2749"/>
    <cellStyle name="Normal 2 2 2 2 2 2 7 2 2 2 2" xfId="2750"/>
    <cellStyle name="Normal 2 2 2 2 2 2 7 2 2 2 3" xfId="2751"/>
    <cellStyle name="Normal 2 2 2 2 2 2 7 2 2 2 4" xfId="2752"/>
    <cellStyle name="Normal 2 2 2 2 2 2 7 2 2 2 5" xfId="2753"/>
    <cellStyle name="Normal 2 2 2 2 2 2 7 2 2 2 6" xfId="2754"/>
    <cellStyle name="Normal 2 2 2 2 2 2 7 2 2 2 7" xfId="2755"/>
    <cellStyle name="Normal 2 2 2 2 2 2 7 2 2 2 8" xfId="2756"/>
    <cellStyle name="Normal 2 2 2 2 2 2 7 2 2 3" xfId="2757"/>
    <cellStyle name="Normal 2 2 2 2 2 2 7 2 2 4" xfId="2758"/>
    <cellStyle name="Normal 2 2 2 2 2 2 7 2 2 5" xfId="2759"/>
    <cellStyle name="Normal 2 2 2 2 2 2 7 2 2 6" xfId="2760"/>
    <cellStyle name="Normal 2 2 2 2 2 2 7 2 2 7" xfId="2761"/>
    <cellStyle name="Normal 2 2 2 2 2 2 7 2 2 8" xfId="2762"/>
    <cellStyle name="Normal 2 2 2 2 2 2 7 2 3" xfId="2763"/>
    <cellStyle name="Normal 2 2 2 2 2 2 7 2 4" xfId="2764"/>
    <cellStyle name="Normal 2 2 2 2 2 2 7 2 5" xfId="2765"/>
    <cellStyle name="Normal 2 2 2 2 2 2 7 2 6" xfId="2766"/>
    <cellStyle name="Normal 2 2 2 2 2 2 7 2 7" xfId="2767"/>
    <cellStyle name="Normal 2 2 2 2 2 2 7 2 8" xfId="2768"/>
    <cellStyle name="Normal 2 2 2 2 2 2 7 2 9" xfId="2769"/>
    <cellStyle name="Normal 2 2 2 2 2 2 7 3" xfId="2770"/>
    <cellStyle name="Normal 2 2 2 2 2 2 7 4" xfId="2771"/>
    <cellStyle name="Normal 2 2 2 2 2 2 7 4 2" xfId="2772"/>
    <cellStyle name="Normal 2 2 2 2 2 2 7 4 3" xfId="2773"/>
    <cellStyle name="Normal 2 2 2 2 2 2 7 4 4" xfId="2774"/>
    <cellStyle name="Normal 2 2 2 2 2 2 7 4 5" xfId="2775"/>
    <cellStyle name="Normal 2 2 2 2 2 2 7 4 6" xfId="2776"/>
    <cellStyle name="Normal 2 2 2 2 2 2 7 4 7" xfId="2777"/>
    <cellStyle name="Normal 2 2 2 2 2 2 7 4 8" xfId="2778"/>
    <cellStyle name="Normal 2 2 2 2 2 2 7 5" xfId="2779"/>
    <cellStyle name="Normal 2 2 2 2 2 2 7 6" xfId="2780"/>
    <cellStyle name="Normal 2 2 2 2 2 2 7 7" xfId="2781"/>
    <cellStyle name="Normal 2 2 2 2 2 2 7 8" xfId="2782"/>
    <cellStyle name="Normal 2 2 2 2 2 2 7 9" xfId="2783"/>
    <cellStyle name="Normal 2 2 2 2 2 2 8" xfId="2784"/>
    <cellStyle name="Normal 2 2 2 2 2 2 9" xfId="2785"/>
    <cellStyle name="Normal 2 2 2 2 2 20" xfId="2786"/>
    <cellStyle name="Normal 2 2 2 2 2 21" xfId="2787"/>
    <cellStyle name="Normal 2 2 2 2 2 22" xfId="2788"/>
    <cellStyle name="Normal 2 2 2 2 2 3" xfId="2789"/>
    <cellStyle name="Normal 2 2 2 2 2 3 10" xfId="2790"/>
    <cellStyle name="Normal 2 2 2 2 2 3 10 2" xfId="2791"/>
    <cellStyle name="Normal 2 2 2 2 2 3 10 2 2" xfId="2792"/>
    <cellStyle name="Normal 2 2 2 2 2 3 10 2 2 2" xfId="2793"/>
    <cellStyle name="Normal 2 2 2 2 2 3 10 2 2 3" xfId="2794"/>
    <cellStyle name="Normal 2 2 2 2 2 3 10 2 2 4" xfId="2795"/>
    <cellStyle name="Normal 2 2 2 2 2 3 10 2 2 5" xfId="2796"/>
    <cellStyle name="Normal 2 2 2 2 2 3 10 2 2 6" xfId="2797"/>
    <cellStyle name="Normal 2 2 2 2 2 3 10 2 2 7" xfId="2798"/>
    <cellStyle name="Normal 2 2 2 2 2 3 10 2 2 8" xfId="2799"/>
    <cellStyle name="Normal 2 2 2 2 2 3 10 2 3" xfId="2800"/>
    <cellStyle name="Normal 2 2 2 2 2 3 10 2 4" xfId="2801"/>
    <cellStyle name="Normal 2 2 2 2 2 3 10 2 5" xfId="2802"/>
    <cellStyle name="Normal 2 2 2 2 2 3 10 2 6" xfId="2803"/>
    <cellStyle name="Normal 2 2 2 2 2 3 10 2 7" xfId="2804"/>
    <cellStyle name="Normal 2 2 2 2 2 3 10 2 8" xfId="2805"/>
    <cellStyle name="Normal 2 2 2 2 2 3 10 3" xfId="2806"/>
    <cellStyle name="Normal 2 2 2 2 2 3 10 4" xfId="2807"/>
    <cellStyle name="Normal 2 2 2 2 2 3 10 5" xfId="2808"/>
    <cellStyle name="Normal 2 2 2 2 2 3 10 6" xfId="2809"/>
    <cellStyle name="Normal 2 2 2 2 2 3 10 7" xfId="2810"/>
    <cellStyle name="Normal 2 2 2 2 2 3 10 8" xfId="2811"/>
    <cellStyle name="Normal 2 2 2 2 2 3 10 9" xfId="2812"/>
    <cellStyle name="Normal 2 2 2 2 2 3 11" xfId="2813"/>
    <cellStyle name="Normal 2 2 2 2 2 3 11 2" xfId="2814"/>
    <cellStyle name="Normal 2 2 2 2 2 3 11 3" xfId="2815"/>
    <cellStyle name="Normal 2 2 2 2 2 3 11 4" xfId="2816"/>
    <cellStyle name="Normal 2 2 2 2 2 3 11 5" xfId="2817"/>
    <cellStyle name="Normal 2 2 2 2 2 3 11 6" xfId="2818"/>
    <cellStyle name="Normal 2 2 2 2 2 3 11 7" xfId="2819"/>
    <cellStyle name="Normal 2 2 2 2 2 3 11 8" xfId="2820"/>
    <cellStyle name="Normal 2 2 2 2 2 3 12" xfId="2821"/>
    <cellStyle name="Normal 2 2 2 2 2 3 13" xfId="2822"/>
    <cellStyle name="Normal 2 2 2 2 2 3 14" xfId="2823"/>
    <cellStyle name="Normal 2 2 2 2 2 3 15" xfId="2824"/>
    <cellStyle name="Normal 2 2 2 2 2 3 16" xfId="2825"/>
    <cellStyle name="Normal 2 2 2 2 2 3 17" xfId="2826"/>
    <cellStyle name="Normal 2 2 2 2 2 3 2" xfId="2827"/>
    <cellStyle name="Normal 2 2 2 2 2 3 2 10" xfId="2828"/>
    <cellStyle name="Normal 2 2 2 2 2 3 2 10 2" xfId="2829"/>
    <cellStyle name="Normal 2 2 2 2 2 3 2 10 2 2" xfId="2830"/>
    <cellStyle name="Normal 2 2 2 2 2 3 2 10 2 2 2" xfId="2831"/>
    <cellStyle name="Normal 2 2 2 2 2 3 2 10 2 2 3" xfId="2832"/>
    <cellStyle name="Normal 2 2 2 2 2 3 2 10 2 2 4" xfId="2833"/>
    <cellStyle name="Normal 2 2 2 2 2 3 2 10 2 2 5" xfId="2834"/>
    <cellStyle name="Normal 2 2 2 2 2 3 2 10 2 2 6" xfId="2835"/>
    <cellStyle name="Normal 2 2 2 2 2 3 2 10 2 2 7" xfId="2836"/>
    <cellStyle name="Normal 2 2 2 2 2 3 2 10 2 2 8" xfId="2837"/>
    <cellStyle name="Normal 2 2 2 2 2 3 2 10 2 3" xfId="2838"/>
    <cellStyle name="Normal 2 2 2 2 2 3 2 10 2 4" xfId="2839"/>
    <cellStyle name="Normal 2 2 2 2 2 3 2 10 2 5" xfId="2840"/>
    <cellStyle name="Normal 2 2 2 2 2 3 2 10 2 6" xfId="2841"/>
    <cellStyle name="Normal 2 2 2 2 2 3 2 10 2 7" xfId="2842"/>
    <cellStyle name="Normal 2 2 2 2 2 3 2 10 2 8" xfId="2843"/>
    <cellStyle name="Normal 2 2 2 2 2 3 2 10 3" xfId="2844"/>
    <cellStyle name="Normal 2 2 2 2 2 3 2 10 4" xfId="2845"/>
    <cellStyle name="Normal 2 2 2 2 2 3 2 10 5" xfId="2846"/>
    <cellStyle name="Normal 2 2 2 2 2 3 2 10 6" xfId="2847"/>
    <cellStyle name="Normal 2 2 2 2 2 3 2 10 7" xfId="2848"/>
    <cellStyle name="Normal 2 2 2 2 2 3 2 10 8" xfId="2849"/>
    <cellStyle name="Normal 2 2 2 2 2 3 2 10 9" xfId="2850"/>
    <cellStyle name="Normal 2 2 2 2 2 3 2 11" xfId="2851"/>
    <cellStyle name="Normal 2 2 2 2 2 3 2 11 2" xfId="2852"/>
    <cellStyle name="Normal 2 2 2 2 2 3 2 11 3" xfId="2853"/>
    <cellStyle name="Normal 2 2 2 2 2 3 2 11 4" xfId="2854"/>
    <cellStyle name="Normal 2 2 2 2 2 3 2 11 5" xfId="2855"/>
    <cellStyle name="Normal 2 2 2 2 2 3 2 11 6" xfId="2856"/>
    <cellStyle name="Normal 2 2 2 2 2 3 2 11 7" xfId="2857"/>
    <cellStyle name="Normal 2 2 2 2 2 3 2 11 8" xfId="2858"/>
    <cellStyle name="Normal 2 2 2 2 2 3 2 12" xfId="2859"/>
    <cellStyle name="Normal 2 2 2 2 2 3 2 13" xfId="2860"/>
    <cellStyle name="Normal 2 2 2 2 2 3 2 14" xfId="2861"/>
    <cellStyle name="Normal 2 2 2 2 2 3 2 15" xfId="2862"/>
    <cellStyle name="Normal 2 2 2 2 2 3 2 16" xfId="2863"/>
    <cellStyle name="Normal 2 2 2 2 2 3 2 17" xfId="2864"/>
    <cellStyle name="Normal 2 2 2 2 2 3 2 2" xfId="2865"/>
    <cellStyle name="Normal 2 2 2 2 2 3 2 2 10" xfId="2866"/>
    <cellStyle name="Normal 2 2 2 2 2 3 2 2 2" xfId="2867"/>
    <cellStyle name="Normal 2 2 2 2 2 3 2 2 2 2" xfId="2868"/>
    <cellStyle name="Normal 2 2 2 2 2 3 2 2 2 2 2" xfId="2869"/>
    <cellStyle name="Normal 2 2 2 2 2 3 2 2 2 2 2 2" xfId="2870"/>
    <cellStyle name="Normal 2 2 2 2 2 3 2 2 2 2 2 3" xfId="2871"/>
    <cellStyle name="Normal 2 2 2 2 2 3 2 2 2 2 2 4" xfId="2872"/>
    <cellStyle name="Normal 2 2 2 2 2 3 2 2 2 2 2 5" xfId="2873"/>
    <cellStyle name="Normal 2 2 2 2 2 3 2 2 2 2 2 6" xfId="2874"/>
    <cellStyle name="Normal 2 2 2 2 2 3 2 2 2 2 2 7" xfId="2875"/>
    <cellStyle name="Normal 2 2 2 2 2 3 2 2 2 2 2 8" xfId="2876"/>
    <cellStyle name="Normal 2 2 2 2 2 3 2 2 2 2 3" xfId="2877"/>
    <cellStyle name="Normal 2 2 2 2 2 3 2 2 2 2 4" xfId="2878"/>
    <cellStyle name="Normal 2 2 2 2 2 3 2 2 2 2 5" xfId="2879"/>
    <cellStyle name="Normal 2 2 2 2 2 3 2 2 2 2 6" xfId="2880"/>
    <cellStyle name="Normal 2 2 2 2 2 3 2 2 2 2 7" xfId="2881"/>
    <cellStyle name="Normal 2 2 2 2 2 3 2 2 2 2 8" xfId="2882"/>
    <cellStyle name="Normal 2 2 2 2 2 3 2 2 2 3" xfId="2883"/>
    <cellStyle name="Normal 2 2 2 2 2 3 2 2 2 4" xfId="2884"/>
    <cellStyle name="Normal 2 2 2 2 2 3 2 2 2 5" xfId="2885"/>
    <cellStyle name="Normal 2 2 2 2 2 3 2 2 2 6" xfId="2886"/>
    <cellStyle name="Normal 2 2 2 2 2 3 2 2 2 7" xfId="2887"/>
    <cellStyle name="Normal 2 2 2 2 2 3 2 2 2 8" xfId="2888"/>
    <cellStyle name="Normal 2 2 2 2 2 3 2 2 2 9" xfId="2889"/>
    <cellStyle name="Normal 2 2 2 2 2 3 2 2 3" xfId="2890"/>
    <cellStyle name="Normal 2 2 2 2 2 3 2 2 4" xfId="2891"/>
    <cellStyle name="Normal 2 2 2 2 2 3 2 2 4 2" xfId="2892"/>
    <cellStyle name="Normal 2 2 2 2 2 3 2 2 4 3" xfId="2893"/>
    <cellStyle name="Normal 2 2 2 2 2 3 2 2 4 4" xfId="2894"/>
    <cellStyle name="Normal 2 2 2 2 2 3 2 2 4 5" xfId="2895"/>
    <cellStyle name="Normal 2 2 2 2 2 3 2 2 4 6" xfId="2896"/>
    <cellStyle name="Normal 2 2 2 2 2 3 2 2 4 7" xfId="2897"/>
    <cellStyle name="Normal 2 2 2 2 2 3 2 2 4 8" xfId="2898"/>
    <cellStyle name="Normal 2 2 2 2 2 3 2 2 5" xfId="2899"/>
    <cellStyle name="Normal 2 2 2 2 2 3 2 2 6" xfId="2900"/>
    <cellStyle name="Normal 2 2 2 2 2 3 2 2 7" xfId="2901"/>
    <cellStyle name="Normal 2 2 2 2 2 3 2 2 8" xfId="2902"/>
    <cellStyle name="Normal 2 2 2 2 2 3 2 2 9" xfId="2903"/>
    <cellStyle name="Normal 2 2 2 2 2 3 2 3" xfId="2904"/>
    <cellStyle name="Normal 2 2 2 2 2 3 2 4" xfId="2905"/>
    <cellStyle name="Normal 2 2 2 2 2 3 2 5" xfId="2906"/>
    <cellStyle name="Normal 2 2 2 2 2 3 2 6" xfId="2907"/>
    <cellStyle name="Normal 2 2 2 2 2 3 2 7" xfId="2908"/>
    <cellStyle name="Normal 2 2 2 2 2 3 2 8" xfId="2909"/>
    <cellStyle name="Normal 2 2 2 2 2 3 2 9" xfId="2910"/>
    <cellStyle name="Normal 2 2 2 2 2 3 3" xfId="2911"/>
    <cellStyle name="Normal 2 2 2 2 2 3 3 10" xfId="2912"/>
    <cellStyle name="Normal 2 2 2 2 2 3 3 2" xfId="2913"/>
    <cellStyle name="Normal 2 2 2 2 2 3 3 2 2" xfId="2914"/>
    <cellStyle name="Normal 2 2 2 2 2 3 3 2 2 2" xfId="2915"/>
    <cellStyle name="Normal 2 2 2 2 2 3 3 2 2 2 2" xfId="2916"/>
    <cellStyle name="Normal 2 2 2 2 2 3 3 2 2 2 3" xfId="2917"/>
    <cellStyle name="Normal 2 2 2 2 2 3 3 2 2 2 4" xfId="2918"/>
    <cellStyle name="Normal 2 2 2 2 2 3 3 2 2 2 5" xfId="2919"/>
    <cellStyle name="Normal 2 2 2 2 2 3 3 2 2 2 6" xfId="2920"/>
    <cellStyle name="Normal 2 2 2 2 2 3 3 2 2 2 7" xfId="2921"/>
    <cellStyle name="Normal 2 2 2 2 2 3 3 2 2 2 8" xfId="2922"/>
    <cellStyle name="Normal 2 2 2 2 2 3 3 2 2 3" xfId="2923"/>
    <cellStyle name="Normal 2 2 2 2 2 3 3 2 2 4" xfId="2924"/>
    <cellStyle name="Normal 2 2 2 2 2 3 3 2 2 5" xfId="2925"/>
    <cellStyle name="Normal 2 2 2 2 2 3 3 2 2 6" xfId="2926"/>
    <cellStyle name="Normal 2 2 2 2 2 3 3 2 2 7" xfId="2927"/>
    <cellStyle name="Normal 2 2 2 2 2 3 3 2 2 8" xfId="2928"/>
    <cellStyle name="Normal 2 2 2 2 2 3 3 2 3" xfId="2929"/>
    <cellStyle name="Normal 2 2 2 2 2 3 3 2 4" xfId="2930"/>
    <cellStyle name="Normal 2 2 2 2 2 3 3 2 5" xfId="2931"/>
    <cellStyle name="Normal 2 2 2 2 2 3 3 2 6" xfId="2932"/>
    <cellStyle name="Normal 2 2 2 2 2 3 3 2 7" xfId="2933"/>
    <cellStyle name="Normal 2 2 2 2 2 3 3 2 8" xfId="2934"/>
    <cellStyle name="Normal 2 2 2 2 2 3 3 2 9" xfId="2935"/>
    <cellStyle name="Normal 2 2 2 2 2 3 3 3" xfId="2936"/>
    <cellStyle name="Normal 2 2 2 2 2 3 3 4" xfId="2937"/>
    <cellStyle name="Normal 2 2 2 2 2 3 3 4 2" xfId="2938"/>
    <cellStyle name="Normal 2 2 2 2 2 3 3 4 3" xfId="2939"/>
    <cellStyle name="Normal 2 2 2 2 2 3 3 4 4" xfId="2940"/>
    <cellStyle name="Normal 2 2 2 2 2 3 3 4 5" xfId="2941"/>
    <cellStyle name="Normal 2 2 2 2 2 3 3 4 6" xfId="2942"/>
    <cellStyle name="Normal 2 2 2 2 2 3 3 4 7" xfId="2943"/>
    <cellStyle name="Normal 2 2 2 2 2 3 3 4 8" xfId="2944"/>
    <cellStyle name="Normal 2 2 2 2 2 3 3 5" xfId="2945"/>
    <cellStyle name="Normal 2 2 2 2 2 3 3 6" xfId="2946"/>
    <cellStyle name="Normal 2 2 2 2 2 3 3 7" xfId="2947"/>
    <cellStyle name="Normal 2 2 2 2 2 3 3 8" xfId="2948"/>
    <cellStyle name="Normal 2 2 2 2 2 3 3 9" xfId="2949"/>
    <cellStyle name="Normal 2 2 2 2 2 3 4" xfId="2950"/>
    <cellStyle name="Normal 2 2 2 2 2 3 5" xfId="2951"/>
    <cellStyle name="Normal 2 2 2 2 2 3 6" xfId="2952"/>
    <cellStyle name="Normal 2 2 2 2 2 3 7" xfId="2953"/>
    <cellStyle name="Normal 2 2 2 2 2 3 8" xfId="2954"/>
    <cellStyle name="Normal 2 2 2 2 2 3 9" xfId="2955"/>
    <cellStyle name="Normal 2 2 2 2 2 4" xfId="2956"/>
    <cellStyle name="Normal 2 2 2 2 2 5" xfId="2957"/>
    <cellStyle name="Normal 2 2 2 2 2 6" xfId="2958"/>
    <cellStyle name="Normal 2 2 2 2 2 7" xfId="2959"/>
    <cellStyle name="Normal 2 2 2 2 2 7 10" xfId="2960"/>
    <cellStyle name="Normal 2 2 2 2 2 7 2" xfId="2961"/>
    <cellStyle name="Normal 2 2 2 2 2 7 2 2" xfId="2962"/>
    <cellStyle name="Normal 2 2 2 2 2 7 2 2 2" xfId="2963"/>
    <cellStyle name="Normal 2 2 2 2 2 7 2 2 2 2" xfId="2964"/>
    <cellStyle name="Normal 2 2 2 2 2 7 2 2 2 3" xfId="2965"/>
    <cellStyle name="Normal 2 2 2 2 2 7 2 2 2 4" xfId="2966"/>
    <cellStyle name="Normal 2 2 2 2 2 7 2 2 2 5" xfId="2967"/>
    <cellStyle name="Normal 2 2 2 2 2 7 2 2 2 6" xfId="2968"/>
    <cellStyle name="Normal 2 2 2 2 2 7 2 2 2 7" xfId="2969"/>
    <cellStyle name="Normal 2 2 2 2 2 7 2 2 2 8" xfId="2970"/>
    <cellStyle name="Normal 2 2 2 2 2 7 2 2 3" xfId="2971"/>
    <cellStyle name="Normal 2 2 2 2 2 7 2 2 4" xfId="2972"/>
    <cellStyle name="Normal 2 2 2 2 2 7 2 2 5" xfId="2973"/>
    <cellStyle name="Normal 2 2 2 2 2 7 2 2 6" xfId="2974"/>
    <cellStyle name="Normal 2 2 2 2 2 7 2 2 7" xfId="2975"/>
    <cellStyle name="Normal 2 2 2 2 2 7 2 2 8" xfId="2976"/>
    <cellStyle name="Normal 2 2 2 2 2 7 2 3" xfId="2977"/>
    <cellStyle name="Normal 2 2 2 2 2 7 2 4" xfId="2978"/>
    <cellStyle name="Normal 2 2 2 2 2 7 2 5" xfId="2979"/>
    <cellStyle name="Normal 2 2 2 2 2 7 2 6" xfId="2980"/>
    <cellStyle name="Normal 2 2 2 2 2 7 2 7" xfId="2981"/>
    <cellStyle name="Normal 2 2 2 2 2 7 2 8" xfId="2982"/>
    <cellStyle name="Normal 2 2 2 2 2 7 2 9" xfId="2983"/>
    <cellStyle name="Normal 2 2 2 2 2 7 3" xfId="2984"/>
    <cellStyle name="Normal 2 2 2 2 2 7 4" xfId="2985"/>
    <cellStyle name="Normal 2 2 2 2 2 7 4 2" xfId="2986"/>
    <cellStyle name="Normal 2 2 2 2 2 7 4 3" xfId="2987"/>
    <cellStyle name="Normal 2 2 2 2 2 7 4 4" xfId="2988"/>
    <cellStyle name="Normal 2 2 2 2 2 7 4 5" xfId="2989"/>
    <cellStyle name="Normal 2 2 2 2 2 7 4 6" xfId="2990"/>
    <cellStyle name="Normal 2 2 2 2 2 7 4 7" xfId="2991"/>
    <cellStyle name="Normal 2 2 2 2 2 7 4 8" xfId="2992"/>
    <cellStyle name="Normal 2 2 2 2 2 7 5" xfId="2993"/>
    <cellStyle name="Normal 2 2 2 2 2 7 6" xfId="2994"/>
    <cellStyle name="Normal 2 2 2 2 2 7 7" xfId="2995"/>
    <cellStyle name="Normal 2 2 2 2 2 7 8" xfId="2996"/>
    <cellStyle name="Normal 2 2 2 2 2 7 9" xfId="2997"/>
    <cellStyle name="Normal 2 2 2 2 2 8" xfId="2998"/>
    <cellStyle name="Normal 2 2 2 2 2 9" xfId="2999"/>
    <cellStyle name="Normal 2 2 2 2 20" xfId="3000"/>
    <cellStyle name="Normal 2 2 2 2 21" xfId="3001"/>
    <cellStyle name="Normal 2 2 2 2 22" xfId="3002"/>
    <cellStyle name="Normal 2 2 2 2 23" xfId="3003"/>
    <cellStyle name="Normal 2 2 2 2 23 10" xfId="3004"/>
    <cellStyle name="Normal 2 2 2 2 23 10 2" xfId="3005"/>
    <cellStyle name="Normal 2 2 2 2 23 10 2 2" xfId="3006"/>
    <cellStyle name="Normal 2 2 2 2 23 10 2 2 2" xfId="3007"/>
    <cellStyle name="Normal 2 2 2 2 23 10 2 2 3" xfId="3008"/>
    <cellStyle name="Normal 2 2 2 2 23 10 2 2 4" xfId="3009"/>
    <cellStyle name="Normal 2 2 2 2 23 10 2 2 5" xfId="3010"/>
    <cellStyle name="Normal 2 2 2 2 23 10 2 2 6" xfId="3011"/>
    <cellStyle name="Normal 2 2 2 2 23 10 2 2 7" xfId="3012"/>
    <cellStyle name="Normal 2 2 2 2 23 10 2 2 8" xfId="3013"/>
    <cellStyle name="Normal 2 2 2 2 23 10 2 3" xfId="3014"/>
    <cellStyle name="Normal 2 2 2 2 23 10 2 4" xfId="3015"/>
    <cellStyle name="Normal 2 2 2 2 23 10 2 5" xfId="3016"/>
    <cellStyle name="Normal 2 2 2 2 23 10 2 6" xfId="3017"/>
    <cellStyle name="Normal 2 2 2 2 23 10 2 7" xfId="3018"/>
    <cellStyle name="Normal 2 2 2 2 23 10 2 8" xfId="3019"/>
    <cellStyle name="Normal 2 2 2 2 23 10 3" xfId="3020"/>
    <cellStyle name="Normal 2 2 2 2 23 10 4" xfId="3021"/>
    <cellStyle name="Normal 2 2 2 2 23 10 5" xfId="3022"/>
    <cellStyle name="Normal 2 2 2 2 23 10 6" xfId="3023"/>
    <cellStyle name="Normal 2 2 2 2 23 10 7" xfId="3024"/>
    <cellStyle name="Normal 2 2 2 2 23 10 8" xfId="3025"/>
    <cellStyle name="Normal 2 2 2 2 23 10 9" xfId="3026"/>
    <cellStyle name="Normal 2 2 2 2 23 11" xfId="3027"/>
    <cellStyle name="Normal 2 2 2 2 23 11 2" xfId="3028"/>
    <cellStyle name="Normal 2 2 2 2 23 11 3" xfId="3029"/>
    <cellStyle name="Normal 2 2 2 2 23 11 4" xfId="3030"/>
    <cellStyle name="Normal 2 2 2 2 23 11 5" xfId="3031"/>
    <cellStyle name="Normal 2 2 2 2 23 11 6" xfId="3032"/>
    <cellStyle name="Normal 2 2 2 2 23 11 7" xfId="3033"/>
    <cellStyle name="Normal 2 2 2 2 23 11 8" xfId="3034"/>
    <cellStyle name="Normal 2 2 2 2 23 12" xfId="3035"/>
    <cellStyle name="Normal 2 2 2 2 23 13" xfId="3036"/>
    <cellStyle name="Normal 2 2 2 2 23 14" xfId="3037"/>
    <cellStyle name="Normal 2 2 2 2 23 15" xfId="3038"/>
    <cellStyle name="Normal 2 2 2 2 23 16" xfId="3039"/>
    <cellStyle name="Normal 2 2 2 2 23 17" xfId="3040"/>
    <cellStyle name="Normal 2 2 2 2 23 2" xfId="3041"/>
    <cellStyle name="Normal 2 2 2 2 23 2 10" xfId="3042"/>
    <cellStyle name="Normal 2 2 2 2 23 2 10 2" xfId="3043"/>
    <cellStyle name="Normal 2 2 2 2 23 2 10 2 2" xfId="3044"/>
    <cellStyle name="Normal 2 2 2 2 23 2 10 2 2 2" xfId="3045"/>
    <cellStyle name="Normal 2 2 2 2 23 2 10 2 2 3" xfId="3046"/>
    <cellStyle name="Normal 2 2 2 2 23 2 10 2 2 4" xfId="3047"/>
    <cellStyle name="Normal 2 2 2 2 23 2 10 2 2 5" xfId="3048"/>
    <cellStyle name="Normal 2 2 2 2 23 2 10 2 2 6" xfId="3049"/>
    <cellStyle name="Normal 2 2 2 2 23 2 10 2 2 7" xfId="3050"/>
    <cellStyle name="Normal 2 2 2 2 23 2 10 2 2 8" xfId="3051"/>
    <cellStyle name="Normal 2 2 2 2 23 2 10 2 3" xfId="3052"/>
    <cellStyle name="Normal 2 2 2 2 23 2 10 2 4" xfId="3053"/>
    <cellStyle name="Normal 2 2 2 2 23 2 10 2 5" xfId="3054"/>
    <cellStyle name="Normal 2 2 2 2 23 2 10 2 6" xfId="3055"/>
    <cellStyle name="Normal 2 2 2 2 23 2 10 2 7" xfId="3056"/>
    <cellStyle name="Normal 2 2 2 2 23 2 10 2 8" xfId="3057"/>
    <cellStyle name="Normal 2 2 2 2 23 2 10 3" xfId="3058"/>
    <cellStyle name="Normal 2 2 2 2 23 2 10 4" xfId="3059"/>
    <cellStyle name="Normal 2 2 2 2 23 2 10 5" xfId="3060"/>
    <cellStyle name="Normal 2 2 2 2 23 2 10 6" xfId="3061"/>
    <cellStyle name="Normal 2 2 2 2 23 2 10 7" xfId="3062"/>
    <cellStyle name="Normal 2 2 2 2 23 2 10 8" xfId="3063"/>
    <cellStyle name="Normal 2 2 2 2 23 2 10 9" xfId="3064"/>
    <cellStyle name="Normal 2 2 2 2 23 2 11" xfId="3065"/>
    <cellStyle name="Normal 2 2 2 2 23 2 11 2" xfId="3066"/>
    <cellStyle name="Normal 2 2 2 2 23 2 11 3" xfId="3067"/>
    <cellStyle name="Normal 2 2 2 2 23 2 11 4" xfId="3068"/>
    <cellStyle name="Normal 2 2 2 2 23 2 11 5" xfId="3069"/>
    <cellStyle name="Normal 2 2 2 2 23 2 11 6" xfId="3070"/>
    <cellStyle name="Normal 2 2 2 2 23 2 11 7" xfId="3071"/>
    <cellStyle name="Normal 2 2 2 2 23 2 11 8" xfId="3072"/>
    <cellStyle name="Normal 2 2 2 2 23 2 12" xfId="3073"/>
    <cellStyle name="Normal 2 2 2 2 23 2 13" xfId="3074"/>
    <cellStyle name="Normal 2 2 2 2 23 2 14" xfId="3075"/>
    <cellStyle name="Normal 2 2 2 2 23 2 15" xfId="3076"/>
    <cellStyle name="Normal 2 2 2 2 23 2 16" xfId="3077"/>
    <cellStyle name="Normal 2 2 2 2 23 2 17" xfId="3078"/>
    <cellStyle name="Normal 2 2 2 2 23 2 2" xfId="3079"/>
    <cellStyle name="Normal 2 2 2 2 23 2 2 10" xfId="3080"/>
    <cellStyle name="Normal 2 2 2 2 23 2 2 2" xfId="3081"/>
    <cellStyle name="Normal 2 2 2 2 23 2 2 2 2" xfId="3082"/>
    <cellStyle name="Normal 2 2 2 2 23 2 2 2 2 2" xfId="3083"/>
    <cellStyle name="Normal 2 2 2 2 23 2 2 2 2 2 2" xfId="3084"/>
    <cellStyle name="Normal 2 2 2 2 23 2 2 2 2 2 3" xfId="3085"/>
    <cellStyle name="Normal 2 2 2 2 23 2 2 2 2 2 4" xfId="3086"/>
    <cellStyle name="Normal 2 2 2 2 23 2 2 2 2 2 5" xfId="3087"/>
    <cellStyle name="Normal 2 2 2 2 23 2 2 2 2 2 6" xfId="3088"/>
    <cellStyle name="Normal 2 2 2 2 23 2 2 2 2 2 7" xfId="3089"/>
    <cellStyle name="Normal 2 2 2 2 23 2 2 2 2 2 8" xfId="3090"/>
    <cellStyle name="Normal 2 2 2 2 23 2 2 2 2 3" xfId="3091"/>
    <cellStyle name="Normal 2 2 2 2 23 2 2 2 2 4" xfId="3092"/>
    <cellStyle name="Normal 2 2 2 2 23 2 2 2 2 5" xfId="3093"/>
    <cellStyle name="Normal 2 2 2 2 23 2 2 2 2 6" xfId="3094"/>
    <cellStyle name="Normal 2 2 2 2 23 2 2 2 2 7" xfId="3095"/>
    <cellStyle name="Normal 2 2 2 2 23 2 2 2 2 8" xfId="3096"/>
    <cellStyle name="Normal 2 2 2 2 23 2 2 2 3" xfId="3097"/>
    <cellStyle name="Normal 2 2 2 2 23 2 2 2 4" xfId="3098"/>
    <cellStyle name="Normal 2 2 2 2 23 2 2 2 5" xfId="3099"/>
    <cellStyle name="Normal 2 2 2 2 23 2 2 2 6" xfId="3100"/>
    <cellStyle name="Normal 2 2 2 2 23 2 2 2 7" xfId="3101"/>
    <cellStyle name="Normal 2 2 2 2 23 2 2 2 8" xfId="3102"/>
    <cellStyle name="Normal 2 2 2 2 23 2 2 2 9" xfId="3103"/>
    <cellStyle name="Normal 2 2 2 2 23 2 2 3" xfId="3104"/>
    <cellStyle name="Normal 2 2 2 2 23 2 2 4" xfId="3105"/>
    <cellStyle name="Normal 2 2 2 2 23 2 2 4 2" xfId="3106"/>
    <cellStyle name="Normal 2 2 2 2 23 2 2 4 3" xfId="3107"/>
    <cellStyle name="Normal 2 2 2 2 23 2 2 4 4" xfId="3108"/>
    <cellStyle name="Normal 2 2 2 2 23 2 2 4 5" xfId="3109"/>
    <cellStyle name="Normal 2 2 2 2 23 2 2 4 6" xfId="3110"/>
    <cellStyle name="Normal 2 2 2 2 23 2 2 4 7" xfId="3111"/>
    <cellStyle name="Normal 2 2 2 2 23 2 2 4 8" xfId="3112"/>
    <cellStyle name="Normal 2 2 2 2 23 2 2 5" xfId="3113"/>
    <cellStyle name="Normal 2 2 2 2 23 2 2 6" xfId="3114"/>
    <cellStyle name="Normal 2 2 2 2 23 2 2 7" xfId="3115"/>
    <cellStyle name="Normal 2 2 2 2 23 2 2 8" xfId="3116"/>
    <cellStyle name="Normal 2 2 2 2 23 2 2 9" xfId="3117"/>
    <cellStyle name="Normal 2 2 2 2 23 2 3" xfId="3118"/>
    <cellStyle name="Normal 2 2 2 2 23 2 4" xfId="3119"/>
    <cellStyle name="Normal 2 2 2 2 23 2 5" xfId="3120"/>
    <cellStyle name="Normal 2 2 2 2 23 2 6" xfId="3121"/>
    <cellStyle name="Normal 2 2 2 2 23 2 7" xfId="3122"/>
    <cellStyle name="Normal 2 2 2 2 23 2 8" xfId="3123"/>
    <cellStyle name="Normal 2 2 2 2 23 2 9" xfId="3124"/>
    <cellStyle name="Normal 2 2 2 2 23 3" xfId="3125"/>
    <cellStyle name="Normal 2 2 2 2 23 3 10" xfId="3126"/>
    <cellStyle name="Normal 2 2 2 2 23 3 2" xfId="3127"/>
    <cellStyle name="Normal 2 2 2 2 23 3 2 2" xfId="3128"/>
    <cellStyle name="Normal 2 2 2 2 23 3 2 2 2" xfId="3129"/>
    <cellStyle name="Normal 2 2 2 2 23 3 2 2 2 2" xfId="3130"/>
    <cellStyle name="Normal 2 2 2 2 23 3 2 2 2 3" xfId="3131"/>
    <cellStyle name="Normal 2 2 2 2 23 3 2 2 2 4" xfId="3132"/>
    <cellStyle name="Normal 2 2 2 2 23 3 2 2 2 5" xfId="3133"/>
    <cellStyle name="Normal 2 2 2 2 23 3 2 2 2 6" xfId="3134"/>
    <cellStyle name="Normal 2 2 2 2 23 3 2 2 2 7" xfId="3135"/>
    <cellStyle name="Normal 2 2 2 2 23 3 2 2 2 8" xfId="3136"/>
    <cellStyle name="Normal 2 2 2 2 23 3 2 2 3" xfId="3137"/>
    <cellStyle name="Normal 2 2 2 2 23 3 2 2 4" xfId="3138"/>
    <cellStyle name="Normal 2 2 2 2 23 3 2 2 5" xfId="3139"/>
    <cellStyle name="Normal 2 2 2 2 23 3 2 2 6" xfId="3140"/>
    <cellStyle name="Normal 2 2 2 2 23 3 2 2 7" xfId="3141"/>
    <cellStyle name="Normal 2 2 2 2 23 3 2 2 8" xfId="3142"/>
    <cellStyle name="Normal 2 2 2 2 23 3 2 3" xfId="3143"/>
    <cellStyle name="Normal 2 2 2 2 23 3 2 4" xfId="3144"/>
    <cellStyle name="Normal 2 2 2 2 23 3 2 5" xfId="3145"/>
    <cellStyle name="Normal 2 2 2 2 23 3 2 6" xfId="3146"/>
    <cellStyle name="Normal 2 2 2 2 23 3 2 7" xfId="3147"/>
    <cellStyle name="Normal 2 2 2 2 23 3 2 8" xfId="3148"/>
    <cellStyle name="Normal 2 2 2 2 23 3 2 9" xfId="3149"/>
    <cellStyle name="Normal 2 2 2 2 23 3 3" xfId="3150"/>
    <cellStyle name="Normal 2 2 2 2 23 3 4" xfId="3151"/>
    <cellStyle name="Normal 2 2 2 2 23 3 4 2" xfId="3152"/>
    <cellStyle name="Normal 2 2 2 2 23 3 4 3" xfId="3153"/>
    <cellStyle name="Normal 2 2 2 2 23 3 4 4" xfId="3154"/>
    <cellStyle name="Normal 2 2 2 2 23 3 4 5" xfId="3155"/>
    <cellStyle name="Normal 2 2 2 2 23 3 4 6" xfId="3156"/>
    <cellStyle name="Normal 2 2 2 2 23 3 4 7" xfId="3157"/>
    <cellStyle name="Normal 2 2 2 2 23 3 4 8" xfId="3158"/>
    <cellStyle name="Normal 2 2 2 2 23 3 5" xfId="3159"/>
    <cellStyle name="Normal 2 2 2 2 23 3 6" xfId="3160"/>
    <cellStyle name="Normal 2 2 2 2 23 3 7" xfId="3161"/>
    <cellStyle name="Normal 2 2 2 2 23 3 8" xfId="3162"/>
    <cellStyle name="Normal 2 2 2 2 23 3 9" xfId="3163"/>
    <cellStyle name="Normal 2 2 2 2 23 4" xfId="3164"/>
    <cellStyle name="Normal 2 2 2 2 23 5" xfId="3165"/>
    <cellStyle name="Normal 2 2 2 2 23 6" xfId="3166"/>
    <cellStyle name="Normal 2 2 2 2 23 7" xfId="3167"/>
    <cellStyle name="Normal 2 2 2 2 23 8" xfId="3168"/>
    <cellStyle name="Normal 2 2 2 2 23 9" xfId="3169"/>
    <cellStyle name="Normal 2 2 2 2 24" xfId="3170"/>
    <cellStyle name="Normal 2 2 2 2 25" xfId="3171"/>
    <cellStyle name="Normal 2 2 2 2 26" xfId="3172"/>
    <cellStyle name="Normal 2 2 2 2 27" xfId="3173"/>
    <cellStyle name="Normal 2 2 2 2 28" xfId="3174"/>
    <cellStyle name="Normal 2 2 2 2 28 10" xfId="3175"/>
    <cellStyle name="Normal 2 2 2 2 28 2" xfId="3176"/>
    <cellStyle name="Normal 2 2 2 2 28 2 2" xfId="3177"/>
    <cellStyle name="Normal 2 2 2 2 28 2 2 2" xfId="3178"/>
    <cellStyle name="Normal 2 2 2 2 28 2 2 2 2" xfId="3179"/>
    <cellStyle name="Normal 2 2 2 2 28 2 2 2 3" xfId="3180"/>
    <cellStyle name="Normal 2 2 2 2 28 2 2 2 4" xfId="3181"/>
    <cellStyle name="Normal 2 2 2 2 28 2 2 2 5" xfId="3182"/>
    <cellStyle name="Normal 2 2 2 2 28 2 2 2 6" xfId="3183"/>
    <cellStyle name="Normal 2 2 2 2 28 2 2 2 7" xfId="3184"/>
    <cellStyle name="Normal 2 2 2 2 28 2 2 2 8" xfId="3185"/>
    <cellStyle name="Normal 2 2 2 2 28 2 2 3" xfId="3186"/>
    <cellStyle name="Normal 2 2 2 2 28 2 2 4" xfId="3187"/>
    <cellStyle name="Normal 2 2 2 2 28 2 2 5" xfId="3188"/>
    <cellStyle name="Normal 2 2 2 2 28 2 2 6" xfId="3189"/>
    <cellStyle name="Normal 2 2 2 2 28 2 2 7" xfId="3190"/>
    <cellStyle name="Normal 2 2 2 2 28 2 2 8" xfId="3191"/>
    <cellStyle name="Normal 2 2 2 2 28 2 3" xfId="3192"/>
    <cellStyle name="Normal 2 2 2 2 28 2 4" xfId="3193"/>
    <cellStyle name="Normal 2 2 2 2 28 2 5" xfId="3194"/>
    <cellStyle name="Normal 2 2 2 2 28 2 6" xfId="3195"/>
    <cellStyle name="Normal 2 2 2 2 28 2 7" xfId="3196"/>
    <cellStyle name="Normal 2 2 2 2 28 2 8" xfId="3197"/>
    <cellStyle name="Normal 2 2 2 2 28 2 9" xfId="3198"/>
    <cellStyle name="Normal 2 2 2 2 28 3" xfId="3199"/>
    <cellStyle name="Normal 2 2 2 2 28 4" xfId="3200"/>
    <cellStyle name="Normal 2 2 2 2 28 4 2" xfId="3201"/>
    <cellStyle name="Normal 2 2 2 2 28 4 3" xfId="3202"/>
    <cellStyle name="Normal 2 2 2 2 28 4 4" xfId="3203"/>
    <cellStyle name="Normal 2 2 2 2 28 4 5" xfId="3204"/>
    <cellStyle name="Normal 2 2 2 2 28 4 6" xfId="3205"/>
    <cellStyle name="Normal 2 2 2 2 28 4 7" xfId="3206"/>
    <cellStyle name="Normal 2 2 2 2 28 4 8" xfId="3207"/>
    <cellStyle name="Normal 2 2 2 2 28 5" xfId="3208"/>
    <cellStyle name="Normal 2 2 2 2 28 6" xfId="3209"/>
    <cellStyle name="Normal 2 2 2 2 28 7" xfId="3210"/>
    <cellStyle name="Normal 2 2 2 2 28 8" xfId="3211"/>
    <cellStyle name="Normal 2 2 2 2 28 9" xfId="3212"/>
    <cellStyle name="Normal 2 2 2 2 29" xfId="3213"/>
    <cellStyle name="Normal 2 2 2 2 3" xfId="3214"/>
    <cellStyle name="Normal 2 2 2 2 30" xfId="3215"/>
    <cellStyle name="Normal 2 2 2 2 31" xfId="3216"/>
    <cellStyle name="Normal 2 2 2 2 32" xfId="3217"/>
    <cellStyle name="Normal 2 2 2 2 33" xfId="3218"/>
    <cellStyle name="Normal 2 2 2 2 34" xfId="3219"/>
    <cellStyle name="Normal 2 2 2 2 35" xfId="3220"/>
    <cellStyle name="Normal 2 2 2 2 36" xfId="3221"/>
    <cellStyle name="Normal 2 2 2 2 36 2" xfId="3222"/>
    <cellStyle name="Normal 2 2 2 2 36 2 2" xfId="3223"/>
    <cellStyle name="Normal 2 2 2 2 36 2 2 2" xfId="3224"/>
    <cellStyle name="Normal 2 2 2 2 36 2 2 3" xfId="3225"/>
    <cellStyle name="Normal 2 2 2 2 36 2 2 4" xfId="3226"/>
    <cellStyle name="Normal 2 2 2 2 36 2 2 5" xfId="3227"/>
    <cellStyle name="Normal 2 2 2 2 36 2 2 6" xfId="3228"/>
    <cellStyle name="Normal 2 2 2 2 36 2 2 7" xfId="3229"/>
    <cellStyle name="Normal 2 2 2 2 36 2 2 8" xfId="3230"/>
    <cellStyle name="Normal 2 2 2 2 36 2 3" xfId="3231"/>
    <cellStyle name="Normal 2 2 2 2 36 2 4" xfId="3232"/>
    <cellStyle name="Normal 2 2 2 2 36 2 5" xfId="3233"/>
    <cellStyle name="Normal 2 2 2 2 36 2 6" xfId="3234"/>
    <cellStyle name="Normal 2 2 2 2 36 2 7" xfId="3235"/>
    <cellStyle name="Normal 2 2 2 2 36 2 8" xfId="3236"/>
    <cellStyle name="Normal 2 2 2 2 36 3" xfId="3237"/>
    <cellStyle name="Normal 2 2 2 2 36 4" xfId="3238"/>
    <cellStyle name="Normal 2 2 2 2 36 5" xfId="3239"/>
    <cellStyle name="Normal 2 2 2 2 36 6" xfId="3240"/>
    <cellStyle name="Normal 2 2 2 2 36 7" xfId="3241"/>
    <cellStyle name="Normal 2 2 2 2 36 8" xfId="3242"/>
    <cellStyle name="Normal 2 2 2 2 36 9" xfId="3243"/>
    <cellStyle name="Normal 2 2 2 2 37" xfId="3244"/>
    <cellStyle name="Normal 2 2 2 2 37 2" xfId="3245"/>
    <cellStyle name="Normal 2 2 2 2 37 3" xfId="3246"/>
    <cellStyle name="Normal 2 2 2 2 37 4" xfId="3247"/>
    <cellStyle name="Normal 2 2 2 2 37 5" xfId="3248"/>
    <cellStyle name="Normal 2 2 2 2 37 6" xfId="3249"/>
    <cellStyle name="Normal 2 2 2 2 37 7" xfId="3250"/>
    <cellStyle name="Normal 2 2 2 2 37 8" xfId="3251"/>
    <cellStyle name="Normal 2 2 2 2 38" xfId="3252"/>
    <cellStyle name="Normal 2 2 2 2 39" xfId="3253"/>
    <cellStyle name="Normal 2 2 2 2 4" xfId="3254"/>
    <cellStyle name="Normal 2 2 2 2 40" xfId="3255"/>
    <cellStyle name="Normal 2 2 2 2 41" xfId="3256"/>
    <cellStyle name="Normal 2 2 2 2 42" xfId="3257"/>
    <cellStyle name="Normal 2 2 2 2 43" xfId="3258"/>
    <cellStyle name="Normal 2 2 2 2 5" xfId="3259"/>
    <cellStyle name="Normal 2 2 2 2 6" xfId="3260"/>
    <cellStyle name="Normal 2 2 2 2 7" xfId="3261"/>
    <cellStyle name="Normal 2 2 2 2 8" xfId="3262"/>
    <cellStyle name="Normal 2 2 2 2 9" xfId="3263"/>
    <cellStyle name="Normal 2 2 2 20" xfId="3264"/>
    <cellStyle name="Normal 2 2 2 21" xfId="3265"/>
    <cellStyle name="Normal 2 2 2 22" xfId="3266"/>
    <cellStyle name="Normal 2 2 2 23" xfId="3267"/>
    <cellStyle name="Normal 2 2 2 23 10" xfId="3268"/>
    <cellStyle name="Normal 2 2 2 23 10 2" xfId="3269"/>
    <cellStyle name="Normal 2 2 2 23 10 2 2" xfId="3270"/>
    <cellStyle name="Normal 2 2 2 23 10 2 2 2" xfId="3271"/>
    <cellStyle name="Normal 2 2 2 23 10 2 2 3" xfId="3272"/>
    <cellStyle name="Normal 2 2 2 23 10 2 2 4" xfId="3273"/>
    <cellStyle name="Normal 2 2 2 23 10 2 2 5" xfId="3274"/>
    <cellStyle name="Normal 2 2 2 23 10 2 2 6" xfId="3275"/>
    <cellStyle name="Normal 2 2 2 23 10 2 2 7" xfId="3276"/>
    <cellStyle name="Normal 2 2 2 23 10 2 2 8" xfId="3277"/>
    <cellStyle name="Normal 2 2 2 23 10 2 3" xfId="3278"/>
    <cellStyle name="Normal 2 2 2 23 10 2 4" xfId="3279"/>
    <cellStyle name="Normal 2 2 2 23 10 2 5" xfId="3280"/>
    <cellStyle name="Normal 2 2 2 23 10 2 6" xfId="3281"/>
    <cellStyle name="Normal 2 2 2 23 10 2 7" xfId="3282"/>
    <cellStyle name="Normal 2 2 2 23 10 2 8" xfId="3283"/>
    <cellStyle name="Normal 2 2 2 23 10 3" xfId="3284"/>
    <cellStyle name="Normal 2 2 2 23 10 4" xfId="3285"/>
    <cellStyle name="Normal 2 2 2 23 10 5" xfId="3286"/>
    <cellStyle name="Normal 2 2 2 23 10 6" xfId="3287"/>
    <cellStyle name="Normal 2 2 2 23 10 7" xfId="3288"/>
    <cellStyle name="Normal 2 2 2 23 10 8" xfId="3289"/>
    <cellStyle name="Normal 2 2 2 23 10 9" xfId="3290"/>
    <cellStyle name="Normal 2 2 2 23 11" xfId="3291"/>
    <cellStyle name="Normal 2 2 2 23 11 2" xfId="3292"/>
    <cellStyle name="Normal 2 2 2 23 11 3" xfId="3293"/>
    <cellStyle name="Normal 2 2 2 23 11 4" xfId="3294"/>
    <cellStyle name="Normal 2 2 2 23 11 5" xfId="3295"/>
    <cellStyle name="Normal 2 2 2 23 11 6" xfId="3296"/>
    <cellStyle name="Normal 2 2 2 23 11 7" xfId="3297"/>
    <cellStyle name="Normal 2 2 2 23 11 8" xfId="3298"/>
    <cellStyle name="Normal 2 2 2 23 12" xfId="3299"/>
    <cellStyle name="Normal 2 2 2 23 13" xfId="3300"/>
    <cellStyle name="Normal 2 2 2 23 14" xfId="3301"/>
    <cellStyle name="Normal 2 2 2 23 15" xfId="3302"/>
    <cellStyle name="Normal 2 2 2 23 16" xfId="3303"/>
    <cellStyle name="Normal 2 2 2 23 17" xfId="3304"/>
    <cellStyle name="Normal 2 2 2 23 2" xfId="3305"/>
    <cellStyle name="Normal 2 2 2 23 2 10" xfId="3306"/>
    <cellStyle name="Normal 2 2 2 23 2 10 2" xfId="3307"/>
    <cellStyle name="Normal 2 2 2 23 2 10 2 2" xfId="3308"/>
    <cellStyle name="Normal 2 2 2 23 2 10 2 2 2" xfId="3309"/>
    <cellStyle name="Normal 2 2 2 23 2 10 2 2 3" xfId="3310"/>
    <cellStyle name="Normal 2 2 2 23 2 10 2 2 4" xfId="3311"/>
    <cellStyle name="Normal 2 2 2 23 2 10 2 2 5" xfId="3312"/>
    <cellStyle name="Normal 2 2 2 23 2 10 2 2 6" xfId="3313"/>
    <cellStyle name="Normal 2 2 2 23 2 10 2 2 7" xfId="3314"/>
    <cellStyle name="Normal 2 2 2 23 2 10 2 2 8" xfId="3315"/>
    <cellStyle name="Normal 2 2 2 23 2 10 2 3" xfId="3316"/>
    <cellStyle name="Normal 2 2 2 23 2 10 2 4" xfId="3317"/>
    <cellStyle name="Normal 2 2 2 23 2 10 2 5" xfId="3318"/>
    <cellStyle name="Normal 2 2 2 23 2 10 2 6" xfId="3319"/>
    <cellStyle name="Normal 2 2 2 23 2 10 2 7" xfId="3320"/>
    <cellStyle name="Normal 2 2 2 23 2 10 2 8" xfId="3321"/>
    <cellStyle name="Normal 2 2 2 23 2 10 3" xfId="3322"/>
    <cellStyle name="Normal 2 2 2 23 2 10 4" xfId="3323"/>
    <cellStyle name="Normal 2 2 2 23 2 10 5" xfId="3324"/>
    <cellStyle name="Normal 2 2 2 23 2 10 6" xfId="3325"/>
    <cellStyle name="Normal 2 2 2 23 2 10 7" xfId="3326"/>
    <cellStyle name="Normal 2 2 2 23 2 10 8" xfId="3327"/>
    <cellStyle name="Normal 2 2 2 23 2 10 9" xfId="3328"/>
    <cellStyle name="Normal 2 2 2 23 2 11" xfId="3329"/>
    <cellStyle name="Normal 2 2 2 23 2 11 2" xfId="3330"/>
    <cellStyle name="Normal 2 2 2 23 2 11 3" xfId="3331"/>
    <cellStyle name="Normal 2 2 2 23 2 11 4" xfId="3332"/>
    <cellStyle name="Normal 2 2 2 23 2 11 5" xfId="3333"/>
    <cellStyle name="Normal 2 2 2 23 2 11 6" xfId="3334"/>
    <cellStyle name="Normal 2 2 2 23 2 11 7" xfId="3335"/>
    <cellStyle name="Normal 2 2 2 23 2 11 8" xfId="3336"/>
    <cellStyle name="Normal 2 2 2 23 2 12" xfId="3337"/>
    <cellStyle name="Normal 2 2 2 23 2 13" xfId="3338"/>
    <cellStyle name="Normal 2 2 2 23 2 14" xfId="3339"/>
    <cellStyle name="Normal 2 2 2 23 2 15" xfId="3340"/>
    <cellStyle name="Normal 2 2 2 23 2 16" xfId="3341"/>
    <cellStyle name="Normal 2 2 2 23 2 17" xfId="3342"/>
    <cellStyle name="Normal 2 2 2 23 2 2" xfId="3343"/>
    <cellStyle name="Normal 2 2 2 23 2 2 10" xfId="3344"/>
    <cellStyle name="Normal 2 2 2 23 2 2 2" xfId="3345"/>
    <cellStyle name="Normal 2 2 2 23 2 2 2 2" xfId="3346"/>
    <cellStyle name="Normal 2 2 2 23 2 2 2 2 2" xfId="3347"/>
    <cellStyle name="Normal 2 2 2 23 2 2 2 2 2 2" xfId="3348"/>
    <cellStyle name="Normal 2 2 2 23 2 2 2 2 2 3" xfId="3349"/>
    <cellStyle name="Normal 2 2 2 23 2 2 2 2 2 4" xfId="3350"/>
    <cellStyle name="Normal 2 2 2 23 2 2 2 2 2 5" xfId="3351"/>
    <cellStyle name="Normal 2 2 2 23 2 2 2 2 2 6" xfId="3352"/>
    <cellStyle name="Normal 2 2 2 23 2 2 2 2 2 7" xfId="3353"/>
    <cellStyle name="Normal 2 2 2 23 2 2 2 2 2 8" xfId="3354"/>
    <cellStyle name="Normal 2 2 2 23 2 2 2 2 3" xfId="3355"/>
    <cellStyle name="Normal 2 2 2 23 2 2 2 2 4" xfId="3356"/>
    <cellStyle name="Normal 2 2 2 23 2 2 2 2 5" xfId="3357"/>
    <cellStyle name="Normal 2 2 2 23 2 2 2 2 6" xfId="3358"/>
    <cellStyle name="Normal 2 2 2 23 2 2 2 2 7" xfId="3359"/>
    <cellStyle name="Normal 2 2 2 23 2 2 2 2 8" xfId="3360"/>
    <cellStyle name="Normal 2 2 2 23 2 2 2 3" xfId="3361"/>
    <cellStyle name="Normal 2 2 2 23 2 2 2 4" xfId="3362"/>
    <cellStyle name="Normal 2 2 2 23 2 2 2 5" xfId="3363"/>
    <cellStyle name="Normal 2 2 2 23 2 2 2 6" xfId="3364"/>
    <cellStyle name="Normal 2 2 2 23 2 2 2 7" xfId="3365"/>
    <cellStyle name="Normal 2 2 2 23 2 2 2 8" xfId="3366"/>
    <cellStyle name="Normal 2 2 2 23 2 2 2 9" xfId="3367"/>
    <cellStyle name="Normal 2 2 2 23 2 2 3" xfId="3368"/>
    <cellStyle name="Normal 2 2 2 23 2 2 4" xfId="3369"/>
    <cellStyle name="Normal 2 2 2 23 2 2 4 2" xfId="3370"/>
    <cellStyle name="Normal 2 2 2 23 2 2 4 3" xfId="3371"/>
    <cellStyle name="Normal 2 2 2 23 2 2 4 4" xfId="3372"/>
    <cellStyle name="Normal 2 2 2 23 2 2 4 5" xfId="3373"/>
    <cellStyle name="Normal 2 2 2 23 2 2 4 6" xfId="3374"/>
    <cellStyle name="Normal 2 2 2 23 2 2 4 7" xfId="3375"/>
    <cellStyle name="Normal 2 2 2 23 2 2 4 8" xfId="3376"/>
    <cellStyle name="Normal 2 2 2 23 2 2 5" xfId="3377"/>
    <cellStyle name="Normal 2 2 2 23 2 2 6" xfId="3378"/>
    <cellStyle name="Normal 2 2 2 23 2 2 7" xfId="3379"/>
    <cellStyle name="Normal 2 2 2 23 2 2 8" xfId="3380"/>
    <cellStyle name="Normal 2 2 2 23 2 2 9" xfId="3381"/>
    <cellStyle name="Normal 2 2 2 23 2 3" xfId="3382"/>
    <cellStyle name="Normal 2 2 2 23 2 4" xfId="3383"/>
    <cellStyle name="Normal 2 2 2 23 2 5" xfId="3384"/>
    <cellStyle name="Normal 2 2 2 23 2 6" xfId="3385"/>
    <cellStyle name="Normal 2 2 2 23 2 7" xfId="3386"/>
    <cellStyle name="Normal 2 2 2 23 2 8" xfId="3387"/>
    <cellStyle name="Normal 2 2 2 23 2 9" xfId="3388"/>
    <cellStyle name="Normal 2 2 2 23 3" xfId="3389"/>
    <cellStyle name="Normal 2 2 2 23 3 10" xfId="3390"/>
    <cellStyle name="Normal 2 2 2 23 3 2" xfId="3391"/>
    <cellStyle name="Normal 2 2 2 23 3 2 2" xfId="3392"/>
    <cellStyle name="Normal 2 2 2 23 3 2 2 2" xfId="3393"/>
    <cellStyle name="Normal 2 2 2 23 3 2 2 2 2" xfId="3394"/>
    <cellStyle name="Normal 2 2 2 23 3 2 2 2 3" xfId="3395"/>
    <cellStyle name="Normal 2 2 2 23 3 2 2 2 4" xfId="3396"/>
    <cellStyle name="Normal 2 2 2 23 3 2 2 2 5" xfId="3397"/>
    <cellStyle name="Normal 2 2 2 23 3 2 2 2 6" xfId="3398"/>
    <cellStyle name="Normal 2 2 2 23 3 2 2 2 7" xfId="3399"/>
    <cellStyle name="Normal 2 2 2 23 3 2 2 2 8" xfId="3400"/>
    <cellStyle name="Normal 2 2 2 23 3 2 2 3" xfId="3401"/>
    <cellStyle name="Normal 2 2 2 23 3 2 2 4" xfId="3402"/>
    <cellStyle name="Normal 2 2 2 23 3 2 2 5" xfId="3403"/>
    <cellStyle name="Normal 2 2 2 23 3 2 2 6" xfId="3404"/>
    <cellStyle name="Normal 2 2 2 23 3 2 2 7" xfId="3405"/>
    <cellStyle name="Normal 2 2 2 23 3 2 2 8" xfId="3406"/>
    <cellStyle name="Normal 2 2 2 23 3 2 3" xfId="3407"/>
    <cellStyle name="Normal 2 2 2 23 3 2 4" xfId="3408"/>
    <cellStyle name="Normal 2 2 2 23 3 2 5" xfId="3409"/>
    <cellStyle name="Normal 2 2 2 23 3 2 6" xfId="3410"/>
    <cellStyle name="Normal 2 2 2 23 3 2 7" xfId="3411"/>
    <cellStyle name="Normal 2 2 2 23 3 2 8" xfId="3412"/>
    <cellStyle name="Normal 2 2 2 23 3 2 9" xfId="3413"/>
    <cellStyle name="Normal 2 2 2 23 3 3" xfId="3414"/>
    <cellStyle name="Normal 2 2 2 23 3 4" xfId="3415"/>
    <cellStyle name="Normal 2 2 2 23 3 4 2" xfId="3416"/>
    <cellStyle name="Normal 2 2 2 23 3 4 3" xfId="3417"/>
    <cellStyle name="Normal 2 2 2 23 3 4 4" xfId="3418"/>
    <cellStyle name="Normal 2 2 2 23 3 4 5" xfId="3419"/>
    <cellStyle name="Normal 2 2 2 23 3 4 6" xfId="3420"/>
    <cellStyle name="Normal 2 2 2 23 3 4 7" xfId="3421"/>
    <cellStyle name="Normal 2 2 2 23 3 4 8" xfId="3422"/>
    <cellStyle name="Normal 2 2 2 23 3 5" xfId="3423"/>
    <cellStyle name="Normal 2 2 2 23 3 6" xfId="3424"/>
    <cellStyle name="Normal 2 2 2 23 3 7" xfId="3425"/>
    <cellStyle name="Normal 2 2 2 23 3 8" xfId="3426"/>
    <cellStyle name="Normal 2 2 2 23 3 9" xfId="3427"/>
    <cellStyle name="Normal 2 2 2 23 4" xfId="3428"/>
    <cellStyle name="Normal 2 2 2 23 5" xfId="3429"/>
    <cellStyle name="Normal 2 2 2 23 6" xfId="3430"/>
    <cellStyle name="Normal 2 2 2 23 7" xfId="3431"/>
    <cellStyle name="Normal 2 2 2 23 8" xfId="3432"/>
    <cellStyle name="Normal 2 2 2 23 9" xfId="3433"/>
    <cellStyle name="Normal 2 2 2 24" xfId="3434"/>
    <cellStyle name="Normal 2 2 2 25" xfId="3435"/>
    <cellStyle name="Normal 2 2 2 26" xfId="3436"/>
    <cellStyle name="Normal 2 2 2 27" xfId="3437"/>
    <cellStyle name="Normal 2 2 2 28" xfId="3438"/>
    <cellStyle name="Normal 2 2 2 28 10" xfId="3439"/>
    <cellStyle name="Normal 2 2 2 28 2" xfId="3440"/>
    <cellStyle name="Normal 2 2 2 28 2 2" xfId="3441"/>
    <cellStyle name="Normal 2 2 2 28 2 2 2" xfId="3442"/>
    <cellStyle name="Normal 2 2 2 28 2 2 2 2" xfId="3443"/>
    <cellStyle name="Normal 2 2 2 28 2 2 2 3" xfId="3444"/>
    <cellStyle name="Normal 2 2 2 28 2 2 2 4" xfId="3445"/>
    <cellStyle name="Normal 2 2 2 28 2 2 2 5" xfId="3446"/>
    <cellStyle name="Normal 2 2 2 28 2 2 2 6" xfId="3447"/>
    <cellStyle name="Normal 2 2 2 28 2 2 2 7" xfId="3448"/>
    <cellStyle name="Normal 2 2 2 28 2 2 2 8" xfId="3449"/>
    <cellStyle name="Normal 2 2 2 28 2 2 3" xfId="3450"/>
    <cellStyle name="Normal 2 2 2 28 2 2 4" xfId="3451"/>
    <cellStyle name="Normal 2 2 2 28 2 2 5" xfId="3452"/>
    <cellStyle name="Normal 2 2 2 28 2 2 6" xfId="3453"/>
    <cellStyle name="Normal 2 2 2 28 2 2 7" xfId="3454"/>
    <cellStyle name="Normal 2 2 2 28 2 2 8" xfId="3455"/>
    <cellStyle name="Normal 2 2 2 28 2 3" xfId="3456"/>
    <cellStyle name="Normal 2 2 2 28 2 4" xfId="3457"/>
    <cellStyle name="Normal 2 2 2 28 2 5" xfId="3458"/>
    <cellStyle name="Normal 2 2 2 28 2 6" xfId="3459"/>
    <cellStyle name="Normal 2 2 2 28 2 7" xfId="3460"/>
    <cellStyle name="Normal 2 2 2 28 2 8" xfId="3461"/>
    <cellStyle name="Normal 2 2 2 28 2 9" xfId="3462"/>
    <cellStyle name="Normal 2 2 2 28 3" xfId="3463"/>
    <cellStyle name="Normal 2 2 2 28 4" xfId="3464"/>
    <cellStyle name="Normal 2 2 2 28 4 2" xfId="3465"/>
    <cellStyle name="Normal 2 2 2 28 4 3" xfId="3466"/>
    <cellStyle name="Normal 2 2 2 28 4 4" xfId="3467"/>
    <cellStyle name="Normal 2 2 2 28 4 5" xfId="3468"/>
    <cellStyle name="Normal 2 2 2 28 4 6" xfId="3469"/>
    <cellStyle name="Normal 2 2 2 28 4 7" xfId="3470"/>
    <cellStyle name="Normal 2 2 2 28 4 8" xfId="3471"/>
    <cellStyle name="Normal 2 2 2 28 5" xfId="3472"/>
    <cellStyle name="Normal 2 2 2 28 6" xfId="3473"/>
    <cellStyle name="Normal 2 2 2 28 7" xfId="3474"/>
    <cellStyle name="Normal 2 2 2 28 8" xfId="3475"/>
    <cellStyle name="Normal 2 2 2 28 9" xfId="3476"/>
    <cellStyle name="Normal 2 2 2 29" xfId="3477"/>
    <cellStyle name="Normal 2 2 2 3" xfId="3478"/>
    <cellStyle name="Normal 2 2 2 3 10" xfId="3479"/>
    <cellStyle name="Normal 2 2 2 3 11" xfId="3480"/>
    <cellStyle name="Normal 2 2 2 3 12" xfId="3481"/>
    <cellStyle name="Normal 2 2 2 3 13" xfId="3482"/>
    <cellStyle name="Normal 2 2 2 3 14" xfId="3483"/>
    <cellStyle name="Normal 2 2 2 3 15" xfId="3484"/>
    <cellStyle name="Normal 2 2 2 3 15 2" xfId="3485"/>
    <cellStyle name="Normal 2 2 2 3 15 2 2" xfId="3486"/>
    <cellStyle name="Normal 2 2 2 3 15 2 2 2" xfId="3487"/>
    <cellStyle name="Normal 2 2 2 3 15 2 2 3" xfId="3488"/>
    <cellStyle name="Normal 2 2 2 3 15 2 2 4" xfId="3489"/>
    <cellStyle name="Normal 2 2 2 3 15 2 2 5" xfId="3490"/>
    <cellStyle name="Normal 2 2 2 3 15 2 2 6" xfId="3491"/>
    <cellStyle name="Normal 2 2 2 3 15 2 2 7" xfId="3492"/>
    <cellStyle name="Normal 2 2 2 3 15 2 2 8" xfId="3493"/>
    <cellStyle name="Normal 2 2 2 3 15 2 3" xfId="3494"/>
    <cellStyle name="Normal 2 2 2 3 15 2 4" xfId="3495"/>
    <cellStyle name="Normal 2 2 2 3 15 2 5" xfId="3496"/>
    <cellStyle name="Normal 2 2 2 3 15 2 6" xfId="3497"/>
    <cellStyle name="Normal 2 2 2 3 15 2 7" xfId="3498"/>
    <cellStyle name="Normal 2 2 2 3 15 2 8" xfId="3499"/>
    <cellStyle name="Normal 2 2 2 3 15 3" xfId="3500"/>
    <cellStyle name="Normal 2 2 2 3 15 4" xfId="3501"/>
    <cellStyle name="Normal 2 2 2 3 15 5" xfId="3502"/>
    <cellStyle name="Normal 2 2 2 3 15 6" xfId="3503"/>
    <cellStyle name="Normal 2 2 2 3 15 7" xfId="3504"/>
    <cellStyle name="Normal 2 2 2 3 15 8" xfId="3505"/>
    <cellStyle name="Normal 2 2 2 3 15 9" xfId="3506"/>
    <cellStyle name="Normal 2 2 2 3 16" xfId="3507"/>
    <cellStyle name="Normal 2 2 2 3 16 2" xfId="3508"/>
    <cellStyle name="Normal 2 2 2 3 16 3" xfId="3509"/>
    <cellStyle name="Normal 2 2 2 3 16 4" xfId="3510"/>
    <cellStyle name="Normal 2 2 2 3 16 5" xfId="3511"/>
    <cellStyle name="Normal 2 2 2 3 16 6" xfId="3512"/>
    <cellStyle name="Normal 2 2 2 3 16 7" xfId="3513"/>
    <cellStyle name="Normal 2 2 2 3 16 8" xfId="3514"/>
    <cellStyle name="Normal 2 2 2 3 17" xfId="3515"/>
    <cellStyle name="Normal 2 2 2 3 18" xfId="3516"/>
    <cellStyle name="Normal 2 2 2 3 19" xfId="3517"/>
    <cellStyle name="Normal 2 2 2 3 2" xfId="3518"/>
    <cellStyle name="Normal 2 2 2 3 2 10" xfId="3519"/>
    <cellStyle name="Normal 2 2 2 3 2 11" xfId="3520"/>
    <cellStyle name="Normal 2 2 2 3 2 12" xfId="3521"/>
    <cellStyle name="Normal 2 2 2 3 2 13" xfId="3522"/>
    <cellStyle name="Normal 2 2 2 3 2 14" xfId="3523"/>
    <cellStyle name="Normal 2 2 2 3 2 15" xfId="3524"/>
    <cellStyle name="Normal 2 2 2 3 2 15 2" xfId="3525"/>
    <cellStyle name="Normal 2 2 2 3 2 15 2 2" xfId="3526"/>
    <cellStyle name="Normal 2 2 2 3 2 15 2 2 2" xfId="3527"/>
    <cellStyle name="Normal 2 2 2 3 2 15 2 2 3" xfId="3528"/>
    <cellStyle name="Normal 2 2 2 3 2 15 2 2 4" xfId="3529"/>
    <cellStyle name="Normal 2 2 2 3 2 15 2 2 5" xfId="3530"/>
    <cellStyle name="Normal 2 2 2 3 2 15 2 2 6" xfId="3531"/>
    <cellStyle name="Normal 2 2 2 3 2 15 2 2 7" xfId="3532"/>
    <cellStyle name="Normal 2 2 2 3 2 15 2 2 8" xfId="3533"/>
    <cellStyle name="Normal 2 2 2 3 2 15 2 3" xfId="3534"/>
    <cellStyle name="Normal 2 2 2 3 2 15 2 4" xfId="3535"/>
    <cellStyle name="Normal 2 2 2 3 2 15 2 5" xfId="3536"/>
    <cellStyle name="Normal 2 2 2 3 2 15 2 6" xfId="3537"/>
    <cellStyle name="Normal 2 2 2 3 2 15 2 7" xfId="3538"/>
    <cellStyle name="Normal 2 2 2 3 2 15 2 8" xfId="3539"/>
    <cellStyle name="Normal 2 2 2 3 2 15 3" xfId="3540"/>
    <cellStyle name="Normal 2 2 2 3 2 15 4" xfId="3541"/>
    <cellStyle name="Normal 2 2 2 3 2 15 5" xfId="3542"/>
    <cellStyle name="Normal 2 2 2 3 2 15 6" xfId="3543"/>
    <cellStyle name="Normal 2 2 2 3 2 15 7" xfId="3544"/>
    <cellStyle name="Normal 2 2 2 3 2 15 8" xfId="3545"/>
    <cellStyle name="Normal 2 2 2 3 2 15 9" xfId="3546"/>
    <cellStyle name="Normal 2 2 2 3 2 16" xfId="3547"/>
    <cellStyle name="Normal 2 2 2 3 2 16 2" xfId="3548"/>
    <cellStyle name="Normal 2 2 2 3 2 16 3" xfId="3549"/>
    <cellStyle name="Normal 2 2 2 3 2 16 4" xfId="3550"/>
    <cellStyle name="Normal 2 2 2 3 2 16 5" xfId="3551"/>
    <cellStyle name="Normal 2 2 2 3 2 16 6" xfId="3552"/>
    <cellStyle name="Normal 2 2 2 3 2 16 7" xfId="3553"/>
    <cellStyle name="Normal 2 2 2 3 2 16 8" xfId="3554"/>
    <cellStyle name="Normal 2 2 2 3 2 17" xfId="3555"/>
    <cellStyle name="Normal 2 2 2 3 2 18" xfId="3556"/>
    <cellStyle name="Normal 2 2 2 3 2 19" xfId="3557"/>
    <cellStyle name="Normal 2 2 2 3 2 2" xfId="3558"/>
    <cellStyle name="Normal 2 2 2 3 2 2 10" xfId="3559"/>
    <cellStyle name="Normal 2 2 2 3 2 2 10 2" xfId="3560"/>
    <cellStyle name="Normal 2 2 2 3 2 2 10 2 2" xfId="3561"/>
    <cellStyle name="Normal 2 2 2 3 2 2 10 2 2 2" xfId="3562"/>
    <cellStyle name="Normal 2 2 2 3 2 2 10 2 2 3" xfId="3563"/>
    <cellStyle name="Normal 2 2 2 3 2 2 10 2 2 4" xfId="3564"/>
    <cellStyle name="Normal 2 2 2 3 2 2 10 2 2 5" xfId="3565"/>
    <cellStyle name="Normal 2 2 2 3 2 2 10 2 2 6" xfId="3566"/>
    <cellStyle name="Normal 2 2 2 3 2 2 10 2 2 7" xfId="3567"/>
    <cellStyle name="Normal 2 2 2 3 2 2 10 2 2 8" xfId="3568"/>
    <cellStyle name="Normal 2 2 2 3 2 2 10 2 3" xfId="3569"/>
    <cellStyle name="Normal 2 2 2 3 2 2 10 2 4" xfId="3570"/>
    <cellStyle name="Normal 2 2 2 3 2 2 10 2 5" xfId="3571"/>
    <cellStyle name="Normal 2 2 2 3 2 2 10 2 6" xfId="3572"/>
    <cellStyle name="Normal 2 2 2 3 2 2 10 2 7" xfId="3573"/>
    <cellStyle name="Normal 2 2 2 3 2 2 10 2 8" xfId="3574"/>
    <cellStyle name="Normal 2 2 2 3 2 2 10 3" xfId="3575"/>
    <cellStyle name="Normal 2 2 2 3 2 2 10 4" xfId="3576"/>
    <cellStyle name="Normal 2 2 2 3 2 2 10 5" xfId="3577"/>
    <cellStyle name="Normal 2 2 2 3 2 2 10 6" xfId="3578"/>
    <cellStyle name="Normal 2 2 2 3 2 2 10 7" xfId="3579"/>
    <cellStyle name="Normal 2 2 2 3 2 2 10 8" xfId="3580"/>
    <cellStyle name="Normal 2 2 2 3 2 2 10 9" xfId="3581"/>
    <cellStyle name="Normal 2 2 2 3 2 2 11" xfId="3582"/>
    <cellStyle name="Normal 2 2 2 3 2 2 11 2" xfId="3583"/>
    <cellStyle name="Normal 2 2 2 3 2 2 11 3" xfId="3584"/>
    <cellStyle name="Normal 2 2 2 3 2 2 11 4" xfId="3585"/>
    <cellStyle name="Normal 2 2 2 3 2 2 11 5" xfId="3586"/>
    <cellStyle name="Normal 2 2 2 3 2 2 11 6" xfId="3587"/>
    <cellStyle name="Normal 2 2 2 3 2 2 11 7" xfId="3588"/>
    <cellStyle name="Normal 2 2 2 3 2 2 11 8" xfId="3589"/>
    <cellStyle name="Normal 2 2 2 3 2 2 12" xfId="3590"/>
    <cellStyle name="Normal 2 2 2 3 2 2 13" xfId="3591"/>
    <cellStyle name="Normal 2 2 2 3 2 2 14" xfId="3592"/>
    <cellStyle name="Normal 2 2 2 3 2 2 15" xfId="3593"/>
    <cellStyle name="Normal 2 2 2 3 2 2 16" xfId="3594"/>
    <cellStyle name="Normal 2 2 2 3 2 2 17" xfId="3595"/>
    <cellStyle name="Normal 2 2 2 3 2 2 2" xfId="3596"/>
    <cellStyle name="Normal 2 2 2 3 2 2 2 10" xfId="3597"/>
    <cellStyle name="Normal 2 2 2 3 2 2 2 10 2" xfId="3598"/>
    <cellStyle name="Normal 2 2 2 3 2 2 2 10 2 2" xfId="3599"/>
    <cellStyle name="Normal 2 2 2 3 2 2 2 10 2 2 2" xfId="3600"/>
    <cellStyle name="Normal 2 2 2 3 2 2 2 10 2 2 3" xfId="3601"/>
    <cellStyle name="Normal 2 2 2 3 2 2 2 10 2 2 4" xfId="3602"/>
    <cellStyle name="Normal 2 2 2 3 2 2 2 10 2 2 5" xfId="3603"/>
    <cellStyle name="Normal 2 2 2 3 2 2 2 10 2 2 6" xfId="3604"/>
    <cellStyle name="Normal 2 2 2 3 2 2 2 10 2 2 7" xfId="3605"/>
    <cellStyle name="Normal 2 2 2 3 2 2 2 10 2 2 8" xfId="3606"/>
    <cellStyle name="Normal 2 2 2 3 2 2 2 10 2 3" xfId="3607"/>
    <cellStyle name="Normal 2 2 2 3 2 2 2 10 2 4" xfId="3608"/>
    <cellStyle name="Normal 2 2 2 3 2 2 2 10 2 5" xfId="3609"/>
    <cellStyle name="Normal 2 2 2 3 2 2 2 10 2 6" xfId="3610"/>
    <cellStyle name="Normal 2 2 2 3 2 2 2 10 2 7" xfId="3611"/>
    <cellStyle name="Normal 2 2 2 3 2 2 2 10 2 8" xfId="3612"/>
    <cellStyle name="Normal 2 2 2 3 2 2 2 10 3" xfId="3613"/>
    <cellStyle name="Normal 2 2 2 3 2 2 2 10 4" xfId="3614"/>
    <cellStyle name="Normal 2 2 2 3 2 2 2 10 5" xfId="3615"/>
    <cellStyle name="Normal 2 2 2 3 2 2 2 10 6" xfId="3616"/>
    <cellStyle name="Normal 2 2 2 3 2 2 2 10 7" xfId="3617"/>
    <cellStyle name="Normal 2 2 2 3 2 2 2 10 8" xfId="3618"/>
    <cellStyle name="Normal 2 2 2 3 2 2 2 10 9" xfId="3619"/>
    <cellStyle name="Normal 2 2 2 3 2 2 2 11" xfId="3620"/>
    <cellStyle name="Normal 2 2 2 3 2 2 2 11 2" xfId="3621"/>
    <cellStyle name="Normal 2 2 2 3 2 2 2 11 3" xfId="3622"/>
    <cellStyle name="Normal 2 2 2 3 2 2 2 11 4" xfId="3623"/>
    <cellStyle name="Normal 2 2 2 3 2 2 2 11 5" xfId="3624"/>
    <cellStyle name="Normal 2 2 2 3 2 2 2 11 6" xfId="3625"/>
    <cellStyle name="Normal 2 2 2 3 2 2 2 11 7" xfId="3626"/>
    <cellStyle name="Normal 2 2 2 3 2 2 2 11 8" xfId="3627"/>
    <cellStyle name="Normal 2 2 2 3 2 2 2 12" xfId="3628"/>
    <cellStyle name="Normal 2 2 2 3 2 2 2 13" xfId="3629"/>
    <cellStyle name="Normal 2 2 2 3 2 2 2 14" xfId="3630"/>
    <cellStyle name="Normal 2 2 2 3 2 2 2 15" xfId="3631"/>
    <cellStyle name="Normal 2 2 2 3 2 2 2 16" xfId="3632"/>
    <cellStyle name="Normal 2 2 2 3 2 2 2 17" xfId="3633"/>
    <cellStyle name="Normal 2 2 2 3 2 2 2 2" xfId="3634"/>
    <cellStyle name="Normal 2 2 2 3 2 2 2 2 10" xfId="3635"/>
    <cellStyle name="Normal 2 2 2 3 2 2 2 2 2" xfId="3636"/>
    <cellStyle name="Normal 2 2 2 3 2 2 2 2 2 2" xfId="3637"/>
    <cellStyle name="Normal 2 2 2 3 2 2 2 2 2 2 2" xfId="3638"/>
    <cellStyle name="Normal 2 2 2 3 2 2 2 2 2 2 2 2" xfId="3639"/>
    <cellStyle name="Normal 2 2 2 3 2 2 2 2 2 2 2 3" xfId="3640"/>
    <cellStyle name="Normal 2 2 2 3 2 2 2 2 2 2 2 4" xfId="3641"/>
    <cellStyle name="Normal 2 2 2 3 2 2 2 2 2 2 2 5" xfId="3642"/>
    <cellStyle name="Normal 2 2 2 3 2 2 2 2 2 2 2 6" xfId="3643"/>
    <cellStyle name="Normal 2 2 2 3 2 2 2 2 2 2 2 7" xfId="3644"/>
    <cellStyle name="Normal 2 2 2 3 2 2 2 2 2 2 2 8" xfId="3645"/>
    <cellStyle name="Normal 2 2 2 3 2 2 2 2 2 2 3" xfId="3646"/>
    <cellStyle name="Normal 2 2 2 3 2 2 2 2 2 2 4" xfId="3647"/>
    <cellStyle name="Normal 2 2 2 3 2 2 2 2 2 2 5" xfId="3648"/>
    <cellStyle name="Normal 2 2 2 3 2 2 2 2 2 2 6" xfId="3649"/>
    <cellStyle name="Normal 2 2 2 3 2 2 2 2 2 2 7" xfId="3650"/>
    <cellStyle name="Normal 2 2 2 3 2 2 2 2 2 2 8" xfId="3651"/>
    <cellStyle name="Normal 2 2 2 3 2 2 2 2 2 3" xfId="3652"/>
    <cellStyle name="Normal 2 2 2 3 2 2 2 2 2 4" xfId="3653"/>
    <cellStyle name="Normal 2 2 2 3 2 2 2 2 2 5" xfId="3654"/>
    <cellStyle name="Normal 2 2 2 3 2 2 2 2 2 6" xfId="3655"/>
    <cellStyle name="Normal 2 2 2 3 2 2 2 2 2 7" xfId="3656"/>
    <cellStyle name="Normal 2 2 2 3 2 2 2 2 2 8" xfId="3657"/>
    <cellStyle name="Normal 2 2 2 3 2 2 2 2 2 9" xfId="3658"/>
    <cellStyle name="Normal 2 2 2 3 2 2 2 2 3" xfId="3659"/>
    <cellStyle name="Normal 2 2 2 3 2 2 2 2 4" xfId="3660"/>
    <cellStyle name="Normal 2 2 2 3 2 2 2 2 4 2" xfId="3661"/>
    <cellStyle name="Normal 2 2 2 3 2 2 2 2 4 3" xfId="3662"/>
    <cellStyle name="Normal 2 2 2 3 2 2 2 2 4 4" xfId="3663"/>
    <cellStyle name="Normal 2 2 2 3 2 2 2 2 4 5" xfId="3664"/>
    <cellStyle name="Normal 2 2 2 3 2 2 2 2 4 6" xfId="3665"/>
    <cellStyle name="Normal 2 2 2 3 2 2 2 2 4 7" xfId="3666"/>
    <cellStyle name="Normal 2 2 2 3 2 2 2 2 4 8" xfId="3667"/>
    <cellStyle name="Normal 2 2 2 3 2 2 2 2 5" xfId="3668"/>
    <cellStyle name="Normal 2 2 2 3 2 2 2 2 6" xfId="3669"/>
    <cellStyle name="Normal 2 2 2 3 2 2 2 2 7" xfId="3670"/>
    <cellStyle name="Normal 2 2 2 3 2 2 2 2 8" xfId="3671"/>
    <cellStyle name="Normal 2 2 2 3 2 2 2 2 9" xfId="3672"/>
    <cellStyle name="Normal 2 2 2 3 2 2 2 3" xfId="3673"/>
    <cellStyle name="Normal 2 2 2 3 2 2 2 4" xfId="3674"/>
    <cellStyle name="Normal 2 2 2 3 2 2 2 5" xfId="3675"/>
    <cellStyle name="Normal 2 2 2 3 2 2 2 6" xfId="3676"/>
    <cellStyle name="Normal 2 2 2 3 2 2 2 7" xfId="3677"/>
    <cellStyle name="Normal 2 2 2 3 2 2 2 8" xfId="3678"/>
    <cellStyle name="Normal 2 2 2 3 2 2 2 9" xfId="3679"/>
    <cellStyle name="Normal 2 2 2 3 2 2 3" xfId="3680"/>
    <cellStyle name="Normal 2 2 2 3 2 2 3 10" xfId="3681"/>
    <cellStyle name="Normal 2 2 2 3 2 2 3 2" xfId="3682"/>
    <cellStyle name="Normal 2 2 2 3 2 2 3 2 2" xfId="3683"/>
    <cellStyle name="Normal 2 2 2 3 2 2 3 2 2 2" xfId="3684"/>
    <cellStyle name="Normal 2 2 2 3 2 2 3 2 2 2 2" xfId="3685"/>
    <cellStyle name="Normal 2 2 2 3 2 2 3 2 2 2 3" xfId="3686"/>
    <cellStyle name="Normal 2 2 2 3 2 2 3 2 2 2 4" xfId="3687"/>
    <cellStyle name="Normal 2 2 2 3 2 2 3 2 2 2 5" xfId="3688"/>
    <cellStyle name="Normal 2 2 2 3 2 2 3 2 2 2 6" xfId="3689"/>
    <cellStyle name="Normal 2 2 2 3 2 2 3 2 2 2 7" xfId="3690"/>
    <cellStyle name="Normal 2 2 2 3 2 2 3 2 2 2 8" xfId="3691"/>
    <cellStyle name="Normal 2 2 2 3 2 2 3 2 2 3" xfId="3692"/>
    <cellStyle name="Normal 2 2 2 3 2 2 3 2 2 4" xfId="3693"/>
    <cellStyle name="Normal 2 2 2 3 2 2 3 2 2 5" xfId="3694"/>
    <cellStyle name="Normal 2 2 2 3 2 2 3 2 2 6" xfId="3695"/>
    <cellStyle name="Normal 2 2 2 3 2 2 3 2 2 7" xfId="3696"/>
    <cellStyle name="Normal 2 2 2 3 2 2 3 2 2 8" xfId="3697"/>
    <cellStyle name="Normal 2 2 2 3 2 2 3 2 3" xfId="3698"/>
    <cellStyle name="Normal 2 2 2 3 2 2 3 2 4" xfId="3699"/>
    <cellStyle name="Normal 2 2 2 3 2 2 3 2 5" xfId="3700"/>
    <cellStyle name="Normal 2 2 2 3 2 2 3 2 6" xfId="3701"/>
    <cellStyle name="Normal 2 2 2 3 2 2 3 2 7" xfId="3702"/>
    <cellStyle name="Normal 2 2 2 3 2 2 3 2 8" xfId="3703"/>
    <cellStyle name="Normal 2 2 2 3 2 2 3 2 9" xfId="3704"/>
    <cellStyle name="Normal 2 2 2 3 2 2 3 3" xfId="3705"/>
    <cellStyle name="Normal 2 2 2 3 2 2 3 4" xfId="3706"/>
    <cellStyle name="Normal 2 2 2 3 2 2 3 4 2" xfId="3707"/>
    <cellStyle name="Normal 2 2 2 3 2 2 3 4 3" xfId="3708"/>
    <cellStyle name="Normal 2 2 2 3 2 2 3 4 4" xfId="3709"/>
    <cellStyle name="Normal 2 2 2 3 2 2 3 4 5" xfId="3710"/>
    <cellStyle name="Normal 2 2 2 3 2 2 3 4 6" xfId="3711"/>
    <cellStyle name="Normal 2 2 2 3 2 2 3 4 7" xfId="3712"/>
    <cellStyle name="Normal 2 2 2 3 2 2 3 4 8" xfId="3713"/>
    <cellStyle name="Normal 2 2 2 3 2 2 3 5" xfId="3714"/>
    <cellStyle name="Normal 2 2 2 3 2 2 3 6" xfId="3715"/>
    <cellStyle name="Normal 2 2 2 3 2 2 3 7" xfId="3716"/>
    <cellStyle name="Normal 2 2 2 3 2 2 3 8" xfId="3717"/>
    <cellStyle name="Normal 2 2 2 3 2 2 3 9" xfId="3718"/>
    <cellStyle name="Normal 2 2 2 3 2 2 4" xfId="3719"/>
    <cellStyle name="Normal 2 2 2 3 2 2 5" xfId="3720"/>
    <cellStyle name="Normal 2 2 2 3 2 2 6" xfId="3721"/>
    <cellStyle name="Normal 2 2 2 3 2 2 7" xfId="3722"/>
    <cellStyle name="Normal 2 2 2 3 2 2 8" xfId="3723"/>
    <cellStyle name="Normal 2 2 2 3 2 2 9" xfId="3724"/>
    <cellStyle name="Normal 2 2 2 3 2 20" xfId="3725"/>
    <cellStyle name="Normal 2 2 2 3 2 21" xfId="3726"/>
    <cellStyle name="Normal 2 2 2 3 2 22" xfId="3727"/>
    <cellStyle name="Normal 2 2 2 3 2 3" xfId="3728"/>
    <cellStyle name="Normal 2 2 2 3 2 4" xfId="3729"/>
    <cellStyle name="Normal 2 2 2 3 2 5" xfId="3730"/>
    <cellStyle name="Normal 2 2 2 3 2 6" xfId="3731"/>
    <cellStyle name="Normal 2 2 2 3 2 7" xfId="3732"/>
    <cellStyle name="Normal 2 2 2 3 2 7 10" xfId="3733"/>
    <cellStyle name="Normal 2 2 2 3 2 7 2" xfId="3734"/>
    <cellStyle name="Normal 2 2 2 3 2 7 2 2" xfId="3735"/>
    <cellStyle name="Normal 2 2 2 3 2 7 2 2 2" xfId="3736"/>
    <cellStyle name="Normal 2 2 2 3 2 7 2 2 2 2" xfId="3737"/>
    <cellStyle name="Normal 2 2 2 3 2 7 2 2 2 3" xfId="3738"/>
    <cellStyle name="Normal 2 2 2 3 2 7 2 2 2 4" xfId="3739"/>
    <cellStyle name="Normal 2 2 2 3 2 7 2 2 2 5" xfId="3740"/>
    <cellStyle name="Normal 2 2 2 3 2 7 2 2 2 6" xfId="3741"/>
    <cellStyle name="Normal 2 2 2 3 2 7 2 2 2 7" xfId="3742"/>
    <cellStyle name="Normal 2 2 2 3 2 7 2 2 2 8" xfId="3743"/>
    <cellStyle name="Normal 2 2 2 3 2 7 2 2 3" xfId="3744"/>
    <cellStyle name="Normal 2 2 2 3 2 7 2 2 4" xfId="3745"/>
    <cellStyle name="Normal 2 2 2 3 2 7 2 2 5" xfId="3746"/>
    <cellStyle name="Normal 2 2 2 3 2 7 2 2 6" xfId="3747"/>
    <cellStyle name="Normal 2 2 2 3 2 7 2 2 7" xfId="3748"/>
    <cellStyle name="Normal 2 2 2 3 2 7 2 2 8" xfId="3749"/>
    <cellStyle name="Normal 2 2 2 3 2 7 2 3" xfId="3750"/>
    <cellStyle name="Normal 2 2 2 3 2 7 2 4" xfId="3751"/>
    <cellStyle name="Normal 2 2 2 3 2 7 2 5" xfId="3752"/>
    <cellStyle name="Normal 2 2 2 3 2 7 2 6" xfId="3753"/>
    <cellStyle name="Normal 2 2 2 3 2 7 2 7" xfId="3754"/>
    <cellStyle name="Normal 2 2 2 3 2 7 2 8" xfId="3755"/>
    <cellStyle name="Normal 2 2 2 3 2 7 2 9" xfId="3756"/>
    <cellStyle name="Normal 2 2 2 3 2 7 3" xfId="3757"/>
    <cellStyle name="Normal 2 2 2 3 2 7 4" xfId="3758"/>
    <cellStyle name="Normal 2 2 2 3 2 7 4 2" xfId="3759"/>
    <cellStyle name="Normal 2 2 2 3 2 7 4 3" xfId="3760"/>
    <cellStyle name="Normal 2 2 2 3 2 7 4 4" xfId="3761"/>
    <cellStyle name="Normal 2 2 2 3 2 7 4 5" xfId="3762"/>
    <cellStyle name="Normal 2 2 2 3 2 7 4 6" xfId="3763"/>
    <cellStyle name="Normal 2 2 2 3 2 7 4 7" xfId="3764"/>
    <cellStyle name="Normal 2 2 2 3 2 7 4 8" xfId="3765"/>
    <cellStyle name="Normal 2 2 2 3 2 7 5" xfId="3766"/>
    <cellStyle name="Normal 2 2 2 3 2 7 6" xfId="3767"/>
    <cellStyle name="Normal 2 2 2 3 2 7 7" xfId="3768"/>
    <cellStyle name="Normal 2 2 2 3 2 7 8" xfId="3769"/>
    <cellStyle name="Normal 2 2 2 3 2 7 9" xfId="3770"/>
    <cellStyle name="Normal 2 2 2 3 2 8" xfId="3771"/>
    <cellStyle name="Normal 2 2 2 3 2 9" xfId="3772"/>
    <cellStyle name="Normal 2 2 2 3 20" xfId="3773"/>
    <cellStyle name="Normal 2 2 2 3 21" xfId="3774"/>
    <cellStyle name="Normal 2 2 2 3 22" xfId="3775"/>
    <cellStyle name="Normal 2 2 2 3 3" xfId="3776"/>
    <cellStyle name="Normal 2 2 2 3 3 10" xfId="3777"/>
    <cellStyle name="Normal 2 2 2 3 3 10 2" xfId="3778"/>
    <cellStyle name="Normal 2 2 2 3 3 10 2 2" xfId="3779"/>
    <cellStyle name="Normal 2 2 2 3 3 10 2 2 2" xfId="3780"/>
    <cellStyle name="Normal 2 2 2 3 3 10 2 2 3" xfId="3781"/>
    <cellStyle name="Normal 2 2 2 3 3 10 2 2 4" xfId="3782"/>
    <cellStyle name="Normal 2 2 2 3 3 10 2 2 5" xfId="3783"/>
    <cellStyle name="Normal 2 2 2 3 3 10 2 2 6" xfId="3784"/>
    <cellStyle name="Normal 2 2 2 3 3 10 2 2 7" xfId="3785"/>
    <cellStyle name="Normal 2 2 2 3 3 10 2 2 8" xfId="3786"/>
    <cellStyle name="Normal 2 2 2 3 3 10 2 3" xfId="3787"/>
    <cellStyle name="Normal 2 2 2 3 3 10 2 4" xfId="3788"/>
    <cellStyle name="Normal 2 2 2 3 3 10 2 5" xfId="3789"/>
    <cellStyle name="Normal 2 2 2 3 3 10 2 6" xfId="3790"/>
    <cellStyle name="Normal 2 2 2 3 3 10 2 7" xfId="3791"/>
    <cellStyle name="Normal 2 2 2 3 3 10 2 8" xfId="3792"/>
    <cellStyle name="Normal 2 2 2 3 3 10 3" xfId="3793"/>
    <cellStyle name="Normal 2 2 2 3 3 10 4" xfId="3794"/>
    <cellStyle name="Normal 2 2 2 3 3 10 5" xfId="3795"/>
    <cellStyle name="Normal 2 2 2 3 3 10 6" xfId="3796"/>
    <cellStyle name="Normal 2 2 2 3 3 10 7" xfId="3797"/>
    <cellStyle name="Normal 2 2 2 3 3 10 8" xfId="3798"/>
    <cellStyle name="Normal 2 2 2 3 3 10 9" xfId="3799"/>
    <cellStyle name="Normal 2 2 2 3 3 11" xfId="3800"/>
    <cellStyle name="Normal 2 2 2 3 3 11 2" xfId="3801"/>
    <cellStyle name="Normal 2 2 2 3 3 11 3" xfId="3802"/>
    <cellStyle name="Normal 2 2 2 3 3 11 4" xfId="3803"/>
    <cellStyle name="Normal 2 2 2 3 3 11 5" xfId="3804"/>
    <cellStyle name="Normal 2 2 2 3 3 11 6" xfId="3805"/>
    <cellStyle name="Normal 2 2 2 3 3 11 7" xfId="3806"/>
    <cellStyle name="Normal 2 2 2 3 3 11 8" xfId="3807"/>
    <cellStyle name="Normal 2 2 2 3 3 12" xfId="3808"/>
    <cellStyle name="Normal 2 2 2 3 3 13" xfId="3809"/>
    <cellStyle name="Normal 2 2 2 3 3 14" xfId="3810"/>
    <cellStyle name="Normal 2 2 2 3 3 15" xfId="3811"/>
    <cellStyle name="Normal 2 2 2 3 3 16" xfId="3812"/>
    <cellStyle name="Normal 2 2 2 3 3 17" xfId="3813"/>
    <cellStyle name="Normal 2 2 2 3 3 2" xfId="3814"/>
    <cellStyle name="Normal 2 2 2 3 3 2 10" xfId="3815"/>
    <cellStyle name="Normal 2 2 2 3 3 2 10 2" xfId="3816"/>
    <cellStyle name="Normal 2 2 2 3 3 2 10 2 2" xfId="3817"/>
    <cellStyle name="Normal 2 2 2 3 3 2 10 2 2 2" xfId="3818"/>
    <cellStyle name="Normal 2 2 2 3 3 2 10 2 2 3" xfId="3819"/>
    <cellStyle name="Normal 2 2 2 3 3 2 10 2 2 4" xfId="3820"/>
    <cellStyle name="Normal 2 2 2 3 3 2 10 2 2 5" xfId="3821"/>
    <cellStyle name="Normal 2 2 2 3 3 2 10 2 2 6" xfId="3822"/>
    <cellStyle name="Normal 2 2 2 3 3 2 10 2 2 7" xfId="3823"/>
    <cellStyle name="Normal 2 2 2 3 3 2 10 2 2 8" xfId="3824"/>
    <cellStyle name="Normal 2 2 2 3 3 2 10 2 3" xfId="3825"/>
    <cellStyle name="Normal 2 2 2 3 3 2 10 2 4" xfId="3826"/>
    <cellStyle name="Normal 2 2 2 3 3 2 10 2 5" xfId="3827"/>
    <cellStyle name="Normal 2 2 2 3 3 2 10 2 6" xfId="3828"/>
    <cellStyle name="Normal 2 2 2 3 3 2 10 2 7" xfId="3829"/>
    <cellStyle name="Normal 2 2 2 3 3 2 10 2 8" xfId="3830"/>
    <cellStyle name="Normal 2 2 2 3 3 2 10 3" xfId="3831"/>
    <cellStyle name="Normal 2 2 2 3 3 2 10 4" xfId="3832"/>
    <cellStyle name="Normal 2 2 2 3 3 2 10 5" xfId="3833"/>
    <cellStyle name="Normal 2 2 2 3 3 2 10 6" xfId="3834"/>
    <cellStyle name="Normal 2 2 2 3 3 2 10 7" xfId="3835"/>
    <cellStyle name="Normal 2 2 2 3 3 2 10 8" xfId="3836"/>
    <cellStyle name="Normal 2 2 2 3 3 2 10 9" xfId="3837"/>
    <cellStyle name="Normal 2 2 2 3 3 2 11" xfId="3838"/>
    <cellStyle name="Normal 2 2 2 3 3 2 11 2" xfId="3839"/>
    <cellStyle name="Normal 2 2 2 3 3 2 11 3" xfId="3840"/>
    <cellStyle name="Normal 2 2 2 3 3 2 11 4" xfId="3841"/>
    <cellStyle name="Normal 2 2 2 3 3 2 11 5" xfId="3842"/>
    <cellStyle name="Normal 2 2 2 3 3 2 11 6" xfId="3843"/>
    <cellStyle name="Normal 2 2 2 3 3 2 11 7" xfId="3844"/>
    <cellStyle name="Normal 2 2 2 3 3 2 11 8" xfId="3845"/>
    <cellStyle name="Normal 2 2 2 3 3 2 12" xfId="3846"/>
    <cellStyle name="Normal 2 2 2 3 3 2 13" xfId="3847"/>
    <cellStyle name="Normal 2 2 2 3 3 2 14" xfId="3848"/>
    <cellStyle name="Normal 2 2 2 3 3 2 15" xfId="3849"/>
    <cellStyle name="Normal 2 2 2 3 3 2 16" xfId="3850"/>
    <cellStyle name="Normal 2 2 2 3 3 2 17" xfId="3851"/>
    <cellStyle name="Normal 2 2 2 3 3 2 2" xfId="3852"/>
    <cellStyle name="Normal 2 2 2 3 3 2 2 10" xfId="3853"/>
    <cellStyle name="Normal 2 2 2 3 3 2 2 2" xfId="3854"/>
    <cellStyle name="Normal 2 2 2 3 3 2 2 2 2" xfId="3855"/>
    <cellStyle name="Normal 2 2 2 3 3 2 2 2 2 2" xfId="3856"/>
    <cellStyle name="Normal 2 2 2 3 3 2 2 2 2 2 2" xfId="3857"/>
    <cellStyle name="Normal 2 2 2 3 3 2 2 2 2 2 3" xfId="3858"/>
    <cellStyle name="Normal 2 2 2 3 3 2 2 2 2 2 4" xfId="3859"/>
    <cellStyle name="Normal 2 2 2 3 3 2 2 2 2 2 5" xfId="3860"/>
    <cellStyle name="Normal 2 2 2 3 3 2 2 2 2 2 6" xfId="3861"/>
    <cellStyle name="Normal 2 2 2 3 3 2 2 2 2 2 7" xfId="3862"/>
    <cellStyle name="Normal 2 2 2 3 3 2 2 2 2 2 8" xfId="3863"/>
    <cellStyle name="Normal 2 2 2 3 3 2 2 2 2 3" xfId="3864"/>
    <cellStyle name="Normal 2 2 2 3 3 2 2 2 2 4" xfId="3865"/>
    <cellStyle name="Normal 2 2 2 3 3 2 2 2 2 5" xfId="3866"/>
    <cellStyle name="Normal 2 2 2 3 3 2 2 2 2 6" xfId="3867"/>
    <cellStyle name="Normal 2 2 2 3 3 2 2 2 2 7" xfId="3868"/>
    <cellStyle name="Normal 2 2 2 3 3 2 2 2 2 8" xfId="3869"/>
    <cellStyle name="Normal 2 2 2 3 3 2 2 2 3" xfId="3870"/>
    <cellStyle name="Normal 2 2 2 3 3 2 2 2 4" xfId="3871"/>
    <cellStyle name="Normal 2 2 2 3 3 2 2 2 5" xfId="3872"/>
    <cellStyle name="Normal 2 2 2 3 3 2 2 2 6" xfId="3873"/>
    <cellStyle name="Normal 2 2 2 3 3 2 2 2 7" xfId="3874"/>
    <cellStyle name="Normal 2 2 2 3 3 2 2 2 8" xfId="3875"/>
    <cellStyle name="Normal 2 2 2 3 3 2 2 2 9" xfId="3876"/>
    <cellStyle name="Normal 2 2 2 3 3 2 2 3" xfId="3877"/>
    <cellStyle name="Normal 2 2 2 3 3 2 2 4" xfId="3878"/>
    <cellStyle name="Normal 2 2 2 3 3 2 2 4 2" xfId="3879"/>
    <cellStyle name="Normal 2 2 2 3 3 2 2 4 3" xfId="3880"/>
    <cellStyle name="Normal 2 2 2 3 3 2 2 4 4" xfId="3881"/>
    <cellStyle name="Normal 2 2 2 3 3 2 2 4 5" xfId="3882"/>
    <cellStyle name="Normal 2 2 2 3 3 2 2 4 6" xfId="3883"/>
    <cellStyle name="Normal 2 2 2 3 3 2 2 4 7" xfId="3884"/>
    <cellStyle name="Normal 2 2 2 3 3 2 2 4 8" xfId="3885"/>
    <cellStyle name="Normal 2 2 2 3 3 2 2 5" xfId="3886"/>
    <cellStyle name="Normal 2 2 2 3 3 2 2 6" xfId="3887"/>
    <cellStyle name="Normal 2 2 2 3 3 2 2 7" xfId="3888"/>
    <cellStyle name="Normal 2 2 2 3 3 2 2 8" xfId="3889"/>
    <cellStyle name="Normal 2 2 2 3 3 2 2 9" xfId="3890"/>
    <cellStyle name="Normal 2 2 2 3 3 2 3" xfId="3891"/>
    <cellStyle name="Normal 2 2 2 3 3 2 4" xfId="3892"/>
    <cellStyle name="Normal 2 2 2 3 3 2 5" xfId="3893"/>
    <cellStyle name="Normal 2 2 2 3 3 2 6" xfId="3894"/>
    <cellStyle name="Normal 2 2 2 3 3 2 7" xfId="3895"/>
    <cellStyle name="Normal 2 2 2 3 3 2 8" xfId="3896"/>
    <cellStyle name="Normal 2 2 2 3 3 2 9" xfId="3897"/>
    <cellStyle name="Normal 2 2 2 3 3 3" xfId="3898"/>
    <cellStyle name="Normal 2 2 2 3 3 3 10" xfId="3899"/>
    <cellStyle name="Normal 2 2 2 3 3 3 2" xfId="3900"/>
    <cellStyle name="Normal 2 2 2 3 3 3 2 2" xfId="3901"/>
    <cellStyle name="Normal 2 2 2 3 3 3 2 2 2" xfId="3902"/>
    <cellStyle name="Normal 2 2 2 3 3 3 2 2 2 2" xfId="3903"/>
    <cellStyle name="Normal 2 2 2 3 3 3 2 2 2 3" xfId="3904"/>
    <cellStyle name="Normal 2 2 2 3 3 3 2 2 2 4" xfId="3905"/>
    <cellStyle name="Normal 2 2 2 3 3 3 2 2 2 5" xfId="3906"/>
    <cellStyle name="Normal 2 2 2 3 3 3 2 2 2 6" xfId="3907"/>
    <cellStyle name="Normal 2 2 2 3 3 3 2 2 2 7" xfId="3908"/>
    <cellStyle name="Normal 2 2 2 3 3 3 2 2 2 8" xfId="3909"/>
    <cellStyle name="Normal 2 2 2 3 3 3 2 2 3" xfId="3910"/>
    <cellStyle name="Normal 2 2 2 3 3 3 2 2 4" xfId="3911"/>
    <cellStyle name="Normal 2 2 2 3 3 3 2 2 5" xfId="3912"/>
    <cellStyle name="Normal 2 2 2 3 3 3 2 2 6" xfId="3913"/>
    <cellStyle name="Normal 2 2 2 3 3 3 2 2 7" xfId="3914"/>
    <cellStyle name="Normal 2 2 2 3 3 3 2 2 8" xfId="3915"/>
    <cellStyle name="Normal 2 2 2 3 3 3 2 3" xfId="3916"/>
    <cellStyle name="Normal 2 2 2 3 3 3 2 4" xfId="3917"/>
    <cellStyle name="Normal 2 2 2 3 3 3 2 5" xfId="3918"/>
    <cellStyle name="Normal 2 2 2 3 3 3 2 6" xfId="3919"/>
    <cellStyle name="Normal 2 2 2 3 3 3 2 7" xfId="3920"/>
    <cellStyle name="Normal 2 2 2 3 3 3 2 8" xfId="3921"/>
    <cellStyle name="Normal 2 2 2 3 3 3 2 9" xfId="3922"/>
    <cellStyle name="Normal 2 2 2 3 3 3 3" xfId="3923"/>
    <cellStyle name="Normal 2 2 2 3 3 3 4" xfId="3924"/>
    <cellStyle name="Normal 2 2 2 3 3 3 4 2" xfId="3925"/>
    <cellStyle name="Normal 2 2 2 3 3 3 4 3" xfId="3926"/>
    <cellStyle name="Normal 2 2 2 3 3 3 4 4" xfId="3927"/>
    <cellStyle name="Normal 2 2 2 3 3 3 4 5" xfId="3928"/>
    <cellStyle name="Normal 2 2 2 3 3 3 4 6" xfId="3929"/>
    <cellStyle name="Normal 2 2 2 3 3 3 4 7" xfId="3930"/>
    <cellStyle name="Normal 2 2 2 3 3 3 4 8" xfId="3931"/>
    <cellStyle name="Normal 2 2 2 3 3 3 5" xfId="3932"/>
    <cellStyle name="Normal 2 2 2 3 3 3 6" xfId="3933"/>
    <cellStyle name="Normal 2 2 2 3 3 3 7" xfId="3934"/>
    <cellStyle name="Normal 2 2 2 3 3 3 8" xfId="3935"/>
    <cellStyle name="Normal 2 2 2 3 3 3 9" xfId="3936"/>
    <cellStyle name="Normal 2 2 2 3 3 4" xfId="3937"/>
    <cellStyle name="Normal 2 2 2 3 3 5" xfId="3938"/>
    <cellStyle name="Normal 2 2 2 3 3 6" xfId="3939"/>
    <cellStyle name="Normal 2 2 2 3 3 7" xfId="3940"/>
    <cellStyle name="Normal 2 2 2 3 3 8" xfId="3941"/>
    <cellStyle name="Normal 2 2 2 3 3 9" xfId="3942"/>
    <cellStyle name="Normal 2 2 2 3 4" xfId="3943"/>
    <cellStyle name="Normal 2 2 2 3 5" xfId="3944"/>
    <cellStyle name="Normal 2 2 2 3 6" xfId="3945"/>
    <cellStyle name="Normal 2 2 2 3 7" xfId="3946"/>
    <cellStyle name="Normal 2 2 2 3 7 10" xfId="3947"/>
    <cellStyle name="Normal 2 2 2 3 7 2" xfId="3948"/>
    <cellStyle name="Normal 2 2 2 3 7 2 2" xfId="3949"/>
    <cellStyle name="Normal 2 2 2 3 7 2 2 2" xfId="3950"/>
    <cellStyle name="Normal 2 2 2 3 7 2 2 2 2" xfId="3951"/>
    <cellStyle name="Normal 2 2 2 3 7 2 2 2 3" xfId="3952"/>
    <cellStyle name="Normal 2 2 2 3 7 2 2 2 4" xfId="3953"/>
    <cellStyle name="Normal 2 2 2 3 7 2 2 2 5" xfId="3954"/>
    <cellStyle name="Normal 2 2 2 3 7 2 2 2 6" xfId="3955"/>
    <cellStyle name="Normal 2 2 2 3 7 2 2 2 7" xfId="3956"/>
    <cellStyle name="Normal 2 2 2 3 7 2 2 2 8" xfId="3957"/>
    <cellStyle name="Normal 2 2 2 3 7 2 2 3" xfId="3958"/>
    <cellStyle name="Normal 2 2 2 3 7 2 2 4" xfId="3959"/>
    <cellStyle name="Normal 2 2 2 3 7 2 2 5" xfId="3960"/>
    <cellStyle name="Normal 2 2 2 3 7 2 2 6" xfId="3961"/>
    <cellStyle name="Normal 2 2 2 3 7 2 2 7" xfId="3962"/>
    <cellStyle name="Normal 2 2 2 3 7 2 2 8" xfId="3963"/>
    <cellStyle name="Normal 2 2 2 3 7 2 3" xfId="3964"/>
    <cellStyle name="Normal 2 2 2 3 7 2 4" xfId="3965"/>
    <cellStyle name="Normal 2 2 2 3 7 2 5" xfId="3966"/>
    <cellStyle name="Normal 2 2 2 3 7 2 6" xfId="3967"/>
    <cellStyle name="Normal 2 2 2 3 7 2 7" xfId="3968"/>
    <cellStyle name="Normal 2 2 2 3 7 2 8" xfId="3969"/>
    <cellStyle name="Normal 2 2 2 3 7 2 9" xfId="3970"/>
    <cellStyle name="Normal 2 2 2 3 7 3" xfId="3971"/>
    <cellStyle name="Normal 2 2 2 3 7 4" xfId="3972"/>
    <cellStyle name="Normal 2 2 2 3 7 4 2" xfId="3973"/>
    <cellStyle name="Normal 2 2 2 3 7 4 3" xfId="3974"/>
    <cellStyle name="Normal 2 2 2 3 7 4 4" xfId="3975"/>
    <cellStyle name="Normal 2 2 2 3 7 4 5" xfId="3976"/>
    <cellStyle name="Normal 2 2 2 3 7 4 6" xfId="3977"/>
    <cellStyle name="Normal 2 2 2 3 7 4 7" xfId="3978"/>
    <cellStyle name="Normal 2 2 2 3 7 4 8" xfId="3979"/>
    <cellStyle name="Normal 2 2 2 3 7 5" xfId="3980"/>
    <cellStyle name="Normal 2 2 2 3 7 6" xfId="3981"/>
    <cellStyle name="Normal 2 2 2 3 7 7" xfId="3982"/>
    <cellStyle name="Normal 2 2 2 3 7 8" xfId="3983"/>
    <cellStyle name="Normal 2 2 2 3 7 9" xfId="3984"/>
    <cellStyle name="Normal 2 2 2 3 8" xfId="3985"/>
    <cellStyle name="Normal 2 2 2 3 9" xfId="3986"/>
    <cellStyle name="Normal 2 2 2 30" xfId="3987"/>
    <cellStyle name="Normal 2 2 2 31" xfId="3988"/>
    <cellStyle name="Normal 2 2 2 32" xfId="3989"/>
    <cellStyle name="Normal 2 2 2 33" xfId="3990"/>
    <cellStyle name="Normal 2 2 2 34" xfId="3991"/>
    <cellStyle name="Normal 2 2 2 35" xfId="3992"/>
    <cellStyle name="Normal 2 2 2 36" xfId="3993"/>
    <cellStyle name="Normal 2 2 2 36 2" xfId="3994"/>
    <cellStyle name="Normal 2 2 2 36 2 2" xfId="3995"/>
    <cellStyle name="Normal 2 2 2 36 2 2 2" xfId="3996"/>
    <cellStyle name="Normal 2 2 2 36 2 2 3" xfId="3997"/>
    <cellStyle name="Normal 2 2 2 36 2 2 4" xfId="3998"/>
    <cellStyle name="Normal 2 2 2 36 2 2 5" xfId="3999"/>
    <cellStyle name="Normal 2 2 2 36 2 2 6" xfId="4000"/>
    <cellStyle name="Normal 2 2 2 36 2 2 7" xfId="4001"/>
    <cellStyle name="Normal 2 2 2 36 2 2 8" xfId="4002"/>
    <cellStyle name="Normal 2 2 2 36 2 3" xfId="4003"/>
    <cellStyle name="Normal 2 2 2 36 2 4" xfId="4004"/>
    <cellStyle name="Normal 2 2 2 36 2 5" xfId="4005"/>
    <cellStyle name="Normal 2 2 2 36 2 6" xfId="4006"/>
    <cellStyle name="Normal 2 2 2 36 2 7" xfId="4007"/>
    <cellStyle name="Normal 2 2 2 36 2 8" xfId="4008"/>
    <cellStyle name="Normal 2 2 2 36 3" xfId="4009"/>
    <cellStyle name="Normal 2 2 2 36 4" xfId="4010"/>
    <cellStyle name="Normal 2 2 2 36 5" xfId="4011"/>
    <cellStyle name="Normal 2 2 2 36 6" xfId="4012"/>
    <cellStyle name="Normal 2 2 2 36 7" xfId="4013"/>
    <cellStyle name="Normal 2 2 2 36 8" xfId="4014"/>
    <cellStyle name="Normal 2 2 2 36 9" xfId="4015"/>
    <cellStyle name="Normal 2 2 2 37" xfId="4016"/>
    <cellStyle name="Normal 2 2 2 37 2" xfId="4017"/>
    <cellStyle name="Normal 2 2 2 37 3" xfId="4018"/>
    <cellStyle name="Normal 2 2 2 37 4" xfId="4019"/>
    <cellStyle name="Normal 2 2 2 37 5" xfId="4020"/>
    <cellStyle name="Normal 2 2 2 37 6" xfId="4021"/>
    <cellStyle name="Normal 2 2 2 37 7" xfId="4022"/>
    <cellStyle name="Normal 2 2 2 37 8" xfId="4023"/>
    <cellStyle name="Normal 2 2 2 38" xfId="4024"/>
    <cellStyle name="Normal 2 2 2 39" xfId="4025"/>
    <cellStyle name="Normal 2 2 2 4" xfId="4026"/>
    <cellStyle name="Normal 2 2 2 40" xfId="4027"/>
    <cellStyle name="Normal 2 2 2 41" xfId="4028"/>
    <cellStyle name="Normal 2 2 2 42" xfId="4029"/>
    <cellStyle name="Normal 2 2 2 43" xfId="4030"/>
    <cellStyle name="Normal 2 2 2 44" xfId="13733"/>
    <cellStyle name="Normal 2 2 2 5" xfId="4031"/>
    <cellStyle name="Normal 2 2 2 6" xfId="4032"/>
    <cellStyle name="Normal 2 2 2 7" xfId="4033"/>
    <cellStyle name="Normal 2 2 2 8" xfId="4034"/>
    <cellStyle name="Normal 2 2 2 9" xfId="4035"/>
    <cellStyle name="Normal 2 2 20" xfId="4036"/>
    <cellStyle name="Normal 2 2 21" xfId="4037"/>
    <cellStyle name="Normal 2 2 22" xfId="4038"/>
    <cellStyle name="Normal 2 2 23" xfId="4039"/>
    <cellStyle name="Normal 2 2 24" xfId="4040"/>
    <cellStyle name="Normal 2 2 25" xfId="4041"/>
    <cellStyle name="Normal 2 2 26" xfId="4042"/>
    <cellStyle name="Normal 2 2 27" xfId="4043"/>
    <cellStyle name="Normal 2 2 28" xfId="4044"/>
    <cellStyle name="Normal 2 2 29" xfId="4045"/>
    <cellStyle name="Normal 2 2 3" xfId="4046"/>
    <cellStyle name="Normal 2 2 30" xfId="4047"/>
    <cellStyle name="Normal 2 2 31" xfId="4048"/>
    <cellStyle name="Normal 2 2 32" xfId="4049"/>
    <cellStyle name="Normal 2 2 33" xfId="4050"/>
    <cellStyle name="Normal 2 2 33 10" xfId="4051"/>
    <cellStyle name="Normal 2 2 33 10 2" xfId="4052"/>
    <cellStyle name="Normal 2 2 33 10 2 2" xfId="4053"/>
    <cellStyle name="Normal 2 2 33 10 2 2 2" xfId="4054"/>
    <cellStyle name="Normal 2 2 33 10 2 2 3" xfId="4055"/>
    <cellStyle name="Normal 2 2 33 10 2 2 4" xfId="4056"/>
    <cellStyle name="Normal 2 2 33 10 2 2 5" xfId="4057"/>
    <cellStyle name="Normal 2 2 33 10 2 2 6" xfId="4058"/>
    <cellStyle name="Normal 2 2 33 10 2 2 7" xfId="4059"/>
    <cellStyle name="Normal 2 2 33 10 2 2 8" xfId="4060"/>
    <cellStyle name="Normal 2 2 33 10 2 3" xfId="4061"/>
    <cellStyle name="Normal 2 2 33 10 2 4" xfId="4062"/>
    <cellStyle name="Normal 2 2 33 10 2 5" xfId="4063"/>
    <cellStyle name="Normal 2 2 33 10 2 6" xfId="4064"/>
    <cellStyle name="Normal 2 2 33 10 2 7" xfId="4065"/>
    <cellStyle name="Normal 2 2 33 10 2 8" xfId="4066"/>
    <cellStyle name="Normal 2 2 33 10 3" xfId="4067"/>
    <cellStyle name="Normal 2 2 33 10 4" xfId="4068"/>
    <cellStyle name="Normal 2 2 33 10 5" xfId="4069"/>
    <cellStyle name="Normal 2 2 33 10 6" xfId="4070"/>
    <cellStyle name="Normal 2 2 33 10 7" xfId="4071"/>
    <cellStyle name="Normal 2 2 33 10 8" xfId="4072"/>
    <cellStyle name="Normal 2 2 33 10 9" xfId="4073"/>
    <cellStyle name="Normal 2 2 33 11" xfId="4074"/>
    <cellStyle name="Normal 2 2 33 11 2" xfId="4075"/>
    <cellStyle name="Normal 2 2 33 11 3" xfId="4076"/>
    <cellStyle name="Normal 2 2 33 11 4" xfId="4077"/>
    <cellStyle name="Normal 2 2 33 11 5" xfId="4078"/>
    <cellStyle name="Normal 2 2 33 11 6" xfId="4079"/>
    <cellStyle name="Normal 2 2 33 11 7" xfId="4080"/>
    <cellStyle name="Normal 2 2 33 11 8" xfId="4081"/>
    <cellStyle name="Normal 2 2 33 12" xfId="4082"/>
    <cellStyle name="Normal 2 2 33 13" xfId="4083"/>
    <cellStyle name="Normal 2 2 33 14" xfId="4084"/>
    <cellStyle name="Normal 2 2 33 15" xfId="4085"/>
    <cellStyle name="Normal 2 2 33 16" xfId="4086"/>
    <cellStyle name="Normal 2 2 33 17" xfId="4087"/>
    <cellStyle name="Normal 2 2 33 2" xfId="4088"/>
    <cellStyle name="Normal 2 2 33 2 10" xfId="4089"/>
    <cellStyle name="Normal 2 2 33 2 10 2" xfId="4090"/>
    <cellStyle name="Normal 2 2 33 2 10 2 2" xfId="4091"/>
    <cellStyle name="Normal 2 2 33 2 10 2 2 2" xfId="4092"/>
    <cellStyle name="Normal 2 2 33 2 10 2 2 3" xfId="4093"/>
    <cellStyle name="Normal 2 2 33 2 10 2 2 4" xfId="4094"/>
    <cellStyle name="Normal 2 2 33 2 10 2 2 5" xfId="4095"/>
    <cellStyle name="Normal 2 2 33 2 10 2 2 6" xfId="4096"/>
    <cellStyle name="Normal 2 2 33 2 10 2 2 7" xfId="4097"/>
    <cellStyle name="Normal 2 2 33 2 10 2 2 8" xfId="4098"/>
    <cellStyle name="Normal 2 2 33 2 10 2 3" xfId="4099"/>
    <cellStyle name="Normal 2 2 33 2 10 2 4" xfId="4100"/>
    <cellStyle name="Normal 2 2 33 2 10 2 5" xfId="4101"/>
    <cellStyle name="Normal 2 2 33 2 10 2 6" xfId="4102"/>
    <cellStyle name="Normal 2 2 33 2 10 2 7" xfId="4103"/>
    <cellStyle name="Normal 2 2 33 2 10 2 8" xfId="4104"/>
    <cellStyle name="Normal 2 2 33 2 10 3" xfId="4105"/>
    <cellStyle name="Normal 2 2 33 2 10 4" xfId="4106"/>
    <cellStyle name="Normal 2 2 33 2 10 5" xfId="4107"/>
    <cellStyle name="Normal 2 2 33 2 10 6" xfId="4108"/>
    <cellStyle name="Normal 2 2 33 2 10 7" xfId="4109"/>
    <cellStyle name="Normal 2 2 33 2 10 8" xfId="4110"/>
    <cellStyle name="Normal 2 2 33 2 10 9" xfId="4111"/>
    <cellStyle name="Normal 2 2 33 2 11" xfId="4112"/>
    <cellStyle name="Normal 2 2 33 2 11 2" xfId="4113"/>
    <cellStyle name="Normal 2 2 33 2 11 3" xfId="4114"/>
    <cellStyle name="Normal 2 2 33 2 11 4" xfId="4115"/>
    <cellStyle name="Normal 2 2 33 2 11 5" xfId="4116"/>
    <cellStyle name="Normal 2 2 33 2 11 6" xfId="4117"/>
    <cellStyle name="Normal 2 2 33 2 11 7" xfId="4118"/>
    <cellStyle name="Normal 2 2 33 2 11 8" xfId="4119"/>
    <cellStyle name="Normal 2 2 33 2 12" xfId="4120"/>
    <cellStyle name="Normal 2 2 33 2 13" xfId="4121"/>
    <cellStyle name="Normal 2 2 33 2 14" xfId="4122"/>
    <cellStyle name="Normal 2 2 33 2 15" xfId="4123"/>
    <cellStyle name="Normal 2 2 33 2 16" xfId="4124"/>
    <cellStyle name="Normal 2 2 33 2 17" xfId="4125"/>
    <cellStyle name="Normal 2 2 33 2 2" xfId="4126"/>
    <cellStyle name="Normal 2 2 33 2 2 10" xfId="4127"/>
    <cellStyle name="Normal 2 2 33 2 2 2" xfId="4128"/>
    <cellStyle name="Normal 2 2 33 2 2 2 2" xfId="4129"/>
    <cellStyle name="Normal 2 2 33 2 2 2 2 2" xfId="4130"/>
    <cellStyle name="Normal 2 2 33 2 2 2 2 2 2" xfId="4131"/>
    <cellStyle name="Normal 2 2 33 2 2 2 2 2 3" xfId="4132"/>
    <cellStyle name="Normal 2 2 33 2 2 2 2 2 4" xfId="4133"/>
    <cellStyle name="Normal 2 2 33 2 2 2 2 2 5" xfId="4134"/>
    <cellStyle name="Normal 2 2 33 2 2 2 2 2 6" xfId="4135"/>
    <cellStyle name="Normal 2 2 33 2 2 2 2 2 7" xfId="4136"/>
    <cellStyle name="Normal 2 2 33 2 2 2 2 2 8" xfId="4137"/>
    <cellStyle name="Normal 2 2 33 2 2 2 2 3" xfId="4138"/>
    <cellStyle name="Normal 2 2 33 2 2 2 2 4" xfId="4139"/>
    <cellStyle name="Normal 2 2 33 2 2 2 2 5" xfId="4140"/>
    <cellStyle name="Normal 2 2 33 2 2 2 2 6" xfId="4141"/>
    <cellStyle name="Normal 2 2 33 2 2 2 2 7" xfId="4142"/>
    <cellStyle name="Normal 2 2 33 2 2 2 2 8" xfId="4143"/>
    <cellStyle name="Normal 2 2 33 2 2 2 3" xfId="4144"/>
    <cellStyle name="Normal 2 2 33 2 2 2 4" xfId="4145"/>
    <cellStyle name="Normal 2 2 33 2 2 2 5" xfId="4146"/>
    <cellStyle name="Normal 2 2 33 2 2 2 6" xfId="4147"/>
    <cellStyle name="Normal 2 2 33 2 2 2 7" xfId="4148"/>
    <cellStyle name="Normal 2 2 33 2 2 2 8" xfId="4149"/>
    <cellStyle name="Normal 2 2 33 2 2 2 9" xfId="4150"/>
    <cellStyle name="Normal 2 2 33 2 2 3" xfId="4151"/>
    <cellStyle name="Normal 2 2 33 2 2 4" xfId="4152"/>
    <cellStyle name="Normal 2 2 33 2 2 4 2" xfId="4153"/>
    <cellStyle name="Normal 2 2 33 2 2 4 3" xfId="4154"/>
    <cellStyle name="Normal 2 2 33 2 2 4 4" xfId="4155"/>
    <cellStyle name="Normal 2 2 33 2 2 4 5" xfId="4156"/>
    <cellStyle name="Normal 2 2 33 2 2 4 6" xfId="4157"/>
    <cellStyle name="Normal 2 2 33 2 2 4 7" xfId="4158"/>
    <cellStyle name="Normal 2 2 33 2 2 4 8" xfId="4159"/>
    <cellStyle name="Normal 2 2 33 2 2 5" xfId="4160"/>
    <cellStyle name="Normal 2 2 33 2 2 6" xfId="4161"/>
    <cellStyle name="Normal 2 2 33 2 2 7" xfId="4162"/>
    <cellStyle name="Normal 2 2 33 2 2 8" xfId="4163"/>
    <cellStyle name="Normal 2 2 33 2 2 9" xfId="4164"/>
    <cellStyle name="Normal 2 2 33 2 3" xfId="4165"/>
    <cellStyle name="Normal 2 2 33 2 4" xfId="4166"/>
    <cellStyle name="Normal 2 2 33 2 5" xfId="4167"/>
    <cellStyle name="Normal 2 2 33 2 6" xfId="4168"/>
    <cellStyle name="Normal 2 2 33 2 7" xfId="4169"/>
    <cellStyle name="Normal 2 2 33 2 8" xfId="4170"/>
    <cellStyle name="Normal 2 2 33 2 9" xfId="4171"/>
    <cellStyle name="Normal 2 2 33 3" xfId="4172"/>
    <cellStyle name="Normal 2 2 33 3 10" xfId="4173"/>
    <cellStyle name="Normal 2 2 33 3 2" xfId="4174"/>
    <cellStyle name="Normal 2 2 33 3 2 2" xfId="4175"/>
    <cellStyle name="Normal 2 2 33 3 2 2 2" xfId="4176"/>
    <cellStyle name="Normal 2 2 33 3 2 2 2 2" xfId="4177"/>
    <cellStyle name="Normal 2 2 33 3 2 2 2 3" xfId="4178"/>
    <cellStyle name="Normal 2 2 33 3 2 2 2 4" xfId="4179"/>
    <cellStyle name="Normal 2 2 33 3 2 2 2 5" xfId="4180"/>
    <cellStyle name="Normal 2 2 33 3 2 2 2 6" xfId="4181"/>
    <cellStyle name="Normal 2 2 33 3 2 2 2 7" xfId="4182"/>
    <cellStyle name="Normal 2 2 33 3 2 2 2 8" xfId="4183"/>
    <cellStyle name="Normal 2 2 33 3 2 2 3" xfId="4184"/>
    <cellStyle name="Normal 2 2 33 3 2 2 4" xfId="4185"/>
    <cellStyle name="Normal 2 2 33 3 2 2 5" xfId="4186"/>
    <cellStyle name="Normal 2 2 33 3 2 2 6" xfId="4187"/>
    <cellStyle name="Normal 2 2 33 3 2 2 7" xfId="4188"/>
    <cellStyle name="Normal 2 2 33 3 2 2 8" xfId="4189"/>
    <cellStyle name="Normal 2 2 33 3 2 3" xfId="4190"/>
    <cellStyle name="Normal 2 2 33 3 2 4" xfId="4191"/>
    <cellStyle name="Normal 2 2 33 3 2 5" xfId="4192"/>
    <cellStyle name="Normal 2 2 33 3 2 6" xfId="4193"/>
    <cellStyle name="Normal 2 2 33 3 2 7" xfId="4194"/>
    <cellStyle name="Normal 2 2 33 3 2 8" xfId="4195"/>
    <cellStyle name="Normal 2 2 33 3 2 9" xfId="4196"/>
    <cellStyle name="Normal 2 2 33 3 3" xfId="4197"/>
    <cellStyle name="Normal 2 2 33 3 4" xfId="4198"/>
    <cellStyle name="Normal 2 2 33 3 4 2" xfId="4199"/>
    <cellStyle name="Normal 2 2 33 3 4 3" xfId="4200"/>
    <cellStyle name="Normal 2 2 33 3 4 4" xfId="4201"/>
    <cellStyle name="Normal 2 2 33 3 4 5" xfId="4202"/>
    <cellStyle name="Normal 2 2 33 3 4 6" xfId="4203"/>
    <cellStyle name="Normal 2 2 33 3 4 7" xfId="4204"/>
    <cellStyle name="Normal 2 2 33 3 4 8" xfId="4205"/>
    <cellStyle name="Normal 2 2 33 3 5" xfId="4206"/>
    <cellStyle name="Normal 2 2 33 3 6" xfId="4207"/>
    <cellStyle name="Normal 2 2 33 3 7" xfId="4208"/>
    <cellStyle name="Normal 2 2 33 3 8" xfId="4209"/>
    <cellStyle name="Normal 2 2 33 3 9" xfId="4210"/>
    <cellStyle name="Normal 2 2 33 4" xfId="4211"/>
    <cellStyle name="Normal 2 2 33 5" xfId="4212"/>
    <cellStyle name="Normal 2 2 33 6" xfId="4213"/>
    <cellStyle name="Normal 2 2 33 7" xfId="4214"/>
    <cellStyle name="Normal 2 2 33 8" xfId="4215"/>
    <cellStyle name="Normal 2 2 33 9" xfId="4216"/>
    <cellStyle name="Normal 2 2 34" xfId="4217"/>
    <cellStyle name="Normal 2 2 35" xfId="4218"/>
    <cellStyle name="Normal 2 2 36" xfId="4219"/>
    <cellStyle name="Normal 2 2 37" xfId="4220"/>
    <cellStyle name="Normal 2 2 38" xfId="4221"/>
    <cellStyle name="Normal 2 2 38 10" xfId="4222"/>
    <cellStyle name="Normal 2 2 38 2" xfId="4223"/>
    <cellStyle name="Normal 2 2 38 2 2" xfId="4224"/>
    <cellStyle name="Normal 2 2 38 2 2 2" xfId="4225"/>
    <cellStyle name="Normal 2 2 38 2 2 2 2" xfId="4226"/>
    <cellStyle name="Normal 2 2 38 2 2 2 3" xfId="4227"/>
    <cellStyle name="Normal 2 2 38 2 2 2 4" xfId="4228"/>
    <cellStyle name="Normal 2 2 38 2 2 2 5" xfId="4229"/>
    <cellStyle name="Normal 2 2 38 2 2 2 6" xfId="4230"/>
    <cellStyle name="Normal 2 2 38 2 2 2 7" xfId="4231"/>
    <cellStyle name="Normal 2 2 38 2 2 2 8" xfId="4232"/>
    <cellStyle name="Normal 2 2 38 2 2 3" xfId="4233"/>
    <cellStyle name="Normal 2 2 38 2 2 4" xfId="4234"/>
    <cellStyle name="Normal 2 2 38 2 2 5" xfId="4235"/>
    <cellStyle name="Normal 2 2 38 2 2 6" xfId="4236"/>
    <cellStyle name="Normal 2 2 38 2 2 7" xfId="4237"/>
    <cellStyle name="Normal 2 2 38 2 2 8" xfId="4238"/>
    <cellStyle name="Normal 2 2 38 2 3" xfId="4239"/>
    <cellStyle name="Normal 2 2 38 2 4" xfId="4240"/>
    <cellStyle name="Normal 2 2 38 2 5" xfId="4241"/>
    <cellStyle name="Normal 2 2 38 2 6" xfId="4242"/>
    <cellStyle name="Normal 2 2 38 2 7" xfId="4243"/>
    <cellStyle name="Normal 2 2 38 2 8" xfId="4244"/>
    <cellStyle name="Normal 2 2 38 2 9" xfId="4245"/>
    <cellStyle name="Normal 2 2 38 3" xfId="4246"/>
    <cellStyle name="Normal 2 2 38 4" xfId="4247"/>
    <cellStyle name="Normal 2 2 38 4 2" xfId="4248"/>
    <cellStyle name="Normal 2 2 38 4 3" xfId="4249"/>
    <cellStyle name="Normal 2 2 38 4 4" xfId="4250"/>
    <cellStyle name="Normal 2 2 38 4 5" xfId="4251"/>
    <cellStyle name="Normal 2 2 38 4 6" xfId="4252"/>
    <cellStyle name="Normal 2 2 38 4 7" xfId="4253"/>
    <cellStyle name="Normal 2 2 38 4 8" xfId="4254"/>
    <cellStyle name="Normal 2 2 38 5" xfId="4255"/>
    <cellStyle name="Normal 2 2 38 6" xfId="4256"/>
    <cellStyle name="Normal 2 2 38 7" xfId="4257"/>
    <cellStyle name="Normal 2 2 38 8" xfId="4258"/>
    <cellStyle name="Normal 2 2 38 9" xfId="4259"/>
    <cellStyle name="Normal 2 2 39" xfId="4260"/>
    <cellStyle name="Normal 2 2 4" xfId="4261"/>
    <cellStyle name="Normal 2 2 40" xfId="4262"/>
    <cellStyle name="Normal 2 2 41" xfId="4263"/>
    <cellStyle name="Normal 2 2 42" xfId="4264"/>
    <cellStyle name="Normal 2 2 43" xfId="4265"/>
    <cellStyle name="Normal 2 2 44" xfId="4266"/>
    <cellStyle name="Normal 2 2 45" xfId="4267"/>
    <cellStyle name="Normal 2 2 46" xfId="4268"/>
    <cellStyle name="Normal 2 2 46 2" xfId="4269"/>
    <cellStyle name="Normal 2 2 46 2 2" xfId="4270"/>
    <cellStyle name="Normal 2 2 46 2 2 2" xfId="4271"/>
    <cellStyle name="Normal 2 2 46 2 2 3" xfId="4272"/>
    <cellStyle name="Normal 2 2 46 2 2 4" xfId="4273"/>
    <cellStyle name="Normal 2 2 46 2 2 5" xfId="4274"/>
    <cellStyle name="Normal 2 2 46 2 2 6" xfId="4275"/>
    <cellStyle name="Normal 2 2 46 2 2 7" xfId="4276"/>
    <cellStyle name="Normal 2 2 46 2 2 8" xfId="4277"/>
    <cellStyle name="Normal 2 2 46 2 3" xfId="4278"/>
    <cellStyle name="Normal 2 2 46 2 4" xfId="4279"/>
    <cellStyle name="Normal 2 2 46 2 5" xfId="4280"/>
    <cellStyle name="Normal 2 2 46 2 6" xfId="4281"/>
    <cellStyle name="Normal 2 2 46 2 7" xfId="4282"/>
    <cellStyle name="Normal 2 2 46 2 8" xfId="4283"/>
    <cellStyle name="Normal 2 2 46 3" xfId="4284"/>
    <cellStyle name="Normal 2 2 46 4" xfId="4285"/>
    <cellStyle name="Normal 2 2 46 5" xfId="4286"/>
    <cellStyle name="Normal 2 2 46 6" xfId="4287"/>
    <cellStyle name="Normal 2 2 46 7" xfId="4288"/>
    <cellStyle name="Normal 2 2 46 8" xfId="4289"/>
    <cellStyle name="Normal 2 2 46 9" xfId="4290"/>
    <cellStyle name="Normal 2 2 47" xfId="4291"/>
    <cellStyle name="Normal 2 2 47 2" xfId="4292"/>
    <cellStyle name="Normal 2 2 47 3" xfId="4293"/>
    <cellStyle name="Normal 2 2 47 4" xfId="4294"/>
    <cellStyle name="Normal 2 2 47 5" xfId="4295"/>
    <cellStyle name="Normal 2 2 47 6" xfId="4296"/>
    <cellStyle name="Normal 2 2 47 7" xfId="4297"/>
    <cellStyle name="Normal 2 2 47 8" xfId="4298"/>
    <cellStyle name="Normal 2 2 48" xfId="4299"/>
    <cellStyle name="Normal 2 2 49" xfId="4300"/>
    <cellStyle name="Normal 2 2 5" xfId="4301"/>
    <cellStyle name="Normal 2 2 50" xfId="4302"/>
    <cellStyle name="Normal 2 2 51" xfId="4303"/>
    <cellStyle name="Normal 2 2 52" xfId="4304"/>
    <cellStyle name="Normal 2 2 53" xfId="4305"/>
    <cellStyle name="Normal 2 2 54" xfId="13732"/>
    <cellStyle name="Normal 2 2 6" xfId="4306"/>
    <cellStyle name="Normal 2 2 7" xfId="4307"/>
    <cellStyle name="Normal 2 2 8" xfId="4308"/>
    <cellStyle name="Normal 2 2 9" xfId="4309"/>
    <cellStyle name="Normal 2 20" xfId="4310"/>
    <cellStyle name="Normal 2 21" xfId="4311"/>
    <cellStyle name="Normal 2 22" xfId="4312"/>
    <cellStyle name="Normal 2 23" xfId="4313"/>
    <cellStyle name="Normal 2 24" xfId="4314"/>
    <cellStyle name="Normal 2 25" xfId="4315"/>
    <cellStyle name="Normal 2 26" xfId="4316"/>
    <cellStyle name="Normal 2 27" xfId="4317"/>
    <cellStyle name="Normal 2 28" xfId="4318"/>
    <cellStyle name="Normal 2 29" xfId="4319"/>
    <cellStyle name="Normal 2 3" xfId="3"/>
    <cellStyle name="Normal 2 3 10" xfId="4320"/>
    <cellStyle name="Normal 2 3 11" xfId="4321"/>
    <cellStyle name="Normal 2 3 12" xfId="4322"/>
    <cellStyle name="Normal 2 3 13" xfId="4323"/>
    <cellStyle name="Normal 2 3 14" xfId="4324"/>
    <cellStyle name="Normal 2 3 15" xfId="4325"/>
    <cellStyle name="Normal 2 3 16" xfId="4326"/>
    <cellStyle name="Normal 2 3 17" xfId="4327"/>
    <cellStyle name="Normal 2 3 18" xfId="4328"/>
    <cellStyle name="Normal 2 3 19" xfId="4329"/>
    <cellStyle name="Normal 2 3 2" xfId="4330"/>
    <cellStyle name="Normal 2 3 2 10" xfId="4331"/>
    <cellStyle name="Normal 2 3 2 11" xfId="4332"/>
    <cellStyle name="Normal 2 3 2 12" xfId="4333"/>
    <cellStyle name="Normal 2 3 2 13" xfId="4334"/>
    <cellStyle name="Normal 2 3 2 14" xfId="4335"/>
    <cellStyle name="Normal 2 3 2 15" xfId="4336"/>
    <cellStyle name="Normal 2 3 2 16" xfId="4337"/>
    <cellStyle name="Normal 2 3 2 17" xfId="4338"/>
    <cellStyle name="Normal 2 3 2 18" xfId="4339"/>
    <cellStyle name="Normal 2 3 2 19" xfId="4340"/>
    <cellStyle name="Normal 2 3 2 2" xfId="4341"/>
    <cellStyle name="Normal 2 3 2 2 10" xfId="4342"/>
    <cellStyle name="Normal 2 3 2 2 11" xfId="4343"/>
    <cellStyle name="Normal 2 3 2 2 12" xfId="4344"/>
    <cellStyle name="Normal 2 3 2 2 13" xfId="4345"/>
    <cellStyle name="Normal 2 3 2 2 14" xfId="4346"/>
    <cellStyle name="Normal 2 3 2 2 15" xfId="4347"/>
    <cellStyle name="Normal 2 3 2 2 15 2" xfId="4348"/>
    <cellStyle name="Normal 2 3 2 2 15 2 2" xfId="4349"/>
    <cellStyle name="Normal 2 3 2 2 15 2 2 2" xfId="4350"/>
    <cellStyle name="Normal 2 3 2 2 15 2 2 3" xfId="4351"/>
    <cellStyle name="Normal 2 3 2 2 15 2 2 4" xfId="4352"/>
    <cellStyle name="Normal 2 3 2 2 15 2 2 5" xfId="4353"/>
    <cellStyle name="Normal 2 3 2 2 15 2 2 6" xfId="4354"/>
    <cellStyle name="Normal 2 3 2 2 15 2 2 7" xfId="4355"/>
    <cellStyle name="Normal 2 3 2 2 15 2 2 8" xfId="4356"/>
    <cellStyle name="Normal 2 3 2 2 15 2 3" xfId="4357"/>
    <cellStyle name="Normal 2 3 2 2 15 2 4" xfId="4358"/>
    <cellStyle name="Normal 2 3 2 2 15 2 5" xfId="4359"/>
    <cellStyle name="Normal 2 3 2 2 15 2 6" xfId="4360"/>
    <cellStyle name="Normal 2 3 2 2 15 2 7" xfId="4361"/>
    <cellStyle name="Normal 2 3 2 2 15 2 8" xfId="4362"/>
    <cellStyle name="Normal 2 3 2 2 15 3" xfId="4363"/>
    <cellStyle name="Normal 2 3 2 2 15 4" xfId="4364"/>
    <cellStyle name="Normal 2 3 2 2 15 5" xfId="4365"/>
    <cellStyle name="Normal 2 3 2 2 15 6" xfId="4366"/>
    <cellStyle name="Normal 2 3 2 2 15 7" xfId="4367"/>
    <cellStyle name="Normal 2 3 2 2 15 8" xfId="4368"/>
    <cellStyle name="Normal 2 3 2 2 15 9" xfId="4369"/>
    <cellStyle name="Normal 2 3 2 2 16" xfId="4370"/>
    <cellStyle name="Normal 2 3 2 2 16 2" xfId="4371"/>
    <cellStyle name="Normal 2 3 2 2 16 3" xfId="4372"/>
    <cellStyle name="Normal 2 3 2 2 16 4" xfId="4373"/>
    <cellStyle name="Normal 2 3 2 2 16 5" xfId="4374"/>
    <cellStyle name="Normal 2 3 2 2 16 6" xfId="4375"/>
    <cellStyle name="Normal 2 3 2 2 16 7" xfId="4376"/>
    <cellStyle name="Normal 2 3 2 2 16 8" xfId="4377"/>
    <cellStyle name="Normal 2 3 2 2 17" xfId="4378"/>
    <cellStyle name="Normal 2 3 2 2 18" xfId="4379"/>
    <cellStyle name="Normal 2 3 2 2 19" xfId="4380"/>
    <cellStyle name="Normal 2 3 2 2 2" xfId="4381"/>
    <cellStyle name="Normal 2 3 2 2 2 10" xfId="4382"/>
    <cellStyle name="Normal 2 3 2 2 2 11" xfId="4383"/>
    <cellStyle name="Normal 2 3 2 2 2 12" xfId="4384"/>
    <cellStyle name="Normal 2 3 2 2 2 13" xfId="4385"/>
    <cellStyle name="Normal 2 3 2 2 2 14" xfId="4386"/>
    <cellStyle name="Normal 2 3 2 2 2 15" xfId="4387"/>
    <cellStyle name="Normal 2 3 2 2 2 15 2" xfId="4388"/>
    <cellStyle name="Normal 2 3 2 2 2 15 2 2" xfId="4389"/>
    <cellStyle name="Normal 2 3 2 2 2 15 2 2 2" xfId="4390"/>
    <cellStyle name="Normal 2 3 2 2 2 15 2 2 3" xfId="4391"/>
    <cellStyle name="Normal 2 3 2 2 2 15 2 2 4" xfId="4392"/>
    <cellStyle name="Normal 2 3 2 2 2 15 2 2 5" xfId="4393"/>
    <cellStyle name="Normal 2 3 2 2 2 15 2 2 6" xfId="4394"/>
    <cellStyle name="Normal 2 3 2 2 2 15 2 2 7" xfId="4395"/>
    <cellStyle name="Normal 2 3 2 2 2 15 2 2 8" xfId="4396"/>
    <cellStyle name="Normal 2 3 2 2 2 15 2 3" xfId="4397"/>
    <cellStyle name="Normal 2 3 2 2 2 15 2 4" xfId="4398"/>
    <cellStyle name="Normal 2 3 2 2 2 15 2 5" xfId="4399"/>
    <cellStyle name="Normal 2 3 2 2 2 15 2 6" xfId="4400"/>
    <cellStyle name="Normal 2 3 2 2 2 15 2 7" xfId="4401"/>
    <cellStyle name="Normal 2 3 2 2 2 15 2 8" xfId="4402"/>
    <cellStyle name="Normal 2 3 2 2 2 15 3" xfId="4403"/>
    <cellStyle name="Normal 2 3 2 2 2 15 4" xfId="4404"/>
    <cellStyle name="Normal 2 3 2 2 2 15 5" xfId="4405"/>
    <cellStyle name="Normal 2 3 2 2 2 15 6" xfId="4406"/>
    <cellStyle name="Normal 2 3 2 2 2 15 7" xfId="4407"/>
    <cellStyle name="Normal 2 3 2 2 2 15 8" xfId="4408"/>
    <cellStyle name="Normal 2 3 2 2 2 15 9" xfId="4409"/>
    <cellStyle name="Normal 2 3 2 2 2 16" xfId="4410"/>
    <cellStyle name="Normal 2 3 2 2 2 16 2" xfId="4411"/>
    <cellStyle name="Normal 2 3 2 2 2 16 3" xfId="4412"/>
    <cellStyle name="Normal 2 3 2 2 2 16 4" xfId="4413"/>
    <cellStyle name="Normal 2 3 2 2 2 16 5" xfId="4414"/>
    <cellStyle name="Normal 2 3 2 2 2 16 6" xfId="4415"/>
    <cellStyle name="Normal 2 3 2 2 2 16 7" xfId="4416"/>
    <cellStyle name="Normal 2 3 2 2 2 16 8" xfId="4417"/>
    <cellStyle name="Normal 2 3 2 2 2 17" xfId="4418"/>
    <cellStyle name="Normal 2 3 2 2 2 18" xfId="4419"/>
    <cellStyle name="Normal 2 3 2 2 2 19" xfId="4420"/>
    <cellStyle name="Normal 2 3 2 2 2 2" xfId="4421"/>
    <cellStyle name="Normal 2 3 2 2 2 2 10" xfId="4422"/>
    <cellStyle name="Normal 2 3 2 2 2 2 10 2" xfId="4423"/>
    <cellStyle name="Normal 2 3 2 2 2 2 10 2 2" xfId="4424"/>
    <cellStyle name="Normal 2 3 2 2 2 2 10 2 2 2" xfId="4425"/>
    <cellStyle name="Normal 2 3 2 2 2 2 10 2 2 3" xfId="4426"/>
    <cellStyle name="Normal 2 3 2 2 2 2 10 2 2 4" xfId="4427"/>
    <cellStyle name="Normal 2 3 2 2 2 2 10 2 2 5" xfId="4428"/>
    <cellStyle name="Normal 2 3 2 2 2 2 10 2 2 6" xfId="4429"/>
    <cellStyle name="Normal 2 3 2 2 2 2 10 2 2 7" xfId="4430"/>
    <cellStyle name="Normal 2 3 2 2 2 2 10 2 2 8" xfId="4431"/>
    <cellStyle name="Normal 2 3 2 2 2 2 10 2 3" xfId="4432"/>
    <cellStyle name="Normal 2 3 2 2 2 2 10 2 4" xfId="4433"/>
    <cellStyle name="Normal 2 3 2 2 2 2 10 2 5" xfId="4434"/>
    <cellStyle name="Normal 2 3 2 2 2 2 10 2 6" xfId="4435"/>
    <cellStyle name="Normal 2 3 2 2 2 2 10 2 7" xfId="4436"/>
    <cellStyle name="Normal 2 3 2 2 2 2 10 2 8" xfId="4437"/>
    <cellStyle name="Normal 2 3 2 2 2 2 10 3" xfId="4438"/>
    <cellStyle name="Normal 2 3 2 2 2 2 10 4" xfId="4439"/>
    <cellStyle name="Normal 2 3 2 2 2 2 10 5" xfId="4440"/>
    <cellStyle name="Normal 2 3 2 2 2 2 10 6" xfId="4441"/>
    <cellStyle name="Normal 2 3 2 2 2 2 10 7" xfId="4442"/>
    <cellStyle name="Normal 2 3 2 2 2 2 10 8" xfId="4443"/>
    <cellStyle name="Normal 2 3 2 2 2 2 10 9" xfId="4444"/>
    <cellStyle name="Normal 2 3 2 2 2 2 11" xfId="4445"/>
    <cellStyle name="Normal 2 3 2 2 2 2 11 2" xfId="4446"/>
    <cellStyle name="Normal 2 3 2 2 2 2 11 3" xfId="4447"/>
    <cellStyle name="Normal 2 3 2 2 2 2 11 4" xfId="4448"/>
    <cellStyle name="Normal 2 3 2 2 2 2 11 5" xfId="4449"/>
    <cellStyle name="Normal 2 3 2 2 2 2 11 6" xfId="4450"/>
    <cellStyle name="Normal 2 3 2 2 2 2 11 7" xfId="4451"/>
    <cellStyle name="Normal 2 3 2 2 2 2 11 8" xfId="4452"/>
    <cellStyle name="Normal 2 3 2 2 2 2 12" xfId="4453"/>
    <cellStyle name="Normal 2 3 2 2 2 2 13" xfId="4454"/>
    <cellStyle name="Normal 2 3 2 2 2 2 14" xfId="4455"/>
    <cellStyle name="Normal 2 3 2 2 2 2 15" xfId="4456"/>
    <cellStyle name="Normal 2 3 2 2 2 2 16" xfId="4457"/>
    <cellStyle name="Normal 2 3 2 2 2 2 17" xfId="4458"/>
    <cellStyle name="Normal 2 3 2 2 2 2 2" xfId="4459"/>
    <cellStyle name="Normal 2 3 2 2 2 2 2 10" xfId="4460"/>
    <cellStyle name="Normal 2 3 2 2 2 2 2 10 2" xfId="4461"/>
    <cellStyle name="Normal 2 3 2 2 2 2 2 10 2 2" xfId="4462"/>
    <cellStyle name="Normal 2 3 2 2 2 2 2 10 2 2 2" xfId="4463"/>
    <cellStyle name="Normal 2 3 2 2 2 2 2 10 2 2 3" xfId="4464"/>
    <cellStyle name="Normal 2 3 2 2 2 2 2 10 2 2 4" xfId="4465"/>
    <cellStyle name="Normal 2 3 2 2 2 2 2 10 2 2 5" xfId="4466"/>
    <cellStyle name="Normal 2 3 2 2 2 2 2 10 2 2 6" xfId="4467"/>
    <cellStyle name="Normal 2 3 2 2 2 2 2 10 2 2 7" xfId="4468"/>
    <cellStyle name="Normal 2 3 2 2 2 2 2 10 2 2 8" xfId="4469"/>
    <cellStyle name="Normal 2 3 2 2 2 2 2 10 2 3" xfId="4470"/>
    <cellStyle name="Normal 2 3 2 2 2 2 2 10 2 4" xfId="4471"/>
    <cellStyle name="Normal 2 3 2 2 2 2 2 10 2 5" xfId="4472"/>
    <cellStyle name="Normal 2 3 2 2 2 2 2 10 2 6" xfId="4473"/>
    <cellStyle name="Normal 2 3 2 2 2 2 2 10 2 7" xfId="4474"/>
    <cellStyle name="Normal 2 3 2 2 2 2 2 10 2 8" xfId="4475"/>
    <cellStyle name="Normal 2 3 2 2 2 2 2 10 3" xfId="4476"/>
    <cellStyle name="Normal 2 3 2 2 2 2 2 10 4" xfId="4477"/>
    <cellStyle name="Normal 2 3 2 2 2 2 2 10 5" xfId="4478"/>
    <cellStyle name="Normal 2 3 2 2 2 2 2 10 6" xfId="4479"/>
    <cellStyle name="Normal 2 3 2 2 2 2 2 10 7" xfId="4480"/>
    <cellStyle name="Normal 2 3 2 2 2 2 2 10 8" xfId="4481"/>
    <cellStyle name="Normal 2 3 2 2 2 2 2 10 9" xfId="4482"/>
    <cellStyle name="Normal 2 3 2 2 2 2 2 11" xfId="4483"/>
    <cellStyle name="Normal 2 3 2 2 2 2 2 11 2" xfId="4484"/>
    <cellStyle name="Normal 2 3 2 2 2 2 2 11 3" xfId="4485"/>
    <cellStyle name="Normal 2 3 2 2 2 2 2 11 4" xfId="4486"/>
    <cellStyle name="Normal 2 3 2 2 2 2 2 11 5" xfId="4487"/>
    <cellStyle name="Normal 2 3 2 2 2 2 2 11 6" xfId="4488"/>
    <cellStyle name="Normal 2 3 2 2 2 2 2 11 7" xfId="4489"/>
    <cellStyle name="Normal 2 3 2 2 2 2 2 11 8" xfId="4490"/>
    <cellStyle name="Normal 2 3 2 2 2 2 2 12" xfId="4491"/>
    <cellStyle name="Normal 2 3 2 2 2 2 2 13" xfId="4492"/>
    <cellStyle name="Normal 2 3 2 2 2 2 2 14" xfId="4493"/>
    <cellStyle name="Normal 2 3 2 2 2 2 2 15" xfId="4494"/>
    <cellStyle name="Normal 2 3 2 2 2 2 2 16" xfId="4495"/>
    <cellStyle name="Normal 2 3 2 2 2 2 2 17" xfId="4496"/>
    <cellStyle name="Normal 2 3 2 2 2 2 2 2" xfId="4497"/>
    <cellStyle name="Normal 2 3 2 2 2 2 2 2 10" xfId="4498"/>
    <cellStyle name="Normal 2 3 2 2 2 2 2 2 2" xfId="4499"/>
    <cellStyle name="Normal 2 3 2 2 2 2 2 2 2 2" xfId="4500"/>
    <cellStyle name="Normal 2 3 2 2 2 2 2 2 2 2 2" xfId="4501"/>
    <cellStyle name="Normal 2 3 2 2 2 2 2 2 2 2 2 2" xfId="4502"/>
    <cellStyle name="Normal 2 3 2 2 2 2 2 2 2 2 2 3" xfId="4503"/>
    <cellStyle name="Normal 2 3 2 2 2 2 2 2 2 2 2 4" xfId="4504"/>
    <cellStyle name="Normal 2 3 2 2 2 2 2 2 2 2 2 5" xfId="4505"/>
    <cellStyle name="Normal 2 3 2 2 2 2 2 2 2 2 2 6" xfId="4506"/>
    <cellStyle name="Normal 2 3 2 2 2 2 2 2 2 2 2 7" xfId="4507"/>
    <cellStyle name="Normal 2 3 2 2 2 2 2 2 2 2 2 8" xfId="4508"/>
    <cellStyle name="Normal 2 3 2 2 2 2 2 2 2 2 3" xfId="4509"/>
    <cellStyle name="Normal 2 3 2 2 2 2 2 2 2 2 4" xfId="4510"/>
    <cellStyle name="Normal 2 3 2 2 2 2 2 2 2 2 5" xfId="4511"/>
    <cellStyle name="Normal 2 3 2 2 2 2 2 2 2 2 6" xfId="4512"/>
    <cellStyle name="Normal 2 3 2 2 2 2 2 2 2 2 7" xfId="4513"/>
    <cellStyle name="Normal 2 3 2 2 2 2 2 2 2 2 8" xfId="4514"/>
    <cellStyle name="Normal 2 3 2 2 2 2 2 2 2 3" xfId="4515"/>
    <cellStyle name="Normal 2 3 2 2 2 2 2 2 2 4" xfId="4516"/>
    <cellStyle name="Normal 2 3 2 2 2 2 2 2 2 5" xfId="4517"/>
    <cellStyle name="Normal 2 3 2 2 2 2 2 2 2 6" xfId="4518"/>
    <cellStyle name="Normal 2 3 2 2 2 2 2 2 2 7" xfId="4519"/>
    <cellStyle name="Normal 2 3 2 2 2 2 2 2 2 8" xfId="4520"/>
    <cellStyle name="Normal 2 3 2 2 2 2 2 2 2 9" xfId="4521"/>
    <cellStyle name="Normal 2 3 2 2 2 2 2 2 3" xfId="4522"/>
    <cellStyle name="Normal 2 3 2 2 2 2 2 2 4" xfId="4523"/>
    <cellStyle name="Normal 2 3 2 2 2 2 2 2 4 2" xfId="4524"/>
    <cellStyle name="Normal 2 3 2 2 2 2 2 2 4 3" xfId="4525"/>
    <cellStyle name="Normal 2 3 2 2 2 2 2 2 4 4" xfId="4526"/>
    <cellStyle name="Normal 2 3 2 2 2 2 2 2 4 5" xfId="4527"/>
    <cellStyle name="Normal 2 3 2 2 2 2 2 2 4 6" xfId="4528"/>
    <cellStyle name="Normal 2 3 2 2 2 2 2 2 4 7" xfId="4529"/>
    <cellStyle name="Normal 2 3 2 2 2 2 2 2 4 8" xfId="4530"/>
    <cellStyle name="Normal 2 3 2 2 2 2 2 2 5" xfId="4531"/>
    <cellStyle name="Normal 2 3 2 2 2 2 2 2 6" xfId="4532"/>
    <cellStyle name="Normal 2 3 2 2 2 2 2 2 7" xfId="4533"/>
    <cellStyle name="Normal 2 3 2 2 2 2 2 2 8" xfId="4534"/>
    <cellStyle name="Normal 2 3 2 2 2 2 2 2 9" xfId="4535"/>
    <cellStyle name="Normal 2 3 2 2 2 2 2 3" xfId="4536"/>
    <cellStyle name="Normal 2 3 2 2 2 2 2 4" xfId="4537"/>
    <cellStyle name="Normal 2 3 2 2 2 2 2 5" xfId="4538"/>
    <cellStyle name="Normal 2 3 2 2 2 2 2 6" xfId="4539"/>
    <cellStyle name="Normal 2 3 2 2 2 2 2 7" xfId="4540"/>
    <cellStyle name="Normal 2 3 2 2 2 2 2 8" xfId="4541"/>
    <cellStyle name="Normal 2 3 2 2 2 2 2 9" xfId="4542"/>
    <cellStyle name="Normal 2 3 2 2 2 2 3" xfId="4543"/>
    <cellStyle name="Normal 2 3 2 2 2 2 3 10" xfId="4544"/>
    <cellStyle name="Normal 2 3 2 2 2 2 3 2" xfId="4545"/>
    <cellStyle name="Normal 2 3 2 2 2 2 3 2 2" xfId="4546"/>
    <cellStyle name="Normal 2 3 2 2 2 2 3 2 2 2" xfId="4547"/>
    <cellStyle name="Normal 2 3 2 2 2 2 3 2 2 2 2" xfId="4548"/>
    <cellStyle name="Normal 2 3 2 2 2 2 3 2 2 2 3" xfId="4549"/>
    <cellStyle name="Normal 2 3 2 2 2 2 3 2 2 2 4" xfId="4550"/>
    <cellStyle name="Normal 2 3 2 2 2 2 3 2 2 2 5" xfId="4551"/>
    <cellStyle name="Normal 2 3 2 2 2 2 3 2 2 2 6" xfId="4552"/>
    <cellStyle name="Normal 2 3 2 2 2 2 3 2 2 2 7" xfId="4553"/>
    <cellStyle name="Normal 2 3 2 2 2 2 3 2 2 2 8" xfId="4554"/>
    <cellStyle name="Normal 2 3 2 2 2 2 3 2 2 3" xfId="4555"/>
    <cellStyle name="Normal 2 3 2 2 2 2 3 2 2 4" xfId="4556"/>
    <cellStyle name="Normal 2 3 2 2 2 2 3 2 2 5" xfId="4557"/>
    <cellStyle name="Normal 2 3 2 2 2 2 3 2 2 6" xfId="4558"/>
    <cellStyle name="Normal 2 3 2 2 2 2 3 2 2 7" xfId="4559"/>
    <cellStyle name="Normal 2 3 2 2 2 2 3 2 2 8" xfId="4560"/>
    <cellStyle name="Normal 2 3 2 2 2 2 3 2 3" xfId="4561"/>
    <cellStyle name="Normal 2 3 2 2 2 2 3 2 4" xfId="4562"/>
    <cellStyle name="Normal 2 3 2 2 2 2 3 2 5" xfId="4563"/>
    <cellStyle name="Normal 2 3 2 2 2 2 3 2 6" xfId="4564"/>
    <cellStyle name="Normal 2 3 2 2 2 2 3 2 7" xfId="4565"/>
    <cellStyle name="Normal 2 3 2 2 2 2 3 2 8" xfId="4566"/>
    <cellStyle name="Normal 2 3 2 2 2 2 3 2 9" xfId="4567"/>
    <cellStyle name="Normal 2 3 2 2 2 2 3 3" xfId="4568"/>
    <cellStyle name="Normal 2 3 2 2 2 2 3 4" xfId="4569"/>
    <cellStyle name="Normal 2 3 2 2 2 2 3 4 2" xfId="4570"/>
    <cellStyle name="Normal 2 3 2 2 2 2 3 4 3" xfId="4571"/>
    <cellStyle name="Normal 2 3 2 2 2 2 3 4 4" xfId="4572"/>
    <cellStyle name="Normal 2 3 2 2 2 2 3 4 5" xfId="4573"/>
    <cellStyle name="Normal 2 3 2 2 2 2 3 4 6" xfId="4574"/>
    <cellStyle name="Normal 2 3 2 2 2 2 3 4 7" xfId="4575"/>
    <cellStyle name="Normal 2 3 2 2 2 2 3 4 8" xfId="4576"/>
    <cellStyle name="Normal 2 3 2 2 2 2 3 5" xfId="4577"/>
    <cellStyle name="Normal 2 3 2 2 2 2 3 6" xfId="4578"/>
    <cellStyle name="Normal 2 3 2 2 2 2 3 7" xfId="4579"/>
    <cellStyle name="Normal 2 3 2 2 2 2 3 8" xfId="4580"/>
    <cellStyle name="Normal 2 3 2 2 2 2 3 9" xfId="4581"/>
    <cellStyle name="Normal 2 3 2 2 2 2 4" xfId="4582"/>
    <cellStyle name="Normal 2 3 2 2 2 2 5" xfId="4583"/>
    <cellStyle name="Normal 2 3 2 2 2 2 6" xfId="4584"/>
    <cellStyle name="Normal 2 3 2 2 2 2 7" xfId="4585"/>
    <cellStyle name="Normal 2 3 2 2 2 2 8" xfId="4586"/>
    <cellStyle name="Normal 2 3 2 2 2 2 9" xfId="4587"/>
    <cellStyle name="Normal 2 3 2 2 2 20" xfId="4588"/>
    <cellStyle name="Normal 2 3 2 2 2 21" xfId="4589"/>
    <cellStyle name="Normal 2 3 2 2 2 22" xfId="4590"/>
    <cellStyle name="Normal 2 3 2 2 2 3" xfId="4591"/>
    <cellStyle name="Normal 2 3 2 2 2 4" xfId="4592"/>
    <cellStyle name="Normal 2 3 2 2 2 5" xfId="4593"/>
    <cellStyle name="Normal 2 3 2 2 2 6" xfId="4594"/>
    <cellStyle name="Normal 2 3 2 2 2 7" xfId="4595"/>
    <cellStyle name="Normal 2 3 2 2 2 7 10" xfId="4596"/>
    <cellStyle name="Normal 2 3 2 2 2 7 2" xfId="4597"/>
    <cellStyle name="Normal 2 3 2 2 2 7 2 2" xfId="4598"/>
    <cellStyle name="Normal 2 3 2 2 2 7 2 2 2" xfId="4599"/>
    <cellStyle name="Normal 2 3 2 2 2 7 2 2 2 2" xfId="4600"/>
    <cellStyle name="Normal 2 3 2 2 2 7 2 2 2 3" xfId="4601"/>
    <cellStyle name="Normal 2 3 2 2 2 7 2 2 2 4" xfId="4602"/>
    <cellStyle name="Normal 2 3 2 2 2 7 2 2 2 5" xfId="4603"/>
    <cellStyle name="Normal 2 3 2 2 2 7 2 2 2 6" xfId="4604"/>
    <cellStyle name="Normal 2 3 2 2 2 7 2 2 2 7" xfId="4605"/>
    <cellStyle name="Normal 2 3 2 2 2 7 2 2 2 8" xfId="4606"/>
    <cellStyle name="Normal 2 3 2 2 2 7 2 2 3" xfId="4607"/>
    <cellStyle name="Normal 2 3 2 2 2 7 2 2 4" xfId="4608"/>
    <cellStyle name="Normal 2 3 2 2 2 7 2 2 5" xfId="4609"/>
    <cellStyle name="Normal 2 3 2 2 2 7 2 2 6" xfId="4610"/>
    <cellStyle name="Normal 2 3 2 2 2 7 2 2 7" xfId="4611"/>
    <cellStyle name="Normal 2 3 2 2 2 7 2 2 8" xfId="4612"/>
    <cellStyle name="Normal 2 3 2 2 2 7 2 3" xfId="4613"/>
    <cellStyle name="Normal 2 3 2 2 2 7 2 4" xfId="4614"/>
    <cellStyle name="Normal 2 3 2 2 2 7 2 5" xfId="4615"/>
    <cellStyle name="Normal 2 3 2 2 2 7 2 6" xfId="4616"/>
    <cellStyle name="Normal 2 3 2 2 2 7 2 7" xfId="4617"/>
    <cellStyle name="Normal 2 3 2 2 2 7 2 8" xfId="4618"/>
    <cellStyle name="Normal 2 3 2 2 2 7 2 9" xfId="4619"/>
    <cellStyle name="Normal 2 3 2 2 2 7 3" xfId="4620"/>
    <cellStyle name="Normal 2 3 2 2 2 7 4" xfId="4621"/>
    <cellStyle name="Normal 2 3 2 2 2 7 4 2" xfId="4622"/>
    <cellStyle name="Normal 2 3 2 2 2 7 4 3" xfId="4623"/>
    <cellStyle name="Normal 2 3 2 2 2 7 4 4" xfId="4624"/>
    <cellStyle name="Normal 2 3 2 2 2 7 4 5" xfId="4625"/>
    <cellStyle name="Normal 2 3 2 2 2 7 4 6" xfId="4626"/>
    <cellStyle name="Normal 2 3 2 2 2 7 4 7" xfId="4627"/>
    <cellStyle name="Normal 2 3 2 2 2 7 4 8" xfId="4628"/>
    <cellStyle name="Normal 2 3 2 2 2 7 5" xfId="4629"/>
    <cellStyle name="Normal 2 3 2 2 2 7 6" xfId="4630"/>
    <cellStyle name="Normal 2 3 2 2 2 7 7" xfId="4631"/>
    <cellStyle name="Normal 2 3 2 2 2 7 8" xfId="4632"/>
    <cellStyle name="Normal 2 3 2 2 2 7 9" xfId="4633"/>
    <cellStyle name="Normal 2 3 2 2 2 8" xfId="4634"/>
    <cellStyle name="Normal 2 3 2 2 2 9" xfId="4635"/>
    <cellStyle name="Normal 2 3 2 2 20" xfId="4636"/>
    <cellStyle name="Normal 2 3 2 2 21" xfId="4637"/>
    <cellStyle name="Normal 2 3 2 2 22" xfId="4638"/>
    <cellStyle name="Normal 2 3 2 2 3" xfId="4639"/>
    <cellStyle name="Normal 2 3 2 2 3 10" xfId="4640"/>
    <cellStyle name="Normal 2 3 2 2 3 10 2" xfId="4641"/>
    <cellStyle name="Normal 2 3 2 2 3 10 2 2" xfId="4642"/>
    <cellStyle name="Normal 2 3 2 2 3 10 2 2 2" xfId="4643"/>
    <cellStyle name="Normal 2 3 2 2 3 10 2 2 3" xfId="4644"/>
    <cellStyle name="Normal 2 3 2 2 3 10 2 2 4" xfId="4645"/>
    <cellStyle name="Normal 2 3 2 2 3 10 2 2 5" xfId="4646"/>
    <cellStyle name="Normal 2 3 2 2 3 10 2 2 6" xfId="4647"/>
    <cellStyle name="Normal 2 3 2 2 3 10 2 2 7" xfId="4648"/>
    <cellStyle name="Normal 2 3 2 2 3 10 2 2 8" xfId="4649"/>
    <cellStyle name="Normal 2 3 2 2 3 10 2 3" xfId="4650"/>
    <cellStyle name="Normal 2 3 2 2 3 10 2 4" xfId="4651"/>
    <cellStyle name="Normal 2 3 2 2 3 10 2 5" xfId="4652"/>
    <cellStyle name="Normal 2 3 2 2 3 10 2 6" xfId="4653"/>
    <cellStyle name="Normal 2 3 2 2 3 10 2 7" xfId="4654"/>
    <cellStyle name="Normal 2 3 2 2 3 10 2 8" xfId="4655"/>
    <cellStyle name="Normal 2 3 2 2 3 10 3" xfId="4656"/>
    <cellStyle name="Normal 2 3 2 2 3 10 4" xfId="4657"/>
    <cellStyle name="Normal 2 3 2 2 3 10 5" xfId="4658"/>
    <cellStyle name="Normal 2 3 2 2 3 10 6" xfId="4659"/>
    <cellStyle name="Normal 2 3 2 2 3 10 7" xfId="4660"/>
    <cellStyle name="Normal 2 3 2 2 3 10 8" xfId="4661"/>
    <cellStyle name="Normal 2 3 2 2 3 10 9" xfId="4662"/>
    <cellStyle name="Normal 2 3 2 2 3 11" xfId="4663"/>
    <cellStyle name="Normal 2 3 2 2 3 11 2" xfId="4664"/>
    <cellStyle name="Normal 2 3 2 2 3 11 3" xfId="4665"/>
    <cellStyle name="Normal 2 3 2 2 3 11 4" xfId="4666"/>
    <cellStyle name="Normal 2 3 2 2 3 11 5" xfId="4667"/>
    <cellStyle name="Normal 2 3 2 2 3 11 6" xfId="4668"/>
    <cellStyle name="Normal 2 3 2 2 3 11 7" xfId="4669"/>
    <cellStyle name="Normal 2 3 2 2 3 11 8" xfId="4670"/>
    <cellStyle name="Normal 2 3 2 2 3 12" xfId="4671"/>
    <cellStyle name="Normal 2 3 2 2 3 13" xfId="4672"/>
    <cellStyle name="Normal 2 3 2 2 3 14" xfId="4673"/>
    <cellStyle name="Normal 2 3 2 2 3 15" xfId="4674"/>
    <cellStyle name="Normal 2 3 2 2 3 16" xfId="4675"/>
    <cellStyle name="Normal 2 3 2 2 3 17" xfId="4676"/>
    <cellStyle name="Normal 2 3 2 2 3 2" xfId="4677"/>
    <cellStyle name="Normal 2 3 2 2 3 2 10" xfId="4678"/>
    <cellStyle name="Normal 2 3 2 2 3 2 10 2" xfId="4679"/>
    <cellStyle name="Normal 2 3 2 2 3 2 10 2 2" xfId="4680"/>
    <cellStyle name="Normal 2 3 2 2 3 2 10 2 2 2" xfId="4681"/>
    <cellStyle name="Normal 2 3 2 2 3 2 10 2 2 3" xfId="4682"/>
    <cellStyle name="Normal 2 3 2 2 3 2 10 2 2 4" xfId="4683"/>
    <cellStyle name="Normal 2 3 2 2 3 2 10 2 2 5" xfId="4684"/>
    <cellStyle name="Normal 2 3 2 2 3 2 10 2 2 6" xfId="4685"/>
    <cellStyle name="Normal 2 3 2 2 3 2 10 2 2 7" xfId="4686"/>
    <cellStyle name="Normal 2 3 2 2 3 2 10 2 2 8" xfId="4687"/>
    <cellStyle name="Normal 2 3 2 2 3 2 10 2 3" xfId="4688"/>
    <cellStyle name="Normal 2 3 2 2 3 2 10 2 4" xfId="4689"/>
    <cellStyle name="Normal 2 3 2 2 3 2 10 2 5" xfId="4690"/>
    <cellStyle name="Normal 2 3 2 2 3 2 10 2 6" xfId="4691"/>
    <cellStyle name="Normal 2 3 2 2 3 2 10 2 7" xfId="4692"/>
    <cellStyle name="Normal 2 3 2 2 3 2 10 2 8" xfId="4693"/>
    <cellStyle name="Normal 2 3 2 2 3 2 10 3" xfId="4694"/>
    <cellStyle name="Normal 2 3 2 2 3 2 10 4" xfId="4695"/>
    <cellStyle name="Normal 2 3 2 2 3 2 10 5" xfId="4696"/>
    <cellStyle name="Normal 2 3 2 2 3 2 10 6" xfId="4697"/>
    <cellStyle name="Normal 2 3 2 2 3 2 10 7" xfId="4698"/>
    <cellStyle name="Normal 2 3 2 2 3 2 10 8" xfId="4699"/>
    <cellStyle name="Normal 2 3 2 2 3 2 10 9" xfId="4700"/>
    <cellStyle name="Normal 2 3 2 2 3 2 11" xfId="4701"/>
    <cellStyle name="Normal 2 3 2 2 3 2 11 2" xfId="4702"/>
    <cellStyle name="Normal 2 3 2 2 3 2 11 3" xfId="4703"/>
    <cellStyle name="Normal 2 3 2 2 3 2 11 4" xfId="4704"/>
    <cellStyle name="Normal 2 3 2 2 3 2 11 5" xfId="4705"/>
    <cellStyle name="Normal 2 3 2 2 3 2 11 6" xfId="4706"/>
    <cellStyle name="Normal 2 3 2 2 3 2 11 7" xfId="4707"/>
    <cellStyle name="Normal 2 3 2 2 3 2 11 8" xfId="4708"/>
    <cellStyle name="Normal 2 3 2 2 3 2 12" xfId="4709"/>
    <cellStyle name="Normal 2 3 2 2 3 2 13" xfId="4710"/>
    <cellStyle name="Normal 2 3 2 2 3 2 14" xfId="4711"/>
    <cellStyle name="Normal 2 3 2 2 3 2 15" xfId="4712"/>
    <cellStyle name="Normal 2 3 2 2 3 2 16" xfId="4713"/>
    <cellStyle name="Normal 2 3 2 2 3 2 17" xfId="4714"/>
    <cellStyle name="Normal 2 3 2 2 3 2 2" xfId="4715"/>
    <cellStyle name="Normal 2 3 2 2 3 2 2 10" xfId="4716"/>
    <cellStyle name="Normal 2 3 2 2 3 2 2 2" xfId="4717"/>
    <cellStyle name="Normal 2 3 2 2 3 2 2 2 2" xfId="4718"/>
    <cellStyle name="Normal 2 3 2 2 3 2 2 2 2 2" xfId="4719"/>
    <cellStyle name="Normal 2 3 2 2 3 2 2 2 2 2 2" xfId="4720"/>
    <cellStyle name="Normal 2 3 2 2 3 2 2 2 2 2 3" xfId="4721"/>
    <cellStyle name="Normal 2 3 2 2 3 2 2 2 2 2 4" xfId="4722"/>
    <cellStyle name="Normal 2 3 2 2 3 2 2 2 2 2 5" xfId="4723"/>
    <cellStyle name="Normal 2 3 2 2 3 2 2 2 2 2 6" xfId="4724"/>
    <cellStyle name="Normal 2 3 2 2 3 2 2 2 2 2 7" xfId="4725"/>
    <cellStyle name="Normal 2 3 2 2 3 2 2 2 2 2 8" xfId="4726"/>
    <cellStyle name="Normal 2 3 2 2 3 2 2 2 2 3" xfId="4727"/>
    <cellStyle name="Normal 2 3 2 2 3 2 2 2 2 4" xfId="4728"/>
    <cellStyle name="Normal 2 3 2 2 3 2 2 2 2 5" xfId="4729"/>
    <cellStyle name="Normal 2 3 2 2 3 2 2 2 2 6" xfId="4730"/>
    <cellStyle name="Normal 2 3 2 2 3 2 2 2 2 7" xfId="4731"/>
    <cellStyle name="Normal 2 3 2 2 3 2 2 2 2 8" xfId="4732"/>
    <cellStyle name="Normal 2 3 2 2 3 2 2 2 3" xfId="4733"/>
    <cellStyle name="Normal 2 3 2 2 3 2 2 2 4" xfId="4734"/>
    <cellStyle name="Normal 2 3 2 2 3 2 2 2 5" xfId="4735"/>
    <cellStyle name="Normal 2 3 2 2 3 2 2 2 6" xfId="4736"/>
    <cellStyle name="Normal 2 3 2 2 3 2 2 2 7" xfId="4737"/>
    <cellStyle name="Normal 2 3 2 2 3 2 2 2 8" xfId="4738"/>
    <cellStyle name="Normal 2 3 2 2 3 2 2 2 9" xfId="4739"/>
    <cellStyle name="Normal 2 3 2 2 3 2 2 3" xfId="4740"/>
    <cellStyle name="Normal 2 3 2 2 3 2 2 4" xfId="4741"/>
    <cellStyle name="Normal 2 3 2 2 3 2 2 4 2" xfId="4742"/>
    <cellStyle name="Normal 2 3 2 2 3 2 2 4 3" xfId="4743"/>
    <cellStyle name="Normal 2 3 2 2 3 2 2 4 4" xfId="4744"/>
    <cellStyle name="Normal 2 3 2 2 3 2 2 4 5" xfId="4745"/>
    <cellStyle name="Normal 2 3 2 2 3 2 2 4 6" xfId="4746"/>
    <cellStyle name="Normal 2 3 2 2 3 2 2 4 7" xfId="4747"/>
    <cellStyle name="Normal 2 3 2 2 3 2 2 4 8" xfId="4748"/>
    <cellStyle name="Normal 2 3 2 2 3 2 2 5" xfId="4749"/>
    <cellStyle name="Normal 2 3 2 2 3 2 2 6" xfId="4750"/>
    <cellStyle name="Normal 2 3 2 2 3 2 2 7" xfId="4751"/>
    <cellStyle name="Normal 2 3 2 2 3 2 2 8" xfId="4752"/>
    <cellStyle name="Normal 2 3 2 2 3 2 2 9" xfId="4753"/>
    <cellStyle name="Normal 2 3 2 2 3 2 3" xfId="4754"/>
    <cellStyle name="Normal 2 3 2 2 3 2 4" xfId="4755"/>
    <cellStyle name="Normal 2 3 2 2 3 2 5" xfId="4756"/>
    <cellStyle name="Normal 2 3 2 2 3 2 6" xfId="4757"/>
    <cellStyle name="Normal 2 3 2 2 3 2 7" xfId="4758"/>
    <cellStyle name="Normal 2 3 2 2 3 2 8" xfId="4759"/>
    <cellStyle name="Normal 2 3 2 2 3 2 9" xfId="4760"/>
    <cellStyle name="Normal 2 3 2 2 3 3" xfId="4761"/>
    <cellStyle name="Normal 2 3 2 2 3 3 10" xfId="4762"/>
    <cellStyle name="Normal 2 3 2 2 3 3 2" xfId="4763"/>
    <cellStyle name="Normal 2 3 2 2 3 3 2 2" xfId="4764"/>
    <cellStyle name="Normal 2 3 2 2 3 3 2 2 2" xfId="4765"/>
    <cellStyle name="Normal 2 3 2 2 3 3 2 2 2 2" xfId="4766"/>
    <cellStyle name="Normal 2 3 2 2 3 3 2 2 2 3" xfId="4767"/>
    <cellStyle name="Normal 2 3 2 2 3 3 2 2 2 4" xfId="4768"/>
    <cellStyle name="Normal 2 3 2 2 3 3 2 2 2 5" xfId="4769"/>
    <cellStyle name="Normal 2 3 2 2 3 3 2 2 2 6" xfId="4770"/>
    <cellStyle name="Normal 2 3 2 2 3 3 2 2 2 7" xfId="4771"/>
    <cellStyle name="Normal 2 3 2 2 3 3 2 2 2 8" xfId="4772"/>
    <cellStyle name="Normal 2 3 2 2 3 3 2 2 3" xfId="4773"/>
    <cellStyle name="Normal 2 3 2 2 3 3 2 2 4" xfId="4774"/>
    <cellStyle name="Normal 2 3 2 2 3 3 2 2 5" xfId="4775"/>
    <cellStyle name="Normal 2 3 2 2 3 3 2 2 6" xfId="4776"/>
    <cellStyle name="Normal 2 3 2 2 3 3 2 2 7" xfId="4777"/>
    <cellStyle name="Normal 2 3 2 2 3 3 2 2 8" xfId="4778"/>
    <cellStyle name="Normal 2 3 2 2 3 3 2 3" xfId="4779"/>
    <cellStyle name="Normal 2 3 2 2 3 3 2 4" xfId="4780"/>
    <cellStyle name="Normal 2 3 2 2 3 3 2 5" xfId="4781"/>
    <cellStyle name="Normal 2 3 2 2 3 3 2 6" xfId="4782"/>
    <cellStyle name="Normal 2 3 2 2 3 3 2 7" xfId="4783"/>
    <cellStyle name="Normal 2 3 2 2 3 3 2 8" xfId="4784"/>
    <cellStyle name="Normal 2 3 2 2 3 3 2 9" xfId="4785"/>
    <cellStyle name="Normal 2 3 2 2 3 3 3" xfId="4786"/>
    <cellStyle name="Normal 2 3 2 2 3 3 4" xfId="4787"/>
    <cellStyle name="Normal 2 3 2 2 3 3 4 2" xfId="4788"/>
    <cellStyle name="Normal 2 3 2 2 3 3 4 3" xfId="4789"/>
    <cellStyle name="Normal 2 3 2 2 3 3 4 4" xfId="4790"/>
    <cellStyle name="Normal 2 3 2 2 3 3 4 5" xfId="4791"/>
    <cellStyle name="Normal 2 3 2 2 3 3 4 6" xfId="4792"/>
    <cellStyle name="Normal 2 3 2 2 3 3 4 7" xfId="4793"/>
    <cellStyle name="Normal 2 3 2 2 3 3 4 8" xfId="4794"/>
    <cellStyle name="Normal 2 3 2 2 3 3 5" xfId="4795"/>
    <cellStyle name="Normal 2 3 2 2 3 3 6" xfId="4796"/>
    <cellStyle name="Normal 2 3 2 2 3 3 7" xfId="4797"/>
    <cellStyle name="Normal 2 3 2 2 3 3 8" xfId="4798"/>
    <cellStyle name="Normal 2 3 2 2 3 3 9" xfId="4799"/>
    <cellStyle name="Normal 2 3 2 2 3 4" xfId="4800"/>
    <cellStyle name="Normal 2 3 2 2 3 5" xfId="4801"/>
    <cellStyle name="Normal 2 3 2 2 3 6" xfId="4802"/>
    <cellStyle name="Normal 2 3 2 2 3 7" xfId="4803"/>
    <cellStyle name="Normal 2 3 2 2 3 8" xfId="4804"/>
    <cellStyle name="Normal 2 3 2 2 3 9" xfId="4805"/>
    <cellStyle name="Normal 2 3 2 2 4" xfId="4806"/>
    <cellStyle name="Normal 2 3 2 2 5" xfId="4807"/>
    <cellStyle name="Normal 2 3 2 2 6" xfId="4808"/>
    <cellStyle name="Normal 2 3 2 2 7" xfId="4809"/>
    <cellStyle name="Normal 2 3 2 2 7 10" xfId="4810"/>
    <cellStyle name="Normal 2 3 2 2 7 2" xfId="4811"/>
    <cellStyle name="Normal 2 3 2 2 7 2 2" xfId="4812"/>
    <cellStyle name="Normal 2 3 2 2 7 2 2 2" xfId="4813"/>
    <cellStyle name="Normal 2 3 2 2 7 2 2 2 2" xfId="4814"/>
    <cellStyle name="Normal 2 3 2 2 7 2 2 2 3" xfId="4815"/>
    <cellStyle name="Normal 2 3 2 2 7 2 2 2 4" xfId="4816"/>
    <cellStyle name="Normal 2 3 2 2 7 2 2 2 5" xfId="4817"/>
    <cellStyle name="Normal 2 3 2 2 7 2 2 2 6" xfId="4818"/>
    <cellStyle name="Normal 2 3 2 2 7 2 2 2 7" xfId="4819"/>
    <cellStyle name="Normal 2 3 2 2 7 2 2 2 8" xfId="4820"/>
    <cellStyle name="Normal 2 3 2 2 7 2 2 3" xfId="4821"/>
    <cellStyle name="Normal 2 3 2 2 7 2 2 4" xfId="4822"/>
    <cellStyle name="Normal 2 3 2 2 7 2 2 5" xfId="4823"/>
    <cellStyle name="Normal 2 3 2 2 7 2 2 6" xfId="4824"/>
    <cellStyle name="Normal 2 3 2 2 7 2 2 7" xfId="4825"/>
    <cellStyle name="Normal 2 3 2 2 7 2 2 8" xfId="4826"/>
    <cellStyle name="Normal 2 3 2 2 7 2 3" xfId="4827"/>
    <cellStyle name="Normal 2 3 2 2 7 2 4" xfId="4828"/>
    <cellStyle name="Normal 2 3 2 2 7 2 5" xfId="4829"/>
    <cellStyle name="Normal 2 3 2 2 7 2 6" xfId="4830"/>
    <cellStyle name="Normal 2 3 2 2 7 2 7" xfId="4831"/>
    <cellStyle name="Normal 2 3 2 2 7 2 8" xfId="4832"/>
    <cellStyle name="Normal 2 3 2 2 7 2 9" xfId="4833"/>
    <cellStyle name="Normal 2 3 2 2 7 3" xfId="4834"/>
    <cellStyle name="Normal 2 3 2 2 7 4" xfId="4835"/>
    <cellStyle name="Normal 2 3 2 2 7 4 2" xfId="4836"/>
    <cellStyle name="Normal 2 3 2 2 7 4 3" xfId="4837"/>
    <cellStyle name="Normal 2 3 2 2 7 4 4" xfId="4838"/>
    <cellStyle name="Normal 2 3 2 2 7 4 5" xfId="4839"/>
    <cellStyle name="Normal 2 3 2 2 7 4 6" xfId="4840"/>
    <cellStyle name="Normal 2 3 2 2 7 4 7" xfId="4841"/>
    <cellStyle name="Normal 2 3 2 2 7 4 8" xfId="4842"/>
    <cellStyle name="Normal 2 3 2 2 7 5" xfId="4843"/>
    <cellStyle name="Normal 2 3 2 2 7 6" xfId="4844"/>
    <cellStyle name="Normal 2 3 2 2 7 7" xfId="4845"/>
    <cellStyle name="Normal 2 3 2 2 7 8" xfId="4846"/>
    <cellStyle name="Normal 2 3 2 2 7 9" xfId="4847"/>
    <cellStyle name="Normal 2 3 2 2 8" xfId="4848"/>
    <cellStyle name="Normal 2 3 2 2 9" xfId="4849"/>
    <cellStyle name="Normal 2 3 2 20" xfId="4850"/>
    <cellStyle name="Normal 2 3 2 21" xfId="4851"/>
    <cellStyle name="Normal 2 3 2 22" xfId="4852"/>
    <cellStyle name="Normal 2 3 2 23" xfId="4853"/>
    <cellStyle name="Normal 2 3 2 23 10" xfId="4854"/>
    <cellStyle name="Normal 2 3 2 23 10 2" xfId="4855"/>
    <cellStyle name="Normal 2 3 2 23 10 2 2" xfId="4856"/>
    <cellStyle name="Normal 2 3 2 23 10 2 2 2" xfId="4857"/>
    <cellStyle name="Normal 2 3 2 23 10 2 2 3" xfId="4858"/>
    <cellStyle name="Normal 2 3 2 23 10 2 2 4" xfId="4859"/>
    <cellStyle name="Normal 2 3 2 23 10 2 2 5" xfId="4860"/>
    <cellStyle name="Normal 2 3 2 23 10 2 2 6" xfId="4861"/>
    <cellStyle name="Normal 2 3 2 23 10 2 2 7" xfId="4862"/>
    <cellStyle name="Normal 2 3 2 23 10 2 2 8" xfId="4863"/>
    <cellStyle name="Normal 2 3 2 23 10 2 3" xfId="4864"/>
    <cellStyle name="Normal 2 3 2 23 10 2 4" xfId="4865"/>
    <cellStyle name="Normal 2 3 2 23 10 2 5" xfId="4866"/>
    <cellStyle name="Normal 2 3 2 23 10 2 6" xfId="4867"/>
    <cellStyle name="Normal 2 3 2 23 10 2 7" xfId="4868"/>
    <cellStyle name="Normal 2 3 2 23 10 2 8" xfId="4869"/>
    <cellStyle name="Normal 2 3 2 23 10 3" xfId="4870"/>
    <cellStyle name="Normal 2 3 2 23 10 4" xfId="4871"/>
    <cellStyle name="Normal 2 3 2 23 10 5" xfId="4872"/>
    <cellStyle name="Normal 2 3 2 23 10 6" xfId="4873"/>
    <cellStyle name="Normal 2 3 2 23 10 7" xfId="4874"/>
    <cellStyle name="Normal 2 3 2 23 10 8" xfId="4875"/>
    <cellStyle name="Normal 2 3 2 23 10 9" xfId="4876"/>
    <cellStyle name="Normal 2 3 2 23 11" xfId="4877"/>
    <cellStyle name="Normal 2 3 2 23 11 2" xfId="4878"/>
    <cellStyle name="Normal 2 3 2 23 11 3" xfId="4879"/>
    <cellStyle name="Normal 2 3 2 23 11 4" xfId="4880"/>
    <cellStyle name="Normal 2 3 2 23 11 5" xfId="4881"/>
    <cellStyle name="Normal 2 3 2 23 11 6" xfId="4882"/>
    <cellStyle name="Normal 2 3 2 23 11 7" xfId="4883"/>
    <cellStyle name="Normal 2 3 2 23 11 8" xfId="4884"/>
    <cellStyle name="Normal 2 3 2 23 12" xfId="4885"/>
    <cellStyle name="Normal 2 3 2 23 13" xfId="4886"/>
    <cellStyle name="Normal 2 3 2 23 14" xfId="4887"/>
    <cellStyle name="Normal 2 3 2 23 15" xfId="4888"/>
    <cellStyle name="Normal 2 3 2 23 16" xfId="4889"/>
    <cellStyle name="Normal 2 3 2 23 17" xfId="4890"/>
    <cellStyle name="Normal 2 3 2 23 2" xfId="4891"/>
    <cellStyle name="Normal 2 3 2 23 2 10" xfId="4892"/>
    <cellStyle name="Normal 2 3 2 23 2 10 2" xfId="4893"/>
    <cellStyle name="Normal 2 3 2 23 2 10 2 2" xfId="4894"/>
    <cellStyle name="Normal 2 3 2 23 2 10 2 2 2" xfId="4895"/>
    <cellStyle name="Normal 2 3 2 23 2 10 2 2 3" xfId="4896"/>
    <cellStyle name="Normal 2 3 2 23 2 10 2 2 4" xfId="4897"/>
    <cellStyle name="Normal 2 3 2 23 2 10 2 2 5" xfId="4898"/>
    <cellStyle name="Normal 2 3 2 23 2 10 2 2 6" xfId="4899"/>
    <cellStyle name="Normal 2 3 2 23 2 10 2 2 7" xfId="4900"/>
    <cellStyle name="Normal 2 3 2 23 2 10 2 2 8" xfId="4901"/>
    <cellStyle name="Normal 2 3 2 23 2 10 2 3" xfId="4902"/>
    <cellStyle name="Normal 2 3 2 23 2 10 2 4" xfId="4903"/>
    <cellStyle name="Normal 2 3 2 23 2 10 2 5" xfId="4904"/>
    <cellStyle name="Normal 2 3 2 23 2 10 2 6" xfId="4905"/>
    <cellStyle name="Normal 2 3 2 23 2 10 2 7" xfId="4906"/>
    <cellStyle name="Normal 2 3 2 23 2 10 2 8" xfId="4907"/>
    <cellStyle name="Normal 2 3 2 23 2 10 3" xfId="4908"/>
    <cellStyle name="Normal 2 3 2 23 2 10 4" xfId="4909"/>
    <cellStyle name="Normal 2 3 2 23 2 10 5" xfId="4910"/>
    <cellStyle name="Normal 2 3 2 23 2 10 6" xfId="4911"/>
    <cellStyle name="Normal 2 3 2 23 2 10 7" xfId="4912"/>
    <cellStyle name="Normal 2 3 2 23 2 10 8" xfId="4913"/>
    <cellStyle name="Normal 2 3 2 23 2 10 9" xfId="4914"/>
    <cellStyle name="Normal 2 3 2 23 2 11" xfId="4915"/>
    <cellStyle name="Normal 2 3 2 23 2 11 2" xfId="4916"/>
    <cellStyle name="Normal 2 3 2 23 2 11 3" xfId="4917"/>
    <cellStyle name="Normal 2 3 2 23 2 11 4" xfId="4918"/>
    <cellStyle name="Normal 2 3 2 23 2 11 5" xfId="4919"/>
    <cellStyle name="Normal 2 3 2 23 2 11 6" xfId="4920"/>
    <cellStyle name="Normal 2 3 2 23 2 11 7" xfId="4921"/>
    <cellStyle name="Normal 2 3 2 23 2 11 8" xfId="4922"/>
    <cellStyle name="Normal 2 3 2 23 2 12" xfId="4923"/>
    <cellStyle name="Normal 2 3 2 23 2 13" xfId="4924"/>
    <cellStyle name="Normal 2 3 2 23 2 14" xfId="4925"/>
    <cellStyle name="Normal 2 3 2 23 2 15" xfId="4926"/>
    <cellStyle name="Normal 2 3 2 23 2 16" xfId="4927"/>
    <cellStyle name="Normal 2 3 2 23 2 17" xfId="4928"/>
    <cellStyle name="Normal 2 3 2 23 2 2" xfId="4929"/>
    <cellStyle name="Normal 2 3 2 23 2 2 10" xfId="4930"/>
    <cellStyle name="Normal 2 3 2 23 2 2 2" xfId="4931"/>
    <cellStyle name="Normal 2 3 2 23 2 2 2 2" xfId="4932"/>
    <cellStyle name="Normal 2 3 2 23 2 2 2 2 2" xfId="4933"/>
    <cellStyle name="Normal 2 3 2 23 2 2 2 2 2 2" xfId="4934"/>
    <cellStyle name="Normal 2 3 2 23 2 2 2 2 2 3" xfId="4935"/>
    <cellStyle name="Normal 2 3 2 23 2 2 2 2 2 4" xfId="4936"/>
    <cellStyle name="Normal 2 3 2 23 2 2 2 2 2 5" xfId="4937"/>
    <cellStyle name="Normal 2 3 2 23 2 2 2 2 2 6" xfId="4938"/>
    <cellStyle name="Normal 2 3 2 23 2 2 2 2 2 7" xfId="4939"/>
    <cellStyle name="Normal 2 3 2 23 2 2 2 2 2 8" xfId="4940"/>
    <cellStyle name="Normal 2 3 2 23 2 2 2 2 3" xfId="4941"/>
    <cellStyle name="Normal 2 3 2 23 2 2 2 2 4" xfId="4942"/>
    <cellStyle name="Normal 2 3 2 23 2 2 2 2 5" xfId="4943"/>
    <cellStyle name="Normal 2 3 2 23 2 2 2 2 6" xfId="4944"/>
    <cellStyle name="Normal 2 3 2 23 2 2 2 2 7" xfId="4945"/>
    <cellStyle name="Normal 2 3 2 23 2 2 2 2 8" xfId="4946"/>
    <cellStyle name="Normal 2 3 2 23 2 2 2 3" xfId="4947"/>
    <cellStyle name="Normal 2 3 2 23 2 2 2 4" xfId="4948"/>
    <cellStyle name="Normal 2 3 2 23 2 2 2 5" xfId="4949"/>
    <cellStyle name="Normal 2 3 2 23 2 2 2 6" xfId="4950"/>
    <cellStyle name="Normal 2 3 2 23 2 2 2 7" xfId="4951"/>
    <cellStyle name="Normal 2 3 2 23 2 2 2 8" xfId="4952"/>
    <cellStyle name="Normal 2 3 2 23 2 2 2 9" xfId="4953"/>
    <cellStyle name="Normal 2 3 2 23 2 2 3" xfId="4954"/>
    <cellStyle name="Normal 2 3 2 23 2 2 4" xfId="4955"/>
    <cellStyle name="Normal 2 3 2 23 2 2 4 2" xfId="4956"/>
    <cellStyle name="Normal 2 3 2 23 2 2 4 3" xfId="4957"/>
    <cellStyle name="Normal 2 3 2 23 2 2 4 4" xfId="4958"/>
    <cellStyle name="Normal 2 3 2 23 2 2 4 5" xfId="4959"/>
    <cellStyle name="Normal 2 3 2 23 2 2 4 6" xfId="4960"/>
    <cellStyle name="Normal 2 3 2 23 2 2 4 7" xfId="4961"/>
    <cellStyle name="Normal 2 3 2 23 2 2 4 8" xfId="4962"/>
    <cellStyle name="Normal 2 3 2 23 2 2 5" xfId="4963"/>
    <cellStyle name="Normal 2 3 2 23 2 2 6" xfId="4964"/>
    <cellStyle name="Normal 2 3 2 23 2 2 7" xfId="4965"/>
    <cellStyle name="Normal 2 3 2 23 2 2 8" xfId="4966"/>
    <cellStyle name="Normal 2 3 2 23 2 2 9" xfId="4967"/>
    <cellStyle name="Normal 2 3 2 23 2 3" xfId="4968"/>
    <cellStyle name="Normal 2 3 2 23 2 4" xfId="4969"/>
    <cellStyle name="Normal 2 3 2 23 2 5" xfId="4970"/>
    <cellStyle name="Normal 2 3 2 23 2 6" xfId="4971"/>
    <cellStyle name="Normal 2 3 2 23 2 7" xfId="4972"/>
    <cellStyle name="Normal 2 3 2 23 2 8" xfId="4973"/>
    <cellStyle name="Normal 2 3 2 23 2 9" xfId="4974"/>
    <cellStyle name="Normal 2 3 2 23 3" xfId="4975"/>
    <cellStyle name="Normal 2 3 2 23 3 10" xfId="4976"/>
    <cellStyle name="Normal 2 3 2 23 3 2" xfId="4977"/>
    <cellStyle name="Normal 2 3 2 23 3 2 2" xfId="4978"/>
    <cellStyle name="Normal 2 3 2 23 3 2 2 2" xfId="4979"/>
    <cellStyle name="Normal 2 3 2 23 3 2 2 2 2" xfId="4980"/>
    <cellStyle name="Normal 2 3 2 23 3 2 2 2 3" xfId="4981"/>
    <cellStyle name="Normal 2 3 2 23 3 2 2 2 4" xfId="4982"/>
    <cellStyle name="Normal 2 3 2 23 3 2 2 2 5" xfId="4983"/>
    <cellStyle name="Normal 2 3 2 23 3 2 2 2 6" xfId="4984"/>
    <cellStyle name="Normal 2 3 2 23 3 2 2 2 7" xfId="4985"/>
    <cellStyle name="Normal 2 3 2 23 3 2 2 2 8" xfId="4986"/>
    <cellStyle name="Normal 2 3 2 23 3 2 2 3" xfId="4987"/>
    <cellStyle name="Normal 2 3 2 23 3 2 2 4" xfId="4988"/>
    <cellStyle name="Normal 2 3 2 23 3 2 2 5" xfId="4989"/>
    <cellStyle name="Normal 2 3 2 23 3 2 2 6" xfId="4990"/>
    <cellStyle name="Normal 2 3 2 23 3 2 2 7" xfId="4991"/>
    <cellStyle name="Normal 2 3 2 23 3 2 2 8" xfId="4992"/>
    <cellStyle name="Normal 2 3 2 23 3 2 3" xfId="4993"/>
    <cellStyle name="Normal 2 3 2 23 3 2 4" xfId="4994"/>
    <cellStyle name="Normal 2 3 2 23 3 2 5" xfId="4995"/>
    <cellStyle name="Normal 2 3 2 23 3 2 6" xfId="4996"/>
    <cellStyle name="Normal 2 3 2 23 3 2 7" xfId="4997"/>
    <cellStyle name="Normal 2 3 2 23 3 2 8" xfId="4998"/>
    <cellStyle name="Normal 2 3 2 23 3 2 9" xfId="4999"/>
    <cellStyle name="Normal 2 3 2 23 3 3" xfId="5000"/>
    <cellStyle name="Normal 2 3 2 23 3 4" xfId="5001"/>
    <cellStyle name="Normal 2 3 2 23 3 4 2" xfId="5002"/>
    <cellStyle name="Normal 2 3 2 23 3 4 3" xfId="5003"/>
    <cellStyle name="Normal 2 3 2 23 3 4 4" xfId="5004"/>
    <cellStyle name="Normal 2 3 2 23 3 4 5" xfId="5005"/>
    <cellStyle name="Normal 2 3 2 23 3 4 6" xfId="5006"/>
    <cellStyle name="Normal 2 3 2 23 3 4 7" xfId="5007"/>
    <cellStyle name="Normal 2 3 2 23 3 4 8" xfId="5008"/>
    <cellStyle name="Normal 2 3 2 23 3 5" xfId="5009"/>
    <cellStyle name="Normal 2 3 2 23 3 6" xfId="5010"/>
    <cellStyle name="Normal 2 3 2 23 3 7" xfId="5011"/>
    <cellStyle name="Normal 2 3 2 23 3 8" xfId="5012"/>
    <cellStyle name="Normal 2 3 2 23 3 9" xfId="5013"/>
    <cellStyle name="Normal 2 3 2 23 4" xfId="5014"/>
    <cellStyle name="Normal 2 3 2 23 5" xfId="5015"/>
    <cellStyle name="Normal 2 3 2 23 6" xfId="5016"/>
    <cellStyle name="Normal 2 3 2 23 7" xfId="5017"/>
    <cellStyle name="Normal 2 3 2 23 8" xfId="5018"/>
    <cellStyle name="Normal 2 3 2 23 9" xfId="5019"/>
    <cellStyle name="Normal 2 3 2 24" xfId="5020"/>
    <cellStyle name="Normal 2 3 2 25" xfId="5021"/>
    <cellStyle name="Normal 2 3 2 26" xfId="5022"/>
    <cellStyle name="Normal 2 3 2 27" xfId="5023"/>
    <cellStyle name="Normal 2 3 2 28" xfId="5024"/>
    <cellStyle name="Normal 2 3 2 28 10" xfId="5025"/>
    <cellStyle name="Normal 2 3 2 28 2" xfId="5026"/>
    <cellStyle name="Normal 2 3 2 28 2 2" xfId="5027"/>
    <cellStyle name="Normal 2 3 2 28 2 2 2" xfId="5028"/>
    <cellStyle name="Normal 2 3 2 28 2 2 2 2" xfId="5029"/>
    <cellStyle name="Normal 2 3 2 28 2 2 2 3" xfId="5030"/>
    <cellStyle name="Normal 2 3 2 28 2 2 2 4" xfId="5031"/>
    <cellStyle name="Normal 2 3 2 28 2 2 2 5" xfId="5032"/>
    <cellStyle name="Normal 2 3 2 28 2 2 2 6" xfId="5033"/>
    <cellStyle name="Normal 2 3 2 28 2 2 2 7" xfId="5034"/>
    <cellStyle name="Normal 2 3 2 28 2 2 2 8" xfId="5035"/>
    <cellStyle name="Normal 2 3 2 28 2 2 3" xfId="5036"/>
    <cellStyle name="Normal 2 3 2 28 2 2 4" xfId="5037"/>
    <cellStyle name="Normal 2 3 2 28 2 2 5" xfId="5038"/>
    <cellStyle name="Normal 2 3 2 28 2 2 6" xfId="5039"/>
    <cellStyle name="Normal 2 3 2 28 2 2 7" xfId="5040"/>
    <cellStyle name="Normal 2 3 2 28 2 2 8" xfId="5041"/>
    <cellStyle name="Normal 2 3 2 28 2 3" xfId="5042"/>
    <cellStyle name="Normal 2 3 2 28 2 4" xfId="5043"/>
    <cellStyle name="Normal 2 3 2 28 2 5" xfId="5044"/>
    <cellStyle name="Normal 2 3 2 28 2 6" xfId="5045"/>
    <cellStyle name="Normal 2 3 2 28 2 7" xfId="5046"/>
    <cellStyle name="Normal 2 3 2 28 2 8" xfId="5047"/>
    <cellStyle name="Normal 2 3 2 28 2 9" xfId="5048"/>
    <cellStyle name="Normal 2 3 2 28 3" xfId="5049"/>
    <cellStyle name="Normal 2 3 2 28 4" xfId="5050"/>
    <cellStyle name="Normal 2 3 2 28 4 2" xfId="5051"/>
    <cellStyle name="Normal 2 3 2 28 4 3" xfId="5052"/>
    <cellStyle name="Normal 2 3 2 28 4 4" xfId="5053"/>
    <cellStyle name="Normal 2 3 2 28 4 5" xfId="5054"/>
    <cellStyle name="Normal 2 3 2 28 4 6" xfId="5055"/>
    <cellStyle name="Normal 2 3 2 28 4 7" xfId="5056"/>
    <cellStyle name="Normal 2 3 2 28 4 8" xfId="5057"/>
    <cellStyle name="Normal 2 3 2 28 5" xfId="5058"/>
    <cellStyle name="Normal 2 3 2 28 6" xfId="5059"/>
    <cellStyle name="Normal 2 3 2 28 7" xfId="5060"/>
    <cellStyle name="Normal 2 3 2 28 8" xfId="5061"/>
    <cellStyle name="Normal 2 3 2 28 9" xfId="5062"/>
    <cellStyle name="Normal 2 3 2 29" xfId="5063"/>
    <cellStyle name="Normal 2 3 2 3" xfId="5064"/>
    <cellStyle name="Normal 2 3 2 30" xfId="5065"/>
    <cellStyle name="Normal 2 3 2 31" xfId="5066"/>
    <cellStyle name="Normal 2 3 2 32" xfId="5067"/>
    <cellStyle name="Normal 2 3 2 33" xfId="5068"/>
    <cellStyle name="Normal 2 3 2 34" xfId="5069"/>
    <cellStyle name="Normal 2 3 2 35" xfId="5070"/>
    <cellStyle name="Normal 2 3 2 36" xfId="5071"/>
    <cellStyle name="Normal 2 3 2 36 2" xfId="5072"/>
    <cellStyle name="Normal 2 3 2 36 2 2" xfId="5073"/>
    <cellStyle name="Normal 2 3 2 36 2 2 2" xfId="5074"/>
    <cellStyle name="Normal 2 3 2 36 2 2 3" xfId="5075"/>
    <cellStyle name="Normal 2 3 2 36 2 2 4" xfId="5076"/>
    <cellStyle name="Normal 2 3 2 36 2 2 5" xfId="5077"/>
    <cellStyle name="Normal 2 3 2 36 2 2 6" xfId="5078"/>
    <cellStyle name="Normal 2 3 2 36 2 2 7" xfId="5079"/>
    <cellStyle name="Normal 2 3 2 36 2 2 8" xfId="5080"/>
    <cellStyle name="Normal 2 3 2 36 2 3" xfId="5081"/>
    <cellStyle name="Normal 2 3 2 36 2 4" xfId="5082"/>
    <cellStyle name="Normal 2 3 2 36 2 5" xfId="5083"/>
    <cellStyle name="Normal 2 3 2 36 2 6" xfId="5084"/>
    <cellStyle name="Normal 2 3 2 36 2 7" xfId="5085"/>
    <cellStyle name="Normal 2 3 2 36 2 8" xfId="5086"/>
    <cellStyle name="Normal 2 3 2 36 3" xfId="5087"/>
    <cellStyle name="Normal 2 3 2 36 4" xfId="5088"/>
    <cellStyle name="Normal 2 3 2 36 5" xfId="5089"/>
    <cellStyle name="Normal 2 3 2 36 6" xfId="5090"/>
    <cellStyle name="Normal 2 3 2 36 7" xfId="5091"/>
    <cellStyle name="Normal 2 3 2 36 8" xfId="5092"/>
    <cellStyle name="Normal 2 3 2 36 9" xfId="5093"/>
    <cellStyle name="Normal 2 3 2 37" xfId="5094"/>
    <cellStyle name="Normal 2 3 2 37 2" xfId="5095"/>
    <cellStyle name="Normal 2 3 2 37 3" xfId="5096"/>
    <cellStyle name="Normal 2 3 2 37 4" xfId="5097"/>
    <cellStyle name="Normal 2 3 2 37 5" xfId="5098"/>
    <cellStyle name="Normal 2 3 2 37 6" xfId="5099"/>
    <cellStyle name="Normal 2 3 2 37 7" xfId="5100"/>
    <cellStyle name="Normal 2 3 2 37 8" xfId="5101"/>
    <cellStyle name="Normal 2 3 2 38" xfId="5102"/>
    <cellStyle name="Normal 2 3 2 39" xfId="5103"/>
    <cellStyle name="Normal 2 3 2 4" xfId="5104"/>
    <cellStyle name="Normal 2 3 2 40" xfId="5105"/>
    <cellStyle name="Normal 2 3 2 41" xfId="5106"/>
    <cellStyle name="Normal 2 3 2 42" xfId="5107"/>
    <cellStyle name="Normal 2 3 2 43" xfId="5108"/>
    <cellStyle name="Normal 2 3 2 5" xfId="5109"/>
    <cellStyle name="Normal 2 3 2 6" xfId="5110"/>
    <cellStyle name="Normal 2 3 2 7" xfId="5111"/>
    <cellStyle name="Normal 2 3 2 8" xfId="5112"/>
    <cellStyle name="Normal 2 3 2 9" xfId="5113"/>
    <cellStyle name="Normal 2 3 20" xfId="5114"/>
    <cellStyle name="Normal 2 3 21" xfId="5115"/>
    <cellStyle name="Normal 2 3 22" xfId="5116"/>
    <cellStyle name="Normal 2 3 23" xfId="5117"/>
    <cellStyle name="Normal 2 3 23 10" xfId="5118"/>
    <cellStyle name="Normal 2 3 23 10 2" xfId="5119"/>
    <cellStyle name="Normal 2 3 23 10 2 2" xfId="5120"/>
    <cellStyle name="Normal 2 3 23 10 2 2 2" xfId="5121"/>
    <cellStyle name="Normal 2 3 23 10 2 2 3" xfId="5122"/>
    <cellStyle name="Normal 2 3 23 10 2 2 4" xfId="5123"/>
    <cellStyle name="Normal 2 3 23 10 2 2 5" xfId="5124"/>
    <cellStyle name="Normal 2 3 23 10 2 2 6" xfId="5125"/>
    <cellStyle name="Normal 2 3 23 10 2 2 7" xfId="5126"/>
    <cellStyle name="Normal 2 3 23 10 2 2 8" xfId="5127"/>
    <cellStyle name="Normal 2 3 23 10 2 3" xfId="5128"/>
    <cellStyle name="Normal 2 3 23 10 2 4" xfId="5129"/>
    <cellStyle name="Normal 2 3 23 10 2 5" xfId="5130"/>
    <cellStyle name="Normal 2 3 23 10 2 6" xfId="5131"/>
    <cellStyle name="Normal 2 3 23 10 2 7" xfId="5132"/>
    <cellStyle name="Normal 2 3 23 10 2 8" xfId="5133"/>
    <cellStyle name="Normal 2 3 23 10 3" xfId="5134"/>
    <cellStyle name="Normal 2 3 23 10 4" xfId="5135"/>
    <cellStyle name="Normal 2 3 23 10 5" xfId="5136"/>
    <cellStyle name="Normal 2 3 23 10 6" xfId="5137"/>
    <cellStyle name="Normal 2 3 23 10 7" xfId="5138"/>
    <cellStyle name="Normal 2 3 23 10 8" xfId="5139"/>
    <cellStyle name="Normal 2 3 23 10 9" xfId="5140"/>
    <cellStyle name="Normal 2 3 23 11" xfId="5141"/>
    <cellStyle name="Normal 2 3 23 11 2" xfId="5142"/>
    <cellStyle name="Normal 2 3 23 11 3" xfId="5143"/>
    <cellStyle name="Normal 2 3 23 11 4" xfId="5144"/>
    <cellStyle name="Normal 2 3 23 11 5" xfId="5145"/>
    <cellStyle name="Normal 2 3 23 11 6" xfId="5146"/>
    <cellStyle name="Normal 2 3 23 11 7" xfId="5147"/>
    <cellStyle name="Normal 2 3 23 11 8" xfId="5148"/>
    <cellStyle name="Normal 2 3 23 12" xfId="5149"/>
    <cellStyle name="Normal 2 3 23 13" xfId="5150"/>
    <cellStyle name="Normal 2 3 23 14" xfId="5151"/>
    <cellStyle name="Normal 2 3 23 15" xfId="5152"/>
    <cellStyle name="Normal 2 3 23 16" xfId="5153"/>
    <cellStyle name="Normal 2 3 23 17" xfId="5154"/>
    <cellStyle name="Normal 2 3 23 2" xfId="5155"/>
    <cellStyle name="Normal 2 3 23 2 10" xfId="5156"/>
    <cellStyle name="Normal 2 3 23 2 10 2" xfId="5157"/>
    <cellStyle name="Normal 2 3 23 2 10 2 2" xfId="5158"/>
    <cellStyle name="Normal 2 3 23 2 10 2 2 2" xfId="5159"/>
    <cellStyle name="Normal 2 3 23 2 10 2 2 3" xfId="5160"/>
    <cellStyle name="Normal 2 3 23 2 10 2 2 4" xfId="5161"/>
    <cellStyle name="Normal 2 3 23 2 10 2 2 5" xfId="5162"/>
    <cellStyle name="Normal 2 3 23 2 10 2 2 6" xfId="5163"/>
    <cellStyle name="Normal 2 3 23 2 10 2 2 7" xfId="5164"/>
    <cellStyle name="Normal 2 3 23 2 10 2 2 8" xfId="5165"/>
    <cellStyle name="Normal 2 3 23 2 10 2 3" xfId="5166"/>
    <cellStyle name="Normal 2 3 23 2 10 2 4" xfId="5167"/>
    <cellStyle name="Normal 2 3 23 2 10 2 5" xfId="5168"/>
    <cellStyle name="Normal 2 3 23 2 10 2 6" xfId="5169"/>
    <cellStyle name="Normal 2 3 23 2 10 2 7" xfId="5170"/>
    <cellStyle name="Normal 2 3 23 2 10 2 8" xfId="5171"/>
    <cellStyle name="Normal 2 3 23 2 10 3" xfId="5172"/>
    <cellStyle name="Normal 2 3 23 2 10 4" xfId="5173"/>
    <cellStyle name="Normal 2 3 23 2 10 5" xfId="5174"/>
    <cellStyle name="Normal 2 3 23 2 10 6" xfId="5175"/>
    <cellStyle name="Normal 2 3 23 2 10 7" xfId="5176"/>
    <cellStyle name="Normal 2 3 23 2 10 8" xfId="5177"/>
    <cellStyle name="Normal 2 3 23 2 10 9" xfId="5178"/>
    <cellStyle name="Normal 2 3 23 2 11" xfId="5179"/>
    <cellStyle name="Normal 2 3 23 2 11 2" xfId="5180"/>
    <cellStyle name="Normal 2 3 23 2 11 3" xfId="5181"/>
    <cellStyle name="Normal 2 3 23 2 11 4" xfId="5182"/>
    <cellStyle name="Normal 2 3 23 2 11 5" xfId="5183"/>
    <cellStyle name="Normal 2 3 23 2 11 6" xfId="5184"/>
    <cellStyle name="Normal 2 3 23 2 11 7" xfId="5185"/>
    <cellStyle name="Normal 2 3 23 2 11 8" xfId="5186"/>
    <cellStyle name="Normal 2 3 23 2 12" xfId="5187"/>
    <cellStyle name="Normal 2 3 23 2 13" xfId="5188"/>
    <cellStyle name="Normal 2 3 23 2 14" xfId="5189"/>
    <cellStyle name="Normal 2 3 23 2 15" xfId="5190"/>
    <cellStyle name="Normal 2 3 23 2 16" xfId="5191"/>
    <cellStyle name="Normal 2 3 23 2 17" xfId="5192"/>
    <cellStyle name="Normal 2 3 23 2 2" xfId="5193"/>
    <cellStyle name="Normal 2 3 23 2 2 10" xfId="5194"/>
    <cellStyle name="Normal 2 3 23 2 2 2" xfId="5195"/>
    <cellStyle name="Normal 2 3 23 2 2 2 2" xfId="5196"/>
    <cellStyle name="Normal 2 3 23 2 2 2 2 2" xfId="5197"/>
    <cellStyle name="Normal 2 3 23 2 2 2 2 2 2" xfId="5198"/>
    <cellStyle name="Normal 2 3 23 2 2 2 2 2 3" xfId="5199"/>
    <cellStyle name="Normal 2 3 23 2 2 2 2 2 4" xfId="5200"/>
    <cellStyle name="Normal 2 3 23 2 2 2 2 2 5" xfId="5201"/>
    <cellStyle name="Normal 2 3 23 2 2 2 2 2 6" xfId="5202"/>
    <cellStyle name="Normal 2 3 23 2 2 2 2 2 7" xfId="5203"/>
    <cellStyle name="Normal 2 3 23 2 2 2 2 2 8" xfId="5204"/>
    <cellStyle name="Normal 2 3 23 2 2 2 2 3" xfId="5205"/>
    <cellStyle name="Normal 2 3 23 2 2 2 2 4" xfId="5206"/>
    <cellStyle name="Normal 2 3 23 2 2 2 2 5" xfId="5207"/>
    <cellStyle name="Normal 2 3 23 2 2 2 2 6" xfId="5208"/>
    <cellStyle name="Normal 2 3 23 2 2 2 2 7" xfId="5209"/>
    <cellStyle name="Normal 2 3 23 2 2 2 2 8" xfId="5210"/>
    <cellStyle name="Normal 2 3 23 2 2 2 3" xfId="5211"/>
    <cellStyle name="Normal 2 3 23 2 2 2 4" xfId="5212"/>
    <cellStyle name="Normal 2 3 23 2 2 2 5" xfId="5213"/>
    <cellStyle name="Normal 2 3 23 2 2 2 6" xfId="5214"/>
    <cellStyle name="Normal 2 3 23 2 2 2 7" xfId="5215"/>
    <cellStyle name="Normal 2 3 23 2 2 2 8" xfId="5216"/>
    <cellStyle name="Normal 2 3 23 2 2 2 9" xfId="5217"/>
    <cellStyle name="Normal 2 3 23 2 2 3" xfId="5218"/>
    <cellStyle name="Normal 2 3 23 2 2 4" xfId="5219"/>
    <cellStyle name="Normal 2 3 23 2 2 4 2" xfId="5220"/>
    <cellStyle name="Normal 2 3 23 2 2 4 3" xfId="5221"/>
    <cellStyle name="Normal 2 3 23 2 2 4 4" xfId="5222"/>
    <cellStyle name="Normal 2 3 23 2 2 4 5" xfId="5223"/>
    <cellStyle name="Normal 2 3 23 2 2 4 6" xfId="5224"/>
    <cellStyle name="Normal 2 3 23 2 2 4 7" xfId="5225"/>
    <cellStyle name="Normal 2 3 23 2 2 4 8" xfId="5226"/>
    <cellStyle name="Normal 2 3 23 2 2 5" xfId="5227"/>
    <cellStyle name="Normal 2 3 23 2 2 6" xfId="5228"/>
    <cellStyle name="Normal 2 3 23 2 2 7" xfId="5229"/>
    <cellStyle name="Normal 2 3 23 2 2 8" xfId="5230"/>
    <cellStyle name="Normal 2 3 23 2 2 9" xfId="5231"/>
    <cellStyle name="Normal 2 3 23 2 3" xfId="5232"/>
    <cellStyle name="Normal 2 3 23 2 4" xfId="5233"/>
    <cellStyle name="Normal 2 3 23 2 5" xfId="5234"/>
    <cellStyle name="Normal 2 3 23 2 6" xfId="5235"/>
    <cellStyle name="Normal 2 3 23 2 7" xfId="5236"/>
    <cellStyle name="Normal 2 3 23 2 8" xfId="5237"/>
    <cellStyle name="Normal 2 3 23 2 9" xfId="5238"/>
    <cellStyle name="Normal 2 3 23 3" xfId="5239"/>
    <cellStyle name="Normal 2 3 23 3 10" xfId="5240"/>
    <cellStyle name="Normal 2 3 23 3 2" xfId="5241"/>
    <cellStyle name="Normal 2 3 23 3 2 2" xfId="5242"/>
    <cellStyle name="Normal 2 3 23 3 2 2 2" xfId="5243"/>
    <cellStyle name="Normal 2 3 23 3 2 2 2 2" xfId="5244"/>
    <cellStyle name="Normal 2 3 23 3 2 2 2 3" xfId="5245"/>
    <cellStyle name="Normal 2 3 23 3 2 2 2 4" xfId="5246"/>
    <cellStyle name="Normal 2 3 23 3 2 2 2 5" xfId="5247"/>
    <cellStyle name="Normal 2 3 23 3 2 2 2 6" xfId="5248"/>
    <cellStyle name="Normal 2 3 23 3 2 2 2 7" xfId="5249"/>
    <cellStyle name="Normal 2 3 23 3 2 2 2 8" xfId="5250"/>
    <cellStyle name="Normal 2 3 23 3 2 2 3" xfId="5251"/>
    <cellStyle name="Normal 2 3 23 3 2 2 4" xfId="5252"/>
    <cellStyle name="Normal 2 3 23 3 2 2 5" xfId="5253"/>
    <cellStyle name="Normal 2 3 23 3 2 2 6" xfId="5254"/>
    <cellStyle name="Normal 2 3 23 3 2 2 7" xfId="5255"/>
    <cellStyle name="Normal 2 3 23 3 2 2 8" xfId="5256"/>
    <cellStyle name="Normal 2 3 23 3 2 3" xfId="5257"/>
    <cellStyle name="Normal 2 3 23 3 2 4" xfId="5258"/>
    <cellStyle name="Normal 2 3 23 3 2 5" xfId="5259"/>
    <cellStyle name="Normal 2 3 23 3 2 6" xfId="5260"/>
    <cellStyle name="Normal 2 3 23 3 2 7" xfId="5261"/>
    <cellStyle name="Normal 2 3 23 3 2 8" xfId="5262"/>
    <cellStyle name="Normal 2 3 23 3 2 9" xfId="5263"/>
    <cellStyle name="Normal 2 3 23 3 3" xfId="5264"/>
    <cellStyle name="Normal 2 3 23 3 4" xfId="5265"/>
    <cellStyle name="Normal 2 3 23 3 4 2" xfId="5266"/>
    <cellStyle name="Normal 2 3 23 3 4 3" xfId="5267"/>
    <cellStyle name="Normal 2 3 23 3 4 4" xfId="5268"/>
    <cellStyle name="Normal 2 3 23 3 4 5" xfId="5269"/>
    <cellStyle name="Normal 2 3 23 3 4 6" xfId="5270"/>
    <cellStyle name="Normal 2 3 23 3 4 7" xfId="5271"/>
    <cellStyle name="Normal 2 3 23 3 4 8" xfId="5272"/>
    <cellStyle name="Normal 2 3 23 3 5" xfId="5273"/>
    <cellStyle name="Normal 2 3 23 3 6" xfId="5274"/>
    <cellStyle name="Normal 2 3 23 3 7" xfId="5275"/>
    <cellStyle name="Normal 2 3 23 3 8" xfId="5276"/>
    <cellStyle name="Normal 2 3 23 3 9" xfId="5277"/>
    <cellStyle name="Normal 2 3 23 4" xfId="5278"/>
    <cellStyle name="Normal 2 3 23 5" xfId="5279"/>
    <cellStyle name="Normal 2 3 23 6" xfId="5280"/>
    <cellStyle name="Normal 2 3 23 7" xfId="5281"/>
    <cellStyle name="Normal 2 3 23 8" xfId="5282"/>
    <cellStyle name="Normal 2 3 23 9" xfId="5283"/>
    <cellStyle name="Normal 2 3 24" xfId="5284"/>
    <cellStyle name="Normal 2 3 25" xfId="5285"/>
    <cellStyle name="Normal 2 3 26" xfId="5286"/>
    <cellStyle name="Normal 2 3 27" xfId="5287"/>
    <cellStyle name="Normal 2 3 28" xfId="5288"/>
    <cellStyle name="Normal 2 3 28 10" xfId="5289"/>
    <cellStyle name="Normal 2 3 28 2" xfId="5290"/>
    <cellStyle name="Normal 2 3 28 2 2" xfId="5291"/>
    <cellStyle name="Normal 2 3 28 2 2 2" xfId="5292"/>
    <cellStyle name="Normal 2 3 28 2 2 2 2" xfId="5293"/>
    <cellStyle name="Normal 2 3 28 2 2 2 3" xfId="5294"/>
    <cellStyle name="Normal 2 3 28 2 2 2 4" xfId="5295"/>
    <cellStyle name="Normal 2 3 28 2 2 2 5" xfId="5296"/>
    <cellStyle name="Normal 2 3 28 2 2 2 6" xfId="5297"/>
    <cellStyle name="Normal 2 3 28 2 2 2 7" xfId="5298"/>
    <cellStyle name="Normal 2 3 28 2 2 2 8" xfId="5299"/>
    <cellStyle name="Normal 2 3 28 2 2 3" xfId="5300"/>
    <cellStyle name="Normal 2 3 28 2 2 4" xfId="5301"/>
    <cellStyle name="Normal 2 3 28 2 2 5" xfId="5302"/>
    <cellStyle name="Normal 2 3 28 2 2 6" xfId="5303"/>
    <cellStyle name="Normal 2 3 28 2 2 7" xfId="5304"/>
    <cellStyle name="Normal 2 3 28 2 2 8" xfId="5305"/>
    <cellStyle name="Normal 2 3 28 2 3" xfId="5306"/>
    <cellStyle name="Normal 2 3 28 2 4" xfId="5307"/>
    <cellStyle name="Normal 2 3 28 2 5" xfId="5308"/>
    <cellStyle name="Normal 2 3 28 2 6" xfId="5309"/>
    <cellStyle name="Normal 2 3 28 2 7" xfId="5310"/>
    <cellStyle name="Normal 2 3 28 2 8" xfId="5311"/>
    <cellStyle name="Normal 2 3 28 2 9" xfId="5312"/>
    <cellStyle name="Normal 2 3 28 3" xfId="5313"/>
    <cellStyle name="Normal 2 3 28 4" xfId="5314"/>
    <cellStyle name="Normal 2 3 28 4 2" xfId="5315"/>
    <cellStyle name="Normal 2 3 28 4 3" xfId="5316"/>
    <cellStyle name="Normal 2 3 28 4 4" xfId="5317"/>
    <cellStyle name="Normal 2 3 28 4 5" xfId="5318"/>
    <cellStyle name="Normal 2 3 28 4 6" xfId="5319"/>
    <cellStyle name="Normal 2 3 28 4 7" xfId="5320"/>
    <cellStyle name="Normal 2 3 28 4 8" xfId="5321"/>
    <cellStyle name="Normal 2 3 28 5" xfId="5322"/>
    <cellStyle name="Normal 2 3 28 6" xfId="5323"/>
    <cellStyle name="Normal 2 3 28 7" xfId="5324"/>
    <cellStyle name="Normal 2 3 28 8" xfId="5325"/>
    <cellStyle name="Normal 2 3 28 9" xfId="5326"/>
    <cellStyle name="Normal 2 3 29" xfId="5327"/>
    <cellStyle name="Normal 2 3 3" xfId="5328"/>
    <cellStyle name="Normal 2 3 3 10" xfId="5329"/>
    <cellStyle name="Normal 2 3 3 11" xfId="5330"/>
    <cellStyle name="Normal 2 3 3 12" xfId="5331"/>
    <cellStyle name="Normal 2 3 3 13" xfId="5332"/>
    <cellStyle name="Normal 2 3 3 14" xfId="5333"/>
    <cellStyle name="Normal 2 3 3 15" xfId="5334"/>
    <cellStyle name="Normal 2 3 3 15 2" xfId="5335"/>
    <cellStyle name="Normal 2 3 3 15 2 2" xfId="5336"/>
    <cellStyle name="Normal 2 3 3 15 2 2 2" xfId="5337"/>
    <cellStyle name="Normal 2 3 3 15 2 2 3" xfId="5338"/>
    <cellStyle name="Normal 2 3 3 15 2 2 4" xfId="5339"/>
    <cellStyle name="Normal 2 3 3 15 2 2 5" xfId="5340"/>
    <cellStyle name="Normal 2 3 3 15 2 2 6" xfId="5341"/>
    <cellStyle name="Normal 2 3 3 15 2 2 7" xfId="5342"/>
    <cellStyle name="Normal 2 3 3 15 2 2 8" xfId="5343"/>
    <cellStyle name="Normal 2 3 3 15 2 3" xfId="5344"/>
    <cellStyle name="Normal 2 3 3 15 2 4" xfId="5345"/>
    <cellStyle name="Normal 2 3 3 15 2 5" xfId="5346"/>
    <cellStyle name="Normal 2 3 3 15 2 6" xfId="5347"/>
    <cellStyle name="Normal 2 3 3 15 2 7" xfId="5348"/>
    <cellStyle name="Normal 2 3 3 15 2 8" xfId="5349"/>
    <cellStyle name="Normal 2 3 3 15 3" xfId="5350"/>
    <cellStyle name="Normal 2 3 3 15 4" xfId="5351"/>
    <cellStyle name="Normal 2 3 3 15 5" xfId="5352"/>
    <cellStyle name="Normal 2 3 3 15 6" xfId="5353"/>
    <cellStyle name="Normal 2 3 3 15 7" xfId="5354"/>
    <cellStyle name="Normal 2 3 3 15 8" xfId="5355"/>
    <cellStyle name="Normal 2 3 3 15 9" xfId="5356"/>
    <cellStyle name="Normal 2 3 3 16" xfId="5357"/>
    <cellStyle name="Normal 2 3 3 16 2" xfId="5358"/>
    <cellStyle name="Normal 2 3 3 16 3" xfId="5359"/>
    <cellStyle name="Normal 2 3 3 16 4" xfId="5360"/>
    <cellStyle name="Normal 2 3 3 16 5" xfId="5361"/>
    <cellStyle name="Normal 2 3 3 16 6" xfId="5362"/>
    <cellStyle name="Normal 2 3 3 16 7" xfId="5363"/>
    <cellStyle name="Normal 2 3 3 16 8" xfId="5364"/>
    <cellStyle name="Normal 2 3 3 17" xfId="5365"/>
    <cellStyle name="Normal 2 3 3 18" xfId="5366"/>
    <cellStyle name="Normal 2 3 3 19" xfId="5367"/>
    <cellStyle name="Normal 2 3 3 2" xfId="5368"/>
    <cellStyle name="Normal 2 3 3 2 10" xfId="5369"/>
    <cellStyle name="Normal 2 3 3 2 11" xfId="5370"/>
    <cellStyle name="Normal 2 3 3 2 12" xfId="5371"/>
    <cellStyle name="Normal 2 3 3 2 13" xfId="5372"/>
    <cellStyle name="Normal 2 3 3 2 14" xfId="5373"/>
    <cellStyle name="Normal 2 3 3 2 15" xfId="5374"/>
    <cellStyle name="Normal 2 3 3 2 15 2" xfId="5375"/>
    <cellStyle name="Normal 2 3 3 2 15 2 2" xfId="5376"/>
    <cellStyle name="Normal 2 3 3 2 15 2 2 2" xfId="5377"/>
    <cellStyle name="Normal 2 3 3 2 15 2 2 3" xfId="5378"/>
    <cellStyle name="Normal 2 3 3 2 15 2 2 4" xfId="5379"/>
    <cellStyle name="Normal 2 3 3 2 15 2 2 5" xfId="5380"/>
    <cellStyle name="Normal 2 3 3 2 15 2 2 6" xfId="5381"/>
    <cellStyle name="Normal 2 3 3 2 15 2 2 7" xfId="5382"/>
    <cellStyle name="Normal 2 3 3 2 15 2 2 8" xfId="5383"/>
    <cellStyle name="Normal 2 3 3 2 15 2 3" xfId="5384"/>
    <cellStyle name="Normal 2 3 3 2 15 2 4" xfId="5385"/>
    <cellStyle name="Normal 2 3 3 2 15 2 5" xfId="5386"/>
    <cellStyle name="Normal 2 3 3 2 15 2 6" xfId="5387"/>
    <cellStyle name="Normal 2 3 3 2 15 2 7" xfId="5388"/>
    <cellStyle name="Normal 2 3 3 2 15 2 8" xfId="5389"/>
    <cellStyle name="Normal 2 3 3 2 15 3" xfId="5390"/>
    <cellStyle name="Normal 2 3 3 2 15 4" xfId="5391"/>
    <cellStyle name="Normal 2 3 3 2 15 5" xfId="5392"/>
    <cellStyle name="Normal 2 3 3 2 15 6" xfId="5393"/>
    <cellStyle name="Normal 2 3 3 2 15 7" xfId="5394"/>
    <cellStyle name="Normal 2 3 3 2 15 8" xfId="5395"/>
    <cellStyle name="Normal 2 3 3 2 15 9" xfId="5396"/>
    <cellStyle name="Normal 2 3 3 2 16" xfId="5397"/>
    <cellStyle name="Normal 2 3 3 2 16 2" xfId="5398"/>
    <cellStyle name="Normal 2 3 3 2 16 3" xfId="5399"/>
    <cellStyle name="Normal 2 3 3 2 16 4" xfId="5400"/>
    <cellStyle name="Normal 2 3 3 2 16 5" xfId="5401"/>
    <cellStyle name="Normal 2 3 3 2 16 6" xfId="5402"/>
    <cellStyle name="Normal 2 3 3 2 16 7" xfId="5403"/>
    <cellStyle name="Normal 2 3 3 2 16 8" xfId="5404"/>
    <cellStyle name="Normal 2 3 3 2 17" xfId="5405"/>
    <cellStyle name="Normal 2 3 3 2 18" xfId="5406"/>
    <cellStyle name="Normal 2 3 3 2 19" xfId="5407"/>
    <cellStyle name="Normal 2 3 3 2 2" xfId="5408"/>
    <cellStyle name="Normal 2 3 3 2 2 10" xfId="5409"/>
    <cellStyle name="Normal 2 3 3 2 2 10 2" xfId="5410"/>
    <cellStyle name="Normal 2 3 3 2 2 10 2 2" xfId="5411"/>
    <cellStyle name="Normal 2 3 3 2 2 10 2 2 2" xfId="5412"/>
    <cellStyle name="Normal 2 3 3 2 2 10 2 2 3" xfId="5413"/>
    <cellStyle name="Normal 2 3 3 2 2 10 2 2 4" xfId="5414"/>
    <cellStyle name="Normal 2 3 3 2 2 10 2 2 5" xfId="5415"/>
    <cellStyle name="Normal 2 3 3 2 2 10 2 2 6" xfId="5416"/>
    <cellStyle name="Normal 2 3 3 2 2 10 2 2 7" xfId="5417"/>
    <cellStyle name="Normal 2 3 3 2 2 10 2 2 8" xfId="5418"/>
    <cellStyle name="Normal 2 3 3 2 2 10 2 3" xfId="5419"/>
    <cellStyle name="Normal 2 3 3 2 2 10 2 4" xfId="5420"/>
    <cellStyle name="Normal 2 3 3 2 2 10 2 5" xfId="5421"/>
    <cellStyle name="Normal 2 3 3 2 2 10 2 6" xfId="5422"/>
    <cellStyle name="Normal 2 3 3 2 2 10 2 7" xfId="5423"/>
    <cellStyle name="Normal 2 3 3 2 2 10 2 8" xfId="5424"/>
    <cellStyle name="Normal 2 3 3 2 2 10 3" xfId="5425"/>
    <cellStyle name="Normal 2 3 3 2 2 10 4" xfId="5426"/>
    <cellStyle name="Normal 2 3 3 2 2 10 5" xfId="5427"/>
    <cellStyle name="Normal 2 3 3 2 2 10 6" xfId="5428"/>
    <cellStyle name="Normal 2 3 3 2 2 10 7" xfId="5429"/>
    <cellStyle name="Normal 2 3 3 2 2 10 8" xfId="5430"/>
    <cellStyle name="Normal 2 3 3 2 2 10 9" xfId="5431"/>
    <cellStyle name="Normal 2 3 3 2 2 11" xfId="5432"/>
    <cellStyle name="Normal 2 3 3 2 2 11 2" xfId="5433"/>
    <cellStyle name="Normal 2 3 3 2 2 11 3" xfId="5434"/>
    <cellStyle name="Normal 2 3 3 2 2 11 4" xfId="5435"/>
    <cellStyle name="Normal 2 3 3 2 2 11 5" xfId="5436"/>
    <cellStyle name="Normal 2 3 3 2 2 11 6" xfId="5437"/>
    <cellStyle name="Normal 2 3 3 2 2 11 7" xfId="5438"/>
    <cellStyle name="Normal 2 3 3 2 2 11 8" xfId="5439"/>
    <cellStyle name="Normal 2 3 3 2 2 12" xfId="5440"/>
    <cellStyle name="Normal 2 3 3 2 2 13" xfId="5441"/>
    <cellStyle name="Normal 2 3 3 2 2 14" xfId="5442"/>
    <cellStyle name="Normal 2 3 3 2 2 15" xfId="5443"/>
    <cellStyle name="Normal 2 3 3 2 2 16" xfId="5444"/>
    <cellStyle name="Normal 2 3 3 2 2 17" xfId="5445"/>
    <cellStyle name="Normal 2 3 3 2 2 2" xfId="5446"/>
    <cellStyle name="Normal 2 3 3 2 2 2 10" xfId="5447"/>
    <cellStyle name="Normal 2 3 3 2 2 2 10 2" xfId="5448"/>
    <cellStyle name="Normal 2 3 3 2 2 2 10 2 2" xfId="5449"/>
    <cellStyle name="Normal 2 3 3 2 2 2 10 2 2 2" xfId="5450"/>
    <cellStyle name="Normal 2 3 3 2 2 2 10 2 2 3" xfId="5451"/>
    <cellStyle name="Normal 2 3 3 2 2 2 10 2 2 4" xfId="5452"/>
    <cellStyle name="Normal 2 3 3 2 2 2 10 2 2 5" xfId="5453"/>
    <cellStyle name="Normal 2 3 3 2 2 2 10 2 2 6" xfId="5454"/>
    <cellStyle name="Normal 2 3 3 2 2 2 10 2 2 7" xfId="5455"/>
    <cellStyle name="Normal 2 3 3 2 2 2 10 2 2 8" xfId="5456"/>
    <cellStyle name="Normal 2 3 3 2 2 2 10 2 3" xfId="5457"/>
    <cellStyle name="Normal 2 3 3 2 2 2 10 2 4" xfId="5458"/>
    <cellStyle name="Normal 2 3 3 2 2 2 10 2 5" xfId="5459"/>
    <cellStyle name="Normal 2 3 3 2 2 2 10 2 6" xfId="5460"/>
    <cellStyle name="Normal 2 3 3 2 2 2 10 2 7" xfId="5461"/>
    <cellStyle name="Normal 2 3 3 2 2 2 10 2 8" xfId="5462"/>
    <cellStyle name="Normal 2 3 3 2 2 2 10 3" xfId="5463"/>
    <cellStyle name="Normal 2 3 3 2 2 2 10 4" xfId="5464"/>
    <cellStyle name="Normal 2 3 3 2 2 2 10 5" xfId="5465"/>
    <cellStyle name="Normal 2 3 3 2 2 2 10 6" xfId="5466"/>
    <cellStyle name="Normal 2 3 3 2 2 2 10 7" xfId="5467"/>
    <cellStyle name="Normal 2 3 3 2 2 2 10 8" xfId="5468"/>
    <cellStyle name="Normal 2 3 3 2 2 2 10 9" xfId="5469"/>
    <cellStyle name="Normal 2 3 3 2 2 2 11" xfId="5470"/>
    <cellStyle name="Normal 2 3 3 2 2 2 11 2" xfId="5471"/>
    <cellStyle name="Normal 2 3 3 2 2 2 11 3" xfId="5472"/>
    <cellStyle name="Normal 2 3 3 2 2 2 11 4" xfId="5473"/>
    <cellStyle name="Normal 2 3 3 2 2 2 11 5" xfId="5474"/>
    <cellStyle name="Normal 2 3 3 2 2 2 11 6" xfId="5475"/>
    <cellStyle name="Normal 2 3 3 2 2 2 11 7" xfId="5476"/>
    <cellStyle name="Normal 2 3 3 2 2 2 11 8" xfId="5477"/>
    <cellStyle name="Normal 2 3 3 2 2 2 12" xfId="5478"/>
    <cellStyle name="Normal 2 3 3 2 2 2 13" xfId="5479"/>
    <cellStyle name="Normal 2 3 3 2 2 2 14" xfId="5480"/>
    <cellStyle name="Normal 2 3 3 2 2 2 15" xfId="5481"/>
    <cellStyle name="Normal 2 3 3 2 2 2 16" xfId="5482"/>
    <cellStyle name="Normal 2 3 3 2 2 2 17" xfId="5483"/>
    <cellStyle name="Normal 2 3 3 2 2 2 2" xfId="5484"/>
    <cellStyle name="Normal 2 3 3 2 2 2 2 10" xfId="5485"/>
    <cellStyle name="Normal 2 3 3 2 2 2 2 2" xfId="5486"/>
    <cellStyle name="Normal 2 3 3 2 2 2 2 2 2" xfId="5487"/>
    <cellStyle name="Normal 2 3 3 2 2 2 2 2 2 2" xfId="5488"/>
    <cellStyle name="Normal 2 3 3 2 2 2 2 2 2 2 2" xfId="5489"/>
    <cellStyle name="Normal 2 3 3 2 2 2 2 2 2 2 3" xfId="5490"/>
    <cellStyle name="Normal 2 3 3 2 2 2 2 2 2 2 4" xfId="5491"/>
    <cellStyle name="Normal 2 3 3 2 2 2 2 2 2 2 5" xfId="5492"/>
    <cellStyle name="Normal 2 3 3 2 2 2 2 2 2 2 6" xfId="5493"/>
    <cellStyle name="Normal 2 3 3 2 2 2 2 2 2 2 7" xfId="5494"/>
    <cellStyle name="Normal 2 3 3 2 2 2 2 2 2 2 8" xfId="5495"/>
    <cellStyle name="Normal 2 3 3 2 2 2 2 2 2 3" xfId="5496"/>
    <cellStyle name="Normal 2 3 3 2 2 2 2 2 2 4" xfId="5497"/>
    <cellStyle name="Normal 2 3 3 2 2 2 2 2 2 5" xfId="5498"/>
    <cellStyle name="Normal 2 3 3 2 2 2 2 2 2 6" xfId="5499"/>
    <cellStyle name="Normal 2 3 3 2 2 2 2 2 2 7" xfId="5500"/>
    <cellStyle name="Normal 2 3 3 2 2 2 2 2 2 8" xfId="5501"/>
    <cellStyle name="Normal 2 3 3 2 2 2 2 2 3" xfId="5502"/>
    <cellStyle name="Normal 2 3 3 2 2 2 2 2 4" xfId="5503"/>
    <cellStyle name="Normal 2 3 3 2 2 2 2 2 5" xfId="5504"/>
    <cellStyle name="Normal 2 3 3 2 2 2 2 2 6" xfId="5505"/>
    <cellStyle name="Normal 2 3 3 2 2 2 2 2 7" xfId="5506"/>
    <cellStyle name="Normal 2 3 3 2 2 2 2 2 8" xfId="5507"/>
    <cellStyle name="Normal 2 3 3 2 2 2 2 2 9" xfId="5508"/>
    <cellStyle name="Normal 2 3 3 2 2 2 2 3" xfId="5509"/>
    <cellStyle name="Normal 2 3 3 2 2 2 2 4" xfId="5510"/>
    <cellStyle name="Normal 2 3 3 2 2 2 2 4 2" xfId="5511"/>
    <cellStyle name="Normal 2 3 3 2 2 2 2 4 3" xfId="5512"/>
    <cellStyle name="Normal 2 3 3 2 2 2 2 4 4" xfId="5513"/>
    <cellStyle name="Normal 2 3 3 2 2 2 2 4 5" xfId="5514"/>
    <cellStyle name="Normal 2 3 3 2 2 2 2 4 6" xfId="5515"/>
    <cellStyle name="Normal 2 3 3 2 2 2 2 4 7" xfId="5516"/>
    <cellStyle name="Normal 2 3 3 2 2 2 2 4 8" xfId="5517"/>
    <cellStyle name="Normal 2 3 3 2 2 2 2 5" xfId="5518"/>
    <cellStyle name="Normal 2 3 3 2 2 2 2 6" xfId="5519"/>
    <cellStyle name="Normal 2 3 3 2 2 2 2 7" xfId="5520"/>
    <cellStyle name="Normal 2 3 3 2 2 2 2 8" xfId="5521"/>
    <cellStyle name="Normal 2 3 3 2 2 2 2 9" xfId="5522"/>
    <cellStyle name="Normal 2 3 3 2 2 2 3" xfId="5523"/>
    <cellStyle name="Normal 2 3 3 2 2 2 4" xfId="5524"/>
    <cellStyle name="Normal 2 3 3 2 2 2 5" xfId="5525"/>
    <cellStyle name="Normal 2 3 3 2 2 2 6" xfId="5526"/>
    <cellStyle name="Normal 2 3 3 2 2 2 7" xfId="5527"/>
    <cellStyle name="Normal 2 3 3 2 2 2 8" xfId="5528"/>
    <cellStyle name="Normal 2 3 3 2 2 2 9" xfId="5529"/>
    <cellStyle name="Normal 2 3 3 2 2 3" xfId="5530"/>
    <cellStyle name="Normal 2 3 3 2 2 3 10" xfId="5531"/>
    <cellStyle name="Normal 2 3 3 2 2 3 2" xfId="5532"/>
    <cellStyle name="Normal 2 3 3 2 2 3 2 2" xfId="5533"/>
    <cellStyle name="Normal 2 3 3 2 2 3 2 2 2" xfId="5534"/>
    <cellStyle name="Normal 2 3 3 2 2 3 2 2 2 2" xfId="5535"/>
    <cellStyle name="Normal 2 3 3 2 2 3 2 2 2 3" xfId="5536"/>
    <cellStyle name="Normal 2 3 3 2 2 3 2 2 2 4" xfId="5537"/>
    <cellStyle name="Normal 2 3 3 2 2 3 2 2 2 5" xfId="5538"/>
    <cellStyle name="Normal 2 3 3 2 2 3 2 2 2 6" xfId="5539"/>
    <cellStyle name="Normal 2 3 3 2 2 3 2 2 2 7" xfId="5540"/>
    <cellStyle name="Normal 2 3 3 2 2 3 2 2 2 8" xfId="5541"/>
    <cellStyle name="Normal 2 3 3 2 2 3 2 2 3" xfId="5542"/>
    <cellStyle name="Normal 2 3 3 2 2 3 2 2 4" xfId="5543"/>
    <cellStyle name="Normal 2 3 3 2 2 3 2 2 5" xfId="5544"/>
    <cellStyle name="Normal 2 3 3 2 2 3 2 2 6" xfId="5545"/>
    <cellStyle name="Normal 2 3 3 2 2 3 2 2 7" xfId="5546"/>
    <cellStyle name="Normal 2 3 3 2 2 3 2 2 8" xfId="5547"/>
    <cellStyle name="Normal 2 3 3 2 2 3 2 3" xfId="5548"/>
    <cellStyle name="Normal 2 3 3 2 2 3 2 4" xfId="5549"/>
    <cellStyle name="Normal 2 3 3 2 2 3 2 5" xfId="5550"/>
    <cellStyle name="Normal 2 3 3 2 2 3 2 6" xfId="5551"/>
    <cellStyle name="Normal 2 3 3 2 2 3 2 7" xfId="5552"/>
    <cellStyle name="Normal 2 3 3 2 2 3 2 8" xfId="5553"/>
    <cellStyle name="Normal 2 3 3 2 2 3 2 9" xfId="5554"/>
    <cellStyle name="Normal 2 3 3 2 2 3 3" xfId="5555"/>
    <cellStyle name="Normal 2 3 3 2 2 3 4" xfId="5556"/>
    <cellStyle name="Normal 2 3 3 2 2 3 4 2" xfId="5557"/>
    <cellStyle name="Normal 2 3 3 2 2 3 4 3" xfId="5558"/>
    <cellStyle name="Normal 2 3 3 2 2 3 4 4" xfId="5559"/>
    <cellStyle name="Normal 2 3 3 2 2 3 4 5" xfId="5560"/>
    <cellStyle name="Normal 2 3 3 2 2 3 4 6" xfId="5561"/>
    <cellStyle name="Normal 2 3 3 2 2 3 4 7" xfId="5562"/>
    <cellStyle name="Normal 2 3 3 2 2 3 4 8" xfId="5563"/>
    <cellStyle name="Normal 2 3 3 2 2 3 5" xfId="5564"/>
    <cellStyle name="Normal 2 3 3 2 2 3 6" xfId="5565"/>
    <cellStyle name="Normal 2 3 3 2 2 3 7" xfId="5566"/>
    <cellStyle name="Normal 2 3 3 2 2 3 8" xfId="5567"/>
    <cellStyle name="Normal 2 3 3 2 2 3 9" xfId="5568"/>
    <cellStyle name="Normal 2 3 3 2 2 4" xfId="5569"/>
    <cellStyle name="Normal 2 3 3 2 2 5" xfId="5570"/>
    <cellStyle name="Normal 2 3 3 2 2 6" xfId="5571"/>
    <cellStyle name="Normal 2 3 3 2 2 7" xfId="5572"/>
    <cellStyle name="Normal 2 3 3 2 2 8" xfId="5573"/>
    <cellStyle name="Normal 2 3 3 2 2 9" xfId="5574"/>
    <cellStyle name="Normal 2 3 3 2 20" xfId="5575"/>
    <cellStyle name="Normal 2 3 3 2 21" xfId="5576"/>
    <cellStyle name="Normal 2 3 3 2 22" xfId="5577"/>
    <cellStyle name="Normal 2 3 3 2 3" xfId="5578"/>
    <cellStyle name="Normal 2 3 3 2 4" xfId="5579"/>
    <cellStyle name="Normal 2 3 3 2 5" xfId="5580"/>
    <cellStyle name="Normal 2 3 3 2 6" xfId="5581"/>
    <cellStyle name="Normal 2 3 3 2 7" xfId="5582"/>
    <cellStyle name="Normal 2 3 3 2 7 10" xfId="5583"/>
    <cellStyle name="Normal 2 3 3 2 7 2" xfId="5584"/>
    <cellStyle name="Normal 2 3 3 2 7 2 2" xfId="5585"/>
    <cellStyle name="Normal 2 3 3 2 7 2 2 2" xfId="5586"/>
    <cellStyle name="Normal 2 3 3 2 7 2 2 2 2" xfId="5587"/>
    <cellStyle name="Normal 2 3 3 2 7 2 2 2 3" xfId="5588"/>
    <cellStyle name="Normal 2 3 3 2 7 2 2 2 4" xfId="5589"/>
    <cellStyle name="Normal 2 3 3 2 7 2 2 2 5" xfId="5590"/>
    <cellStyle name="Normal 2 3 3 2 7 2 2 2 6" xfId="5591"/>
    <cellStyle name="Normal 2 3 3 2 7 2 2 2 7" xfId="5592"/>
    <cellStyle name="Normal 2 3 3 2 7 2 2 2 8" xfId="5593"/>
    <cellStyle name="Normal 2 3 3 2 7 2 2 3" xfId="5594"/>
    <cellStyle name="Normal 2 3 3 2 7 2 2 4" xfId="5595"/>
    <cellStyle name="Normal 2 3 3 2 7 2 2 5" xfId="5596"/>
    <cellStyle name="Normal 2 3 3 2 7 2 2 6" xfId="5597"/>
    <cellStyle name="Normal 2 3 3 2 7 2 2 7" xfId="5598"/>
    <cellStyle name="Normal 2 3 3 2 7 2 2 8" xfId="5599"/>
    <cellStyle name="Normal 2 3 3 2 7 2 3" xfId="5600"/>
    <cellStyle name="Normal 2 3 3 2 7 2 4" xfId="5601"/>
    <cellStyle name="Normal 2 3 3 2 7 2 5" xfId="5602"/>
    <cellStyle name="Normal 2 3 3 2 7 2 6" xfId="5603"/>
    <cellStyle name="Normal 2 3 3 2 7 2 7" xfId="5604"/>
    <cellStyle name="Normal 2 3 3 2 7 2 8" xfId="5605"/>
    <cellStyle name="Normal 2 3 3 2 7 2 9" xfId="5606"/>
    <cellStyle name="Normal 2 3 3 2 7 3" xfId="5607"/>
    <cellStyle name="Normal 2 3 3 2 7 4" xfId="5608"/>
    <cellStyle name="Normal 2 3 3 2 7 4 2" xfId="5609"/>
    <cellStyle name="Normal 2 3 3 2 7 4 3" xfId="5610"/>
    <cellStyle name="Normal 2 3 3 2 7 4 4" xfId="5611"/>
    <cellStyle name="Normal 2 3 3 2 7 4 5" xfId="5612"/>
    <cellStyle name="Normal 2 3 3 2 7 4 6" xfId="5613"/>
    <cellStyle name="Normal 2 3 3 2 7 4 7" xfId="5614"/>
    <cellStyle name="Normal 2 3 3 2 7 4 8" xfId="5615"/>
    <cellStyle name="Normal 2 3 3 2 7 5" xfId="5616"/>
    <cellStyle name="Normal 2 3 3 2 7 6" xfId="5617"/>
    <cellStyle name="Normal 2 3 3 2 7 7" xfId="5618"/>
    <cellStyle name="Normal 2 3 3 2 7 8" xfId="5619"/>
    <cellStyle name="Normal 2 3 3 2 7 9" xfId="5620"/>
    <cellStyle name="Normal 2 3 3 2 8" xfId="5621"/>
    <cellStyle name="Normal 2 3 3 2 9" xfId="5622"/>
    <cellStyle name="Normal 2 3 3 20" xfId="5623"/>
    <cellStyle name="Normal 2 3 3 21" xfId="5624"/>
    <cellStyle name="Normal 2 3 3 22" xfId="5625"/>
    <cellStyle name="Normal 2 3 3 3" xfId="5626"/>
    <cellStyle name="Normal 2 3 3 3 10" xfId="5627"/>
    <cellStyle name="Normal 2 3 3 3 10 2" xfId="5628"/>
    <cellStyle name="Normal 2 3 3 3 10 2 2" xfId="5629"/>
    <cellStyle name="Normal 2 3 3 3 10 2 2 2" xfId="5630"/>
    <cellStyle name="Normal 2 3 3 3 10 2 2 3" xfId="5631"/>
    <cellStyle name="Normal 2 3 3 3 10 2 2 4" xfId="5632"/>
    <cellStyle name="Normal 2 3 3 3 10 2 2 5" xfId="5633"/>
    <cellStyle name="Normal 2 3 3 3 10 2 2 6" xfId="5634"/>
    <cellStyle name="Normal 2 3 3 3 10 2 2 7" xfId="5635"/>
    <cellStyle name="Normal 2 3 3 3 10 2 2 8" xfId="5636"/>
    <cellStyle name="Normal 2 3 3 3 10 2 3" xfId="5637"/>
    <cellStyle name="Normal 2 3 3 3 10 2 4" xfId="5638"/>
    <cellStyle name="Normal 2 3 3 3 10 2 5" xfId="5639"/>
    <cellStyle name="Normal 2 3 3 3 10 2 6" xfId="5640"/>
    <cellStyle name="Normal 2 3 3 3 10 2 7" xfId="5641"/>
    <cellStyle name="Normal 2 3 3 3 10 2 8" xfId="5642"/>
    <cellStyle name="Normal 2 3 3 3 10 3" xfId="5643"/>
    <cellStyle name="Normal 2 3 3 3 10 4" xfId="5644"/>
    <cellStyle name="Normal 2 3 3 3 10 5" xfId="5645"/>
    <cellStyle name="Normal 2 3 3 3 10 6" xfId="5646"/>
    <cellStyle name="Normal 2 3 3 3 10 7" xfId="5647"/>
    <cellStyle name="Normal 2 3 3 3 10 8" xfId="5648"/>
    <cellStyle name="Normal 2 3 3 3 10 9" xfId="5649"/>
    <cellStyle name="Normal 2 3 3 3 11" xfId="5650"/>
    <cellStyle name="Normal 2 3 3 3 11 2" xfId="5651"/>
    <cellStyle name="Normal 2 3 3 3 11 3" xfId="5652"/>
    <cellStyle name="Normal 2 3 3 3 11 4" xfId="5653"/>
    <cellStyle name="Normal 2 3 3 3 11 5" xfId="5654"/>
    <cellStyle name="Normal 2 3 3 3 11 6" xfId="5655"/>
    <cellStyle name="Normal 2 3 3 3 11 7" xfId="5656"/>
    <cellStyle name="Normal 2 3 3 3 11 8" xfId="5657"/>
    <cellStyle name="Normal 2 3 3 3 12" xfId="5658"/>
    <cellStyle name="Normal 2 3 3 3 13" xfId="5659"/>
    <cellStyle name="Normal 2 3 3 3 14" xfId="5660"/>
    <cellStyle name="Normal 2 3 3 3 15" xfId="5661"/>
    <cellStyle name="Normal 2 3 3 3 16" xfId="5662"/>
    <cellStyle name="Normal 2 3 3 3 17" xfId="5663"/>
    <cellStyle name="Normal 2 3 3 3 2" xfId="5664"/>
    <cellStyle name="Normal 2 3 3 3 2 10" xfId="5665"/>
    <cellStyle name="Normal 2 3 3 3 2 10 2" xfId="5666"/>
    <cellStyle name="Normal 2 3 3 3 2 10 2 2" xfId="5667"/>
    <cellStyle name="Normal 2 3 3 3 2 10 2 2 2" xfId="5668"/>
    <cellStyle name="Normal 2 3 3 3 2 10 2 2 3" xfId="5669"/>
    <cellStyle name="Normal 2 3 3 3 2 10 2 2 4" xfId="5670"/>
    <cellStyle name="Normal 2 3 3 3 2 10 2 2 5" xfId="5671"/>
    <cellStyle name="Normal 2 3 3 3 2 10 2 2 6" xfId="5672"/>
    <cellStyle name="Normal 2 3 3 3 2 10 2 2 7" xfId="5673"/>
    <cellStyle name="Normal 2 3 3 3 2 10 2 2 8" xfId="5674"/>
    <cellStyle name="Normal 2 3 3 3 2 10 2 3" xfId="5675"/>
    <cellStyle name="Normal 2 3 3 3 2 10 2 4" xfId="5676"/>
    <cellStyle name="Normal 2 3 3 3 2 10 2 5" xfId="5677"/>
    <cellStyle name="Normal 2 3 3 3 2 10 2 6" xfId="5678"/>
    <cellStyle name="Normal 2 3 3 3 2 10 2 7" xfId="5679"/>
    <cellStyle name="Normal 2 3 3 3 2 10 2 8" xfId="5680"/>
    <cellStyle name="Normal 2 3 3 3 2 10 3" xfId="5681"/>
    <cellStyle name="Normal 2 3 3 3 2 10 4" xfId="5682"/>
    <cellStyle name="Normal 2 3 3 3 2 10 5" xfId="5683"/>
    <cellStyle name="Normal 2 3 3 3 2 10 6" xfId="5684"/>
    <cellStyle name="Normal 2 3 3 3 2 10 7" xfId="5685"/>
    <cellStyle name="Normal 2 3 3 3 2 10 8" xfId="5686"/>
    <cellStyle name="Normal 2 3 3 3 2 10 9" xfId="5687"/>
    <cellStyle name="Normal 2 3 3 3 2 11" xfId="5688"/>
    <cellStyle name="Normal 2 3 3 3 2 11 2" xfId="5689"/>
    <cellStyle name="Normal 2 3 3 3 2 11 3" xfId="5690"/>
    <cellStyle name="Normal 2 3 3 3 2 11 4" xfId="5691"/>
    <cellStyle name="Normal 2 3 3 3 2 11 5" xfId="5692"/>
    <cellStyle name="Normal 2 3 3 3 2 11 6" xfId="5693"/>
    <cellStyle name="Normal 2 3 3 3 2 11 7" xfId="5694"/>
    <cellStyle name="Normal 2 3 3 3 2 11 8" xfId="5695"/>
    <cellStyle name="Normal 2 3 3 3 2 12" xfId="5696"/>
    <cellStyle name="Normal 2 3 3 3 2 13" xfId="5697"/>
    <cellStyle name="Normal 2 3 3 3 2 14" xfId="5698"/>
    <cellStyle name="Normal 2 3 3 3 2 15" xfId="5699"/>
    <cellStyle name="Normal 2 3 3 3 2 16" xfId="5700"/>
    <cellStyle name="Normal 2 3 3 3 2 17" xfId="5701"/>
    <cellStyle name="Normal 2 3 3 3 2 2" xfId="5702"/>
    <cellStyle name="Normal 2 3 3 3 2 2 10" xfId="5703"/>
    <cellStyle name="Normal 2 3 3 3 2 2 2" xfId="5704"/>
    <cellStyle name="Normal 2 3 3 3 2 2 2 2" xfId="5705"/>
    <cellStyle name="Normal 2 3 3 3 2 2 2 2 2" xfId="5706"/>
    <cellStyle name="Normal 2 3 3 3 2 2 2 2 2 2" xfId="5707"/>
    <cellStyle name="Normal 2 3 3 3 2 2 2 2 2 3" xfId="5708"/>
    <cellStyle name="Normal 2 3 3 3 2 2 2 2 2 4" xfId="5709"/>
    <cellStyle name="Normal 2 3 3 3 2 2 2 2 2 5" xfId="5710"/>
    <cellStyle name="Normal 2 3 3 3 2 2 2 2 2 6" xfId="5711"/>
    <cellStyle name="Normal 2 3 3 3 2 2 2 2 2 7" xfId="5712"/>
    <cellStyle name="Normal 2 3 3 3 2 2 2 2 2 8" xfId="5713"/>
    <cellStyle name="Normal 2 3 3 3 2 2 2 2 3" xfId="5714"/>
    <cellStyle name="Normal 2 3 3 3 2 2 2 2 4" xfId="5715"/>
    <cellStyle name="Normal 2 3 3 3 2 2 2 2 5" xfId="5716"/>
    <cellStyle name="Normal 2 3 3 3 2 2 2 2 6" xfId="5717"/>
    <cellStyle name="Normal 2 3 3 3 2 2 2 2 7" xfId="5718"/>
    <cellStyle name="Normal 2 3 3 3 2 2 2 2 8" xfId="5719"/>
    <cellStyle name="Normal 2 3 3 3 2 2 2 3" xfId="5720"/>
    <cellStyle name="Normal 2 3 3 3 2 2 2 4" xfId="5721"/>
    <cellStyle name="Normal 2 3 3 3 2 2 2 5" xfId="5722"/>
    <cellStyle name="Normal 2 3 3 3 2 2 2 6" xfId="5723"/>
    <cellStyle name="Normal 2 3 3 3 2 2 2 7" xfId="5724"/>
    <cellStyle name="Normal 2 3 3 3 2 2 2 8" xfId="5725"/>
    <cellStyle name="Normal 2 3 3 3 2 2 2 9" xfId="5726"/>
    <cellStyle name="Normal 2 3 3 3 2 2 3" xfId="5727"/>
    <cellStyle name="Normal 2 3 3 3 2 2 4" xfId="5728"/>
    <cellStyle name="Normal 2 3 3 3 2 2 4 2" xfId="5729"/>
    <cellStyle name="Normal 2 3 3 3 2 2 4 3" xfId="5730"/>
    <cellStyle name="Normal 2 3 3 3 2 2 4 4" xfId="5731"/>
    <cellStyle name="Normal 2 3 3 3 2 2 4 5" xfId="5732"/>
    <cellStyle name="Normal 2 3 3 3 2 2 4 6" xfId="5733"/>
    <cellStyle name="Normal 2 3 3 3 2 2 4 7" xfId="5734"/>
    <cellStyle name="Normal 2 3 3 3 2 2 4 8" xfId="5735"/>
    <cellStyle name="Normal 2 3 3 3 2 2 5" xfId="5736"/>
    <cellStyle name="Normal 2 3 3 3 2 2 6" xfId="5737"/>
    <cellStyle name="Normal 2 3 3 3 2 2 7" xfId="5738"/>
    <cellStyle name="Normal 2 3 3 3 2 2 8" xfId="5739"/>
    <cellStyle name="Normal 2 3 3 3 2 2 9" xfId="5740"/>
    <cellStyle name="Normal 2 3 3 3 2 3" xfId="5741"/>
    <cellStyle name="Normal 2 3 3 3 2 4" xfId="5742"/>
    <cellStyle name="Normal 2 3 3 3 2 5" xfId="5743"/>
    <cellStyle name="Normal 2 3 3 3 2 6" xfId="5744"/>
    <cellStyle name="Normal 2 3 3 3 2 7" xfId="5745"/>
    <cellStyle name="Normal 2 3 3 3 2 8" xfId="5746"/>
    <cellStyle name="Normal 2 3 3 3 2 9" xfId="5747"/>
    <cellStyle name="Normal 2 3 3 3 3" xfId="5748"/>
    <cellStyle name="Normal 2 3 3 3 3 10" xfId="5749"/>
    <cellStyle name="Normal 2 3 3 3 3 2" xfId="5750"/>
    <cellStyle name="Normal 2 3 3 3 3 2 2" xfId="5751"/>
    <cellStyle name="Normal 2 3 3 3 3 2 2 2" xfId="5752"/>
    <cellStyle name="Normal 2 3 3 3 3 2 2 2 2" xfId="5753"/>
    <cellStyle name="Normal 2 3 3 3 3 2 2 2 3" xfId="5754"/>
    <cellStyle name="Normal 2 3 3 3 3 2 2 2 4" xfId="5755"/>
    <cellStyle name="Normal 2 3 3 3 3 2 2 2 5" xfId="5756"/>
    <cellStyle name="Normal 2 3 3 3 3 2 2 2 6" xfId="5757"/>
    <cellStyle name="Normal 2 3 3 3 3 2 2 2 7" xfId="5758"/>
    <cellStyle name="Normal 2 3 3 3 3 2 2 2 8" xfId="5759"/>
    <cellStyle name="Normal 2 3 3 3 3 2 2 3" xfId="5760"/>
    <cellStyle name="Normal 2 3 3 3 3 2 2 4" xfId="5761"/>
    <cellStyle name="Normal 2 3 3 3 3 2 2 5" xfId="5762"/>
    <cellStyle name="Normal 2 3 3 3 3 2 2 6" xfId="5763"/>
    <cellStyle name="Normal 2 3 3 3 3 2 2 7" xfId="5764"/>
    <cellStyle name="Normal 2 3 3 3 3 2 2 8" xfId="5765"/>
    <cellStyle name="Normal 2 3 3 3 3 2 3" xfId="5766"/>
    <cellStyle name="Normal 2 3 3 3 3 2 4" xfId="5767"/>
    <cellStyle name="Normal 2 3 3 3 3 2 5" xfId="5768"/>
    <cellStyle name="Normal 2 3 3 3 3 2 6" xfId="5769"/>
    <cellStyle name="Normal 2 3 3 3 3 2 7" xfId="5770"/>
    <cellStyle name="Normal 2 3 3 3 3 2 8" xfId="5771"/>
    <cellStyle name="Normal 2 3 3 3 3 2 9" xfId="5772"/>
    <cellStyle name="Normal 2 3 3 3 3 3" xfId="5773"/>
    <cellStyle name="Normal 2 3 3 3 3 4" xfId="5774"/>
    <cellStyle name="Normal 2 3 3 3 3 4 2" xfId="5775"/>
    <cellStyle name="Normal 2 3 3 3 3 4 3" xfId="5776"/>
    <cellStyle name="Normal 2 3 3 3 3 4 4" xfId="5777"/>
    <cellStyle name="Normal 2 3 3 3 3 4 5" xfId="5778"/>
    <cellStyle name="Normal 2 3 3 3 3 4 6" xfId="5779"/>
    <cellStyle name="Normal 2 3 3 3 3 4 7" xfId="5780"/>
    <cellStyle name="Normal 2 3 3 3 3 4 8" xfId="5781"/>
    <cellStyle name="Normal 2 3 3 3 3 5" xfId="5782"/>
    <cellStyle name="Normal 2 3 3 3 3 6" xfId="5783"/>
    <cellStyle name="Normal 2 3 3 3 3 7" xfId="5784"/>
    <cellStyle name="Normal 2 3 3 3 3 8" xfId="5785"/>
    <cellStyle name="Normal 2 3 3 3 3 9" xfId="5786"/>
    <cellStyle name="Normal 2 3 3 3 4" xfId="5787"/>
    <cellStyle name="Normal 2 3 3 3 5" xfId="5788"/>
    <cellStyle name="Normal 2 3 3 3 6" xfId="5789"/>
    <cellStyle name="Normal 2 3 3 3 7" xfId="5790"/>
    <cellStyle name="Normal 2 3 3 3 8" xfId="5791"/>
    <cellStyle name="Normal 2 3 3 3 9" xfId="5792"/>
    <cellStyle name="Normal 2 3 3 4" xfId="5793"/>
    <cellStyle name="Normal 2 3 3 5" xfId="5794"/>
    <cellStyle name="Normal 2 3 3 6" xfId="5795"/>
    <cellStyle name="Normal 2 3 3 7" xfId="5796"/>
    <cellStyle name="Normal 2 3 3 7 10" xfId="5797"/>
    <cellStyle name="Normal 2 3 3 7 2" xfId="5798"/>
    <cellStyle name="Normal 2 3 3 7 2 2" xfId="5799"/>
    <cellStyle name="Normal 2 3 3 7 2 2 2" xfId="5800"/>
    <cellStyle name="Normal 2 3 3 7 2 2 2 2" xfId="5801"/>
    <cellStyle name="Normal 2 3 3 7 2 2 2 3" xfId="5802"/>
    <cellStyle name="Normal 2 3 3 7 2 2 2 4" xfId="5803"/>
    <cellStyle name="Normal 2 3 3 7 2 2 2 5" xfId="5804"/>
    <cellStyle name="Normal 2 3 3 7 2 2 2 6" xfId="5805"/>
    <cellStyle name="Normal 2 3 3 7 2 2 2 7" xfId="5806"/>
    <cellStyle name="Normal 2 3 3 7 2 2 2 8" xfId="5807"/>
    <cellStyle name="Normal 2 3 3 7 2 2 3" xfId="5808"/>
    <cellStyle name="Normal 2 3 3 7 2 2 4" xfId="5809"/>
    <cellStyle name="Normal 2 3 3 7 2 2 5" xfId="5810"/>
    <cellStyle name="Normal 2 3 3 7 2 2 6" xfId="5811"/>
    <cellStyle name="Normal 2 3 3 7 2 2 7" xfId="5812"/>
    <cellStyle name="Normal 2 3 3 7 2 2 8" xfId="5813"/>
    <cellStyle name="Normal 2 3 3 7 2 3" xfId="5814"/>
    <cellStyle name="Normal 2 3 3 7 2 4" xfId="5815"/>
    <cellStyle name="Normal 2 3 3 7 2 5" xfId="5816"/>
    <cellStyle name="Normal 2 3 3 7 2 6" xfId="5817"/>
    <cellStyle name="Normal 2 3 3 7 2 7" xfId="5818"/>
    <cellStyle name="Normal 2 3 3 7 2 8" xfId="5819"/>
    <cellStyle name="Normal 2 3 3 7 2 9" xfId="5820"/>
    <cellStyle name="Normal 2 3 3 7 3" xfId="5821"/>
    <cellStyle name="Normal 2 3 3 7 4" xfId="5822"/>
    <cellStyle name="Normal 2 3 3 7 4 2" xfId="5823"/>
    <cellStyle name="Normal 2 3 3 7 4 3" xfId="5824"/>
    <cellStyle name="Normal 2 3 3 7 4 4" xfId="5825"/>
    <cellStyle name="Normal 2 3 3 7 4 5" xfId="5826"/>
    <cellStyle name="Normal 2 3 3 7 4 6" xfId="5827"/>
    <cellStyle name="Normal 2 3 3 7 4 7" xfId="5828"/>
    <cellStyle name="Normal 2 3 3 7 4 8" xfId="5829"/>
    <cellStyle name="Normal 2 3 3 7 5" xfId="5830"/>
    <cellStyle name="Normal 2 3 3 7 6" xfId="5831"/>
    <cellStyle name="Normal 2 3 3 7 7" xfId="5832"/>
    <cellStyle name="Normal 2 3 3 7 8" xfId="5833"/>
    <cellStyle name="Normal 2 3 3 7 9" xfId="5834"/>
    <cellStyle name="Normal 2 3 3 8" xfId="5835"/>
    <cellStyle name="Normal 2 3 3 9" xfId="5836"/>
    <cellStyle name="Normal 2 3 30" xfId="5837"/>
    <cellStyle name="Normal 2 3 31" xfId="5838"/>
    <cellStyle name="Normal 2 3 32" xfId="5839"/>
    <cellStyle name="Normal 2 3 33" xfId="5840"/>
    <cellStyle name="Normal 2 3 34" xfId="5841"/>
    <cellStyle name="Normal 2 3 35" xfId="5842"/>
    <cellStyle name="Normal 2 3 36" xfId="5843"/>
    <cellStyle name="Normal 2 3 36 2" xfId="5844"/>
    <cellStyle name="Normal 2 3 36 2 2" xfId="5845"/>
    <cellStyle name="Normal 2 3 36 2 2 2" xfId="5846"/>
    <cellStyle name="Normal 2 3 36 2 2 3" xfId="5847"/>
    <cellStyle name="Normal 2 3 36 2 2 4" xfId="5848"/>
    <cellStyle name="Normal 2 3 36 2 2 5" xfId="5849"/>
    <cellStyle name="Normal 2 3 36 2 2 6" xfId="5850"/>
    <cellStyle name="Normal 2 3 36 2 2 7" xfId="5851"/>
    <cellStyle name="Normal 2 3 36 2 2 8" xfId="5852"/>
    <cellStyle name="Normal 2 3 36 2 3" xfId="5853"/>
    <cellStyle name="Normal 2 3 36 2 4" xfId="5854"/>
    <cellStyle name="Normal 2 3 36 2 5" xfId="5855"/>
    <cellStyle name="Normal 2 3 36 2 6" xfId="5856"/>
    <cellStyle name="Normal 2 3 36 2 7" xfId="5857"/>
    <cellStyle name="Normal 2 3 36 2 8" xfId="5858"/>
    <cellStyle name="Normal 2 3 36 3" xfId="5859"/>
    <cellStyle name="Normal 2 3 36 4" xfId="5860"/>
    <cellStyle name="Normal 2 3 36 5" xfId="5861"/>
    <cellStyle name="Normal 2 3 36 6" xfId="5862"/>
    <cellStyle name="Normal 2 3 36 7" xfId="5863"/>
    <cellStyle name="Normal 2 3 36 8" xfId="5864"/>
    <cellStyle name="Normal 2 3 36 9" xfId="5865"/>
    <cellStyle name="Normal 2 3 37" xfId="5866"/>
    <cellStyle name="Normal 2 3 37 2" xfId="5867"/>
    <cellStyle name="Normal 2 3 37 3" xfId="5868"/>
    <cellStyle name="Normal 2 3 37 4" xfId="5869"/>
    <cellStyle name="Normal 2 3 37 5" xfId="5870"/>
    <cellStyle name="Normal 2 3 37 6" xfId="5871"/>
    <cellStyle name="Normal 2 3 37 7" xfId="5872"/>
    <cellStyle name="Normal 2 3 37 8" xfId="5873"/>
    <cellStyle name="Normal 2 3 38" xfId="5874"/>
    <cellStyle name="Normal 2 3 39" xfId="5875"/>
    <cellStyle name="Normal 2 3 4" xfId="5876"/>
    <cellStyle name="Normal 2 3 40" xfId="5877"/>
    <cellStyle name="Normal 2 3 41" xfId="5878"/>
    <cellStyle name="Normal 2 3 42" xfId="5879"/>
    <cellStyle name="Normal 2 3 43" xfId="5880"/>
    <cellStyle name="Normal 2 3 5" xfId="5881"/>
    <cellStyle name="Normal 2 3 6" xfId="5882"/>
    <cellStyle name="Normal 2 3 7" xfId="5883"/>
    <cellStyle name="Normal 2 3 8" xfId="5884"/>
    <cellStyle name="Normal 2 3 9" xfId="5885"/>
    <cellStyle name="Normal 2 30" xfId="5886"/>
    <cellStyle name="Normal 2 31" xfId="5887"/>
    <cellStyle name="Normal 2 32" xfId="5888"/>
    <cellStyle name="Normal 2 33" xfId="5889"/>
    <cellStyle name="Normal 2 33 10" xfId="5890"/>
    <cellStyle name="Normal 2 33 10 2" xfId="5891"/>
    <cellStyle name="Normal 2 33 10 2 2" xfId="5892"/>
    <cellStyle name="Normal 2 33 10 2 2 2" xfId="5893"/>
    <cellStyle name="Normal 2 33 10 2 2 3" xfId="5894"/>
    <cellStyle name="Normal 2 33 10 2 2 4" xfId="5895"/>
    <cellStyle name="Normal 2 33 10 2 2 5" xfId="5896"/>
    <cellStyle name="Normal 2 33 10 2 2 6" xfId="5897"/>
    <cellStyle name="Normal 2 33 10 2 2 7" xfId="5898"/>
    <cellStyle name="Normal 2 33 10 2 2 8" xfId="5899"/>
    <cellStyle name="Normal 2 33 10 2 3" xfId="5900"/>
    <cellStyle name="Normal 2 33 10 2 4" xfId="5901"/>
    <cellStyle name="Normal 2 33 10 2 5" xfId="5902"/>
    <cellStyle name="Normal 2 33 10 2 6" xfId="5903"/>
    <cellStyle name="Normal 2 33 10 2 7" xfId="5904"/>
    <cellStyle name="Normal 2 33 10 2 8" xfId="5905"/>
    <cellStyle name="Normal 2 33 10 3" xfId="5906"/>
    <cellStyle name="Normal 2 33 10 4" xfId="5907"/>
    <cellStyle name="Normal 2 33 10 5" xfId="5908"/>
    <cellStyle name="Normal 2 33 10 6" xfId="5909"/>
    <cellStyle name="Normal 2 33 10 7" xfId="5910"/>
    <cellStyle name="Normal 2 33 10 8" xfId="5911"/>
    <cellStyle name="Normal 2 33 10 9" xfId="5912"/>
    <cellStyle name="Normal 2 33 11" xfId="5913"/>
    <cellStyle name="Normal 2 33 11 2" xfId="5914"/>
    <cellStyle name="Normal 2 33 11 3" xfId="5915"/>
    <cellStyle name="Normal 2 33 11 4" xfId="5916"/>
    <cellStyle name="Normal 2 33 11 5" xfId="5917"/>
    <cellStyle name="Normal 2 33 11 6" xfId="5918"/>
    <cellStyle name="Normal 2 33 11 7" xfId="5919"/>
    <cellStyle name="Normal 2 33 11 8" xfId="5920"/>
    <cellStyle name="Normal 2 33 12" xfId="5921"/>
    <cellStyle name="Normal 2 33 13" xfId="5922"/>
    <cellStyle name="Normal 2 33 14" xfId="5923"/>
    <cellStyle name="Normal 2 33 15" xfId="5924"/>
    <cellStyle name="Normal 2 33 16" xfId="5925"/>
    <cellStyle name="Normal 2 33 17" xfId="5926"/>
    <cellStyle name="Normal 2 33 2" xfId="5927"/>
    <cellStyle name="Normal 2 33 2 10" xfId="5928"/>
    <cellStyle name="Normal 2 33 2 10 2" xfId="5929"/>
    <cellStyle name="Normal 2 33 2 10 2 2" xfId="5930"/>
    <cellStyle name="Normal 2 33 2 10 2 2 2" xfId="5931"/>
    <cellStyle name="Normal 2 33 2 10 2 2 3" xfId="5932"/>
    <cellStyle name="Normal 2 33 2 10 2 2 4" xfId="5933"/>
    <cellStyle name="Normal 2 33 2 10 2 2 5" xfId="5934"/>
    <cellStyle name="Normal 2 33 2 10 2 2 6" xfId="5935"/>
    <cellStyle name="Normal 2 33 2 10 2 2 7" xfId="5936"/>
    <cellStyle name="Normal 2 33 2 10 2 2 8" xfId="5937"/>
    <cellStyle name="Normal 2 33 2 10 2 3" xfId="5938"/>
    <cellStyle name="Normal 2 33 2 10 2 4" xfId="5939"/>
    <cellStyle name="Normal 2 33 2 10 2 5" xfId="5940"/>
    <cellStyle name="Normal 2 33 2 10 2 6" xfId="5941"/>
    <cellStyle name="Normal 2 33 2 10 2 7" xfId="5942"/>
    <cellStyle name="Normal 2 33 2 10 2 8" xfId="5943"/>
    <cellStyle name="Normal 2 33 2 10 3" xfId="5944"/>
    <cellStyle name="Normal 2 33 2 10 4" xfId="5945"/>
    <cellStyle name="Normal 2 33 2 10 5" xfId="5946"/>
    <cellStyle name="Normal 2 33 2 10 6" xfId="5947"/>
    <cellStyle name="Normal 2 33 2 10 7" xfId="5948"/>
    <cellStyle name="Normal 2 33 2 10 8" xfId="5949"/>
    <cellStyle name="Normal 2 33 2 10 9" xfId="5950"/>
    <cellStyle name="Normal 2 33 2 11" xfId="5951"/>
    <cellStyle name="Normal 2 33 2 11 2" xfId="5952"/>
    <cellStyle name="Normal 2 33 2 11 3" xfId="5953"/>
    <cellStyle name="Normal 2 33 2 11 4" xfId="5954"/>
    <cellStyle name="Normal 2 33 2 11 5" xfId="5955"/>
    <cellStyle name="Normal 2 33 2 11 6" xfId="5956"/>
    <cellStyle name="Normal 2 33 2 11 7" xfId="5957"/>
    <cellStyle name="Normal 2 33 2 11 8" xfId="5958"/>
    <cellStyle name="Normal 2 33 2 12" xfId="5959"/>
    <cellStyle name="Normal 2 33 2 13" xfId="5960"/>
    <cellStyle name="Normal 2 33 2 14" xfId="5961"/>
    <cellStyle name="Normal 2 33 2 15" xfId="5962"/>
    <cellStyle name="Normal 2 33 2 16" xfId="5963"/>
    <cellStyle name="Normal 2 33 2 17" xfId="5964"/>
    <cellStyle name="Normal 2 33 2 2" xfId="5965"/>
    <cellStyle name="Normal 2 33 2 2 10" xfId="5966"/>
    <cellStyle name="Normal 2 33 2 2 2" xfId="5967"/>
    <cellStyle name="Normal 2 33 2 2 2 2" xfId="5968"/>
    <cellStyle name="Normal 2 33 2 2 2 2 2" xfId="5969"/>
    <cellStyle name="Normal 2 33 2 2 2 2 2 2" xfId="5970"/>
    <cellStyle name="Normal 2 33 2 2 2 2 2 3" xfId="5971"/>
    <cellStyle name="Normal 2 33 2 2 2 2 2 4" xfId="5972"/>
    <cellStyle name="Normal 2 33 2 2 2 2 2 5" xfId="5973"/>
    <cellStyle name="Normal 2 33 2 2 2 2 2 6" xfId="5974"/>
    <cellStyle name="Normal 2 33 2 2 2 2 2 7" xfId="5975"/>
    <cellStyle name="Normal 2 33 2 2 2 2 2 8" xfId="5976"/>
    <cellStyle name="Normal 2 33 2 2 2 2 3" xfId="5977"/>
    <cellStyle name="Normal 2 33 2 2 2 2 4" xfId="5978"/>
    <cellStyle name="Normal 2 33 2 2 2 2 5" xfId="5979"/>
    <cellStyle name="Normal 2 33 2 2 2 2 6" xfId="5980"/>
    <cellStyle name="Normal 2 33 2 2 2 2 7" xfId="5981"/>
    <cellStyle name="Normal 2 33 2 2 2 2 8" xfId="5982"/>
    <cellStyle name="Normal 2 33 2 2 2 3" xfId="5983"/>
    <cellStyle name="Normal 2 33 2 2 2 4" xfId="5984"/>
    <cellStyle name="Normal 2 33 2 2 2 5" xfId="5985"/>
    <cellStyle name="Normal 2 33 2 2 2 6" xfId="5986"/>
    <cellStyle name="Normal 2 33 2 2 2 7" xfId="5987"/>
    <cellStyle name="Normal 2 33 2 2 2 8" xfId="5988"/>
    <cellStyle name="Normal 2 33 2 2 2 9" xfId="5989"/>
    <cellStyle name="Normal 2 33 2 2 3" xfId="5990"/>
    <cellStyle name="Normal 2 33 2 2 4" xfId="5991"/>
    <cellStyle name="Normal 2 33 2 2 4 2" xfId="5992"/>
    <cellStyle name="Normal 2 33 2 2 4 3" xfId="5993"/>
    <cellStyle name="Normal 2 33 2 2 4 4" xfId="5994"/>
    <cellStyle name="Normal 2 33 2 2 4 5" xfId="5995"/>
    <cellStyle name="Normal 2 33 2 2 4 6" xfId="5996"/>
    <cellStyle name="Normal 2 33 2 2 4 7" xfId="5997"/>
    <cellStyle name="Normal 2 33 2 2 4 8" xfId="5998"/>
    <cellStyle name="Normal 2 33 2 2 5" xfId="5999"/>
    <cellStyle name="Normal 2 33 2 2 6" xfId="6000"/>
    <cellStyle name="Normal 2 33 2 2 7" xfId="6001"/>
    <cellStyle name="Normal 2 33 2 2 8" xfId="6002"/>
    <cellStyle name="Normal 2 33 2 2 9" xfId="6003"/>
    <cellStyle name="Normal 2 33 2 3" xfId="6004"/>
    <cellStyle name="Normal 2 33 2 4" xfId="6005"/>
    <cellStyle name="Normal 2 33 2 5" xfId="6006"/>
    <cellStyle name="Normal 2 33 2 6" xfId="6007"/>
    <cellStyle name="Normal 2 33 2 7" xfId="6008"/>
    <cellStyle name="Normal 2 33 2 8" xfId="6009"/>
    <cellStyle name="Normal 2 33 2 9" xfId="6010"/>
    <cellStyle name="Normal 2 33 3" xfId="6011"/>
    <cellStyle name="Normal 2 33 3 10" xfId="6012"/>
    <cellStyle name="Normal 2 33 3 2" xfId="6013"/>
    <cellStyle name="Normal 2 33 3 2 2" xfId="6014"/>
    <cellStyle name="Normal 2 33 3 2 2 2" xfId="6015"/>
    <cellStyle name="Normal 2 33 3 2 2 2 2" xfId="6016"/>
    <cellStyle name="Normal 2 33 3 2 2 2 3" xfId="6017"/>
    <cellStyle name="Normal 2 33 3 2 2 2 4" xfId="6018"/>
    <cellStyle name="Normal 2 33 3 2 2 2 5" xfId="6019"/>
    <cellStyle name="Normal 2 33 3 2 2 2 6" xfId="6020"/>
    <cellStyle name="Normal 2 33 3 2 2 2 7" xfId="6021"/>
    <cellStyle name="Normal 2 33 3 2 2 2 8" xfId="6022"/>
    <cellStyle name="Normal 2 33 3 2 2 3" xfId="6023"/>
    <cellStyle name="Normal 2 33 3 2 2 4" xfId="6024"/>
    <cellStyle name="Normal 2 33 3 2 2 5" xfId="6025"/>
    <cellStyle name="Normal 2 33 3 2 2 6" xfId="6026"/>
    <cellStyle name="Normal 2 33 3 2 2 7" xfId="6027"/>
    <cellStyle name="Normal 2 33 3 2 2 8" xfId="6028"/>
    <cellStyle name="Normal 2 33 3 2 3" xfId="6029"/>
    <cellStyle name="Normal 2 33 3 2 4" xfId="6030"/>
    <cellStyle name="Normal 2 33 3 2 5" xfId="6031"/>
    <cellStyle name="Normal 2 33 3 2 6" xfId="6032"/>
    <cellStyle name="Normal 2 33 3 2 7" xfId="6033"/>
    <cellStyle name="Normal 2 33 3 2 8" xfId="6034"/>
    <cellStyle name="Normal 2 33 3 2 9" xfId="6035"/>
    <cellStyle name="Normal 2 33 3 3" xfId="6036"/>
    <cellStyle name="Normal 2 33 3 4" xfId="6037"/>
    <cellStyle name="Normal 2 33 3 4 2" xfId="6038"/>
    <cellStyle name="Normal 2 33 3 4 3" xfId="6039"/>
    <cellStyle name="Normal 2 33 3 4 4" xfId="6040"/>
    <cellStyle name="Normal 2 33 3 4 5" xfId="6041"/>
    <cellStyle name="Normal 2 33 3 4 6" xfId="6042"/>
    <cellStyle name="Normal 2 33 3 4 7" xfId="6043"/>
    <cellStyle name="Normal 2 33 3 4 8" xfId="6044"/>
    <cellStyle name="Normal 2 33 3 5" xfId="6045"/>
    <cellStyle name="Normal 2 33 3 6" xfId="6046"/>
    <cellStyle name="Normal 2 33 3 7" xfId="6047"/>
    <cellStyle name="Normal 2 33 3 8" xfId="6048"/>
    <cellStyle name="Normal 2 33 3 9" xfId="6049"/>
    <cellStyle name="Normal 2 33 4" xfId="6050"/>
    <cellStyle name="Normal 2 33 5" xfId="6051"/>
    <cellStyle name="Normal 2 33 6" xfId="6052"/>
    <cellStyle name="Normal 2 33 7" xfId="6053"/>
    <cellStyle name="Normal 2 33 8" xfId="6054"/>
    <cellStyle name="Normal 2 33 9" xfId="6055"/>
    <cellStyle name="Normal 2 34" xfId="6056"/>
    <cellStyle name="Normal 2 35" xfId="6057"/>
    <cellStyle name="Normal 2 36" xfId="6058"/>
    <cellStyle name="Normal 2 37" xfId="6059"/>
    <cellStyle name="Normal 2 38" xfId="6060"/>
    <cellStyle name="Normal 2 38 10" xfId="6061"/>
    <cellStyle name="Normal 2 38 2" xfId="6062"/>
    <cellStyle name="Normal 2 38 2 2" xfId="6063"/>
    <cellStyle name="Normal 2 38 2 2 2" xfId="6064"/>
    <cellStyle name="Normal 2 38 2 2 2 2" xfId="6065"/>
    <cellStyle name="Normal 2 38 2 2 2 3" xfId="6066"/>
    <cellStyle name="Normal 2 38 2 2 2 4" xfId="6067"/>
    <cellStyle name="Normal 2 38 2 2 2 5" xfId="6068"/>
    <cellStyle name="Normal 2 38 2 2 2 6" xfId="6069"/>
    <cellStyle name="Normal 2 38 2 2 2 7" xfId="6070"/>
    <cellStyle name="Normal 2 38 2 2 2 8" xfId="6071"/>
    <cellStyle name="Normal 2 38 2 2 3" xfId="6072"/>
    <cellStyle name="Normal 2 38 2 2 4" xfId="6073"/>
    <cellStyle name="Normal 2 38 2 2 5" xfId="6074"/>
    <cellStyle name="Normal 2 38 2 2 6" xfId="6075"/>
    <cellStyle name="Normal 2 38 2 2 7" xfId="6076"/>
    <cellStyle name="Normal 2 38 2 2 8" xfId="6077"/>
    <cellStyle name="Normal 2 38 2 3" xfId="6078"/>
    <cellStyle name="Normal 2 38 2 4" xfId="6079"/>
    <cellStyle name="Normal 2 38 2 5" xfId="6080"/>
    <cellStyle name="Normal 2 38 2 6" xfId="6081"/>
    <cellStyle name="Normal 2 38 2 7" xfId="6082"/>
    <cellStyle name="Normal 2 38 2 8" xfId="6083"/>
    <cellStyle name="Normal 2 38 2 9" xfId="6084"/>
    <cellStyle name="Normal 2 38 3" xfId="6085"/>
    <cellStyle name="Normal 2 38 4" xfId="6086"/>
    <cellStyle name="Normal 2 38 4 2" xfId="6087"/>
    <cellStyle name="Normal 2 38 4 3" xfId="6088"/>
    <cellStyle name="Normal 2 38 4 4" xfId="6089"/>
    <cellStyle name="Normal 2 38 4 5" xfId="6090"/>
    <cellStyle name="Normal 2 38 4 6" xfId="6091"/>
    <cellStyle name="Normal 2 38 4 7" xfId="6092"/>
    <cellStyle name="Normal 2 38 4 8" xfId="6093"/>
    <cellStyle name="Normal 2 38 5" xfId="6094"/>
    <cellStyle name="Normal 2 38 6" xfId="6095"/>
    <cellStyle name="Normal 2 38 7" xfId="6096"/>
    <cellStyle name="Normal 2 38 8" xfId="6097"/>
    <cellStyle name="Normal 2 38 9" xfId="6098"/>
    <cellStyle name="Normal 2 39" xfId="6099"/>
    <cellStyle name="Normal 2 4" xfId="6100"/>
    <cellStyle name="Normal 2 4 2" xfId="6101"/>
    <cellStyle name="Normal 2 40" xfId="6102"/>
    <cellStyle name="Normal 2 41" xfId="6103"/>
    <cellStyle name="Normal 2 42" xfId="6104"/>
    <cellStyle name="Normal 2 43" xfId="6105"/>
    <cellStyle name="Normal 2 44" xfId="6106"/>
    <cellStyle name="Normal 2 45" xfId="6107"/>
    <cellStyle name="Normal 2 46" xfId="6108"/>
    <cellStyle name="Normal 2 46 2" xfId="6109"/>
    <cellStyle name="Normal 2 46 2 2" xfId="6110"/>
    <cellStyle name="Normal 2 46 2 2 2" xfId="6111"/>
    <cellStyle name="Normal 2 46 2 2 3" xfId="6112"/>
    <cellStyle name="Normal 2 46 2 2 4" xfId="6113"/>
    <cellStyle name="Normal 2 46 2 2 5" xfId="6114"/>
    <cellStyle name="Normal 2 46 2 2 6" xfId="6115"/>
    <cellStyle name="Normal 2 46 2 2 7" xfId="6116"/>
    <cellStyle name="Normal 2 46 2 2 8" xfId="6117"/>
    <cellStyle name="Normal 2 46 2 3" xfId="6118"/>
    <cellStyle name="Normal 2 46 2 4" xfId="6119"/>
    <cellStyle name="Normal 2 46 2 5" xfId="6120"/>
    <cellStyle name="Normal 2 46 2 6" xfId="6121"/>
    <cellStyle name="Normal 2 46 2 7" xfId="6122"/>
    <cellStyle name="Normal 2 46 2 8" xfId="6123"/>
    <cellStyle name="Normal 2 46 3" xfId="6124"/>
    <cellStyle name="Normal 2 46 4" xfId="6125"/>
    <cellStyle name="Normal 2 46 5" xfId="6126"/>
    <cellStyle name="Normal 2 46 6" xfId="6127"/>
    <cellStyle name="Normal 2 46 7" xfId="6128"/>
    <cellStyle name="Normal 2 46 8" xfId="6129"/>
    <cellStyle name="Normal 2 46 9" xfId="6130"/>
    <cellStyle name="Normal 2 47" xfId="6131"/>
    <cellStyle name="Normal 2 47 2" xfId="6132"/>
    <cellStyle name="Normal 2 47 3" xfId="6133"/>
    <cellStyle name="Normal 2 47 4" xfId="6134"/>
    <cellStyle name="Normal 2 47 5" xfId="6135"/>
    <cellStyle name="Normal 2 47 6" xfId="6136"/>
    <cellStyle name="Normal 2 47 7" xfId="6137"/>
    <cellStyle name="Normal 2 47 8" xfId="6138"/>
    <cellStyle name="Normal 2 48" xfId="6139"/>
    <cellStyle name="Normal 2 49" xfId="6140"/>
    <cellStyle name="Normal 2 5" xfId="6141"/>
    <cellStyle name="Normal 2 50" xfId="6142"/>
    <cellStyle name="Normal 2 51" xfId="6143"/>
    <cellStyle name="Normal 2 52" xfId="6144"/>
    <cellStyle name="Normal 2 53" xfId="6145"/>
    <cellStyle name="Normal 2 54" xfId="13771"/>
    <cellStyle name="Normal 2 6" xfId="6146"/>
    <cellStyle name="Normal 2 7" xfId="6147"/>
    <cellStyle name="Normal 2 8" xfId="6148"/>
    <cellStyle name="Normal 2 9" xfId="6149"/>
    <cellStyle name="Normal 2_AccumulationEquation" xfId="6150"/>
    <cellStyle name="Normal 20" xfId="6151"/>
    <cellStyle name="Normal 20 10" xfId="6152"/>
    <cellStyle name="Normal 20 11" xfId="6153"/>
    <cellStyle name="Normal 20 12" xfId="6154"/>
    <cellStyle name="Normal 20 13" xfId="6155"/>
    <cellStyle name="Normal 20 14" xfId="6156"/>
    <cellStyle name="Normal 20 15" xfId="6157"/>
    <cellStyle name="Normal 20 16" xfId="6158"/>
    <cellStyle name="Normal 20 17" xfId="6159"/>
    <cellStyle name="Normal 20 18" xfId="6160"/>
    <cellStyle name="Normal 20 19" xfId="6161"/>
    <cellStyle name="Normal 20 2" xfId="6162"/>
    <cellStyle name="Normal 20 20" xfId="6163"/>
    <cellStyle name="Normal 20 21" xfId="6164"/>
    <cellStyle name="Normal 20 22" xfId="6165"/>
    <cellStyle name="Normal 20 23" xfId="6166"/>
    <cellStyle name="Normal 20 3" xfId="6167"/>
    <cellStyle name="Normal 20 4" xfId="6168"/>
    <cellStyle name="Normal 20 5" xfId="6169"/>
    <cellStyle name="Normal 20 6" xfId="6170"/>
    <cellStyle name="Normal 20 7" xfId="6171"/>
    <cellStyle name="Normal 20 8" xfId="6172"/>
    <cellStyle name="Normal 20 9" xfId="6173"/>
    <cellStyle name="Normal 21" xfId="6174"/>
    <cellStyle name="Normal 21 10" xfId="6175"/>
    <cellStyle name="Normal 21 11" xfId="6176"/>
    <cellStyle name="Normal 21 12" xfId="6177"/>
    <cellStyle name="Normal 21 13" xfId="6178"/>
    <cellStyle name="Normal 21 14" xfId="6179"/>
    <cellStyle name="Normal 21 15" xfId="6180"/>
    <cellStyle name="Normal 21 16" xfId="6181"/>
    <cellStyle name="Normal 21 17" xfId="6182"/>
    <cellStyle name="Normal 21 18" xfId="6183"/>
    <cellStyle name="Normal 21 19" xfId="6184"/>
    <cellStyle name="Normal 21 2" xfId="6185"/>
    <cellStyle name="Normal 21 20" xfId="6186"/>
    <cellStyle name="Normal 21 21" xfId="6187"/>
    <cellStyle name="Normal 21 22" xfId="6188"/>
    <cellStyle name="Normal 21 23" xfId="6189"/>
    <cellStyle name="Normal 21 3" xfId="6190"/>
    <cellStyle name="Normal 21 4" xfId="6191"/>
    <cellStyle name="Normal 21 5" xfId="6192"/>
    <cellStyle name="Normal 21 6" xfId="6193"/>
    <cellStyle name="Normal 21 7" xfId="6194"/>
    <cellStyle name="Normal 21 8" xfId="6195"/>
    <cellStyle name="Normal 21 9" xfId="6196"/>
    <cellStyle name="Normal 22" xfId="6197"/>
    <cellStyle name="Normal 22 10" xfId="6198"/>
    <cellStyle name="Normal 22 11" xfId="6199"/>
    <cellStyle name="Normal 22 12" xfId="6200"/>
    <cellStyle name="Normal 22 13" xfId="6201"/>
    <cellStyle name="Normal 22 14" xfId="6202"/>
    <cellStyle name="Normal 22 15" xfId="6203"/>
    <cellStyle name="Normal 22 16" xfId="6204"/>
    <cellStyle name="Normal 22 17" xfId="6205"/>
    <cellStyle name="Normal 22 18" xfId="6206"/>
    <cellStyle name="Normal 22 19" xfId="6207"/>
    <cellStyle name="Normal 22 2" xfId="6208"/>
    <cellStyle name="Normal 22 20" xfId="6209"/>
    <cellStyle name="Normal 22 21" xfId="6210"/>
    <cellStyle name="Normal 22 22" xfId="6211"/>
    <cellStyle name="Normal 22 23" xfId="6212"/>
    <cellStyle name="Normal 22 3" xfId="6213"/>
    <cellStyle name="Normal 22 4" xfId="6214"/>
    <cellStyle name="Normal 22 5" xfId="6215"/>
    <cellStyle name="Normal 22 6" xfId="6216"/>
    <cellStyle name="Normal 22 7" xfId="6217"/>
    <cellStyle name="Normal 22 8" xfId="6218"/>
    <cellStyle name="Normal 22 9" xfId="6219"/>
    <cellStyle name="Normal 23" xfId="6220"/>
    <cellStyle name="Normal 23 10" xfId="6221"/>
    <cellStyle name="Normal 23 11" xfId="6222"/>
    <cellStyle name="Normal 23 12" xfId="6223"/>
    <cellStyle name="Normal 23 13" xfId="6224"/>
    <cellStyle name="Normal 23 14" xfId="6225"/>
    <cellStyle name="Normal 23 15" xfId="6226"/>
    <cellStyle name="Normal 23 16" xfId="6227"/>
    <cellStyle name="Normal 23 17" xfId="6228"/>
    <cellStyle name="Normal 23 18" xfId="6229"/>
    <cellStyle name="Normal 23 19" xfId="6230"/>
    <cellStyle name="Normal 23 2" xfId="6231"/>
    <cellStyle name="Normal 23 20" xfId="6232"/>
    <cellStyle name="Normal 23 21" xfId="6233"/>
    <cellStyle name="Normal 23 22" xfId="6234"/>
    <cellStyle name="Normal 23 23" xfId="6235"/>
    <cellStyle name="Normal 23 3" xfId="6236"/>
    <cellStyle name="Normal 23 4" xfId="6237"/>
    <cellStyle name="Normal 23 5" xfId="6238"/>
    <cellStyle name="Normal 23 6" xfId="6239"/>
    <cellStyle name="Normal 23 7" xfId="6240"/>
    <cellStyle name="Normal 23 8" xfId="6241"/>
    <cellStyle name="Normal 23 9" xfId="6242"/>
    <cellStyle name="Normal 24" xfId="13715"/>
    <cellStyle name="Normal 24 2" xfId="13728"/>
    <cellStyle name="Normal 25" xfId="6243"/>
    <cellStyle name="Normal 25 10" xfId="6244"/>
    <cellStyle name="Normal 25 11" xfId="6245"/>
    <cellStyle name="Normal 25 12" xfId="6246"/>
    <cellStyle name="Normal 25 13" xfId="6247"/>
    <cellStyle name="Normal 25 14" xfId="6248"/>
    <cellStyle name="Normal 25 15" xfId="6249"/>
    <cellStyle name="Normal 25 16" xfId="6250"/>
    <cellStyle name="Normal 25 17" xfId="6251"/>
    <cellStyle name="Normal 25 18" xfId="6252"/>
    <cellStyle name="Normal 25 19" xfId="6253"/>
    <cellStyle name="Normal 25 2" xfId="6254"/>
    <cellStyle name="Normal 25 20" xfId="6255"/>
    <cellStyle name="Normal 25 21" xfId="6256"/>
    <cellStyle name="Normal 25 22" xfId="6257"/>
    <cellStyle name="Normal 25 23" xfId="6258"/>
    <cellStyle name="Normal 25 3" xfId="6259"/>
    <cellStyle name="Normal 25 4" xfId="6260"/>
    <cellStyle name="Normal 25 5" xfId="6261"/>
    <cellStyle name="Normal 25 6" xfId="6262"/>
    <cellStyle name="Normal 25 7" xfId="6263"/>
    <cellStyle name="Normal 25 8" xfId="6264"/>
    <cellStyle name="Normal 25 9" xfId="6265"/>
    <cellStyle name="Normal 26" xfId="6266"/>
    <cellStyle name="Normal 26 10" xfId="6267"/>
    <cellStyle name="Normal 26 11" xfId="6268"/>
    <cellStyle name="Normal 26 12" xfId="6269"/>
    <cellStyle name="Normal 26 13" xfId="6270"/>
    <cellStyle name="Normal 26 14" xfId="6271"/>
    <cellStyle name="Normal 26 15" xfId="6272"/>
    <cellStyle name="Normal 26 16" xfId="6273"/>
    <cellStyle name="Normal 26 17" xfId="6274"/>
    <cellStyle name="Normal 26 18" xfId="6275"/>
    <cellStyle name="Normal 26 19" xfId="6276"/>
    <cellStyle name="Normal 26 2" xfId="6277"/>
    <cellStyle name="Normal 26 20" xfId="6278"/>
    <cellStyle name="Normal 26 21" xfId="6279"/>
    <cellStyle name="Normal 26 22" xfId="6280"/>
    <cellStyle name="Normal 26 23" xfId="6281"/>
    <cellStyle name="Normal 26 3" xfId="6282"/>
    <cellStyle name="Normal 26 4" xfId="6283"/>
    <cellStyle name="Normal 26 5" xfId="6284"/>
    <cellStyle name="Normal 26 6" xfId="6285"/>
    <cellStyle name="Normal 26 7" xfId="6286"/>
    <cellStyle name="Normal 26 8" xfId="6287"/>
    <cellStyle name="Normal 26 9" xfId="6288"/>
    <cellStyle name="Normal 27" xfId="6289"/>
    <cellStyle name="Normal 27 10" xfId="6290"/>
    <cellStyle name="Normal 27 11" xfId="6291"/>
    <cellStyle name="Normal 27 12" xfId="6292"/>
    <cellStyle name="Normal 27 13" xfId="6293"/>
    <cellStyle name="Normal 27 14" xfId="6294"/>
    <cellStyle name="Normal 27 15" xfId="6295"/>
    <cellStyle name="Normal 27 16" xfId="6296"/>
    <cellStyle name="Normal 27 17" xfId="6297"/>
    <cellStyle name="Normal 27 18" xfId="6298"/>
    <cellStyle name="Normal 27 19" xfId="6299"/>
    <cellStyle name="Normal 27 2" xfId="6300"/>
    <cellStyle name="Normal 27 20" xfId="6301"/>
    <cellStyle name="Normal 27 21" xfId="6302"/>
    <cellStyle name="Normal 27 22" xfId="6303"/>
    <cellStyle name="Normal 27 23" xfId="6304"/>
    <cellStyle name="Normal 27 3" xfId="6305"/>
    <cellStyle name="Normal 27 4" xfId="6306"/>
    <cellStyle name="Normal 27 5" xfId="6307"/>
    <cellStyle name="Normal 27 6" xfId="6308"/>
    <cellStyle name="Normal 27 7" xfId="6309"/>
    <cellStyle name="Normal 27 8" xfId="6310"/>
    <cellStyle name="Normal 27 9" xfId="6311"/>
    <cellStyle name="Normal 28" xfId="6312"/>
    <cellStyle name="Normal 28 10" xfId="6313"/>
    <cellStyle name="Normal 28 11" xfId="6314"/>
    <cellStyle name="Normal 28 12" xfId="6315"/>
    <cellStyle name="Normal 28 13" xfId="6316"/>
    <cellStyle name="Normal 28 14" xfId="6317"/>
    <cellStyle name="Normal 28 15" xfId="6318"/>
    <cellStyle name="Normal 28 16" xfId="6319"/>
    <cellStyle name="Normal 28 17" xfId="6320"/>
    <cellStyle name="Normal 28 18" xfId="6321"/>
    <cellStyle name="Normal 28 19" xfId="6322"/>
    <cellStyle name="Normal 28 2" xfId="6323"/>
    <cellStyle name="Normal 28 20" xfId="6324"/>
    <cellStyle name="Normal 28 21" xfId="6325"/>
    <cellStyle name="Normal 28 22" xfId="6326"/>
    <cellStyle name="Normal 28 23" xfId="6327"/>
    <cellStyle name="Normal 28 3" xfId="6328"/>
    <cellStyle name="Normal 28 4" xfId="6329"/>
    <cellStyle name="Normal 28 5" xfId="6330"/>
    <cellStyle name="Normal 28 6" xfId="6331"/>
    <cellStyle name="Normal 28 7" xfId="6332"/>
    <cellStyle name="Normal 28 8" xfId="6333"/>
    <cellStyle name="Normal 28 9" xfId="6334"/>
    <cellStyle name="Normal 29" xfId="6335"/>
    <cellStyle name="Normal 29 10" xfId="6336"/>
    <cellStyle name="Normal 29 11" xfId="6337"/>
    <cellStyle name="Normal 29 12" xfId="6338"/>
    <cellStyle name="Normal 29 13" xfId="6339"/>
    <cellStyle name="Normal 29 14" xfId="6340"/>
    <cellStyle name="Normal 29 15" xfId="6341"/>
    <cellStyle name="Normal 29 16" xfId="6342"/>
    <cellStyle name="Normal 29 17" xfId="6343"/>
    <cellStyle name="Normal 29 18" xfId="6344"/>
    <cellStyle name="Normal 29 19" xfId="6345"/>
    <cellStyle name="Normal 29 2" xfId="6346"/>
    <cellStyle name="Normal 29 20" xfId="6347"/>
    <cellStyle name="Normal 29 21" xfId="6348"/>
    <cellStyle name="Normal 29 22" xfId="6349"/>
    <cellStyle name="Normal 29 23" xfId="6350"/>
    <cellStyle name="Normal 29 3" xfId="6351"/>
    <cellStyle name="Normal 29 4" xfId="6352"/>
    <cellStyle name="Normal 29 5" xfId="6353"/>
    <cellStyle name="Normal 29 6" xfId="6354"/>
    <cellStyle name="Normal 29 7" xfId="6355"/>
    <cellStyle name="Normal 29 8" xfId="6356"/>
    <cellStyle name="Normal 29 9" xfId="6357"/>
    <cellStyle name="Normal 3" xfId="6358"/>
    <cellStyle name="Normal 3 10" xfId="6359"/>
    <cellStyle name="Normal 3 11" xfId="6360"/>
    <cellStyle name="Normal 3 12" xfId="6361"/>
    <cellStyle name="Normal 3 12 10" xfId="6362"/>
    <cellStyle name="Normal 3 12 11" xfId="6363"/>
    <cellStyle name="Normal 3 12 12" xfId="6364"/>
    <cellStyle name="Normal 3 12 13" xfId="6365"/>
    <cellStyle name="Normal 3 12 14" xfId="6366"/>
    <cellStyle name="Normal 3 12 15" xfId="6367"/>
    <cellStyle name="Normal 3 12 15 2" xfId="6368"/>
    <cellStyle name="Normal 3 12 15 2 2" xfId="6369"/>
    <cellStyle name="Normal 3 12 15 2 2 2" xfId="6370"/>
    <cellStyle name="Normal 3 12 15 2 2 3" xfId="6371"/>
    <cellStyle name="Normal 3 12 15 2 2 4" xfId="6372"/>
    <cellStyle name="Normal 3 12 15 2 2 5" xfId="6373"/>
    <cellStyle name="Normal 3 12 15 2 2 6" xfId="6374"/>
    <cellStyle name="Normal 3 12 15 2 2 7" xfId="6375"/>
    <cellStyle name="Normal 3 12 15 2 2 8" xfId="6376"/>
    <cellStyle name="Normal 3 12 15 2 3" xfId="6377"/>
    <cellStyle name="Normal 3 12 15 2 4" xfId="6378"/>
    <cellStyle name="Normal 3 12 15 2 5" xfId="6379"/>
    <cellStyle name="Normal 3 12 15 2 6" xfId="6380"/>
    <cellStyle name="Normal 3 12 15 2 7" xfId="6381"/>
    <cellStyle name="Normal 3 12 15 2 8" xfId="6382"/>
    <cellStyle name="Normal 3 12 15 3" xfId="6383"/>
    <cellStyle name="Normal 3 12 15 4" xfId="6384"/>
    <cellStyle name="Normal 3 12 15 5" xfId="6385"/>
    <cellStyle name="Normal 3 12 15 6" xfId="6386"/>
    <cellStyle name="Normal 3 12 15 7" xfId="6387"/>
    <cellStyle name="Normal 3 12 15 8" xfId="6388"/>
    <cellStyle name="Normal 3 12 15 9" xfId="6389"/>
    <cellStyle name="Normal 3 12 16" xfId="6390"/>
    <cellStyle name="Normal 3 12 16 2" xfId="6391"/>
    <cellStyle name="Normal 3 12 16 3" xfId="6392"/>
    <cellStyle name="Normal 3 12 16 4" xfId="6393"/>
    <cellStyle name="Normal 3 12 16 5" xfId="6394"/>
    <cellStyle name="Normal 3 12 16 6" xfId="6395"/>
    <cellStyle name="Normal 3 12 16 7" xfId="6396"/>
    <cellStyle name="Normal 3 12 16 8" xfId="6397"/>
    <cellStyle name="Normal 3 12 17" xfId="6398"/>
    <cellStyle name="Normal 3 12 18" xfId="6399"/>
    <cellStyle name="Normal 3 12 19" xfId="6400"/>
    <cellStyle name="Normal 3 12 2" xfId="6401"/>
    <cellStyle name="Normal 3 12 2 10" xfId="6402"/>
    <cellStyle name="Normal 3 12 2 11" xfId="6403"/>
    <cellStyle name="Normal 3 12 2 12" xfId="6404"/>
    <cellStyle name="Normal 3 12 2 13" xfId="6405"/>
    <cellStyle name="Normal 3 12 2 14" xfId="6406"/>
    <cellStyle name="Normal 3 12 2 15" xfId="6407"/>
    <cellStyle name="Normal 3 12 2 15 2" xfId="6408"/>
    <cellStyle name="Normal 3 12 2 15 2 2" xfId="6409"/>
    <cellStyle name="Normal 3 12 2 15 2 2 2" xfId="6410"/>
    <cellStyle name="Normal 3 12 2 15 2 2 3" xfId="6411"/>
    <cellStyle name="Normal 3 12 2 15 2 2 4" xfId="6412"/>
    <cellStyle name="Normal 3 12 2 15 2 2 5" xfId="6413"/>
    <cellStyle name="Normal 3 12 2 15 2 2 6" xfId="6414"/>
    <cellStyle name="Normal 3 12 2 15 2 2 7" xfId="6415"/>
    <cellStyle name="Normal 3 12 2 15 2 2 8" xfId="6416"/>
    <cellStyle name="Normal 3 12 2 15 2 3" xfId="6417"/>
    <cellStyle name="Normal 3 12 2 15 2 4" xfId="6418"/>
    <cellStyle name="Normal 3 12 2 15 2 5" xfId="6419"/>
    <cellStyle name="Normal 3 12 2 15 2 6" xfId="6420"/>
    <cellStyle name="Normal 3 12 2 15 2 7" xfId="6421"/>
    <cellStyle name="Normal 3 12 2 15 2 8" xfId="6422"/>
    <cellStyle name="Normal 3 12 2 15 3" xfId="6423"/>
    <cellStyle name="Normal 3 12 2 15 4" xfId="6424"/>
    <cellStyle name="Normal 3 12 2 15 5" xfId="6425"/>
    <cellStyle name="Normal 3 12 2 15 6" xfId="6426"/>
    <cellStyle name="Normal 3 12 2 15 7" xfId="6427"/>
    <cellStyle name="Normal 3 12 2 15 8" xfId="6428"/>
    <cellStyle name="Normal 3 12 2 15 9" xfId="6429"/>
    <cellStyle name="Normal 3 12 2 16" xfId="6430"/>
    <cellStyle name="Normal 3 12 2 16 2" xfId="6431"/>
    <cellStyle name="Normal 3 12 2 16 3" xfId="6432"/>
    <cellStyle name="Normal 3 12 2 16 4" xfId="6433"/>
    <cellStyle name="Normal 3 12 2 16 5" xfId="6434"/>
    <cellStyle name="Normal 3 12 2 16 6" xfId="6435"/>
    <cellStyle name="Normal 3 12 2 16 7" xfId="6436"/>
    <cellStyle name="Normal 3 12 2 16 8" xfId="6437"/>
    <cellStyle name="Normal 3 12 2 17" xfId="6438"/>
    <cellStyle name="Normal 3 12 2 18" xfId="6439"/>
    <cellStyle name="Normal 3 12 2 19" xfId="6440"/>
    <cellStyle name="Normal 3 12 2 2" xfId="6441"/>
    <cellStyle name="Normal 3 12 2 2 10" xfId="6442"/>
    <cellStyle name="Normal 3 12 2 2 10 2" xfId="6443"/>
    <cellStyle name="Normal 3 12 2 2 10 2 2" xfId="6444"/>
    <cellStyle name="Normal 3 12 2 2 10 2 2 2" xfId="6445"/>
    <cellStyle name="Normal 3 12 2 2 10 2 2 3" xfId="6446"/>
    <cellStyle name="Normal 3 12 2 2 10 2 2 4" xfId="6447"/>
    <cellStyle name="Normal 3 12 2 2 10 2 2 5" xfId="6448"/>
    <cellStyle name="Normal 3 12 2 2 10 2 2 6" xfId="6449"/>
    <cellStyle name="Normal 3 12 2 2 10 2 2 7" xfId="6450"/>
    <cellStyle name="Normal 3 12 2 2 10 2 2 8" xfId="6451"/>
    <cellStyle name="Normal 3 12 2 2 10 2 3" xfId="6452"/>
    <cellStyle name="Normal 3 12 2 2 10 2 4" xfId="6453"/>
    <cellStyle name="Normal 3 12 2 2 10 2 5" xfId="6454"/>
    <cellStyle name="Normal 3 12 2 2 10 2 6" xfId="6455"/>
    <cellStyle name="Normal 3 12 2 2 10 2 7" xfId="6456"/>
    <cellStyle name="Normal 3 12 2 2 10 2 8" xfId="6457"/>
    <cellStyle name="Normal 3 12 2 2 10 3" xfId="6458"/>
    <cellStyle name="Normal 3 12 2 2 10 4" xfId="6459"/>
    <cellStyle name="Normal 3 12 2 2 10 5" xfId="6460"/>
    <cellStyle name="Normal 3 12 2 2 10 6" xfId="6461"/>
    <cellStyle name="Normal 3 12 2 2 10 7" xfId="6462"/>
    <cellStyle name="Normal 3 12 2 2 10 8" xfId="6463"/>
    <cellStyle name="Normal 3 12 2 2 10 9" xfId="6464"/>
    <cellStyle name="Normal 3 12 2 2 11" xfId="6465"/>
    <cellStyle name="Normal 3 12 2 2 11 2" xfId="6466"/>
    <cellStyle name="Normal 3 12 2 2 11 3" xfId="6467"/>
    <cellStyle name="Normal 3 12 2 2 11 4" xfId="6468"/>
    <cellStyle name="Normal 3 12 2 2 11 5" xfId="6469"/>
    <cellStyle name="Normal 3 12 2 2 11 6" xfId="6470"/>
    <cellStyle name="Normal 3 12 2 2 11 7" xfId="6471"/>
    <cellStyle name="Normal 3 12 2 2 11 8" xfId="6472"/>
    <cellStyle name="Normal 3 12 2 2 12" xfId="6473"/>
    <cellStyle name="Normal 3 12 2 2 13" xfId="6474"/>
    <cellStyle name="Normal 3 12 2 2 14" xfId="6475"/>
    <cellStyle name="Normal 3 12 2 2 15" xfId="6476"/>
    <cellStyle name="Normal 3 12 2 2 16" xfId="6477"/>
    <cellStyle name="Normal 3 12 2 2 17" xfId="6478"/>
    <cellStyle name="Normal 3 12 2 2 2" xfId="6479"/>
    <cellStyle name="Normal 3 12 2 2 2 10" xfId="6480"/>
    <cellStyle name="Normal 3 12 2 2 2 10 2" xfId="6481"/>
    <cellStyle name="Normal 3 12 2 2 2 10 2 2" xfId="6482"/>
    <cellStyle name="Normal 3 12 2 2 2 10 2 2 2" xfId="6483"/>
    <cellStyle name="Normal 3 12 2 2 2 10 2 2 3" xfId="6484"/>
    <cellStyle name="Normal 3 12 2 2 2 10 2 2 4" xfId="6485"/>
    <cellStyle name="Normal 3 12 2 2 2 10 2 2 5" xfId="6486"/>
    <cellStyle name="Normal 3 12 2 2 2 10 2 2 6" xfId="6487"/>
    <cellStyle name="Normal 3 12 2 2 2 10 2 2 7" xfId="6488"/>
    <cellStyle name="Normal 3 12 2 2 2 10 2 2 8" xfId="6489"/>
    <cellStyle name="Normal 3 12 2 2 2 10 2 3" xfId="6490"/>
    <cellStyle name="Normal 3 12 2 2 2 10 2 4" xfId="6491"/>
    <cellStyle name="Normal 3 12 2 2 2 10 2 5" xfId="6492"/>
    <cellStyle name="Normal 3 12 2 2 2 10 2 6" xfId="6493"/>
    <cellStyle name="Normal 3 12 2 2 2 10 2 7" xfId="6494"/>
    <cellStyle name="Normal 3 12 2 2 2 10 2 8" xfId="6495"/>
    <cellStyle name="Normal 3 12 2 2 2 10 3" xfId="6496"/>
    <cellStyle name="Normal 3 12 2 2 2 10 4" xfId="6497"/>
    <cellStyle name="Normal 3 12 2 2 2 10 5" xfId="6498"/>
    <cellStyle name="Normal 3 12 2 2 2 10 6" xfId="6499"/>
    <cellStyle name="Normal 3 12 2 2 2 10 7" xfId="6500"/>
    <cellStyle name="Normal 3 12 2 2 2 10 8" xfId="6501"/>
    <cellStyle name="Normal 3 12 2 2 2 10 9" xfId="6502"/>
    <cellStyle name="Normal 3 12 2 2 2 11" xfId="6503"/>
    <cellStyle name="Normal 3 12 2 2 2 11 2" xfId="6504"/>
    <cellStyle name="Normal 3 12 2 2 2 11 3" xfId="6505"/>
    <cellStyle name="Normal 3 12 2 2 2 11 4" xfId="6506"/>
    <cellStyle name="Normal 3 12 2 2 2 11 5" xfId="6507"/>
    <cellStyle name="Normal 3 12 2 2 2 11 6" xfId="6508"/>
    <cellStyle name="Normal 3 12 2 2 2 11 7" xfId="6509"/>
    <cellStyle name="Normal 3 12 2 2 2 11 8" xfId="6510"/>
    <cellStyle name="Normal 3 12 2 2 2 12" xfId="6511"/>
    <cellStyle name="Normal 3 12 2 2 2 13" xfId="6512"/>
    <cellStyle name="Normal 3 12 2 2 2 14" xfId="6513"/>
    <cellStyle name="Normal 3 12 2 2 2 15" xfId="6514"/>
    <cellStyle name="Normal 3 12 2 2 2 16" xfId="6515"/>
    <cellStyle name="Normal 3 12 2 2 2 17" xfId="6516"/>
    <cellStyle name="Normal 3 12 2 2 2 2" xfId="6517"/>
    <cellStyle name="Normal 3 12 2 2 2 2 10" xfId="6518"/>
    <cellStyle name="Normal 3 12 2 2 2 2 2" xfId="6519"/>
    <cellStyle name="Normal 3 12 2 2 2 2 2 2" xfId="6520"/>
    <cellStyle name="Normal 3 12 2 2 2 2 2 2 2" xfId="6521"/>
    <cellStyle name="Normal 3 12 2 2 2 2 2 2 2 2" xfId="6522"/>
    <cellStyle name="Normal 3 12 2 2 2 2 2 2 2 3" xfId="6523"/>
    <cellStyle name="Normal 3 12 2 2 2 2 2 2 2 4" xfId="6524"/>
    <cellStyle name="Normal 3 12 2 2 2 2 2 2 2 5" xfId="6525"/>
    <cellStyle name="Normal 3 12 2 2 2 2 2 2 2 6" xfId="6526"/>
    <cellStyle name="Normal 3 12 2 2 2 2 2 2 2 7" xfId="6527"/>
    <cellStyle name="Normal 3 12 2 2 2 2 2 2 2 8" xfId="6528"/>
    <cellStyle name="Normal 3 12 2 2 2 2 2 2 3" xfId="6529"/>
    <cellStyle name="Normal 3 12 2 2 2 2 2 2 4" xfId="6530"/>
    <cellStyle name="Normal 3 12 2 2 2 2 2 2 5" xfId="6531"/>
    <cellStyle name="Normal 3 12 2 2 2 2 2 2 6" xfId="6532"/>
    <cellStyle name="Normal 3 12 2 2 2 2 2 2 7" xfId="6533"/>
    <cellStyle name="Normal 3 12 2 2 2 2 2 2 8" xfId="6534"/>
    <cellStyle name="Normal 3 12 2 2 2 2 2 3" xfId="6535"/>
    <cellStyle name="Normal 3 12 2 2 2 2 2 4" xfId="6536"/>
    <cellStyle name="Normal 3 12 2 2 2 2 2 5" xfId="6537"/>
    <cellStyle name="Normal 3 12 2 2 2 2 2 6" xfId="6538"/>
    <cellStyle name="Normal 3 12 2 2 2 2 2 7" xfId="6539"/>
    <cellStyle name="Normal 3 12 2 2 2 2 2 8" xfId="6540"/>
    <cellStyle name="Normal 3 12 2 2 2 2 2 9" xfId="6541"/>
    <cellStyle name="Normal 3 12 2 2 2 2 3" xfId="6542"/>
    <cellStyle name="Normal 3 12 2 2 2 2 4" xfId="6543"/>
    <cellStyle name="Normal 3 12 2 2 2 2 4 2" xfId="6544"/>
    <cellStyle name="Normal 3 12 2 2 2 2 4 3" xfId="6545"/>
    <cellStyle name="Normal 3 12 2 2 2 2 4 4" xfId="6546"/>
    <cellStyle name="Normal 3 12 2 2 2 2 4 5" xfId="6547"/>
    <cellStyle name="Normal 3 12 2 2 2 2 4 6" xfId="6548"/>
    <cellStyle name="Normal 3 12 2 2 2 2 4 7" xfId="6549"/>
    <cellStyle name="Normal 3 12 2 2 2 2 4 8" xfId="6550"/>
    <cellStyle name="Normal 3 12 2 2 2 2 5" xfId="6551"/>
    <cellStyle name="Normal 3 12 2 2 2 2 6" xfId="6552"/>
    <cellStyle name="Normal 3 12 2 2 2 2 7" xfId="6553"/>
    <cellStyle name="Normal 3 12 2 2 2 2 8" xfId="6554"/>
    <cellStyle name="Normal 3 12 2 2 2 2 9" xfId="6555"/>
    <cellStyle name="Normal 3 12 2 2 2 3" xfId="6556"/>
    <cellStyle name="Normal 3 12 2 2 2 4" xfId="6557"/>
    <cellStyle name="Normal 3 12 2 2 2 5" xfId="6558"/>
    <cellStyle name="Normal 3 12 2 2 2 6" xfId="6559"/>
    <cellStyle name="Normal 3 12 2 2 2 7" xfId="6560"/>
    <cellStyle name="Normal 3 12 2 2 2 8" xfId="6561"/>
    <cellStyle name="Normal 3 12 2 2 2 9" xfId="6562"/>
    <cellStyle name="Normal 3 12 2 2 3" xfId="6563"/>
    <cellStyle name="Normal 3 12 2 2 3 10" xfId="6564"/>
    <cellStyle name="Normal 3 12 2 2 3 2" xfId="6565"/>
    <cellStyle name="Normal 3 12 2 2 3 2 2" xfId="6566"/>
    <cellStyle name="Normal 3 12 2 2 3 2 2 2" xfId="6567"/>
    <cellStyle name="Normal 3 12 2 2 3 2 2 2 2" xfId="6568"/>
    <cellStyle name="Normal 3 12 2 2 3 2 2 2 3" xfId="6569"/>
    <cellStyle name="Normal 3 12 2 2 3 2 2 2 4" xfId="6570"/>
    <cellStyle name="Normal 3 12 2 2 3 2 2 2 5" xfId="6571"/>
    <cellStyle name="Normal 3 12 2 2 3 2 2 2 6" xfId="6572"/>
    <cellStyle name="Normal 3 12 2 2 3 2 2 2 7" xfId="6573"/>
    <cellStyle name="Normal 3 12 2 2 3 2 2 2 8" xfId="6574"/>
    <cellStyle name="Normal 3 12 2 2 3 2 2 3" xfId="6575"/>
    <cellStyle name="Normal 3 12 2 2 3 2 2 4" xfId="6576"/>
    <cellStyle name="Normal 3 12 2 2 3 2 2 5" xfId="6577"/>
    <cellStyle name="Normal 3 12 2 2 3 2 2 6" xfId="6578"/>
    <cellStyle name="Normal 3 12 2 2 3 2 2 7" xfId="6579"/>
    <cellStyle name="Normal 3 12 2 2 3 2 2 8" xfId="6580"/>
    <cellStyle name="Normal 3 12 2 2 3 2 3" xfId="6581"/>
    <cellStyle name="Normal 3 12 2 2 3 2 4" xfId="6582"/>
    <cellStyle name="Normal 3 12 2 2 3 2 5" xfId="6583"/>
    <cellStyle name="Normal 3 12 2 2 3 2 6" xfId="6584"/>
    <cellStyle name="Normal 3 12 2 2 3 2 7" xfId="6585"/>
    <cellStyle name="Normal 3 12 2 2 3 2 8" xfId="6586"/>
    <cellStyle name="Normal 3 12 2 2 3 2 9" xfId="6587"/>
    <cellStyle name="Normal 3 12 2 2 3 3" xfId="6588"/>
    <cellStyle name="Normal 3 12 2 2 3 4" xfId="6589"/>
    <cellStyle name="Normal 3 12 2 2 3 4 2" xfId="6590"/>
    <cellStyle name="Normal 3 12 2 2 3 4 3" xfId="6591"/>
    <cellStyle name="Normal 3 12 2 2 3 4 4" xfId="6592"/>
    <cellStyle name="Normal 3 12 2 2 3 4 5" xfId="6593"/>
    <cellStyle name="Normal 3 12 2 2 3 4 6" xfId="6594"/>
    <cellStyle name="Normal 3 12 2 2 3 4 7" xfId="6595"/>
    <cellStyle name="Normal 3 12 2 2 3 4 8" xfId="6596"/>
    <cellStyle name="Normal 3 12 2 2 3 5" xfId="6597"/>
    <cellStyle name="Normal 3 12 2 2 3 6" xfId="6598"/>
    <cellStyle name="Normal 3 12 2 2 3 7" xfId="6599"/>
    <cellStyle name="Normal 3 12 2 2 3 8" xfId="6600"/>
    <cellStyle name="Normal 3 12 2 2 3 9" xfId="6601"/>
    <cellStyle name="Normal 3 12 2 2 4" xfId="6602"/>
    <cellStyle name="Normal 3 12 2 2 5" xfId="6603"/>
    <cellStyle name="Normal 3 12 2 2 6" xfId="6604"/>
    <cellStyle name="Normal 3 12 2 2 7" xfId="6605"/>
    <cellStyle name="Normal 3 12 2 2 8" xfId="6606"/>
    <cellStyle name="Normal 3 12 2 2 9" xfId="6607"/>
    <cellStyle name="Normal 3 12 2 20" xfId="6608"/>
    <cellStyle name="Normal 3 12 2 21" xfId="6609"/>
    <cellStyle name="Normal 3 12 2 22" xfId="6610"/>
    <cellStyle name="Normal 3 12 2 3" xfId="6611"/>
    <cellStyle name="Normal 3 12 2 4" xfId="6612"/>
    <cellStyle name="Normal 3 12 2 5" xfId="6613"/>
    <cellStyle name="Normal 3 12 2 6" xfId="6614"/>
    <cellStyle name="Normal 3 12 2 7" xfId="6615"/>
    <cellStyle name="Normal 3 12 2 7 10" xfId="6616"/>
    <cellStyle name="Normal 3 12 2 7 2" xfId="6617"/>
    <cellStyle name="Normal 3 12 2 7 2 2" xfId="6618"/>
    <cellStyle name="Normal 3 12 2 7 2 2 2" xfId="6619"/>
    <cellStyle name="Normal 3 12 2 7 2 2 2 2" xfId="6620"/>
    <cellStyle name="Normal 3 12 2 7 2 2 2 3" xfId="6621"/>
    <cellStyle name="Normal 3 12 2 7 2 2 2 4" xfId="6622"/>
    <cellStyle name="Normal 3 12 2 7 2 2 2 5" xfId="6623"/>
    <cellStyle name="Normal 3 12 2 7 2 2 2 6" xfId="6624"/>
    <cellStyle name="Normal 3 12 2 7 2 2 2 7" xfId="6625"/>
    <cellStyle name="Normal 3 12 2 7 2 2 2 8" xfId="6626"/>
    <cellStyle name="Normal 3 12 2 7 2 2 3" xfId="6627"/>
    <cellStyle name="Normal 3 12 2 7 2 2 4" xfId="6628"/>
    <cellStyle name="Normal 3 12 2 7 2 2 5" xfId="6629"/>
    <cellStyle name="Normal 3 12 2 7 2 2 6" xfId="6630"/>
    <cellStyle name="Normal 3 12 2 7 2 2 7" xfId="6631"/>
    <cellStyle name="Normal 3 12 2 7 2 2 8" xfId="6632"/>
    <cellStyle name="Normal 3 12 2 7 2 3" xfId="6633"/>
    <cellStyle name="Normal 3 12 2 7 2 4" xfId="6634"/>
    <cellStyle name="Normal 3 12 2 7 2 5" xfId="6635"/>
    <cellStyle name="Normal 3 12 2 7 2 6" xfId="6636"/>
    <cellStyle name="Normal 3 12 2 7 2 7" xfId="6637"/>
    <cellStyle name="Normal 3 12 2 7 2 8" xfId="6638"/>
    <cellStyle name="Normal 3 12 2 7 2 9" xfId="6639"/>
    <cellStyle name="Normal 3 12 2 7 3" xfId="6640"/>
    <cellStyle name="Normal 3 12 2 7 4" xfId="6641"/>
    <cellStyle name="Normal 3 12 2 7 4 2" xfId="6642"/>
    <cellStyle name="Normal 3 12 2 7 4 3" xfId="6643"/>
    <cellStyle name="Normal 3 12 2 7 4 4" xfId="6644"/>
    <cellStyle name="Normal 3 12 2 7 4 5" xfId="6645"/>
    <cellStyle name="Normal 3 12 2 7 4 6" xfId="6646"/>
    <cellStyle name="Normal 3 12 2 7 4 7" xfId="6647"/>
    <cellStyle name="Normal 3 12 2 7 4 8" xfId="6648"/>
    <cellStyle name="Normal 3 12 2 7 5" xfId="6649"/>
    <cellStyle name="Normal 3 12 2 7 6" xfId="6650"/>
    <cellStyle name="Normal 3 12 2 7 7" xfId="6651"/>
    <cellStyle name="Normal 3 12 2 7 8" xfId="6652"/>
    <cellStyle name="Normal 3 12 2 7 9" xfId="6653"/>
    <cellStyle name="Normal 3 12 2 8" xfId="6654"/>
    <cellStyle name="Normal 3 12 2 9" xfId="6655"/>
    <cellStyle name="Normal 3 12 20" xfId="6656"/>
    <cellStyle name="Normal 3 12 21" xfId="6657"/>
    <cellStyle name="Normal 3 12 22" xfId="6658"/>
    <cellStyle name="Normal 3 12 3" xfId="6659"/>
    <cellStyle name="Normal 3 12 3 10" xfId="6660"/>
    <cellStyle name="Normal 3 12 3 10 2" xfId="6661"/>
    <cellStyle name="Normal 3 12 3 10 2 2" xfId="6662"/>
    <cellStyle name="Normal 3 12 3 10 2 2 2" xfId="6663"/>
    <cellStyle name="Normal 3 12 3 10 2 2 3" xfId="6664"/>
    <cellStyle name="Normal 3 12 3 10 2 2 4" xfId="6665"/>
    <cellStyle name="Normal 3 12 3 10 2 2 5" xfId="6666"/>
    <cellStyle name="Normal 3 12 3 10 2 2 6" xfId="6667"/>
    <cellStyle name="Normal 3 12 3 10 2 2 7" xfId="6668"/>
    <cellStyle name="Normal 3 12 3 10 2 2 8" xfId="6669"/>
    <cellStyle name="Normal 3 12 3 10 2 3" xfId="6670"/>
    <cellStyle name="Normal 3 12 3 10 2 4" xfId="6671"/>
    <cellStyle name="Normal 3 12 3 10 2 5" xfId="6672"/>
    <cellStyle name="Normal 3 12 3 10 2 6" xfId="6673"/>
    <cellStyle name="Normal 3 12 3 10 2 7" xfId="6674"/>
    <cellStyle name="Normal 3 12 3 10 2 8" xfId="6675"/>
    <cellStyle name="Normal 3 12 3 10 3" xfId="6676"/>
    <cellStyle name="Normal 3 12 3 10 4" xfId="6677"/>
    <cellStyle name="Normal 3 12 3 10 5" xfId="6678"/>
    <cellStyle name="Normal 3 12 3 10 6" xfId="6679"/>
    <cellStyle name="Normal 3 12 3 10 7" xfId="6680"/>
    <cellStyle name="Normal 3 12 3 10 8" xfId="6681"/>
    <cellStyle name="Normal 3 12 3 10 9" xfId="6682"/>
    <cellStyle name="Normal 3 12 3 11" xfId="6683"/>
    <cellStyle name="Normal 3 12 3 11 2" xfId="6684"/>
    <cellStyle name="Normal 3 12 3 11 3" xfId="6685"/>
    <cellStyle name="Normal 3 12 3 11 4" xfId="6686"/>
    <cellStyle name="Normal 3 12 3 11 5" xfId="6687"/>
    <cellStyle name="Normal 3 12 3 11 6" xfId="6688"/>
    <cellStyle name="Normal 3 12 3 11 7" xfId="6689"/>
    <cellStyle name="Normal 3 12 3 11 8" xfId="6690"/>
    <cellStyle name="Normal 3 12 3 12" xfId="6691"/>
    <cellStyle name="Normal 3 12 3 13" xfId="6692"/>
    <cellStyle name="Normal 3 12 3 14" xfId="6693"/>
    <cellStyle name="Normal 3 12 3 15" xfId="6694"/>
    <cellStyle name="Normal 3 12 3 16" xfId="6695"/>
    <cellStyle name="Normal 3 12 3 17" xfId="6696"/>
    <cellStyle name="Normal 3 12 3 2" xfId="6697"/>
    <cellStyle name="Normal 3 12 3 2 10" xfId="6698"/>
    <cellStyle name="Normal 3 12 3 2 10 2" xfId="6699"/>
    <cellStyle name="Normal 3 12 3 2 10 2 2" xfId="6700"/>
    <cellStyle name="Normal 3 12 3 2 10 2 2 2" xfId="6701"/>
    <cellStyle name="Normal 3 12 3 2 10 2 2 3" xfId="6702"/>
    <cellStyle name="Normal 3 12 3 2 10 2 2 4" xfId="6703"/>
    <cellStyle name="Normal 3 12 3 2 10 2 2 5" xfId="6704"/>
    <cellStyle name="Normal 3 12 3 2 10 2 2 6" xfId="6705"/>
    <cellStyle name="Normal 3 12 3 2 10 2 2 7" xfId="6706"/>
    <cellStyle name="Normal 3 12 3 2 10 2 2 8" xfId="6707"/>
    <cellStyle name="Normal 3 12 3 2 10 2 3" xfId="6708"/>
    <cellStyle name="Normal 3 12 3 2 10 2 4" xfId="6709"/>
    <cellStyle name="Normal 3 12 3 2 10 2 5" xfId="6710"/>
    <cellStyle name="Normal 3 12 3 2 10 2 6" xfId="6711"/>
    <cellStyle name="Normal 3 12 3 2 10 2 7" xfId="6712"/>
    <cellStyle name="Normal 3 12 3 2 10 2 8" xfId="6713"/>
    <cellStyle name="Normal 3 12 3 2 10 3" xfId="6714"/>
    <cellStyle name="Normal 3 12 3 2 10 4" xfId="6715"/>
    <cellStyle name="Normal 3 12 3 2 10 5" xfId="6716"/>
    <cellStyle name="Normal 3 12 3 2 10 6" xfId="6717"/>
    <cellStyle name="Normal 3 12 3 2 10 7" xfId="6718"/>
    <cellStyle name="Normal 3 12 3 2 10 8" xfId="6719"/>
    <cellStyle name="Normal 3 12 3 2 10 9" xfId="6720"/>
    <cellStyle name="Normal 3 12 3 2 11" xfId="6721"/>
    <cellStyle name="Normal 3 12 3 2 11 2" xfId="6722"/>
    <cellStyle name="Normal 3 12 3 2 11 3" xfId="6723"/>
    <cellStyle name="Normal 3 12 3 2 11 4" xfId="6724"/>
    <cellStyle name="Normal 3 12 3 2 11 5" xfId="6725"/>
    <cellStyle name="Normal 3 12 3 2 11 6" xfId="6726"/>
    <cellStyle name="Normal 3 12 3 2 11 7" xfId="6727"/>
    <cellStyle name="Normal 3 12 3 2 11 8" xfId="6728"/>
    <cellStyle name="Normal 3 12 3 2 12" xfId="6729"/>
    <cellStyle name="Normal 3 12 3 2 13" xfId="6730"/>
    <cellStyle name="Normal 3 12 3 2 14" xfId="6731"/>
    <cellStyle name="Normal 3 12 3 2 15" xfId="6732"/>
    <cellStyle name="Normal 3 12 3 2 16" xfId="6733"/>
    <cellStyle name="Normal 3 12 3 2 17" xfId="6734"/>
    <cellStyle name="Normal 3 12 3 2 2" xfId="6735"/>
    <cellStyle name="Normal 3 12 3 2 2 10" xfId="6736"/>
    <cellStyle name="Normal 3 12 3 2 2 2" xfId="6737"/>
    <cellStyle name="Normal 3 12 3 2 2 2 2" xfId="6738"/>
    <cellStyle name="Normal 3 12 3 2 2 2 2 2" xfId="6739"/>
    <cellStyle name="Normal 3 12 3 2 2 2 2 2 2" xfId="6740"/>
    <cellStyle name="Normal 3 12 3 2 2 2 2 2 3" xfId="6741"/>
    <cellStyle name="Normal 3 12 3 2 2 2 2 2 4" xfId="6742"/>
    <cellStyle name="Normal 3 12 3 2 2 2 2 2 5" xfId="6743"/>
    <cellStyle name="Normal 3 12 3 2 2 2 2 2 6" xfId="6744"/>
    <cellStyle name="Normal 3 12 3 2 2 2 2 2 7" xfId="6745"/>
    <cellStyle name="Normal 3 12 3 2 2 2 2 2 8" xfId="6746"/>
    <cellStyle name="Normal 3 12 3 2 2 2 2 3" xfId="6747"/>
    <cellStyle name="Normal 3 12 3 2 2 2 2 4" xfId="6748"/>
    <cellStyle name="Normal 3 12 3 2 2 2 2 5" xfId="6749"/>
    <cellStyle name="Normal 3 12 3 2 2 2 2 6" xfId="6750"/>
    <cellStyle name="Normal 3 12 3 2 2 2 2 7" xfId="6751"/>
    <cellStyle name="Normal 3 12 3 2 2 2 2 8" xfId="6752"/>
    <cellStyle name="Normal 3 12 3 2 2 2 3" xfId="6753"/>
    <cellStyle name="Normal 3 12 3 2 2 2 4" xfId="6754"/>
    <cellStyle name="Normal 3 12 3 2 2 2 5" xfId="6755"/>
    <cellStyle name="Normal 3 12 3 2 2 2 6" xfId="6756"/>
    <cellStyle name="Normal 3 12 3 2 2 2 7" xfId="6757"/>
    <cellStyle name="Normal 3 12 3 2 2 2 8" xfId="6758"/>
    <cellStyle name="Normal 3 12 3 2 2 2 9" xfId="6759"/>
    <cellStyle name="Normal 3 12 3 2 2 3" xfId="6760"/>
    <cellStyle name="Normal 3 12 3 2 2 4" xfId="6761"/>
    <cellStyle name="Normal 3 12 3 2 2 4 2" xfId="6762"/>
    <cellStyle name="Normal 3 12 3 2 2 4 3" xfId="6763"/>
    <cellStyle name="Normal 3 12 3 2 2 4 4" xfId="6764"/>
    <cellStyle name="Normal 3 12 3 2 2 4 5" xfId="6765"/>
    <cellStyle name="Normal 3 12 3 2 2 4 6" xfId="6766"/>
    <cellStyle name="Normal 3 12 3 2 2 4 7" xfId="6767"/>
    <cellStyle name="Normal 3 12 3 2 2 4 8" xfId="6768"/>
    <cellStyle name="Normal 3 12 3 2 2 5" xfId="6769"/>
    <cellStyle name="Normal 3 12 3 2 2 6" xfId="6770"/>
    <cellStyle name="Normal 3 12 3 2 2 7" xfId="6771"/>
    <cellStyle name="Normal 3 12 3 2 2 8" xfId="6772"/>
    <cellStyle name="Normal 3 12 3 2 2 9" xfId="6773"/>
    <cellStyle name="Normal 3 12 3 2 3" xfId="6774"/>
    <cellStyle name="Normal 3 12 3 2 4" xfId="6775"/>
    <cellStyle name="Normal 3 12 3 2 5" xfId="6776"/>
    <cellStyle name="Normal 3 12 3 2 6" xfId="6777"/>
    <cellStyle name="Normal 3 12 3 2 7" xfId="6778"/>
    <cellStyle name="Normal 3 12 3 2 8" xfId="6779"/>
    <cellStyle name="Normal 3 12 3 2 9" xfId="6780"/>
    <cellStyle name="Normal 3 12 3 3" xfId="6781"/>
    <cellStyle name="Normal 3 12 3 3 10" xfId="6782"/>
    <cellStyle name="Normal 3 12 3 3 2" xfId="6783"/>
    <cellStyle name="Normal 3 12 3 3 2 2" xfId="6784"/>
    <cellStyle name="Normal 3 12 3 3 2 2 2" xfId="6785"/>
    <cellStyle name="Normal 3 12 3 3 2 2 2 2" xfId="6786"/>
    <cellStyle name="Normal 3 12 3 3 2 2 2 3" xfId="6787"/>
    <cellStyle name="Normal 3 12 3 3 2 2 2 4" xfId="6788"/>
    <cellStyle name="Normal 3 12 3 3 2 2 2 5" xfId="6789"/>
    <cellStyle name="Normal 3 12 3 3 2 2 2 6" xfId="6790"/>
    <cellStyle name="Normal 3 12 3 3 2 2 2 7" xfId="6791"/>
    <cellStyle name="Normal 3 12 3 3 2 2 2 8" xfId="6792"/>
    <cellStyle name="Normal 3 12 3 3 2 2 3" xfId="6793"/>
    <cellStyle name="Normal 3 12 3 3 2 2 4" xfId="6794"/>
    <cellStyle name="Normal 3 12 3 3 2 2 5" xfId="6795"/>
    <cellStyle name="Normal 3 12 3 3 2 2 6" xfId="6796"/>
    <cellStyle name="Normal 3 12 3 3 2 2 7" xfId="6797"/>
    <cellStyle name="Normal 3 12 3 3 2 2 8" xfId="6798"/>
    <cellStyle name="Normal 3 12 3 3 2 3" xfId="6799"/>
    <cellStyle name="Normal 3 12 3 3 2 4" xfId="6800"/>
    <cellStyle name="Normal 3 12 3 3 2 5" xfId="6801"/>
    <cellStyle name="Normal 3 12 3 3 2 6" xfId="6802"/>
    <cellStyle name="Normal 3 12 3 3 2 7" xfId="6803"/>
    <cellStyle name="Normal 3 12 3 3 2 8" xfId="6804"/>
    <cellStyle name="Normal 3 12 3 3 2 9" xfId="6805"/>
    <cellStyle name="Normal 3 12 3 3 3" xfId="6806"/>
    <cellStyle name="Normal 3 12 3 3 4" xfId="6807"/>
    <cellStyle name="Normal 3 12 3 3 4 2" xfId="6808"/>
    <cellStyle name="Normal 3 12 3 3 4 3" xfId="6809"/>
    <cellStyle name="Normal 3 12 3 3 4 4" xfId="6810"/>
    <cellStyle name="Normal 3 12 3 3 4 5" xfId="6811"/>
    <cellStyle name="Normal 3 12 3 3 4 6" xfId="6812"/>
    <cellStyle name="Normal 3 12 3 3 4 7" xfId="6813"/>
    <cellStyle name="Normal 3 12 3 3 4 8" xfId="6814"/>
    <cellStyle name="Normal 3 12 3 3 5" xfId="6815"/>
    <cellStyle name="Normal 3 12 3 3 6" xfId="6816"/>
    <cellStyle name="Normal 3 12 3 3 7" xfId="6817"/>
    <cellStyle name="Normal 3 12 3 3 8" xfId="6818"/>
    <cellStyle name="Normal 3 12 3 3 9" xfId="6819"/>
    <cellStyle name="Normal 3 12 3 4" xfId="6820"/>
    <cellStyle name="Normal 3 12 3 5" xfId="6821"/>
    <cellStyle name="Normal 3 12 3 6" xfId="6822"/>
    <cellStyle name="Normal 3 12 3 7" xfId="6823"/>
    <cellStyle name="Normal 3 12 3 8" xfId="6824"/>
    <cellStyle name="Normal 3 12 3 9" xfId="6825"/>
    <cellStyle name="Normal 3 12 4" xfId="6826"/>
    <cellStyle name="Normal 3 12 5" xfId="6827"/>
    <cellStyle name="Normal 3 12 6" xfId="6828"/>
    <cellStyle name="Normal 3 12 7" xfId="6829"/>
    <cellStyle name="Normal 3 12 7 10" xfId="6830"/>
    <cellStyle name="Normal 3 12 7 2" xfId="6831"/>
    <cellStyle name="Normal 3 12 7 2 2" xfId="6832"/>
    <cellStyle name="Normal 3 12 7 2 2 2" xfId="6833"/>
    <cellStyle name="Normal 3 12 7 2 2 2 2" xfId="6834"/>
    <cellStyle name="Normal 3 12 7 2 2 2 3" xfId="6835"/>
    <cellStyle name="Normal 3 12 7 2 2 2 4" xfId="6836"/>
    <cellStyle name="Normal 3 12 7 2 2 2 5" xfId="6837"/>
    <cellStyle name="Normal 3 12 7 2 2 2 6" xfId="6838"/>
    <cellStyle name="Normal 3 12 7 2 2 2 7" xfId="6839"/>
    <cellStyle name="Normal 3 12 7 2 2 2 8" xfId="6840"/>
    <cellStyle name="Normal 3 12 7 2 2 3" xfId="6841"/>
    <cellStyle name="Normal 3 12 7 2 2 4" xfId="6842"/>
    <cellStyle name="Normal 3 12 7 2 2 5" xfId="6843"/>
    <cellStyle name="Normal 3 12 7 2 2 6" xfId="6844"/>
    <cellStyle name="Normal 3 12 7 2 2 7" xfId="6845"/>
    <cellStyle name="Normal 3 12 7 2 2 8" xfId="6846"/>
    <cellStyle name="Normal 3 12 7 2 3" xfId="6847"/>
    <cellStyle name="Normal 3 12 7 2 4" xfId="6848"/>
    <cellStyle name="Normal 3 12 7 2 5" xfId="6849"/>
    <cellStyle name="Normal 3 12 7 2 6" xfId="6850"/>
    <cellStyle name="Normal 3 12 7 2 7" xfId="6851"/>
    <cellStyle name="Normal 3 12 7 2 8" xfId="6852"/>
    <cellStyle name="Normal 3 12 7 2 9" xfId="6853"/>
    <cellStyle name="Normal 3 12 7 3" xfId="6854"/>
    <cellStyle name="Normal 3 12 7 4" xfId="6855"/>
    <cellStyle name="Normal 3 12 7 4 2" xfId="6856"/>
    <cellStyle name="Normal 3 12 7 4 3" xfId="6857"/>
    <cellStyle name="Normal 3 12 7 4 4" xfId="6858"/>
    <cellStyle name="Normal 3 12 7 4 5" xfId="6859"/>
    <cellStyle name="Normal 3 12 7 4 6" xfId="6860"/>
    <cellStyle name="Normal 3 12 7 4 7" xfId="6861"/>
    <cellStyle name="Normal 3 12 7 4 8" xfId="6862"/>
    <cellStyle name="Normal 3 12 7 5" xfId="6863"/>
    <cellStyle name="Normal 3 12 7 6" xfId="6864"/>
    <cellStyle name="Normal 3 12 7 7" xfId="6865"/>
    <cellStyle name="Normal 3 12 7 8" xfId="6866"/>
    <cellStyle name="Normal 3 12 7 9" xfId="6867"/>
    <cellStyle name="Normal 3 12 8" xfId="6868"/>
    <cellStyle name="Normal 3 12 9" xfId="6869"/>
    <cellStyle name="Normal 3 13" xfId="6870"/>
    <cellStyle name="Normal 3 14" xfId="6871"/>
    <cellStyle name="Normal 3 15" xfId="6872"/>
    <cellStyle name="Normal 3 16" xfId="6873"/>
    <cellStyle name="Normal 3 17" xfId="6874"/>
    <cellStyle name="Normal 3 18" xfId="6875"/>
    <cellStyle name="Normal 3 19" xfId="6876"/>
    <cellStyle name="Normal 3 2" xfId="6877"/>
    <cellStyle name="Normal 3 2 10" xfId="6878"/>
    <cellStyle name="Normal 3 2 11" xfId="6879"/>
    <cellStyle name="Normal 3 2 12" xfId="6880"/>
    <cellStyle name="Normal 3 2 12 10" xfId="6881"/>
    <cellStyle name="Normal 3 2 12 11" xfId="6882"/>
    <cellStyle name="Normal 3 2 12 12" xfId="6883"/>
    <cellStyle name="Normal 3 2 12 13" xfId="6884"/>
    <cellStyle name="Normal 3 2 12 14" xfId="6885"/>
    <cellStyle name="Normal 3 2 12 15" xfId="6886"/>
    <cellStyle name="Normal 3 2 12 15 2" xfId="6887"/>
    <cellStyle name="Normal 3 2 12 15 2 2" xfId="6888"/>
    <cellStyle name="Normal 3 2 12 15 2 2 2" xfId="6889"/>
    <cellStyle name="Normal 3 2 12 15 2 2 3" xfId="6890"/>
    <cellStyle name="Normal 3 2 12 15 2 2 4" xfId="6891"/>
    <cellStyle name="Normal 3 2 12 15 2 2 5" xfId="6892"/>
    <cellStyle name="Normal 3 2 12 15 2 2 6" xfId="6893"/>
    <cellStyle name="Normal 3 2 12 15 2 2 7" xfId="6894"/>
    <cellStyle name="Normal 3 2 12 15 2 2 8" xfId="6895"/>
    <cellStyle name="Normal 3 2 12 15 2 3" xfId="6896"/>
    <cellStyle name="Normal 3 2 12 15 2 4" xfId="6897"/>
    <cellStyle name="Normal 3 2 12 15 2 5" xfId="6898"/>
    <cellStyle name="Normal 3 2 12 15 2 6" xfId="6899"/>
    <cellStyle name="Normal 3 2 12 15 2 7" xfId="6900"/>
    <cellStyle name="Normal 3 2 12 15 2 8" xfId="6901"/>
    <cellStyle name="Normal 3 2 12 15 3" xfId="6902"/>
    <cellStyle name="Normal 3 2 12 15 4" xfId="6903"/>
    <cellStyle name="Normal 3 2 12 15 5" xfId="6904"/>
    <cellStyle name="Normal 3 2 12 15 6" xfId="6905"/>
    <cellStyle name="Normal 3 2 12 15 7" xfId="6906"/>
    <cellStyle name="Normal 3 2 12 15 8" xfId="6907"/>
    <cellStyle name="Normal 3 2 12 15 9" xfId="6908"/>
    <cellStyle name="Normal 3 2 12 16" xfId="6909"/>
    <cellStyle name="Normal 3 2 12 16 2" xfId="6910"/>
    <cellStyle name="Normal 3 2 12 16 3" xfId="6911"/>
    <cellStyle name="Normal 3 2 12 16 4" xfId="6912"/>
    <cellStyle name="Normal 3 2 12 16 5" xfId="6913"/>
    <cellStyle name="Normal 3 2 12 16 6" xfId="6914"/>
    <cellStyle name="Normal 3 2 12 16 7" xfId="6915"/>
    <cellStyle name="Normal 3 2 12 16 8" xfId="6916"/>
    <cellStyle name="Normal 3 2 12 17" xfId="6917"/>
    <cellStyle name="Normal 3 2 12 18" xfId="6918"/>
    <cellStyle name="Normal 3 2 12 19" xfId="6919"/>
    <cellStyle name="Normal 3 2 12 2" xfId="6920"/>
    <cellStyle name="Normal 3 2 12 2 10" xfId="6921"/>
    <cellStyle name="Normal 3 2 12 2 11" xfId="6922"/>
    <cellStyle name="Normal 3 2 12 2 12" xfId="6923"/>
    <cellStyle name="Normal 3 2 12 2 13" xfId="6924"/>
    <cellStyle name="Normal 3 2 12 2 14" xfId="6925"/>
    <cellStyle name="Normal 3 2 12 2 15" xfId="6926"/>
    <cellStyle name="Normal 3 2 12 2 15 2" xfId="6927"/>
    <cellStyle name="Normal 3 2 12 2 15 2 2" xfId="6928"/>
    <cellStyle name="Normal 3 2 12 2 15 2 2 2" xfId="6929"/>
    <cellStyle name="Normal 3 2 12 2 15 2 2 3" xfId="6930"/>
    <cellStyle name="Normal 3 2 12 2 15 2 2 4" xfId="6931"/>
    <cellStyle name="Normal 3 2 12 2 15 2 2 5" xfId="6932"/>
    <cellStyle name="Normal 3 2 12 2 15 2 2 6" xfId="6933"/>
    <cellStyle name="Normal 3 2 12 2 15 2 2 7" xfId="6934"/>
    <cellStyle name="Normal 3 2 12 2 15 2 2 8" xfId="6935"/>
    <cellStyle name="Normal 3 2 12 2 15 2 3" xfId="6936"/>
    <cellStyle name="Normal 3 2 12 2 15 2 4" xfId="6937"/>
    <cellStyle name="Normal 3 2 12 2 15 2 5" xfId="6938"/>
    <cellStyle name="Normal 3 2 12 2 15 2 6" xfId="6939"/>
    <cellStyle name="Normal 3 2 12 2 15 2 7" xfId="6940"/>
    <cellStyle name="Normal 3 2 12 2 15 2 8" xfId="6941"/>
    <cellStyle name="Normal 3 2 12 2 15 3" xfId="6942"/>
    <cellStyle name="Normal 3 2 12 2 15 4" xfId="6943"/>
    <cellStyle name="Normal 3 2 12 2 15 5" xfId="6944"/>
    <cellStyle name="Normal 3 2 12 2 15 6" xfId="6945"/>
    <cellStyle name="Normal 3 2 12 2 15 7" xfId="6946"/>
    <cellStyle name="Normal 3 2 12 2 15 8" xfId="6947"/>
    <cellStyle name="Normal 3 2 12 2 15 9" xfId="6948"/>
    <cellStyle name="Normal 3 2 12 2 16" xfId="6949"/>
    <cellStyle name="Normal 3 2 12 2 16 2" xfId="6950"/>
    <cellStyle name="Normal 3 2 12 2 16 3" xfId="6951"/>
    <cellStyle name="Normal 3 2 12 2 16 4" xfId="6952"/>
    <cellStyle name="Normal 3 2 12 2 16 5" xfId="6953"/>
    <cellStyle name="Normal 3 2 12 2 16 6" xfId="6954"/>
    <cellStyle name="Normal 3 2 12 2 16 7" xfId="6955"/>
    <cellStyle name="Normal 3 2 12 2 16 8" xfId="6956"/>
    <cellStyle name="Normal 3 2 12 2 17" xfId="6957"/>
    <cellStyle name="Normal 3 2 12 2 18" xfId="6958"/>
    <cellStyle name="Normal 3 2 12 2 19" xfId="6959"/>
    <cellStyle name="Normal 3 2 12 2 2" xfId="6960"/>
    <cellStyle name="Normal 3 2 12 2 2 10" xfId="6961"/>
    <cellStyle name="Normal 3 2 12 2 2 10 2" xfId="6962"/>
    <cellStyle name="Normal 3 2 12 2 2 10 2 2" xfId="6963"/>
    <cellStyle name="Normal 3 2 12 2 2 10 2 2 2" xfId="6964"/>
    <cellStyle name="Normal 3 2 12 2 2 10 2 2 3" xfId="6965"/>
    <cellStyle name="Normal 3 2 12 2 2 10 2 2 4" xfId="6966"/>
    <cellStyle name="Normal 3 2 12 2 2 10 2 2 5" xfId="6967"/>
    <cellStyle name="Normal 3 2 12 2 2 10 2 2 6" xfId="6968"/>
    <cellStyle name="Normal 3 2 12 2 2 10 2 2 7" xfId="6969"/>
    <cellStyle name="Normal 3 2 12 2 2 10 2 2 8" xfId="6970"/>
    <cellStyle name="Normal 3 2 12 2 2 10 2 3" xfId="6971"/>
    <cellStyle name="Normal 3 2 12 2 2 10 2 4" xfId="6972"/>
    <cellStyle name="Normal 3 2 12 2 2 10 2 5" xfId="6973"/>
    <cellStyle name="Normal 3 2 12 2 2 10 2 6" xfId="6974"/>
    <cellStyle name="Normal 3 2 12 2 2 10 2 7" xfId="6975"/>
    <cellStyle name="Normal 3 2 12 2 2 10 2 8" xfId="6976"/>
    <cellStyle name="Normal 3 2 12 2 2 10 3" xfId="6977"/>
    <cellStyle name="Normal 3 2 12 2 2 10 4" xfId="6978"/>
    <cellStyle name="Normal 3 2 12 2 2 10 5" xfId="6979"/>
    <cellStyle name="Normal 3 2 12 2 2 10 6" xfId="6980"/>
    <cellStyle name="Normal 3 2 12 2 2 10 7" xfId="6981"/>
    <cellStyle name="Normal 3 2 12 2 2 10 8" xfId="6982"/>
    <cellStyle name="Normal 3 2 12 2 2 10 9" xfId="6983"/>
    <cellStyle name="Normal 3 2 12 2 2 11" xfId="6984"/>
    <cellStyle name="Normal 3 2 12 2 2 11 2" xfId="6985"/>
    <cellStyle name="Normal 3 2 12 2 2 11 3" xfId="6986"/>
    <cellStyle name="Normal 3 2 12 2 2 11 4" xfId="6987"/>
    <cellStyle name="Normal 3 2 12 2 2 11 5" xfId="6988"/>
    <cellStyle name="Normal 3 2 12 2 2 11 6" xfId="6989"/>
    <cellStyle name="Normal 3 2 12 2 2 11 7" xfId="6990"/>
    <cellStyle name="Normal 3 2 12 2 2 11 8" xfId="6991"/>
    <cellStyle name="Normal 3 2 12 2 2 12" xfId="6992"/>
    <cellStyle name="Normal 3 2 12 2 2 13" xfId="6993"/>
    <cellStyle name="Normal 3 2 12 2 2 14" xfId="6994"/>
    <cellStyle name="Normal 3 2 12 2 2 15" xfId="6995"/>
    <cellStyle name="Normal 3 2 12 2 2 16" xfId="6996"/>
    <cellStyle name="Normal 3 2 12 2 2 17" xfId="6997"/>
    <cellStyle name="Normal 3 2 12 2 2 2" xfId="6998"/>
    <cellStyle name="Normal 3 2 12 2 2 2 10" xfId="6999"/>
    <cellStyle name="Normal 3 2 12 2 2 2 10 2" xfId="7000"/>
    <cellStyle name="Normal 3 2 12 2 2 2 10 2 2" xfId="7001"/>
    <cellStyle name="Normal 3 2 12 2 2 2 10 2 2 2" xfId="7002"/>
    <cellStyle name="Normal 3 2 12 2 2 2 10 2 2 3" xfId="7003"/>
    <cellStyle name="Normal 3 2 12 2 2 2 10 2 2 4" xfId="7004"/>
    <cellStyle name="Normal 3 2 12 2 2 2 10 2 2 5" xfId="7005"/>
    <cellStyle name="Normal 3 2 12 2 2 2 10 2 2 6" xfId="7006"/>
    <cellStyle name="Normal 3 2 12 2 2 2 10 2 2 7" xfId="7007"/>
    <cellStyle name="Normal 3 2 12 2 2 2 10 2 2 8" xfId="7008"/>
    <cellStyle name="Normal 3 2 12 2 2 2 10 2 3" xfId="7009"/>
    <cellStyle name="Normal 3 2 12 2 2 2 10 2 4" xfId="7010"/>
    <cellStyle name="Normal 3 2 12 2 2 2 10 2 5" xfId="7011"/>
    <cellStyle name="Normal 3 2 12 2 2 2 10 2 6" xfId="7012"/>
    <cellStyle name="Normal 3 2 12 2 2 2 10 2 7" xfId="7013"/>
    <cellStyle name="Normal 3 2 12 2 2 2 10 2 8" xfId="7014"/>
    <cellStyle name="Normal 3 2 12 2 2 2 10 3" xfId="7015"/>
    <cellStyle name="Normal 3 2 12 2 2 2 10 4" xfId="7016"/>
    <cellStyle name="Normal 3 2 12 2 2 2 10 5" xfId="7017"/>
    <cellStyle name="Normal 3 2 12 2 2 2 10 6" xfId="7018"/>
    <cellStyle name="Normal 3 2 12 2 2 2 10 7" xfId="7019"/>
    <cellStyle name="Normal 3 2 12 2 2 2 10 8" xfId="7020"/>
    <cellStyle name="Normal 3 2 12 2 2 2 10 9" xfId="7021"/>
    <cellStyle name="Normal 3 2 12 2 2 2 11" xfId="7022"/>
    <cellStyle name="Normal 3 2 12 2 2 2 11 2" xfId="7023"/>
    <cellStyle name="Normal 3 2 12 2 2 2 11 3" xfId="7024"/>
    <cellStyle name="Normal 3 2 12 2 2 2 11 4" xfId="7025"/>
    <cellStyle name="Normal 3 2 12 2 2 2 11 5" xfId="7026"/>
    <cellStyle name="Normal 3 2 12 2 2 2 11 6" xfId="7027"/>
    <cellStyle name="Normal 3 2 12 2 2 2 11 7" xfId="7028"/>
    <cellStyle name="Normal 3 2 12 2 2 2 11 8" xfId="7029"/>
    <cellStyle name="Normal 3 2 12 2 2 2 12" xfId="7030"/>
    <cellStyle name="Normal 3 2 12 2 2 2 13" xfId="7031"/>
    <cellStyle name="Normal 3 2 12 2 2 2 14" xfId="7032"/>
    <cellStyle name="Normal 3 2 12 2 2 2 15" xfId="7033"/>
    <cellStyle name="Normal 3 2 12 2 2 2 16" xfId="7034"/>
    <cellStyle name="Normal 3 2 12 2 2 2 17" xfId="7035"/>
    <cellStyle name="Normal 3 2 12 2 2 2 2" xfId="7036"/>
    <cellStyle name="Normal 3 2 12 2 2 2 2 10" xfId="7037"/>
    <cellStyle name="Normal 3 2 12 2 2 2 2 2" xfId="7038"/>
    <cellStyle name="Normal 3 2 12 2 2 2 2 2 2" xfId="7039"/>
    <cellStyle name="Normal 3 2 12 2 2 2 2 2 2 2" xfId="7040"/>
    <cellStyle name="Normal 3 2 12 2 2 2 2 2 2 2 2" xfId="7041"/>
    <cellStyle name="Normal 3 2 12 2 2 2 2 2 2 2 3" xfId="7042"/>
    <cellStyle name="Normal 3 2 12 2 2 2 2 2 2 2 4" xfId="7043"/>
    <cellStyle name="Normal 3 2 12 2 2 2 2 2 2 2 5" xfId="7044"/>
    <cellStyle name="Normal 3 2 12 2 2 2 2 2 2 2 6" xfId="7045"/>
    <cellStyle name="Normal 3 2 12 2 2 2 2 2 2 2 7" xfId="7046"/>
    <cellStyle name="Normal 3 2 12 2 2 2 2 2 2 2 8" xfId="7047"/>
    <cellStyle name="Normal 3 2 12 2 2 2 2 2 2 3" xfId="7048"/>
    <cellStyle name="Normal 3 2 12 2 2 2 2 2 2 4" xfId="7049"/>
    <cellStyle name="Normal 3 2 12 2 2 2 2 2 2 5" xfId="7050"/>
    <cellStyle name="Normal 3 2 12 2 2 2 2 2 2 6" xfId="7051"/>
    <cellStyle name="Normal 3 2 12 2 2 2 2 2 2 7" xfId="7052"/>
    <cellStyle name="Normal 3 2 12 2 2 2 2 2 2 8" xfId="7053"/>
    <cellStyle name="Normal 3 2 12 2 2 2 2 2 3" xfId="7054"/>
    <cellStyle name="Normal 3 2 12 2 2 2 2 2 4" xfId="7055"/>
    <cellStyle name="Normal 3 2 12 2 2 2 2 2 5" xfId="7056"/>
    <cellStyle name="Normal 3 2 12 2 2 2 2 2 6" xfId="7057"/>
    <cellStyle name="Normal 3 2 12 2 2 2 2 2 7" xfId="7058"/>
    <cellStyle name="Normal 3 2 12 2 2 2 2 2 8" xfId="7059"/>
    <cellStyle name="Normal 3 2 12 2 2 2 2 2 9" xfId="7060"/>
    <cellStyle name="Normal 3 2 12 2 2 2 2 3" xfId="7061"/>
    <cellStyle name="Normal 3 2 12 2 2 2 2 4" xfId="7062"/>
    <cellStyle name="Normal 3 2 12 2 2 2 2 4 2" xfId="7063"/>
    <cellStyle name="Normal 3 2 12 2 2 2 2 4 3" xfId="7064"/>
    <cellStyle name="Normal 3 2 12 2 2 2 2 4 4" xfId="7065"/>
    <cellStyle name="Normal 3 2 12 2 2 2 2 4 5" xfId="7066"/>
    <cellStyle name="Normal 3 2 12 2 2 2 2 4 6" xfId="7067"/>
    <cellStyle name="Normal 3 2 12 2 2 2 2 4 7" xfId="7068"/>
    <cellStyle name="Normal 3 2 12 2 2 2 2 4 8" xfId="7069"/>
    <cellStyle name="Normal 3 2 12 2 2 2 2 5" xfId="7070"/>
    <cellStyle name="Normal 3 2 12 2 2 2 2 6" xfId="7071"/>
    <cellStyle name="Normal 3 2 12 2 2 2 2 7" xfId="7072"/>
    <cellStyle name="Normal 3 2 12 2 2 2 2 8" xfId="7073"/>
    <cellStyle name="Normal 3 2 12 2 2 2 2 9" xfId="7074"/>
    <cellStyle name="Normal 3 2 12 2 2 2 3" xfId="7075"/>
    <cellStyle name="Normal 3 2 12 2 2 2 4" xfId="7076"/>
    <cellStyle name="Normal 3 2 12 2 2 2 5" xfId="7077"/>
    <cellStyle name="Normal 3 2 12 2 2 2 6" xfId="7078"/>
    <cellStyle name="Normal 3 2 12 2 2 2 7" xfId="7079"/>
    <cellStyle name="Normal 3 2 12 2 2 2 8" xfId="7080"/>
    <cellStyle name="Normal 3 2 12 2 2 2 9" xfId="7081"/>
    <cellStyle name="Normal 3 2 12 2 2 3" xfId="7082"/>
    <cellStyle name="Normal 3 2 12 2 2 3 10" xfId="7083"/>
    <cellStyle name="Normal 3 2 12 2 2 3 2" xfId="7084"/>
    <cellStyle name="Normal 3 2 12 2 2 3 2 2" xfId="7085"/>
    <cellStyle name="Normal 3 2 12 2 2 3 2 2 2" xfId="7086"/>
    <cellStyle name="Normal 3 2 12 2 2 3 2 2 2 2" xfId="7087"/>
    <cellStyle name="Normal 3 2 12 2 2 3 2 2 2 3" xfId="7088"/>
    <cellStyle name="Normal 3 2 12 2 2 3 2 2 2 4" xfId="7089"/>
    <cellStyle name="Normal 3 2 12 2 2 3 2 2 2 5" xfId="7090"/>
    <cellStyle name="Normal 3 2 12 2 2 3 2 2 2 6" xfId="7091"/>
    <cellStyle name="Normal 3 2 12 2 2 3 2 2 2 7" xfId="7092"/>
    <cellStyle name="Normal 3 2 12 2 2 3 2 2 2 8" xfId="7093"/>
    <cellStyle name="Normal 3 2 12 2 2 3 2 2 3" xfId="7094"/>
    <cellStyle name="Normal 3 2 12 2 2 3 2 2 4" xfId="7095"/>
    <cellStyle name="Normal 3 2 12 2 2 3 2 2 5" xfId="7096"/>
    <cellStyle name="Normal 3 2 12 2 2 3 2 2 6" xfId="7097"/>
    <cellStyle name="Normal 3 2 12 2 2 3 2 2 7" xfId="7098"/>
    <cellStyle name="Normal 3 2 12 2 2 3 2 2 8" xfId="7099"/>
    <cellStyle name="Normal 3 2 12 2 2 3 2 3" xfId="7100"/>
    <cellStyle name="Normal 3 2 12 2 2 3 2 4" xfId="7101"/>
    <cellStyle name="Normal 3 2 12 2 2 3 2 5" xfId="7102"/>
    <cellStyle name="Normal 3 2 12 2 2 3 2 6" xfId="7103"/>
    <cellStyle name="Normal 3 2 12 2 2 3 2 7" xfId="7104"/>
    <cellStyle name="Normal 3 2 12 2 2 3 2 8" xfId="7105"/>
    <cellStyle name="Normal 3 2 12 2 2 3 2 9" xfId="7106"/>
    <cellStyle name="Normal 3 2 12 2 2 3 3" xfId="7107"/>
    <cellStyle name="Normal 3 2 12 2 2 3 4" xfId="7108"/>
    <cellStyle name="Normal 3 2 12 2 2 3 4 2" xfId="7109"/>
    <cellStyle name="Normal 3 2 12 2 2 3 4 3" xfId="7110"/>
    <cellStyle name="Normal 3 2 12 2 2 3 4 4" xfId="7111"/>
    <cellStyle name="Normal 3 2 12 2 2 3 4 5" xfId="7112"/>
    <cellStyle name="Normal 3 2 12 2 2 3 4 6" xfId="7113"/>
    <cellStyle name="Normal 3 2 12 2 2 3 4 7" xfId="7114"/>
    <cellStyle name="Normal 3 2 12 2 2 3 4 8" xfId="7115"/>
    <cellStyle name="Normal 3 2 12 2 2 3 5" xfId="7116"/>
    <cellStyle name="Normal 3 2 12 2 2 3 6" xfId="7117"/>
    <cellStyle name="Normal 3 2 12 2 2 3 7" xfId="7118"/>
    <cellStyle name="Normal 3 2 12 2 2 3 8" xfId="7119"/>
    <cellStyle name="Normal 3 2 12 2 2 3 9" xfId="7120"/>
    <cellStyle name="Normal 3 2 12 2 2 4" xfId="7121"/>
    <cellStyle name="Normal 3 2 12 2 2 5" xfId="7122"/>
    <cellStyle name="Normal 3 2 12 2 2 6" xfId="7123"/>
    <cellStyle name="Normal 3 2 12 2 2 7" xfId="7124"/>
    <cellStyle name="Normal 3 2 12 2 2 8" xfId="7125"/>
    <cellStyle name="Normal 3 2 12 2 2 9" xfId="7126"/>
    <cellStyle name="Normal 3 2 12 2 20" xfId="7127"/>
    <cellStyle name="Normal 3 2 12 2 21" xfId="7128"/>
    <cellStyle name="Normal 3 2 12 2 22" xfId="7129"/>
    <cellStyle name="Normal 3 2 12 2 3" xfId="7130"/>
    <cellStyle name="Normal 3 2 12 2 4" xfId="7131"/>
    <cellStyle name="Normal 3 2 12 2 5" xfId="7132"/>
    <cellStyle name="Normal 3 2 12 2 6" xfId="7133"/>
    <cellStyle name="Normal 3 2 12 2 7" xfId="7134"/>
    <cellStyle name="Normal 3 2 12 2 7 10" xfId="7135"/>
    <cellStyle name="Normal 3 2 12 2 7 2" xfId="7136"/>
    <cellStyle name="Normal 3 2 12 2 7 2 2" xfId="7137"/>
    <cellStyle name="Normal 3 2 12 2 7 2 2 2" xfId="7138"/>
    <cellStyle name="Normal 3 2 12 2 7 2 2 2 2" xfId="7139"/>
    <cellStyle name="Normal 3 2 12 2 7 2 2 2 3" xfId="7140"/>
    <cellStyle name="Normal 3 2 12 2 7 2 2 2 4" xfId="7141"/>
    <cellStyle name="Normal 3 2 12 2 7 2 2 2 5" xfId="7142"/>
    <cellStyle name="Normal 3 2 12 2 7 2 2 2 6" xfId="7143"/>
    <cellStyle name="Normal 3 2 12 2 7 2 2 2 7" xfId="7144"/>
    <cellStyle name="Normal 3 2 12 2 7 2 2 2 8" xfId="7145"/>
    <cellStyle name="Normal 3 2 12 2 7 2 2 3" xfId="7146"/>
    <cellStyle name="Normal 3 2 12 2 7 2 2 4" xfId="7147"/>
    <cellStyle name="Normal 3 2 12 2 7 2 2 5" xfId="7148"/>
    <cellStyle name="Normal 3 2 12 2 7 2 2 6" xfId="7149"/>
    <cellStyle name="Normal 3 2 12 2 7 2 2 7" xfId="7150"/>
    <cellStyle name="Normal 3 2 12 2 7 2 2 8" xfId="7151"/>
    <cellStyle name="Normal 3 2 12 2 7 2 3" xfId="7152"/>
    <cellStyle name="Normal 3 2 12 2 7 2 4" xfId="7153"/>
    <cellStyle name="Normal 3 2 12 2 7 2 5" xfId="7154"/>
    <cellStyle name="Normal 3 2 12 2 7 2 6" xfId="7155"/>
    <cellStyle name="Normal 3 2 12 2 7 2 7" xfId="7156"/>
    <cellStyle name="Normal 3 2 12 2 7 2 8" xfId="7157"/>
    <cellStyle name="Normal 3 2 12 2 7 2 9" xfId="7158"/>
    <cellStyle name="Normal 3 2 12 2 7 3" xfId="7159"/>
    <cellStyle name="Normal 3 2 12 2 7 4" xfId="7160"/>
    <cellStyle name="Normal 3 2 12 2 7 4 2" xfId="7161"/>
    <cellStyle name="Normal 3 2 12 2 7 4 3" xfId="7162"/>
    <cellStyle name="Normal 3 2 12 2 7 4 4" xfId="7163"/>
    <cellStyle name="Normal 3 2 12 2 7 4 5" xfId="7164"/>
    <cellStyle name="Normal 3 2 12 2 7 4 6" xfId="7165"/>
    <cellStyle name="Normal 3 2 12 2 7 4 7" xfId="7166"/>
    <cellStyle name="Normal 3 2 12 2 7 4 8" xfId="7167"/>
    <cellStyle name="Normal 3 2 12 2 7 5" xfId="7168"/>
    <cellStyle name="Normal 3 2 12 2 7 6" xfId="7169"/>
    <cellStyle name="Normal 3 2 12 2 7 7" xfId="7170"/>
    <cellStyle name="Normal 3 2 12 2 7 8" xfId="7171"/>
    <cellStyle name="Normal 3 2 12 2 7 9" xfId="7172"/>
    <cellStyle name="Normal 3 2 12 2 8" xfId="7173"/>
    <cellStyle name="Normal 3 2 12 2 9" xfId="7174"/>
    <cellStyle name="Normal 3 2 12 20" xfId="7175"/>
    <cellStyle name="Normal 3 2 12 21" xfId="7176"/>
    <cellStyle name="Normal 3 2 12 22" xfId="7177"/>
    <cellStyle name="Normal 3 2 12 3" xfId="7178"/>
    <cellStyle name="Normal 3 2 12 3 10" xfId="7179"/>
    <cellStyle name="Normal 3 2 12 3 10 2" xfId="7180"/>
    <cellStyle name="Normal 3 2 12 3 10 2 2" xfId="7181"/>
    <cellStyle name="Normal 3 2 12 3 10 2 2 2" xfId="7182"/>
    <cellStyle name="Normal 3 2 12 3 10 2 2 3" xfId="7183"/>
    <cellStyle name="Normal 3 2 12 3 10 2 2 4" xfId="7184"/>
    <cellStyle name="Normal 3 2 12 3 10 2 2 5" xfId="7185"/>
    <cellStyle name="Normal 3 2 12 3 10 2 2 6" xfId="7186"/>
    <cellStyle name="Normal 3 2 12 3 10 2 2 7" xfId="7187"/>
    <cellStyle name="Normal 3 2 12 3 10 2 2 8" xfId="7188"/>
    <cellStyle name="Normal 3 2 12 3 10 2 3" xfId="7189"/>
    <cellStyle name="Normal 3 2 12 3 10 2 4" xfId="7190"/>
    <cellStyle name="Normal 3 2 12 3 10 2 5" xfId="7191"/>
    <cellStyle name="Normal 3 2 12 3 10 2 6" xfId="7192"/>
    <cellStyle name="Normal 3 2 12 3 10 2 7" xfId="7193"/>
    <cellStyle name="Normal 3 2 12 3 10 2 8" xfId="7194"/>
    <cellStyle name="Normal 3 2 12 3 10 3" xfId="7195"/>
    <cellStyle name="Normal 3 2 12 3 10 4" xfId="7196"/>
    <cellStyle name="Normal 3 2 12 3 10 5" xfId="7197"/>
    <cellStyle name="Normal 3 2 12 3 10 6" xfId="7198"/>
    <cellStyle name="Normal 3 2 12 3 10 7" xfId="7199"/>
    <cellStyle name="Normal 3 2 12 3 10 8" xfId="7200"/>
    <cellStyle name="Normal 3 2 12 3 10 9" xfId="7201"/>
    <cellStyle name="Normal 3 2 12 3 11" xfId="7202"/>
    <cellStyle name="Normal 3 2 12 3 11 2" xfId="7203"/>
    <cellStyle name="Normal 3 2 12 3 11 3" xfId="7204"/>
    <cellStyle name="Normal 3 2 12 3 11 4" xfId="7205"/>
    <cellStyle name="Normal 3 2 12 3 11 5" xfId="7206"/>
    <cellStyle name="Normal 3 2 12 3 11 6" xfId="7207"/>
    <cellStyle name="Normal 3 2 12 3 11 7" xfId="7208"/>
    <cellStyle name="Normal 3 2 12 3 11 8" xfId="7209"/>
    <cellStyle name="Normal 3 2 12 3 12" xfId="7210"/>
    <cellStyle name="Normal 3 2 12 3 13" xfId="7211"/>
    <cellStyle name="Normal 3 2 12 3 14" xfId="7212"/>
    <cellStyle name="Normal 3 2 12 3 15" xfId="7213"/>
    <cellStyle name="Normal 3 2 12 3 16" xfId="7214"/>
    <cellStyle name="Normal 3 2 12 3 17" xfId="7215"/>
    <cellStyle name="Normal 3 2 12 3 2" xfId="7216"/>
    <cellStyle name="Normal 3 2 12 3 2 10" xfId="7217"/>
    <cellStyle name="Normal 3 2 12 3 2 10 2" xfId="7218"/>
    <cellStyle name="Normal 3 2 12 3 2 10 2 2" xfId="7219"/>
    <cellStyle name="Normal 3 2 12 3 2 10 2 2 2" xfId="7220"/>
    <cellStyle name="Normal 3 2 12 3 2 10 2 2 3" xfId="7221"/>
    <cellStyle name="Normal 3 2 12 3 2 10 2 2 4" xfId="7222"/>
    <cellStyle name="Normal 3 2 12 3 2 10 2 2 5" xfId="7223"/>
    <cellStyle name="Normal 3 2 12 3 2 10 2 2 6" xfId="7224"/>
    <cellStyle name="Normal 3 2 12 3 2 10 2 2 7" xfId="7225"/>
    <cellStyle name="Normal 3 2 12 3 2 10 2 2 8" xfId="7226"/>
    <cellStyle name="Normal 3 2 12 3 2 10 2 3" xfId="7227"/>
    <cellStyle name="Normal 3 2 12 3 2 10 2 4" xfId="7228"/>
    <cellStyle name="Normal 3 2 12 3 2 10 2 5" xfId="7229"/>
    <cellStyle name="Normal 3 2 12 3 2 10 2 6" xfId="7230"/>
    <cellStyle name="Normal 3 2 12 3 2 10 2 7" xfId="7231"/>
    <cellStyle name="Normal 3 2 12 3 2 10 2 8" xfId="7232"/>
    <cellStyle name="Normal 3 2 12 3 2 10 3" xfId="7233"/>
    <cellStyle name="Normal 3 2 12 3 2 10 4" xfId="7234"/>
    <cellStyle name="Normal 3 2 12 3 2 10 5" xfId="7235"/>
    <cellStyle name="Normal 3 2 12 3 2 10 6" xfId="7236"/>
    <cellStyle name="Normal 3 2 12 3 2 10 7" xfId="7237"/>
    <cellStyle name="Normal 3 2 12 3 2 10 8" xfId="7238"/>
    <cellStyle name="Normal 3 2 12 3 2 10 9" xfId="7239"/>
    <cellStyle name="Normal 3 2 12 3 2 11" xfId="7240"/>
    <cellStyle name="Normal 3 2 12 3 2 11 2" xfId="7241"/>
    <cellStyle name="Normal 3 2 12 3 2 11 3" xfId="7242"/>
    <cellStyle name="Normal 3 2 12 3 2 11 4" xfId="7243"/>
    <cellStyle name="Normal 3 2 12 3 2 11 5" xfId="7244"/>
    <cellStyle name="Normal 3 2 12 3 2 11 6" xfId="7245"/>
    <cellStyle name="Normal 3 2 12 3 2 11 7" xfId="7246"/>
    <cellStyle name="Normal 3 2 12 3 2 11 8" xfId="7247"/>
    <cellStyle name="Normal 3 2 12 3 2 12" xfId="7248"/>
    <cellStyle name="Normal 3 2 12 3 2 13" xfId="7249"/>
    <cellStyle name="Normal 3 2 12 3 2 14" xfId="7250"/>
    <cellStyle name="Normal 3 2 12 3 2 15" xfId="7251"/>
    <cellStyle name="Normal 3 2 12 3 2 16" xfId="7252"/>
    <cellStyle name="Normal 3 2 12 3 2 17" xfId="7253"/>
    <cellStyle name="Normal 3 2 12 3 2 2" xfId="7254"/>
    <cellStyle name="Normal 3 2 12 3 2 2 10" xfId="7255"/>
    <cellStyle name="Normal 3 2 12 3 2 2 2" xfId="7256"/>
    <cellStyle name="Normal 3 2 12 3 2 2 2 2" xfId="7257"/>
    <cellStyle name="Normal 3 2 12 3 2 2 2 2 2" xfId="7258"/>
    <cellStyle name="Normal 3 2 12 3 2 2 2 2 2 2" xfId="7259"/>
    <cellStyle name="Normal 3 2 12 3 2 2 2 2 2 3" xfId="7260"/>
    <cellStyle name="Normal 3 2 12 3 2 2 2 2 2 4" xfId="7261"/>
    <cellStyle name="Normal 3 2 12 3 2 2 2 2 2 5" xfId="7262"/>
    <cellStyle name="Normal 3 2 12 3 2 2 2 2 2 6" xfId="7263"/>
    <cellStyle name="Normal 3 2 12 3 2 2 2 2 2 7" xfId="7264"/>
    <cellStyle name="Normal 3 2 12 3 2 2 2 2 2 8" xfId="7265"/>
    <cellStyle name="Normal 3 2 12 3 2 2 2 2 3" xfId="7266"/>
    <cellStyle name="Normal 3 2 12 3 2 2 2 2 4" xfId="7267"/>
    <cellStyle name="Normal 3 2 12 3 2 2 2 2 5" xfId="7268"/>
    <cellStyle name="Normal 3 2 12 3 2 2 2 2 6" xfId="7269"/>
    <cellStyle name="Normal 3 2 12 3 2 2 2 2 7" xfId="7270"/>
    <cellStyle name="Normal 3 2 12 3 2 2 2 2 8" xfId="7271"/>
    <cellStyle name="Normal 3 2 12 3 2 2 2 3" xfId="7272"/>
    <cellStyle name="Normal 3 2 12 3 2 2 2 4" xfId="7273"/>
    <cellStyle name="Normal 3 2 12 3 2 2 2 5" xfId="7274"/>
    <cellStyle name="Normal 3 2 12 3 2 2 2 6" xfId="7275"/>
    <cellStyle name="Normal 3 2 12 3 2 2 2 7" xfId="7276"/>
    <cellStyle name="Normal 3 2 12 3 2 2 2 8" xfId="7277"/>
    <cellStyle name="Normal 3 2 12 3 2 2 2 9" xfId="7278"/>
    <cellStyle name="Normal 3 2 12 3 2 2 3" xfId="7279"/>
    <cellStyle name="Normal 3 2 12 3 2 2 4" xfId="7280"/>
    <cellStyle name="Normal 3 2 12 3 2 2 4 2" xfId="7281"/>
    <cellStyle name="Normal 3 2 12 3 2 2 4 3" xfId="7282"/>
    <cellStyle name="Normal 3 2 12 3 2 2 4 4" xfId="7283"/>
    <cellStyle name="Normal 3 2 12 3 2 2 4 5" xfId="7284"/>
    <cellStyle name="Normal 3 2 12 3 2 2 4 6" xfId="7285"/>
    <cellStyle name="Normal 3 2 12 3 2 2 4 7" xfId="7286"/>
    <cellStyle name="Normal 3 2 12 3 2 2 4 8" xfId="7287"/>
    <cellStyle name="Normal 3 2 12 3 2 2 5" xfId="7288"/>
    <cellStyle name="Normal 3 2 12 3 2 2 6" xfId="7289"/>
    <cellStyle name="Normal 3 2 12 3 2 2 7" xfId="7290"/>
    <cellStyle name="Normal 3 2 12 3 2 2 8" xfId="7291"/>
    <cellStyle name="Normal 3 2 12 3 2 2 9" xfId="7292"/>
    <cellStyle name="Normal 3 2 12 3 2 3" xfId="7293"/>
    <cellStyle name="Normal 3 2 12 3 2 4" xfId="7294"/>
    <cellStyle name="Normal 3 2 12 3 2 5" xfId="7295"/>
    <cellStyle name="Normal 3 2 12 3 2 6" xfId="7296"/>
    <cellStyle name="Normal 3 2 12 3 2 7" xfId="7297"/>
    <cellStyle name="Normal 3 2 12 3 2 8" xfId="7298"/>
    <cellStyle name="Normal 3 2 12 3 2 9" xfId="7299"/>
    <cellStyle name="Normal 3 2 12 3 3" xfId="7300"/>
    <cellStyle name="Normal 3 2 12 3 3 10" xfId="7301"/>
    <cellStyle name="Normal 3 2 12 3 3 2" xfId="7302"/>
    <cellStyle name="Normal 3 2 12 3 3 2 2" xfId="7303"/>
    <cellStyle name="Normal 3 2 12 3 3 2 2 2" xfId="7304"/>
    <cellStyle name="Normal 3 2 12 3 3 2 2 2 2" xfId="7305"/>
    <cellStyle name="Normal 3 2 12 3 3 2 2 2 3" xfId="7306"/>
    <cellStyle name="Normal 3 2 12 3 3 2 2 2 4" xfId="7307"/>
    <cellStyle name="Normal 3 2 12 3 3 2 2 2 5" xfId="7308"/>
    <cellStyle name="Normal 3 2 12 3 3 2 2 2 6" xfId="7309"/>
    <cellStyle name="Normal 3 2 12 3 3 2 2 2 7" xfId="7310"/>
    <cellStyle name="Normal 3 2 12 3 3 2 2 2 8" xfId="7311"/>
    <cellStyle name="Normal 3 2 12 3 3 2 2 3" xfId="7312"/>
    <cellStyle name="Normal 3 2 12 3 3 2 2 4" xfId="7313"/>
    <cellStyle name="Normal 3 2 12 3 3 2 2 5" xfId="7314"/>
    <cellStyle name="Normal 3 2 12 3 3 2 2 6" xfId="7315"/>
    <cellStyle name="Normal 3 2 12 3 3 2 2 7" xfId="7316"/>
    <cellStyle name="Normal 3 2 12 3 3 2 2 8" xfId="7317"/>
    <cellStyle name="Normal 3 2 12 3 3 2 3" xfId="7318"/>
    <cellStyle name="Normal 3 2 12 3 3 2 4" xfId="7319"/>
    <cellStyle name="Normal 3 2 12 3 3 2 5" xfId="7320"/>
    <cellStyle name="Normal 3 2 12 3 3 2 6" xfId="7321"/>
    <cellStyle name="Normal 3 2 12 3 3 2 7" xfId="7322"/>
    <cellStyle name="Normal 3 2 12 3 3 2 8" xfId="7323"/>
    <cellStyle name="Normal 3 2 12 3 3 2 9" xfId="7324"/>
    <cellStyle name="Normal 3 2 12 3 3 3" xfId="7325"/>
    <cellStyle name="Normal 3 2 12 3 3 4" xfId="7326"/>
    <cellStyle name="Normal 3 2 12 3 3 4 2" xfId="7327"/>
    <cellStyle name="Normal 3 2 12 3 3 4 3" xfId="7328"/>
    <cellStyle name="Normal 3 2 12 3 3 4 4" xfId="7329"/>
    <cellStyle name="Normal 3 2 12 3 3 4 5" xfId="7330"/>
    <cellStyle name="Normal 3 2 12 3 3 4 6" xfId="7331"/>
    <cellStyle name="Normal 3 2 12 3 3 4 7" xfId="7332"/>
    <cellStyle name="Normal 3 2 12 3 3 4 8" xfId="7333"/>
    <cellStyle name="Normal 3 2 12 3 3 5" xfId="7334"/>
    <cellStyle name="Normal 3 2 12 3 3 6" xfId="7335"/>
    <cellStyle name="Normal 3 2 12 3 3 7" xfId="7336"/>
    <cellStyle name="Normal 3 2 12 3 3 8" xfId="7337"/>
    <cellStyle name="Normal 3 2 12 3 3 9" xfId="7338"/>
    <cellStyle name="Normal 3 2 12 3 4" xfId="7339"/>
    <cellStyle name="Normal 3 2 12 3 5" xfId="7340"/>
    <cellStyle name="Normal 3 2 12 3 6" xfId="7341"/>
    <cellStyle name="Normal 3 2 12 3 7" xfId="7342"/>
    <cellStyle name="Normal 3 2 12 3 8" xfId="7343"/>
    <cellStyle name="Normal 3 2 12 3 9" xfId="7344"/>
    <cellStyle name="Normal 3 2 12 4" xfId="7345"/>
    <cellStyle name="Normal 3 2 12 5" xfId="7346"/>
    <cellStyle name="Normal 3 2 12 6" xfId="7347"/>
    <cellStyle name="Normal 3 2 12 7" xfId="7348"/>
    <cellStyle name="Normal 3 2 12 7 10" xfId="7349"/>
    <cellStyle name="Normal 3 2 12 7 2" xfId="7350"/>
    <cellStyle name="Normal 3 2 12 7 2 2" xfId="7351"/>
    <cellStyle name="Normal 3 2 12 7 2 2 2" xfId="7352"/>
    <cellStyle name="Normal 3 2 12 7 2 2 2 2" xfId="7353"/>
    <cellStyle name="Normal 3 2 12 7 2 2 2 3" xfId="7354"/>
    <cellStyle name="Normal 3 2 12 7 2 2 2 4" xfId="7355"/>
    <cellStyle name="Normal 3 2 12 7 2 2 2 5" xfId="7356"/>
    <cellStyle name="Normal 3 2 12 7 2 2 2 6" xfId="7357"/>
    <cellStyle name="Normal 3 2 12 7 2 2 2 7" xfId="7358"/>
    <cellStyle name="Normal 3 2 12 7 2 2 2 8" xfId="7359"/>
    <cellStyle name="Normal 3 2 12 7 2 2 3" xfId="7360"/>
    <cellStyle name="Normal 3 2 12 7 2 2 4" xfId="7361"/>
    <cellStyle name="Normal 3 2 12 7 2 2 5" xfId="7362"/>
    <cellStyle name="Normal 3 2 12 7 2 2 6" xfId="7363"/>
    <cellStyle name="Normal 3 2 12 7 2 2 7" xfId="7364"/>
    <cellStyle name="Normal 3 2 12 7 2 2 8" xfId="7365"/>
    <cellStyle name="Normal 3 2 12 7 2 3" xfId="7366"/>
    <cellStyle name="Normal 3 2 12 7 2 4" xfId="7367"/>
    <cellStyle name="Normal 3 2 12 7 2 5" xfId="7368"/>
    <cellStyle name="Normal 3 2 12 7 2 6" xfId="7369"/>
    <cellStyle name="Normal 3 2 12 7 2 7" xfId="7370"/>
    <cellStyle name="Normal 3 2 12 7 2 8" xfId="7371"/>
    <cellStyle name="Normal 3 2 12 7 2 9" xfId="7372"/>
    <cellStyle name="Normal 3 2 12 7 3" xfId="7373"/>
    <cellStyle name="Normal 3 2 12 7 4" xfId="7374"/>
    <cellStyle name="Normal 3 2 12 7 4 2" xfId="7375"/>
    <cellStyle name="Normal 3 2 12 7 4 3" xfId="7376"/>
    <cellStyle name="Normal 3 2 12 7 4 4" xfId="7377"/>
    <cellStyle name="Normal 3 2 12 7 4 5" xfId="7378"/>
    <cellStyle name="Normal 3 2 12 7 4 6" xfId="7379"/>
    <cellStyle name="Normal 3 2 12 7 4 7" xfId="7380"/>
    <cellStyle name="Normal 3 2 12 7 4 8" xfId="7381"/>
    <cellStyle name="Normal 3 2 12 7 5" xfId="7382"/>
    <cellStyle name="Normal 3 2 12 7 6" xfId="7383"/>
    <cellStyle name="Normal 3 2 12 7 7" xfId="7384"/>
    <cellStyle name="Normal 3 2 12 7 8" xfId="7385"/>
    <cellStyle name="Normal 3 2 12 7 9" xfId="7386"/>
    <cellStyle name="Normal 3 2 12 8" xfId="7387"/>
    <cellStyle name="Normal 3 2 12 9" xfId="7388"/>
    <cellStyle name="Normal 3 2 13" xfId="7389"/>
    <cellStyle name="Normal 3 2 14" xfId="7390"/>
    <cellStyle name="Normal 3 2 15" xfId="7391"/>
    <cellStyle name="Normal 3 2 16" xfId="7392"/>
    <cellStyle name="Normal 3 2 17" xfId="7393"/>
    <cellStyle name="Normal 3 2 18" xfId="7394"/>
    <cellStyle name="Normal 3 2 19" xfId="7395"/>
    <cellStyle name="Normal 3 2 2" xfId="7396"/>
    <cellStyle name="Normal 3 2 2 10" xfId="7397"/>
    <cellStyle name="Normal 3 2 2 11" xfId="7398"/>
    <cellStyle name="Normal 3 2 2 12" xfId="7399"/>
    <cellStyle name="Normal 3 2 2 13" xfId="7400"/>
    <cellStyle name="Normal 3 2 2 14" xfId="7401"/>
    <cellStyle name="Normal 3 2 2 15" xfId="7402"/>
    <cellStyle name="Normal 3 2 2 16" xfId="7403"/>
    <cellStyle name="Normal 3 2 2 17" xfId="7404"/>
    <cellStyle name="Normal 3 2 2 18" xfId="7405"/>
    <cellStyle name="Normal 3 2 2 19" xfId="7406"/>
    <cellStyle name="Normal 3 2 2 2" xfId="7407"/>
    <cellStyle name="Normal 3 2 2 2 10" xfId="7408"/>
    <cellStyle name="Normal 3 2 2 2 11" xfId="7409"/>
    <cellStyle name="Normal 3 2 2 2 12" xfId="7410"/>
    <cellStyle name="Normal 3 2 2 2 13" xfId="7411"/>
    <cellStyle name="Normal 3 2 2 2 14" xfId="7412"/>
    <cellStyle name="Normal 3 2 2 2 15" xfId="7413"/>
    <cellStyle name="Normal 3 2 2 2 16" xfId="7414"/>
    <cellStyle name="Normal 3 2 2 2 17" xfId="7415"/>
    <cellStyle name="Normal 3 2 2 2 18" xfId="7416"/>
    <cellStyle name="Normal 3 2 2 2 19" xfId="7417"/>
    <cellStyle name="Normal 3 2 2 2 2" xfId="7418"/>
    <cellStyle name="Normal 3 2 2 2 2 10" xfId="7419"/>
    <cellStyle name="Normal 3 2 2 2 2 11" xfId="7420"/>
    <cellStyle name="Normal 3 2 2 2 2 12" xfId="7421"/>
    <cellStyle name="Normal 3 2 2 2 2 13" xfId="7422"/>
    <cellStyle name="Normal 3 2 2 2 2 14" xfId="7423"/>
    <cellStyle name="Normal 3 2 2 2 2 15" xfId="7424"/>
    <cellStyle name="Normal 3 2 2 2 2 15 2" xfId="7425"/>
    <cellStyle name="Normal 3 2 2 2 2 15 2 2" xfId="7426"/>
    <cellStyle name="Normal 3 2 2 2 2 15 2 2 2" xfId="7427"/>
    <cellStyle name="Normal 3 2 2 2 2 15 2 2 3" xfId="7428"/>
    <cellStyle name="Normal 3 2 2 2 2 15 2 2 4" xfId="7429"/>
    <cellStyle name="Normal 3 2 2 2 2 15 2 2 5" xfId="7430"/>
    <cellStyle name="Normal 3 2 2 2 2 15 2 2 6" xfId="7431"/>
    <cellStyle name="Normal 3 2 2 2 2 15 2 2 7" xfId="7432"/>
    <cellStyle name="Normal 3 2 2 2 2 15 2 2 8" xfId="7433"/>
    <cellStyle name="Normal 3 2 2 2 2 15 2 3" xfId="7434"/>
    <cellStyle name="Normal 3 2 2 2 2 15 2 4" xfId="7435"/>
    <cellStyle name="Normal 3 2 2 2 2 15 2 5" xfId="7436"/>
    <cellStyle name="Normal 3 2 2 2 2 15 2 6" xfId="7437"/>
    <cellStyle name="Normal 3 2 2 2 2 15 2 7" xfId="7438"/>
    <cellStyle name="Normal 3 2 2 2 2 15 2 8" xfId="7439"/>
    <cellStyle name="Normal 3 2 2 2 2 15 3" xfId="7440"/>
    <cellStyle name="Normal 3 2 2 2 2 15 4" xfId="7441"/>
    <cellStyle name="Normal 3 2 2 2 2 15 5" xfId="7442"/>
    <cellStyle name="Normal 3 2 2 2 2 15 6" xfId="7443"/>
    <cellStyle name="Normal 3 2 2 2 2 15 7" xfId="7444"/>
    <cellStyle name="Normal 3 2 2 2 2 15 8" xfId="7445"/>
    <cellStyle name="Normal 3 2 2 2 2 15 9" xfId="7446"/>
    <cellStyle name="Normal 3 2 2 2 2 16" xfId="7447"/>
    <cellStyle name="Normal 3 2 2 2 2 16 2" xfId="7448"/>
    <cellStyle name="Normal 3 2 2 2 2 16 3" xfId="7449"/>
    <cellStyle name="Normal 3 2 2 2 2 16 4" xfId="7450"/>
    <cellStyle name="Normal 3 2 2 2 2 16 5" xfId="7451"/>
    <cellStyle name="Normal 3 2 2 2 2 16 6" xfId="7452"/>
    <cellStyle name="Normal 3 2 2 2 2 16 7" xfId="7453"/>
    <cellStyle name="Normal 3 2 2 2 2 16 8" xfId="7454"/>
    <cellStyle name="Normal 3 2 2 2 2 17" xfId="7455"/>
    <cellStyle name="Normal 3 2 2 2 2 18" xfId="7456"/>
    <cellStyle name="Normal 3 2 2 2 2 19" xfId="7457"/>
    <cellStyle name="Normal 3 2 2 2 2 2" xfId="7458"/>
    <cellStyle name="Normal 3 2 2 2 2 2 10" xfId="7459"/>
    <cellStyle name="Normal 3 2 2 2 2 2 11" xfId="7460"/>
    <cellStyle name="Normal 3 2 2 2 2 2 12" xfId="7461"/>
    <cellStyle name="Normal 3 2 2 2 2 2 13" xfId="7462"/>
    <cellStyle name="Normal 3 2 2 2 2 2 14" xfId="7463"/>
    <cellStyle name="Normal 3 2 2 2 2 2 15" xfId="7464"/>
    <cellStyle name="Normal 3 2 2 2 2 2 15 2" xfId="7465"/>
    <cellStyle name="Normal 3 2 2 2 2 2 15 2 2" xfId="7466"/>
    <cellStyle name="Normal 3 2 2 2 2 2 15 2 2 2" xfId="7467"/>
    <cellStyle name="Normal 3 2 2 2 2 2 15 2 2 3" xfId="7468"/>
    <cellStyle name="Normal 3 2 2 2 2 2 15 2 2 4" xfId="7469"/>
    <cellStyle name="Normal 3 2 2 2 2 2 15 2 2 5" xfId="7470"/>
    <cellStyle name="Normal 3 2 2 2 2 2 15 2 2 6" xfId="7471"/>
    <cellStyle name="Normal 3 2 2 2 2 2 15 2 2 7" xfId="7472"/>
    <cellStyle name="Normal 3 2 2 2 2 2 15 2 2 8" xfId="7473"/>
    <cellStyle name="Normal 3 2 2 2 2 2 15 2 3" xfId="7474"/>
    <cellStyle name="Normal 3 2 2 2 2 2 15 2 4" xfId="7475"/>
    <cellStyle name="Normal 3 2 2 2 2 2 15 2 5" xfId="7476"/>
    <cellStyle name="Normal 3 2 2 2 2 2 15 2 6" xfId="7477"/>
    <cellStyle name="Normal 3 2 2 2 2 2 15 2 7" xfId="7478"/>
    <cellStyle name="Normal 3 2 2 2 2 2 15 2 8" xfId="7479"/>
    <cellStyle name="Normal 3 2 2 2 2 2 15 3" xfId="7480"/>
    <cellStyle name="Normal 3 2 2 2 2 2 15 4" xfId="7481"/>
    <cellStyle name="Normal 3 2 2 2 2 2 15 5" xfId="7482"/>
    <cellStyle name="Normal 3 2 2 2 2 2 15 6" xfId="7483"/>
    <cellStyle name="Normal 3 2 2 2 2 2 15 7" xfId="7484"/>
    <cellStyle name="Normal 3 2 2 2 2 2 15 8" xfId="7485"/>
    <cellStyle name="Normal 3 2 2 2 2 2 15 9" xfId="7486"/>
    <cellStyle name="Normal 3 2 2 2 2 2 16" xfId="7487"/>
    <cellStyle name="Normal 3 2 2 2 2 2 16 2" xfId="7488"/>
    <cellStyle name="Normal 3 2 2 2 2 2 16 3" xfId="7489"/>
    <cellStyle name="Normal 3 2 2 2 2 2 16 4" xfId="7490"/>
    <cellStyle name="Normal 3 2 2 2 2 2 16 5" xfId="7491"/>
    <cellStyle name="Normal 3 2 2 2 2 2 16 6" xfId="7492"/>
    <cellStyle name="Normal 3 2 2 2 2 2 16 7" xfId="7493"/>
    <cellStyle name="Normal 3 2 2 2 2 2 16 8" xfId="7494"/>
    <cellStyle name="Normal 3 2 2 2 2 2 17" xfId="7495"/>
    <cellStyle name="Normal 3 2 2 2 2 2 18" xfId="7496"/>
    <cellStyle name="Normal 3 2 2 2 2 2 19" xfId="7497"/>
    <cellStyle name="Normal 3 2 2 2 2 2 2" xfId="7498"/>
    <cellStyle name="Normal 3 2 2 2 2 2 2 10" xfId="7499"/>
    <cellStyle name="Normal 3 2 2 2 2 2 2 10 2" xfId="7500"/>
    <cellStyle name="Normal 3 2 2 2 2 2 2 10 2 2" xfId="7501"/>
    <cellStyle name="Normal 3 2 2 2 2 2 2 10 2 2 2" xfId="7502"/>
    <cellStyle name="Normal 3 2 2 2 2 2 2 10 2 2 3" xfId="7503"/>
    <cellStyle name="Normal 3 2 2 2 2 2 2 10 2 2 4" xfId="7504"/>
    <cellStyle name="Normal 3 2 2 2 2 2 2 10 2 2 5" xfId="7505"/>
    <cellStyle name="Normal 3 2 2 2 2 2 2 10 2 2 6" xfId="7506"/>
    <cellStyle name="Normal 3 2 2 2 2 2 2 10 2 2 7" xfId="7507"/>
    <cellStyle name="Normal 3 2 2 2 2 2 2 10 2 2 8" xfId="7508"/>
    <cellStyle name="Normal 3 2 2 2 2 2 2 10 2 3" xfId="7509"/>
    <cellStyle name="Normal 3 2 2 2 2 2 2 10 2 4" xfId="7510"/>
    <cellStyle name="Normal 3 2 2 2 2 2 2 10 2 5" xfId="7511"/>
    <cellStyle name="Normal 3 2 2 2 2 2 2 10 2 6" xfId="7512"/>
    <cellStyle name="Normal 3 2 2 2 2 2 2 10 2 7" xfId="7513"/>
    <cellStyle name="Normal 3 2 2 2 2 2 2 10 2 8" xfId="7514"/>
    <cellStyle name="Normal 3 2 2 2 2 2 2 10 3" xfId="7515"/>
    <cellStyle name="Normal 3 2 2 2 2 2 2 10 4" xfId="7516"/>
    <cellStyle name="Normal 3 2 2 2 2 2 2 10 5" xfId="7517"/>
    <cellStyle name="Normal 3 2 2 2 2 2 2 10 6" xfId="7518"/>
    <cellStyle name="Normal 3 2 2 2 2 2 2 10 7" xfId="7519"/>
    <cellStyle name="Normal 3 2 2 2 2 2 2 10 8" xfId="7520"/>
    <cellStyle name="Normal 3 2 2 2 2 2 2 10 9" xfId="7521"/>
    <cellStyle name="Normal 3 2 2 2 2 2 2 11" xfId="7522"/>
    <cellStyle name="Normal 3 2 2 2 2 2 2 11 2" xfId="7523"/>
    <cellStyle name="Normal 3 2 2 2 2 2 2 11 3" xfId="7524"/>
    <cellStyle name="Normal 3 2 2 2 2 2 2 11 4" xfId="7525"/>
    <cellStyle name="Normal 3 2 2 2 2 2 2 11 5" xfId="7526"/>
    <cellStyle name="Normal 3 2 2 2 2 2 2 11 6" xfId="7527"/>
    <cellStyle name="Normal 3 2 2 2 2 2 2 11 7" xfId="7528"/>
    <cellStyle name="Normal 3 2 2 2 2 2 2 11 8" xfId="7529"/>
    <cellStyle name="Normal 3 2 2 2 2 2 2 12" xfId="7530"/>
    <cellStyle name="Normal 3 2 2 2 2 2 2 13" xfId="7531"/>
    <cellStyle name="Normal 3 2 2 2 2 2 2 14" xfId="7532"/>
    <cellStyle name="Normal 3 2 2 2 2 2 2 15" xfId="7533"/>
    <cellStyle name="Normal 3 2 2 2 2 2 2 16" xfId="7534"/>
    <cellStyle name="Normal 3 2 2 2 2 2 2 17" xfId="7535"/>
    <cellStyle name="Normal 3 2 2 2 2 2 2 2" xfId="7536"/>
    <cellStyle name="Normal 3 2 2 2 2 2 2 2 10" xfId="7537"/>
    <cellStyle name="Normal 3 2 2 2 2 2 2 2 10 2" xfId="7538"/>
    <cellStyle name="Normal 3 2 2 2 2 2 2 2 10 2 2" xfId="7539"/>
    <cellStyle name="Normal 3 2 2 2 2 2 2 2 10 2 2 2" xfId="7540"/>
    <cellStyle name="Normal 3 2 2 2 2 2 2 2 10 2 2 3" xfId="7541"/>
    <cellStyle name="Normal 3 2 2 2 2 2 2 2 10 2 2 4" xfId="7542"/>
    <cellStyle name="Normal 3 2 2 2 2 2 2 2 10 2 2 5" xfId="7543"/>
    <cellStyle name="Normal 3 2 2 2 2 2 2 2 10 2 2 6" xfId="7544"/>
    <cellStyle name="Normal 3 2 2 2 2 2 2 2 10 2 2 7" xfId="7545"/>
    <cellStyle name="Normal 3 2 2 2 2 2 2 2 10 2 2 8" xfId="7546"/>
    <cellStyle name="Normal 3 2 2 2 2 2 2 2 10 2 3" xfId="7547"/>
    <cellStyle name="Normal 3 2 2 2 2 2 2 2 10 2 4" xfId="7548"/>
    <cellStyle name="Normal 3 2 2 2 2 2 2 2 10 2 5" xfId="7549"/>
    <cellStyle name="Normal 3 2 2 2 2 2 2 2 10 2 6" xfId="7550"/>
    <cellStyle name="Normal 3 2 2 2 2 2 2 2 10 2 7" xfId="7551"/>
    <cellStyle name="Normal 3 2 2 2 2 2 2 2 10 2 8" xfId="7552"/>
    <cellStyle name="Normal 3 2 2 2 2 2 2 2 10 3" xfId="7553"/>
    <cellStyle name="Normal 3 2 2 2 2 2 2 2 10 4" xfId="7554"/>
    <cellStyle name="Normal 3 2 2 2 2 2 2 2 10 5" xfId="7555"/>
    <cellStyle name="Normal 3 2 2 2 2 2 2 2 10 6" xfId="7556"/>
    <cellStyle name="Normal 3 2 2 2 2 2 2 2 10 7" xfId="7557"/>
    <cellStyle name="Normal 3 2 2 2 2 2 2 2 10 8" xfId="7558"/>
    <cellStyle name="Normal 3 2 2 2 2 2 2 2 10 9" xfId="7559"/>
    <cellStyle name="Normal 3 2 2 2 2 2 2 2 11" xfId="7560"/>
    <cellStyle name="Normal 3 2 2 2 2 2 2 2 11 2" xfId="7561"/>
    <cellStyle name="Normal 3 2 2 2 2 2 2 2 11 3" xfId="7562"/>
    <cellStyle name="Normal 3 2 2 2 2 2 2 2 11 4" xfId="7563"/>
    <cellStyle name="Normal 3 2 2 2 2 2 2 2 11 5" xfId="7564"/>
    <cellStyle name="Normal 3 2 2 2 2 2 2 2 11 6" xfId="7565"/>
    <cellStyle name="Normal 3 2 2 2 2 2 2 2 11 7" xfId="7566"/>
    <cellStyle name="Normal 3 2 2 2 2 2 2 2 11 8" xfId="7567"/>
    <cellStyle name="Normal 3 2 2 2 2 2 2 2 12" xfId="7568"/>
    <cellStyle name="Normal 3 2 2 2 2 2 2 2 13" xfId="7569"/>
    <cellStyle name="Normal 3 2 2 2 2 2 2 2 14" xfId="7570"/>
    <cellStyle name="Normal 3 2 2 2 2 2 2 2 15" xfId="7571"/>
    <cellStyle name="Normal 3 2 2 2 2 2 2 2 16" xfId="7572"/>
    <cellStyle name="Normal 3 2 2 2 2 2 2 2 17" xfId="7573"/>
    <cellStyle name="Normal 3 2 2 2 2 2 2 2 2" xfId="7574"/>
    <cellStyle name="Normal 3 2 2 2 2 2 2 2 2 10" xfId="7575"/>
    <cellStyle name="Normal 3 2 2 2 2 2 2 2 2 2" xfId="7576"/>
    <cellStyle name="Normal 3 2 2 2 2 2 2 2 2 2 2" xfId="7577"/>
    <cellStyle name="Normal 3 2 2 2 2 2 2 2 2 2 2 2" xfId="7578"/>
    <cellStyle name="Normal 3 2 2 2 2 2 2 2 2 2 2 2 2" xfId="7579"/>
    <cellStyle name="Normal 3 2 2 2 2 2 2 2 2 2 2 2 3" xfId="7580"/>
    <cellStyle name="Normal 3 2 2 2 2 2 2 2 2 2 2 2 4" xfId="7581"/>
    <cellStyle name="Normal 3 2 2 2 2 2 2 2 2 2 2 2 5" xfId="7582"/>
    <cellStyle name="Normal 3 2 2 2 2 2 2 2 2 2 2 2 6" xfId="7583"/>
    <cellStyle name="Normal 3 2 2 2 2 2 2 2 2 2 2 2 7" xfId="7584"/>
    <cellStyle name="Normal 3 2 2 2 2 2 2 2 2 2 2 2 8" xfId="7585"/>
    <cellStyle name="Normal 3 2 2 2 2 2 2 2 2 2 2 3" xfId="7586"/>
    <cellStyle name="Normal 3 2 2 2 2 2 2 2 2 2 2 4" xfId="7587"/>
    <cellStyle name="Normal 3 2 2 2 2 2 2 2 2 2 2 5" xfId="7588"/>
    <cellStyle name="Normal 3 2 2 2 2 2 2 2 2 2 2 6" xfId="7589"/>
    <cellStyle name="Normal 3 2 2 2 2 2 2 2 2 2 2 7" xfId="7590"/>
    <cellStyle name="Normal 3 2 2 2 2 2 2 2 2 2 2 8" xfId="7591"/>
    <cellStyle name="Normal 3 2 2 2 2 2 2 2 2 2 3" xfId="7592"/>
    <cellStyle name="Normal 3 2 2 2 2 2 2 2 2 2 4" xfId="7593"/>
    <cellStyle name="Normal 3 2 2 2 2 2 2 2 2 2 5" xfId="7594"/>
    <cellStyle name="Normal 3 2 2 2 2 2 2 2 2 2 6" xfId="7595"/>
    <cellStyle name="Normal 3 2 2 2 2 2 2 2 2 2 7" xfId="7596"/>
    <cellStyle name="Normal 3 2 2 2 2 2 2 2 2 2 8" xfId="7597"/>
    <cellStyle name="Normal 3 2 2 2 2 2 2 2 2 2 9" xfId="7598"/>
    <cellStyle name="Normal 3 2 2 2 2 2 2 2 2 3" xfId="7599"/>
    <cellStyle name="Normal 3 2 2 2 2 2 2 2 2 4" xfId="7600"/>
    <cellStyle name="Normal 3 2 2 2 2 2 2 2 2 4 2" xfId="7601"/>
    <cellStyle name="Normal 3 2 2 2 2 2 2 2 2 4 3" xfId="7602"/>
    <cellStyle name="Normal 3 2 2 2 2 2 2 2 2 4 4" xfId="7603"/>
    <cellStyle name="Normal 3 2 2 2 2 2 2 2 2 4 5" xfId="7604"/>
    <cellStyle name="Normal 3 2 2 2 2 2 2 2 2 4 6" xfId="7605"/>
    <cellStyle name="Normal 3 2 2 2 2 2 2 2 2 4 7" xfId="7606"/>
    <cellStyle name="Normal 3 2 2 2 2 2 2 2 2 4 8" xfId="7607"/>
    <cellStyle name="Normal 3 2 2 2 2 2 2 2 2 5" xfId="7608"/>
    <cellStyle name="Normal 3 2 2 2 2 2 2 2 2 6" xfId="7609"/>
    <cellStyle name="Normal 3 2 2 2 2 2 2 2 2 7" xfId="7610"/>
    <cellStyle name="Normal 3 2 2 2 2 2 2 2 2 8" xfId="7611"/>
    <cellStyle name="Normal 3 2 2 2 2 2 2 2 2 9" xfId="7612"/>
    <cellStyle name="Normal 3 2 2 2 2 2 2 2 3" xfId="7613"/>
    <cellStyle name="Normal 3 2 2 2 2 2 2 2 4" xfId="7614"/>
    <cellStyle name="Normal 3 2 2 2 2 2 2 2 5" xfId="7615"/>
    <cellStyle name="Normal 3 2 2 2 2 2 2 2 6" xfId="7616"/>
    <cellStyle name="Normal 3 2 2 2 2 2 2 2 7" xfId="7617"/>
    <cellStyle name="Normal 3 2 2 2 2 2 2 2 8" xfId="7618"/>
    <cellStyle name="Normal 3 2 2 2 2 2 2 2 9" xfId="7619"/>
    <cellStyle name="Normal 3 2 2 2 2 2 2 3" xfId="7620"/>
    <cellStyle name="Normal 3 2 2 2 2 2 2 3 10" xfId="7621"/>
    <cellStyle name="Normal 3 2 2 2 2 2 2 3 2" xfId="7622"/>
    <cellStyle name="Normal 3 2 2 2 2 2 2 3 2 2" xfId="7623"/>
    <cellStyle name="Normal 3 2 2 2 2 2 2 3 2 2 2" xfId="7624"/>
    <cellStyle name="Normal 3 2 2 2 2 2 2 3 2 2 2 2" xfId="7625"/>
    <cellStyle name="Normal 3 2 2 2 2 2 2 3 2 2 2 3" xfId="7626"/>
    <cellStyle name="Normal 3 2 2 2 2 2 2 3 2 2 2 4" xfId="7627"/>
    <cellStyle name="Normal 3 2 2 2 2 2 2 3 2 2 2 5" xfId="7628"/>
    <cellStyle name="Normal 3 2 2 2 2 2 2 3 2 2 2 6" xfId="7629"/>
    <cellStyle name="Normal 3 2 2 2 2 2 2 3 2 2 2 7" xfId="7630"/>
    <cellStyle name="Normal 3 2 2 2 2 2 2 3 2 2 2 8" xfId="7631"/>
    <cellStyle name="Normal 3 2 2 2 2 2 2 3 2 2 3" xfId="7632"/>
    <cellStyle name="Normal 3 2 2 2 2 2 2 3 2 2 4" xfId="7633"/>
    <cellStyle name="Normal 3 2 2 2 2 2 2 3 2 2 5" xfId="7634"/>
    <cellStyle name="Normal 3 2 2 2 2 2 2 3 2 2 6" xfId="7635"/>
    <cellStyle name="Normal 3 2 2 2 2 2 2 3 2 2 7" xfId="7636"/>
    <cellStyle name="Normal 3 2 2 2 2 2 2 3 2 2 8" xfId="7637"/>
    <cellStyle name="Normal 3 2 2 2 2 2 2 3 2 3" xfId="7638"/>
    <cellStyle name="Normal 3 2 2 2 2 2 2 3 2 4" xfId="7639"/>
    <cellStyle name="Normal 3 2 2 2 2 2 2 3 2 5" xfId="7640"/>
    <cellStyle name="Normal 3 2 2 2 2 2 2 3 2 6" xfId="7641"/>
    <cellStyle name="Normal 3 2 2 2 2 2 2 3 2 7" xfId="7642"/>
    <cellStyle name="Normal 3 2 2 2 2 2 2 3 2 8" xfId="7643"/>
    <cellStyle name="Normal 3 2 2 2 2 2 2 3 2 9" xfId="7644"/>
    <cellStyle name="Normal 3 2 2 2 2 2 2 3 3" xfId="7645"/>
    <cellStyle name="Normal 3 2 2 2 2 2 2 3 4" xfId="7646"/>
    <cellStyle name="Normal 3 2 2 2 2 2 2 3 4 2" xfId="7647"/>
    <cellStyle name="Normal 3 2 2 2 2 2 2 3 4 3" xfId="7648"/>
    <cellStyle name="Normal 3 2 2 2 2 2 2 3 4 4" xfId="7649"/>
    <cellStyle name="Normal 3 2 2 2 2 2 2 3 4 5" xfId="7650"/>
    <cellStyle name="Normal 3 2 2 2 2 2 2 3 4 6" xfId="7651"/>
    <cellStyle name="Normal 3 2 2 2 2 2 2 3 4 7" xfId="7652"/>
    <cellStyle name="Normal 3 2 2 2 2 2 2 3 4 8" xfId="7653"/>
    <cellStyle name="Normal 3 2 2 2 2 2 2 3 5" xfId="7654"/>
    <cellStyle name="Normal 3 2 2 2 2 2 2 3 6" xfId="7655"/>
    <cellStyle name="Normal 3 2 2 2 2 2 2 3 7" xfId="7656"/>
    <cellStyle name="Normal 3 2 2 2 2 2 2 3 8" xfId="7657"/>
    <cellStyle name="Normal 3 2 2 2 2 2 2 3 9" xfId="7658"/>
    <cellStyle name="Normal 3 2 2 2 2 2 2 4" xfId="7659"/>
    <cellStyle name="Normal 3 2 2 2 2 2 2 5" xfId="7660"/>
    <cellStyle name="Normal 3 2 2 2 2 2 2 6" xfId="7661"/>
    <cellStyle name="Normal 3 2 2 2 2 2 2 7" xfId="7662"/>
    <cellStyle name="Normal 3 2 2 2 2 2 2 8" xfId="7663"/>
    <cellStyle name="Normal 3 2 2 2 2 2 2 9" xfId="7664"/>
    <cellStyle name="Normal 3 2 2 2 2 2 20" xfId="7665"/>
    <cellStyle name="Normal 3 2 2 2 2 2 21" xfId="7666"/>
    <cellStyle name="Normal 3 2 2 2 2 2 22" xfId="7667"/>
    <cellStyle name="Normal 3 2 2 2 2 2 3" xfId="7668"/>
    <cellStyle name="Normal 3 2 2 2 2 2 4" xfId="7669"/>
    <cellStyle name="Normal 3 2 2 2 2 2 5" xfId="7670"/>
    <cellStyle name="Normal 3 2 2 2 2 2 6" xfId="7671"/>
    <cellStyle name="Normal 3 2 2 2 2 2 7" xfId="7672"/>
    <cellStyle name="Normal 3 2 2 2 2 2 7 10" xfId="7673"/>
    <cellStyle name="Normal 3 2 2 2 2 2 7 2" xfId="7674"/>
    <cellStyle name="Normal 3 2 2 2 2 2 7 2 2" xfId="7675"/>
    <cellStyle name="Normal 3 2 2 2 2 2 7 2 2 2" xfId="7676"/>
    <cellStyle name="Normal 3 2 2 2 2 2 7 2 2 2 2" xfId="7677"/>
    <cellStyle name="Normal 3 2 2 2 2 2 7 2 2 2 3" xfId="7678"/>
    <cellStyle name="Normal 3 2 2 2 2 2 7 2 2 2 4" xfId="7679"/>
    <cellStyle name="Normal 3 2 2 2 2 2 7 2 2 2 5" xfId="7680"/>
    <cellStyle name="Normal 3 2 2 2 2 2 7 2 2 2 6" xfId="7681"/>
    <cellStyle name="Normal 3 2 2 2 2 2 7 2 2 2 7" xfId="7682"/>
    <cellStyle name="Normal 3 2 2 2 2 2 7 2 2 2 8" xfId="7683"/>
    <cellStyle name="Normal 3 2 2 2 2 2 7 2 2 3" xfId="7684"/>
    <cellStyle name="Normal 3 2 2 2 2 2 7 2 2 4" xfId="7685"/>
    <cellStyle name="Normal 3 2 2 2 2 2 7 2 2 5" xfId="7686"/>
    <cellStyle name="Normal 3 2 2 2 2 2 7 2 2 6" xfId="7687"/>
    <cellStyle name="Normal 3 2 2 2 2 2 7 2 2 7" xfId="7688"/>
    <cellStyle name="Normal 3 2 2 2 2 2 7 2 2 8" xfId="7689"/>
    <cellStyle name="Normal 3 2 2 2 2 2 7 2 3" xfId="7690"/>
    <cellStyle name="Normal 3 2 2 2 2 2 7 2 4" xfId="7691"/>
    <cellStyle name="Normal 3 2 2 2 2 2 7 2 5" xfId="7692"/>
    <cellStyle name="Normal 3 2 2 2 2 2 7 2 6" xfId="7693"/>
    <cellStyle name="Normal 3 2 2 2 2 2 7 2 7" xfId="7694"/>
    <cellStyle name="Normal 3 2 2 2 2 2 7 2 8" xfId="7695"/>
    <cellStyle name="Normal 3 2 2 2 2 2 7 2 9" xfId="7696"/>
    <cellStyle name="Normal 3 2 2 2 2 2 7 3" xfId="7697"/>
    <cellStyle name="Normal 3 2 2 2 2 2 7 4" xfId="7698"/>
    <cellStyle name="Normal 3 2 2 2 2 2 7 4 2" xfId="7699"/>
    <cellStyle name="Normal 3 2 2 2 2 2 7 4 3" xfId="7700"/>
    <cellStyle name="Normal 3 2 2 2 2 2 7 4 4" xfId="7701"/>
    <cellStyle name="Normal 3 2 2 2 2 2 7 4 5" xfId="7702"/>
    <cellStyle name="Normal 3 2 2 2 2 2 7 4 6" xfId="7703"/>
    <cellStyle name="Normal 3 2 2 2 2 2 7 4 7" xfId="7704"/>
    <cellStyle name="Normal 3 2 2 2 2 2 7 4 8" xfId="7705"/>
    <cellStyle name="Normal 3 2 2 2 2 2 7 5" xfId="7706"/>
    <cellStyle name="Normal 3 2 2 2 2 2 7 6" xfId="7707"/>
    <cellStyle name="Normal 3 2 2 2 2 2 7 7" xfId="7708"/>
    <cellStyle name="Normal 3 2 2 2 2 2 7 8" xfId="7709"/>
    <cellStyle name="Normal 3 2 2 2 2 2 7 9" xfId="7710"/>
    <cellStyle name="Normal 3 2 2 2 2 2 8" xfId="7711"/>
    <cellStyle name="Normal 3 2 2 2 2 2 9" xfId="7712"/>
    <cellStyle name="Normal 3 2 2 2 2 20" xfId="7713"/>
    <cellStyle name="Normal 3 2 2 2 2 21" xfId="7714"/>
    <cellStyle name="Normal 3 2 2 2 2 22" xfId="7715"/>
    <cellStyle name="Normal 3 2 2 2 2 3" xfId="7716"/>
    <cellStyle name="Normal 3 2 2 2 2 3 10" xfId="7717"/>
    <cellStyle name="Normal 3 2 2 2 2 3 10 2" xfId="7718"/>
    <cellStyle name="Normal 3 2 2 2 2 3 10 2 2" xfId="7719"/>
    <cellStyle name="Normal 3 2 2 2 2 3 10 2 2 2" xfId="7720"/>
    <cellStyle name="Normal 3 2 2 2 2 3 10 2 2 3" xfId="7721"/>
    <cellStyle name="Normal 3 2 2 2 2 3 10 2 2 4" xfId="7722"/>
    <cellStyle name="Normal 3 2 2 2 2 3 10 2 2 5" xfId="7723"/>
    <cellStyle name="Normal 3 2 2 2 2 3 10 2 2 6" xfId="7724"/>
    <cellStyle name="Normal 3 2 2 2 2 3 10 2 2 7" xfId="7725"/>
    <cellStyle name="Normal 3 2 2 2 2 3 10 2 2 8" xfId="7726"/>
    <cellStyle name="Normal 3 2 2 2 2 3 10 2 3" xfId="7727"/>
    <cellStyle name="Normal 3 2 2 2 2 3 10 2 4" xfId="7728"/>
    <cellStyle name="Normal 3 2 2 2 2 3 10 2 5" xfId="7729"/>
    <cellStyle name="Normal 3 2 2 2 2 3 10 2 6" xfId="7730"/>
    <cellStyle name="Normal 3 2 2 2 2 3 10 2 7" xfId="7731"/>
    <cellStyle name="Normal 3 2 2 2 2 3 10 2 8" xfId="7732"/>
    <cellStyle name="Normal 3 2 2 2 2 3 10 3" xfId="7733"/>
    <cellStyle name="Normal 3 2 2 2 2 3 10 4" xfId="7734"/>
    <cellStyle name="Normal 3 2 2 2 2 3 10 5" xfId="7735"/>
    <cellStyle name="Normal 3 2 2 2 2 3 10 6" xfId="7736"/>
    <cellStyle name="Normal 3 2 2 2 2 3 10 7" xfId="7737"/>
    <cellStyle name="Normal 3 2 2 2 2 3 10 8" xfId="7738"/>
    <cellStyle name="Normal 3 2 2 2 2 3 10 9" xfId="7739"/>
    <cellStyle name="Normal 3 2 2 2 2 3 11" xfId="7740"/>
    <cellStyle name="Normal 3 2 2 2 2 3 11 2" xfId="7741"/>
    <cellStyle name="Normal 3 2 2 2 2 3 11 3" xfId="7742"/>
    <cellStyle name="Normal 3 2 2 2 2 3 11 4" xfId="7743"/>
    <cellStyle name="Normal 3 2 2 2 2 3 11 5" xfId="7744"/>
    <cellStyle name="Normal 3 2 2 2 2 3 11 6" xfId="7745"/>
    <cellStyle name="Normal 3 2 2 2 2 3 11 7" xfId="7746"/>
    <cellStyle name="Normal 3 2 2 2 2 3 11 8" xfId="7747"/>
    <cellStyle name="Normal 3 2 2 2 2 3 12" xfId="7748"/>
    <cellStyle name="Normal 3 2 2 2 2 3 13" xfId="7749"/>
    <cellStyle name="Normal 3 2 2 2 2 3 14" xfId="7750"/>
    <cellStyle name="Normal 3 2 2 2 2 3 15" xfId="7751"/>
    <cellStyle name="Normal 3 2 2 2 2 3 16" xfId="7752"/>
    <cellStyle name="Normal 3 2 2 2 2 3 17" xfId="7753"/>
    <cellStyle name="Normal 3 2 2 2 2 3 2" xfId="7754"/>
    <cellStyle name="Normal 3 2 2 2 2 3 2 10" xfId="7755"/>
    <cellStyle name="Normal 3 2 2 2 2 3 2 10 2" xfId="7756"/>
    <cellStyle name="Normal 3 2 2 2 2 3 2 10 2 2" xfId="7757"/>
    <cellStyle name="Normal 3 2 2 2 2 3 2 10 2 2 2" xfId="7758"/>
    <cellStyle name="Normal 3 2 2 2 2 3 2 10 2 2 3" xfId="7759"/>
    <cellStyle name="Normal 3 2 2 2 2 3 2 10 2 2 4" xfId="7760"/>
    <cellStyle name="Normal 3 2 2 2 2 3 2 10 2 2 5" xfId="7761"/>
    <cellStyle name="Normal 3 2 2 2 2 3 2 10 2 2 6" xfId="7762"/>
    <cellStyle name="Normal 3 2 2 2 2 3 2 10 2 2 7" xfId="7763"/>
    <cellStyle name="Normal 3 2 2 2 2 3 2 10 2 2 8" xfId="7764"/>
    <cellStyle name="Normal 3 2 2 2 2 3 2 10 2 3" xfId="7765"/>
    <cellStyle name="Normal 3 2 2 2 2 3 2 10 2 4" xfId="7766"/>
    <cellStyle name="Normal 3 2 2 2 2 3 2 10 2 5" xfId="7767"/>
    <cellStyle name="Normal 3 2 2 2 2 3 2 10 2 6" xfId="7768"/>
    <cellStyle name="Normal 3 2 2 2 2 3 2 10 2 7" xfId="7769"/>
    <cellStyle name="Normal 3 2 2 2 2 3 2 10 2 8" xfId="7770"/>
    <cellStyle name="Normal 3 2 2 2 2 3 2 10 3" xfId="7771"/>
    <cellStyle name="Normal 3 2 2 2 2 3 2 10 4" xfId="7772"/>
    <cellStyle name="Normal 3 2 2 2 2 3 2 10 5" xfId="7773"/>
    <cellStyle name="Normal 3 2 2 2 2 3 2 10 6" xfId="7774"/>
    <cellStyle name="Normal 3 2 2 2 2 3 2 10 7" xfId="7775"/>
    <cellStyle name="Normal 3 2 2 2 2 3 2 10 8" xfId="7776"/>
    <cellStyle name="Normal 3 2 2 2 2 3 2 10 9" xfId="7777"/>
    <cellStyle name="Normal 3 2 2 2 2 3 2 11" xfId="7778"/>
    <cellStyle name="Normal 3 2 2 2 2 3 2 11 2" xfId="7779"/>
    <cellStyle name="Normal 3 2 2 2 2 3 2 11 3" xfId="7780"/>
    <cellStyle name="Normal 3 2 2 2 2 3 2 11 4" xfId="7781"/>
    <cellStyle name="Normal 3 2 2 2 2 3 2 11 5" xfId="7782"/>
    <cellStyle name="Normal 3 2 2 2 2 3 2 11 6" xfId="7783"/>
    <cellStyle name="Normal 3 2 2 2 2 3 2 11 7" xfId="7784"/>
    <cellStyle name="Normal 3 2 2 2 2 3 2 11 8" xfId="7785"/>
    <cellStyle name="Normal 3 2 2 2 2 3 2 12" xfId="7786"/>
    <cellStyle name="Normal 3 2 2 2 2 3 2 13" xfId="7787"/>
    <cellStyle name="Normal 3 2 2 2 2 3 2 14" xfId="7788"/>
    <cellStyle name="Normal 3 2 2 2 2 3 2 15" xfId="7789"/>
    <cellStyle name="Normal 3 2 2 2 2 3 2 16" xfId="7790"/>
    <cellStyle name="Normal 3 2 2 2 2 3 2 17" xfId="7791"/>
    <cellStyle name="Normal 3 2 2 2 2 3 2 2" xfId="7792"/>
    <cellStyle name="Normal 3 2 2 2 2 3 2 2 10" xfId="7793"/>
    <cellStyle name="Normal 3 2 2 2 2 3 2 2 2" xfId="7794"/>
    <cellStyle name="Normal 3 2 2 2 2 3 2 2 2 2" xfId="7795"/>
    <cellStyle name="Normal 3 2 2 2 2 3 2 2 2 2 2" xfId="7796"/>
    <cellStyle name="Normal 3 2 2 2 2 3 2 2 2 2 2 2" xfId="7797"/>
    <cellStyle name="Normal 3 2 2 2 2 3 2 2 2 2 2 3" xfId="7798"/>
    <cellStyle name="Normal 3 2 2 2 2 3 2 2 2 2 2 4" xfId="7799"/>
    <cellStyle name="Normal 3 2 2 2 2 3 2 2 2 2 2 5" xfId="7800"/>
    <cellStyle name="Normal 3 2 2 2 2 3 2 2 2 2 2 6" xfId="7801"/>
    <cellStyle name="Normal 3 2 2 2 2 3 2 2 2 2 2 7" xfId="7802"/>
    <cellStyle name="Normal 3 2 2 2 2 3 2 2 2 2 2 8" xfId="7803"/>
    <cellStyle name="Normal 3 2 2 2 2 3 2 2 2 2 3" xfId="7804"/>
    <cellStyle name="Normal 3 2 2 2 2 3 2 2 2 2 4" xfId="7805"/>
    <cellStyle name="Normal 3 2 2 2 2 3 2 2 2 2 5" xfId="7806"/>
    <cellStyle name="Normal 3 2 2 2 2 3 2 2 2 2 6" xfId="7807"/>
    <cellStyle name="Normal 3 2 2 2 2 3 2 2 2 2 7" xfId="7808"/>
    <cellStyle name="Normal 3 2 2 2 2 3 2 2 2 2 8" xfId="7809"/>
    <cellStyle name="Normal 3 2 2 2 2 3 2 2 2 3" xfId="7810"/>
    <cellStyle name="Normal 3 2 2 2 2 3 2 2 2 4" xfId="7811"/>
    <cellStyle name="Normal 3 2 2 2 2 3 2 2 2 5" xfId="7812"/>
    <cellStyle name="Normal 3 2 2 2 2 3 2 2 2 6" xfId="7813"/>
    <cellStyle name="Normal 3 2 2 2 2 3 2 2 2 7" xfId="7814"/>
    <cellStyle name="Normal 3 2 2 2 2 3 2 2 2 8" xfId="7815"/>
    <cellStyle name="Normal 3 2 2 2 2 3 2 2 2 9" xfId="7816"/>
    <cellStyle name="Normal 3 2 2 2 2 3 2 2 3" xfId="7817"/>
    <cellStyle name="Normal 3 2 2 2 2 3 2 2 4" xfId="7818"/>
    <cellStyle name="Normal 3 2 2 2 2 3 2 2 4 2" xfId="7819"/>
    <cellStyle name="Normal 3 2 2 2 2 3 2 2 4 3" xfId="7820"/>
    <cellStyle name="Normal 3 2 2 2 2 3 2 2 4 4" xfId="7821"/>
    <cellStyle name="Normal 3 2 2 2 2 3 2 2 4 5" xfId="7822"/>
    <cellStyle name="Normal 3 2 2 2 2 3 2 2 4 6" xfId="7823"/>
    <cellStyle name="Normal 3 2 2 2 2 3 2 2 4 7" xfId="7824"/>
    <cellStyle name="Normal 3 2 2 2 2 3 2 2 4 8" xfId="7825"/>
    <cellStyle name="Normal 3 2 2 2 2 3 2 2 5" xfId="7826"/>
    <cellStyle name="Normal 3 2 2 2 2 3 2 2 6" xfId="7827"/>
    <cellStyle name="Normal 3 2 2 2 2 3 2 2 7" xfId="7828"/>
    <cellStyle name="Normal 3 2 2 2 2 3 2 2 8" xfId="7829"/>
    <cellStyle name="Normal 3 2 2 2 2 3 2 2 9" xfId="7830"/>
    <cellStyle name="Normal 3 2 2 2 2 3 2 3" xfId="7831"/>
    <cellStyle name="Normal 3 2 2 2 2 3 2 4" xfId="7832"/>
    <cellStyle name="Normal 3 2 2 2 2 3 2 5" xfId="7833"/>
    <cellStyle name="Normal 3 2 2 2 2 3 2 6" xfId="7834"/>
    <cellStyle name="Normal 3 2 2 2 2 3 2 7" xfId="7835"/>
    <cellStyle name="Normal 3 2 2 2 2 3 2 8" xfId="7836"/>
    <cellStyle name="Normal 3 2 2 2 2 3 2 9" xfId="7837"/>
    <cellStyle name="Normal 3 2 2 2 2 3 3" xfId="7838"/>
    <cellStyle name="Normal 3 2 2 2 2 3 3 10" xfId="7839"/>
    <cellStyle name="Normal 3 2 2 2 2 3 3 2" xfId="7840"/>
    <cellStyle name="Normal 3 2 2 2 2 3 3 2 2" xfId="7841"/>
    <cellStyle name="Normal 3 2 2 2 2 3 3 2 2 2" xfId="7842"/>
    <cellStyle name="Normal 3 2 2 2 2 3 3 2 2 2 2" xfId="7843"/>
    <cellStyle name="Normal 3 2 2 2 2 3 3 2 2 2 3" xfId="7844"/>
    <cellStyle name="Normal 3 2 2 2 2 3 3 2 2 2 4" xfId="7845"/>
    <cellStyle name="Normal 3 2 2 2 2 3 3 2 2 2 5" xfId="7846"/>
    <cellStyle name="Normal 3 2 2 2 2 3 3 2 2 2 6" xfId="7847"/>
    <cellStyle name="Normal 3 2 2 2 2 3 3 2 2 2 7" xfId="7848"/>
    <cellStyle name="Normal 3 2 2 2 2 3 3 2 2 2 8" xfId="7849"/>
    <cellStyle name="Normal 3 2 2 2 2 3 3 2 2 3" xfId="7850"/>
    <cellStyle name="Normal 3 2 2 2 2 3 3 2 2 4" xfId="7851"/>
    <cellStyle name="Normal 3 2 2 2 2 3 3 2 2 5" xfId="7852"/>
    <cellStyle name="Normal 3 2 2 2 2 3 3 2 2 6" xfId="7853"/>
    <cellStyle name="Normal 3 2 2 2 2 3 3 2 2 7" xfId="7854"/>
    <cellStyle name="Normal 3 2 2 2 2 3 3 2 2 8" xfId="7855"/>
    <cellStyle name="Normal 3 2 2 2 2 3 3 2 3" xfId="7856"/>
    <cellStyle name="Normal 3 2 2 2 2 3 3 2 4" xfId="7857"/>
    <cellStyle name="Normal 3 2 2 2 2 3 3 2 5" xfId="7858"/>
    <cellStyle name="Normal 3 2 2 2 2 3 3 2 6" xfId="7859"/>
    <cellStyle name="Normal 3 2 2 2 2 3 3 2 7" xfId="7860"/>
    <cellStyle name="Normal 3 2 2 2 2 3 3 2 8" xfId="7861"/>
    <cellStyle name="Normal 3 2 2 2 2 3 3 2 9" xfId="7862"/>
    <cellStyle name="Normal 3 2 2 2 2 3 3 3" xfId="7863"/>
    <cellStyle name="Normal 3 2 2 2 2 3 3 4" xfId="7864"/>
    <cellStyle name="Normal 3 2 2 2 2 3 3 4 2" xfId="7865"/>
    <cellStyle name="Normal 3 2 2 2 2 3 3 4 3" xfId="7866"/>
    <cellStyle name="Normal 3 2 2 2 2 3 3 4 4" xfId="7867"/>
    <cellStyle name="Normal 3 2 2 2 2 3 3 4 5" xfId="7868"/>
    <cellStyle name="Normal 3 2 2 2 2 3 3 4 6" xfId="7869"/>
    <cellStyle name="Normal 3 2 2 2 2 3 3 4 7" xfId="7870"/>
    <cellStyle name="Normal 3 2 2 2 2 3 3 4 8" xfId="7871"/>
    <cellStyle name="Normal 3 2 2 2 2 3 3 5" xfId="7872"/>
    <cellStyle name="Normal 3 2 2 2 2 3 3 6" xfId="7873"/>
    <cellStyle name="Normal 3 2 2 2 2 3 3 7" xfId="7874"/>
    <cellStyle name="Normal 3 2 2 2 2 3 3 8" xfId="7875"/>
    <cellStyle name="Normal 3 2 2 2 2 3 3 9" xfId="7876"/>
    <cellStyle name="Normal 3 2 2 2 2 3 4" xfId="7877"/>
    <cellStyle name="Normal 3 2 2 2 2 3 5" xfId="7878"/>
    <cellStyle name="Normal 3 2 2 2 2 3 6" xfId="7879"/>
    <cellStyle name="Normal 3 2 2 2 2 3 7" xfId="7880"/>
    <cellStyle name="Normal 3 2 2 2 2 3 8" xfId="7881"/>
    <cellStyle name="Normal 3 2 2 2 2 3 9" xfId="7882"/>
    <cellStyle name="Normal 3 2 2 2 2 4" xfId="7883"/>
    <cellStyle name="Normal 3 2 2 2 2 5" xfId="7884"/>
    <cellStyle name="Normal 3 2 2 2 2 6" xfId="7885"/>
    <cellStyle name="Normal 3 2 2 2 2 7" xfId="7886"/>
    <cellStyle name="Normal 3 2 2 2 2 7 10" xfId="7887"/>
    <cellStyle name="Normal 3 2 2 2 2 7 2" xfId="7888"/>
    <cellStyle name="Normal 3 2 2 2 2 7 2 2" xfId="7889"/>
    <cellStyle name="Normal 3 2 2 2 2 7 2 2 2" xfId="7890"/>
    <cellStyle name="Normal 3 2 2 2 2 7 2 2 2 2" xfId="7891"/>
    <cellStyle name="Normal 3 2 2 2 2 7 2 2 2 3" xfId="7892"/>
    <cellStyle name="Normal 3 2 2 2 2 7 2 2 2 4" xfId="7893"/>
    <cellStyle name="Normal 3 2 2 2 2 7 2 2 2 5" xfId="7894"/>
    <cellStyle name="Normal 3 2 2 2 2 7 2 2 2 6" xfId="7895"/>
    <cellStyle name="Normal 3 2 2 2 2 7 2 2 2 7" xfId="7896"/>
    <cellStyle name="Normal 3 2 2 2 2 7 2 2 2 8" xfId="7897"/>
    <cellStyle name="Normal 3 2 2 2 2 7 2 2 3" xfId="7898"/>
    <cellStyle name="Normal 3 2 2 2 2 7 2 2 4" xfId="7899"/>
    <cellStyle name="Normal 3 2 2 2 2 7 2 2 5" xfId="7900"/>
    <cellStyle name="Normal 3 2 2 2 2 7 2 2 6" xfId="7901"/>
    <cellStyle name="Normal 3 2 2 2 2 7 2 2 7" xfId="7902"/>
    <cellStyle name="Normal 3 2 2 2 2 7 2 2 8" xfId="7903"/>
    <cellStyle name="Normal 3 2 2 2 2 7 2 3" xfId="7904"/>
    <cellStyle name="Normal 3 2 2 2 2 7 2 4" xfId="7905"/>
    <cellStyle name="Normal 3 2 2 2 2 7 2 5" xfId="7906"/>
    <cellStyle name="Normal 3 2 2 2 2 7 2 6" xfId="7907"/>
    <cellStyle name="Normal 3 2 2 2 2 7 2 7" xfId="7908"/>
    <cellStyle name="Normal 3 2 2 2 2 7 2 8" xfId="7909"/>
    <cellStyle name="Normal 3 2 2 2 2 7 2 9" xfId="7910"/>
    <cellStyle name="Normal 3 2 2 2 2 7 3" xfId="7911"/>
    <cellStyle name="Normal 3 2 2 2 2 7 4" xfId="7912"/>
    <cellStyle name="Normal 3 2 2 2 2 7 4 2" xfId="7913"/>
    <cellStyle name="Normal 3 2 2 2 2 7 4 3" xfId="7914"/>
    <cellStyle name="Normal 3 2 2 2 2 7 4 4" xfId="7915"/>
    <cellStyle name="Normal 3 2 2 2 2 7 4 5" xfId="7916"/>
    <cellStyle name="Normal 3 2 2 2 2 7 4 6" xfId="7917"/>
    <cellStyle name="Normal 3 2 2 2 2 7 4 7" xfId="7918"/>
    <cellStyle name="Normal 3 2 2 2 2 7 4 8" xfId="7919"/>
    <cellStyle name="Normal 3 2 2 2 2 7 5" xfId="7920"/>
    <cellStyle name="Normal 3 2 2 2 2 7 6" xfId="7921"/>
    <cellStyle name="Normal 3 2 2 2 2 7 7" xfId="7922"/>
    <cellStyle name="Normal 3 2 2 2 2 7 8" xfId="7923"/>
    <cellStyle name="Normal 3 2 2 2 2 7 9" xfId="7924"/>
    <cellStyle name="Normal 3 2 2 2 2 8" xfId="7925"/>
    <cellStyle name="Normal 3 2 2 2 2 9" xfId="7926"/>
    <cellStyle name="Normal 3 2 2 2 20" xfId="7927"/>
    <cellStyle name="Normal 3 2 2 2 21" xfId="7928"/>
    <cellStyle name="Normal 3 2 2 2 22" xfId="7929"/>
    <cellStyle name="Normal 3 2 2 2 23" xfId="7930"/>
    <cellStyle name="Normal 3 2 2 2 23 10" xfId="7931"/>
    <cellStyle name="Normal 3 2 2 2 23 10 2" xfId="7932"/>
    <cellStyle name="Normal 3 2 2 2 23 10 2 2" xfId="7933"/>
    <cellStyle name="Normal 3 2 2 2 23 10 2 2 2" xfId="7934"/>
    <cellStyle name="Normal 3 2 2 2 23 10 2 2 3" xfId="7935"/>
    <cellStyle name="Normal 3 2 2 2 23 10 2 2 4" xfId="7936"/>
    <cellStyle name="Normal 3 2 2 2 23 10 2 2 5" xfId="7937"/>
    <cellStyle name="Normal 3 2 2 2 23 10 2 2 6" xfId="7938"/>
    <cellStyle name="Normal 3 2 2 2 23 10 2 2 7" xfId="7939"/>
    <cellStyle name="Normal 3 2 2 2 23 10 2 2 8" xfId="7940"/>
    <cellStyle name="Normal 3 2 2 2 23 10 2 3" xfId="7941"/>
    <cellStyle name="Normal 3 2 2 2 23 10 2 4" xfId="7942"/>
    <cellStyle name="Normal 3 2 2 2 23 10 2 5" xfId="7943"/>
    <cellStyle name="Normal 3 2 2 2 23 10 2 6" xfId="7944"/>
    <cellStyle name="Normal 3 2 2 2 23 10 2 7" xfId="7945"/>
    <cellStyle name="Normal 3 2 2 2 23 10 2 8" xfId="7946"/>
    <cellStyle name="Normal 3 2 2 2 23 10 3" xfId="7947"/>
    <cellStyle name="Normal 3 2 2 2 23 10 4" xfId="7948"/>
    <cellStyle name="Normal 3 2 2 2 23 10 5" xfId="7949"/>
    <cellStyle name="Normal 3 2 2 2 23 10 6" xfId="7950"/>
    <cellStyle name="Normal 3 2 2 2 23 10 7" xfId="7951"/>
    <cellStyle name="Normal 3 2 2 2 23 10 8" xfId="7952"/>
    <cellStyle name="Normal 3 2 2 2 23 10 9" xfId="7953"/>
    <cellStyle name="Normal 3 2 2 2 23 11" xfId="7954"/>
    <cellStyle name="Normal 3 2 2 2 23 11 2" xfId="7955"/>
    <cellStyle name="Normal 3 2 2 2 23 11 3" xfId="7956"/>
    <cellStyle name="Normal 3 2 2 2 23 11 4" xfId="7957"/>
    <cellStyle name="Normal 3 2 2 2 23 11 5" xfId="7958"/>
    <cellStyle name="Normal 3 2 2 2 23 11 6" xfId="7959"/>
    <cellStyle name="Normal 3 2 2 2 23 11 7" xfId="7960"/>
    <cellStyle name="Normal 3 2 2 2 23 11 8" xfId="7961"/>
    <cellStyle name="Normal 3 2 2 2 23 12" xfId="7962"/>
    <cellStyle name="Normal 3 2 2 2 23 13" xfId="7963"/>
    <cellStyle name="Normal 3 2 2 2 23 14" xfId="7964"/>
    <cellStyle name="Normal 3 2 2 2 23 15" xfId="7965"/>
    <cellStyle name="Normal 3 2 2 2 23 16" xfId="7966"/>
    <cellStyle name="Normal 3 2 2 2 23 17" xfId="7967"/>
    <cellStyle name="Normal 3 2 2 2 23 2" xfId="7968"/>
    <cellStyle name="Normal 3 2 2 2 23 2 10" xfId="7969"/>
    <cellStyle name="Normal 3 2 2 2 23 2 10 2" xfId="7970"/>
    <cellStyle name="Normal 3 2 2 2 23 2 10 2 2" xfId="7971"/>
    <cellStyle name="Normal 3 2 2 2 23 2 10 2 2 2" xfId="7972"/>
    <cellStyle name="Normal 3 2 2 2 23 2 10 2 2 3" xfId="7973"/>
    <cellStyle name="Normal 3 2 2 2 23 2 10 2 2 4" xfId="7974"/>
    <cellStyle name="Normal 3 2 2 2 23 2 10 2 2 5" xfId="7975"/>
    <cellStyle name="Normal 3 2 2 2 23 2 10 2 2 6" xfId="7976"/>
    <cellStyle name="Normal 3 2 2 2 23 2 10 2 2 7" xfId="7977"/>
    <cellStyle name="Normal 3 2 2 2 23 2 10 2 2 8" xfId="7978"/>
    <cellStyle name="Normal 3 2 2 2 23 2 10 2 3" xfId="7979"/>
    <cellStyle name="Normal 3 2 2 2 23 2 10 2 4" xfId="7980"/>
    <cellStyle name="Normal 3 2 2 2 23 2 10 2 5" xfId="7981"/>
    <cellStyle name="Normal 3 2 2 2 23 2 10 2 6" xfId="7982"/>
    <cellStyle name="Normal 3 2 2 2 23 2 10 2 7" xfId="7983"/>
    <cellStyle name="Normal 3 2 2 2 23 2 10 2 8" xfId="7984"/>
    <cellStyle name="Normal 3 2 2 2 23 2 10 3" xfId="7985"/>
    <cellStyle name="Normal 3 2 2 2 23 2 10 4" xfId="7986"/>
    <cellStyle name="Normal 3 2 2 2 23 2 10 5" xfId="7987"/>
    <cellStyle name="Normal 3 2 2 2 23 2 10 6" xfId="7988"/>
    <cellStyle name="Normal 3 2 2 2 23 2 10 7" xfId="7989"/>
    <cellStyle name="Normal 3 2 2 2 23 2 10 8" xfId="7990"/>
    <cellStyle name="Normal 3 2 2 2 23 2 10 9" xfId="7991"/>
    <cellStyle name="Normal 3 2 2 2 23 2 11" xfId="7992"/>
    <cellStyle name="Normal 3 2 2 2 23 2 11 2" xfId="7993"/>
    <cellStyle name="Normal 3 2 2 2 23 2 11 3" xfId="7994"/>
    <cellStyle name="Normal 3 2 2 2 23 2 11 4" xfId="7995"/>
    <cellStyle name="Normal 3 2 2 2 23 2 11 5" xfId="7996"/>
    <cellStyle name="Normal 3 2 2 2 23 2 11 6" xfId="7997"/>
    <cellStyle name="Normal 3 2 2 2 23 2 11 7" xfId="7998"/>
    <cellStyle name="Normal 3 2 2 2 23 2 11 8" xfId="7999"/>
    <cellStyle name="Normal 3 2 2 2 23 2 12" xfId="8000"/>
    <cellStyle name="Normal 3 2 2 2 23 2 13" xfId="8001"/>
    <cellStyle name="Normal 3 2 2 2 23 2 14" xfId="8002"/>
    <cellStyle name="Normal 3 2 2 2 23 2 15" xfId="8003"/>
    <cellStyle name="Normal 3 2 2 2 23 2 16" xfId="8004"/>
    <cellStyle name="Normal 3 2 2 2 23 2 17" xfId="8005"/>
    <cellStyle name="Normal 3 2 2 2 23 2 2" xfId="8006"/>
    <cellStyle name="Normal 3 2 2 2 23 2 2 10" xfId="8007"/>
    <cellStyle name="Normal 3 2 2 2 23 2 2 2" xfId="8008"/>
    <cellStyle name="Normal 3 2 2 2 23 2 2 2 2" xfId="8009"/>
    <cellStyle name="Normal 3 2 2 2 23 2 2 2 2 2" xfId="8010"/>
    <cellStyle name="Normal 3 2 2 2 23 2 2 2 2 2 2" xfId="8011"/>
    <cellStyle name="Normal 3 2 2 2 23 2 2 2 2 2 3" xfId="8012"/>
    <cellStyle name="Normal 3 2 2 2 23 2 2 2 2 2 4" xfId="8013"/>
    <cellStyle name="Normal 3 2 2 2 23 2 2 2 2 2 5" xfId="8014"/>
    <cellStyle name="Normal 3 2 2 2 23 2 2 2 2 2 6" xfId="8015"/>
    <cellStyle name="Normal 3 2 2 2 23 2 2 2 2 2 7" xfId="8016"/>
    <cellStyle name="Normal 3 2 2 2 23 2 2 2 2 2 8" xfId="8017"/>
    <cellStyle name="Normal 3 2 2 2 23 2 2 2 2 3" xfId="8018"/>
    <cellStyle name="Normal 3 2 2 2 23 2 2 2 2 4" xfId="8019"/>
    <cellStyle name="Normal 3 2 2 2 23 2 2 2 2 5" xfId="8020"/>
    <cellStyle name="Normal 3 2 2 2 23 2 2 2 2 6" xfId="8021"/>
    <cellStyle name="Normal 3 2 2 2 23 2 2 2 2 7" xfId="8022"/>
    <cellStyle name="Normal 3 2 2 2 23 2 2 2 2 8" xfId="8023"/>
    <cellStyle name="Normal 3 2 2 2 23 2 2 2 3" xfId="8024"/>
    <cellStyle name="Normal 3 2 2 2 23 2 2 2 4" xfId="8025"/>
    <cellStyle name="Normal 3 2 2 2 23 2 2 2 5" xfId="8026"/>
    <cellStyle name="Normal 3 2 2 2 23 2 2 2 6" xfId="8027"/>
    <cellStyle name="Normal 3 2 2 2 23 2 2 2 7" xfId="8028"/>
    <cellStyle name="Normal 3 2 2 2 23 2 2 2 8" xfId="8029"/>
    <cellStyle name="Normal 3 2 2 2 23 2 2 2 9" xfId="8030"/>
    <cellStyle name="Normal 3 2 2 2 23 2 2 3" xfId="8031"/>
    <cellStyle name="Normal 3 2 2 2 23 2 2 4" xfId="8032"/>
    <cellStyle name="Normal 3 2 2 2 23 2 2 4 2" xfId="8033"/>
    <cellStyle name="Normal 3 2 2 2 23 2 2 4 3" xfId="8034"/>
    <cellStyle name="Normal 3 2 2 2 23 2 2 4 4" xfId="8035"/>
    <cellStyle name="Normal 3 2 2 2 23 2 2 4 5" xfId="8036"/>
    <cellStyle name="Normal 3 2 2 2 23 2 2 4 6" xfId="8037"/>
    <cellStyle name="Normal 3 2 2 2 23 2 2 4 7" xfId="8038"/>
    <cellStyle name="Normal 3 2 2 2 23 2 2 4 8" xfId="8039"/>
    <cellStyle name="Normal 3 2 2 2 23 2 2 5" xfId="8040"/>
    <cellStyle name="Normal 3 2 2 2 23 2 2 6" xfId="8041"/>
    <cellStyle name="Normal 3 2 2 2 23 2 2 7" xfId="8042"/>
    <cellStyle name="Normal 3 2 2 2 23 2 2 8" xfId="8043"/>
    <cellStyle name="Normal 3 2 2 2 23 2 2 9" xfId="8044"/>
    <cellStyle name="Normal 3 2 2 2 23 2 3" xfId="8045"/>
    <cellStyle name="Normal 3 2 2 2 23 2 4" xfId="8046"/>
    <cellStyle name="Normal 3 2 2 2 23 2 5" xfId="8047"/>
    <cellStyle name="Normal 3 2 2 2 23 2 6" xfId="8048"/>
    <cellStyle name="Normal 3 2 2 2 23 2 7" xfId="8049"/>
    <cellStyle name="Normal 3 2 2 2 23 2 8" xfId="8050"/>
    <cellStyle name="Normal 3 2 2 2 23 2 9" xfId="8051"/>
    <cellStyle name="Normal 3 2 2 2 23 3" xfId="8052"/>
    <cellStyle name="Normal 3 2 2 2 23 3 10" xfId="8053"/>
    <cellStyle name="Normal 3 2 2 2 23 3 2" xfId="8054"/>
    <cellStyle name="Normal 3 2 2 2 23 3 2 2" xfId="8055"/>
    <cellStyle name="Normal 3 2 2 2 23 3 2 2 2" xfId="8056"/>
    <cellStyle name="Normal 3 2 2 2 23 3 2 2 2 2" xfId="8057"/>
    <cellStyle name="Normal 3 2 2 2 23 3 2 2 2 3" xfId="8058"/>
    <cellStyle name="Normal 3 2 2 2 23 3 2 2 2 4" xfId="8059"/>
    <cellStyle name="Normal 3 2 2 2 23 3 2 2 2 5" xfId="8060"/>
    <cellStyle name="Normal 3 2 2 2 23 3 2 2 2 6" xfId="8061"/>
    <cellStyle name="Normal 3 2 2 2 23 3 2 2 2 7" xfId="8062"/>
    <cellStyle name="Normal 3 2 2 2 23 3 2 2 2 8" xfId="8063"/>
    <cellStyle name="Normal 3 2 2 2 23 3 2 2 3" xfId="8064"/>
    <cellStyle name="Normal 3 2 2 2 23 3 2 2 4" xfId="8065"/>
    <cellStyle name="Normal 3 2 2 2 23 3 2 2 5" xfId="8066"/>
    <cellStyle name="Normal 3 2 2 2 23 3 2 2 6" xfId="8067"/>
    <cellStyle name="Normal 3 2 2 2 23 3 2 2 7" xfId="8068"/>
    <cellStyle name="Normal 3 2 2 2 23 3 2 2 8" xfId="8069"/>
    <cellStyle name="Normal 3 2 2 2 23 3 2 3" xfId="8070"/>
    <cellStyle name="Normal 3 2 2 2 23 3 2 4" xfId="8071"/>
    <cellStyle name="Normal 3 2 2 2 23 3 2 5" xfId="8072"/>
    <cellStyle name="Normal 3 2 2 2 23 3 2 6" xfId="8073"/>
    <cellStyle name="Normal 3 2 2 2 23 3 2 7" xfId="8074"/>
    <cellStyle name="Normal 3 2 2 2 23 3 2 8" xfId="8075"/>
    <cellStyle name="Normal 3 2 2 2 23 3 2 9" xfId="8076"/>
    <cellStyle name="Normal 3 2 2 2 23 3 3" xfId="8077"/>
    <cellStyle name="Normal 3 2 2 2 23 3 4" xfId="8078"/>
    <cellStyle name="Normal 3 2 2 2 23 3 4 2" xfId="8079"/>
    <cellStyle name="Normal 3 2 2 2 23 3 4 3" xfId="8080"/>
    <cellStyle name="Normal 3 2 2 2 23 3 4 4" xfId="8081"/>
    <cellStyle name="Normal 3 2 2 2 23 3 4 5" xfId="8082"/>
    <cellStyle name="Normal 3 2 2 2 23 3 4 6" xfId="8083"/>
    <cellStyle name="Normal 3 2 2 2 23 3 4 7" xfId="8084"/>
    <cellStyle name="Normal 3 2 2 2 23 3 4 8" xfId="8085"/>
    <cellStyle name="Normal 3 2 2 2 23 3 5" xfId="8086"/>
    <cellStyle name="Normal 3 2 2 2 23 3 6" xfId="8087"/>
    <cellStyle name="Normal 3 2 2 2 23 3 7" xfId="8088"/>
    <cellStyle name="Normal 3 2 2 2 23 3 8" xfId="8089"/>
    <cellStyle name="Normal 3 2 2 2 23 3 9" xfId="8090"/>
    <cellStyle name="Normal 3 2 2 2 23 4" xfId="8091"/>
    <cellStyle name="Normal 3 2 2 2 23 5" xfId="8092"/>
    <cellStyle name="Normal 3 2 2 2 23 6" xfId="8093"/>
    <cellStyle name="Normal 3 2 2 2 23 7" xfId="8094"/>
    <cellStyle name="Normal 3 2 2 2 23 8" xfId="8095"/>
    <cellStyle name="Normal 3 2 2 2 23 9" xfId="8096"/>
    <cellStyle name="Normal 3 2 2 2 24" xfId="8097"/>
    <cellStyle name="Normal 3 2 2 2 25" xfId="8098"/>
    <cellStyle name="Normal 3 2 2 2 26" xfId="8099"/>
    <cellStyle name="Normal 3 2 2 2 27" xfId="8100"/>
    <cellStyle name="Normal 3 2 2 2 28" xfId="8101"/>
    <cellStyle name="Normal 3 2 2 2 28 10" xfId="8102"/>
    <cellStyle name="Normal 3 2 2 2 28 2" xfId="8103"/>
    <cellStyle name="Normal 3 2 2 2 28 2 2" xfId="8104"/>
    <cellStyle name="Normal 3 2 2 2 28 2 2 2" xfId="8105"/>
    <cellStyle name="Normal 3 2 2 2 28 2 2 2 2" xfId="8106"/>
    <cellStyle name="Normal 3 2 2 2 28 2 2 2 3" xfId="8107"/>
    <cellStyle name="Normal 3 2 2 2 28 2 2 2 4" xfId="8108"/>
    <cellStyle name="Normal 3 2 2 2 28 2 2 2 5" xfId="8109"/>
    <cellStyle name="Normal 3 2 2 2 28 2 2 2 6" xfId="8110"/>
    <cellStyle name="Normal 3 2 2 2 28 2 2 2 7" xfId="8111"/>
    <cellStyle name="Normal 3 2 2 2 28 2 2 2 8" xfId="8112"/>
    <cellStyle name="Normal 3 2 2 2 28 2 2 3" xfId="8113"/>
    <cellStyle name="Normal 3 2 2 2 28 2 2 4" xfId="8114"/>
    <cellStyle name="Normal 3 2 2 2 28 2 2 5" xfId="8115"/>
    <cellStyle name="Normal 3 2 2 2 28 2 2 6" xfId="8116"/>
    <cellStyle name="Normal 3 2 2 2 28 2 2 7" xfId="8117"/>
    <cellStyle name="Normal 3 2 2 2 28 2 2 8" xfId="8118"/>
    <cellStyle name="Normal 3 2 2 2 28 2 3" xfId="8119"/>
    <cellStyle name="Normal 3 2 2 2 28 2 4" xfId="8120"/>
    <cellStyle name="Normal 3 2 2 2 28 2 5" xfId="8121"/>
    <cellStyle name="Normal 3 2 2 2 28 2 6" xfId="8122"/>
    <cellStyle name="Normal 3 2 2 2 28 2 7" xfId="8123"/>
    <cellStyle name="Normal 3 2 2 2 28 2 8" xfId="8124"/>
    <cellStyle name="Normal 3 2 2 2 28 2 9" xfId="8125"/>
    <cellStyle name="Normal 3 2 2 2 28 3" xfId="8126"/>
    <cellStyle name="Normal 3 2 2 2 28 4" xfId="8127"/>
    <cellStyle name="Normal 3 2 2 2 28 4 2" xfId="8128"/>
    <cellStyle name="Normal 3 2 2 2 28 4 3" xfId="8129"/>
    <cellStyle name="Normal 3 2 2 2 28 4 4" xfId="8130"/>
    <cellStyle name="Normal 3 2 2 2 28 4 5" xfId="8131"/>
    <cellStyle name="Normal 3 2 2 2 28 4 6" xfId="8132"/>
    <cellStyle name="Normal 3 2 2 2 28 4 7" xfId="8133"/>
    <cellStyle name="Normal 3 2 2 2 28 4 8" xfId="8134"/>
    <cellStyle name="Normal 3 2 2 2 28 5" xfId="8135"/>
    <cellStyle name="Normal 3 2 2 2 28 6" xfId="8136"/>
    <cellStyle name="Normal 3 2 2 2 28 7" xfId="8137"/>
    <cellStyle name="Normal 3 2 2 2 28 8" xfId="8138"/>
    <cellStyle name="Normal 3 2 2 2 28 9" xfId="8139"/>
    <cellStyle name="Normal 3 2 2 2 29" xfId="8140"/>
    <cellStyle name="Normal 3 2 2 2 3" xfId="8141"/>
    <cellStyle name="Normal 3 2 2 2 30" xfId="8142"/>
    <cellStyle name="Normal 3 2 2 2 31" xfId="8143"/>
    <cellStyle name="Normal 3 2 2 2 32" xfId="8144"/>
    <cellStyle name="Normal 3 2 2 2 33" xfId="8145"/>
    <cellStyle name="Normal 3 2 2 2 34" xfId="8146"/>
    <cellStyle name="Normal 3 2 2 2 35" xfId="8147"/>
    <cellStyle name="Normal 3 2 2 2 36" xfId="8148"/>
    <cellStyle name="Normal 3 2 2 2 36 2" xfId="8149"/>
    <cellStyle name="Normal 3 2 2 2 36 2 2" xfId="8150"/>
    <cellStyle name="Normal 3 2 2 2 36 2 2 2" xfId="8151"/>
    <cellStyle name="Normal 3 2 2 2 36 2 2 3" xfId="8152"/>
    <cellStyle name="Normal 3 2 2 2 36 2 2 4" xfId="8153"/>
    <cellStyle name="Normal 3 2 2 2 36 2 2 5" xfId="8154"/>
    <cellStyle name="Normal 3 2 2 2 36 2 2 6" xfId="8155"/>
    <cellStyle name="Normal 3 2 2 2 36 2 2 7" xfId="8156"/>
    <cellStyle name="Normal 3 2 2 2 36 2 2 8" xfId="8157"/>
    <cellStyle name="Normal 3 2 2 2 36 2 3" xfId="8158"/>
    <cellStyle name="Normal 3 2 2 2 36 2 4" xfId="8159"/>
    <cellStyle name="Normal 3 2 2 2 36 2 5" xfId="8160"/>
    <cellStyle name="Normal 3 2 2 2 36 2 6" xfId="8161"/>
    <cellStyle name="Normal 3 2 2 2 36 2 7" xfId="8162"/>
    <cellStyle name="Normal 3 2 2 2 36 2 8" xfId="8163"/>
    <cellStyle name="Normal 3 2 2 2 36 3" xfId="8164"/>
    <cellStyle name="Normal 3 2 2 2 36 4" xfId="8165"/>
    <cellStyle name="Normal 3 2 2 2 36 5" xfId="8166"/>
    <cellStyle name="Normal 3 2 2 2 36 6" xfId="8167"/>
    <cellStyle name="Normal 3 2 2 2 36 7" xfId="8168"/>
    <cellStyle name="Normal 3 2 2 2 36 8" xfId="8169"/>
    <cellStyle name="Normal 3 2 2 2 36 9" xfId="8170"/>
    <cellStyle name="Normal 3 2 2 2 37" xfId="8171"/>
    <cellStyle name="Normal 3 2 2 2 37 2" xfId="8172"/>
    <cellStyle name="Normal 3 2 2 2 37 3" xfId="8173"/>
    <cellStyle name="Normal 3 2 2 2 37 4" xfId="8174"/>
    <cellStyle name="Normal 3 2 2 2 37 5" xfId="8175"/>
    <cellStyle name="Normal 3 2 2 2 37 6" xfId="8176"/>
    <cellStyle name="Normal 3 2 2 2 37 7" xfId="8177"/>
    <cellStyle name="Normal 3 2 2 2 37 8" xfId="8178"/>
    <cellStyle name="Normal 3 2 2 2 38" xfId="8179"/>
    <cellStyle name="Normal 3 2 2 2 39" xfId="8180"/>
    <cellStyle name="Normal 3 2 2 2 4" xfId="8181"/>
    <cellStyle name="Normal 3 2 2 2 40" xfId="8182"/>
    <cellStyle name="Normal 3 2 2 2 41" xfId="8183"/>
    <cellStyle name="Normal 3 2 2 2 42" xfId="8184"/>
    <cellStyle name="Normal 3 2 2 2 43" xfId="8185"/>
    <cellStyle name="Normal 3 2 2 2 5" xfId="8186"/>
    <cellStyle name="Normal 3 2 2 2 6" xfId="8187"/>
    <cellStyle name="Normal 3 2 2 2 7" xfId="8188"/>
    <cellStyle name="Normal 3 2 2 2 8" xfId="8189"/>
    <cellStyle name="Normal 3 2 2 2 9" xfId="8190"/>
    <cellStyle name="Normal 3 2 2 20" xfId="8191"/>
    <cellStyle name="Normal 3 2 2 21" xfId="8192"/>
    <cellStyle name="Normal 3 2 2 22" xfId="8193"/>
    <cellStyle name="Normal 3 2 2 23" xfId="8194"/>
    <cellStyle name="Normal 3 2 2 23 10" xfId="8195"/>
    <cellStyle name="Normal 3 2 2 23 10 2" xfId="8196"/>
    <cellStyle name="Normal 3 2 2 23 10 2 2" xfId="8197"/>
    <cellStyle name="Normal 3 2 2 23 10 2 2 2" xfId="8198"/>
    <cellStyle name="Normal 3 2 2 23 10 2 2 3" xfId="8199"/>
    <cellStyle name="Normal 3 2 2 23 10 2 2 4" xfId="8200"/>
    <cellStyle name="Normal 3 2 2 23 10 2 2 5" xfId="8201"/>
    <cellStyle name="Normal 3 2 2 23 10 2 2 6" xfId="8202"/>
    <cellStyle name="Normal 3 2 2 23 10 2 2 7" xfId="8203"/>
    <cellStyle name="Normal 3 2 2 23 10 2 2 8" xfId="8204"/>
    <cellStyle name="Normal 3 2 2 23 10 2 3" xfId="8205"/>
    <cellStyle name="Normal 3 2 2 23 10 2 4" xfId="8206"/>
    <cellStyle name="Normal 3 2 2 23 10 2 5" xfId="8207"/>
    <cellStyle name="Normal 3 2 2 23 10 2 6" xfId="8208"/>
    <cellStyle name="Normal 3 2 2 23 10 2 7" xfId="8209"/>
    <cellStyle name="Normal 3 2 2 23 10 2 8" xfId="8210"/>
    <cellStyle name="Normal 3 2 2 23 10 3" xfId="8211"/>
    <cellStyle name="Normal 3 2 2 23 10 4" xfId="8212"/>
    <cellStyle name="Normal 3 2 2 23 10 5" xfId="8213"/>
    <cellStyle name="Normal 3 2 2 23 10 6" xfId="8214"/>
    <cellStyle name="Normal 3 2 2 23 10 7" xfId="8215"/>
    <cellStyle name="Normal 3 2 2 23 10 8" xfId="8216"/>
    <cellStyle name="Normal 3 2 2 23 10 9" xfId="8217"/>
    <cellStyle name="Normal 3 2 2 23 11" xfId="8218"/>
    <cellStyle name="Normal 3 2 2 23 11 2" xfId="8219"/>
    <cellStyle name="Normal 3 2 2 23 11 3" xfId="8220"/>
    <cellStyle name="Normal 3 2 2 23 11 4" xfId="8221"/>
    <cellStyle name="Normal 3 2 2 23 11 5" xfId="8222"/>
    <cellStyle name="Normal 3 2 2 23 11 6" xfId="8223"/>
    <cellStyle name="Normal 3 2 2 23 11 7" xfId="8224"/>
    <cellStyle name="Normal 3 2 2 23 11 8" xfId="8225"/>
    <cellStyle name="Normal 3 2 2 23 12" xfId="8226"/>
    <cellStyle name="Normal 3 2 2 23 13" xfId="8227"/>
    <cellStyle name="Normal 3 2 2 23 14" xfId="8228"/>
    <cellStyle name="Normal 3 2 2 23 15" xfId="8229"/>
    <cellStyle name="Normal 3 2 2 23 16" xfId="8230"/>
    <cellStyle name="Normal 3 2 2 23 17" xfId="8231"/>
    <cellStyle name="Normal 3 2 2 23 2" xfId="8232"/>
    <cellStyle name="Normal 3 2 2 23 2 10" xfId="8233"/>
    <cellStyle name="Normal 3 2 2 23 2 10 2" xfId="8234"/>
    <cellStyle name="Normal 3 2 2 23 2 10 2 2" xfId="8235"/>
    <cellStyle name="Normal 3 2 2 23 2 10 2 2 2" xfId="8236"/>
    <cellStyle name="Normal 3 2 2 23 2 10 2 2 3" xfId="8237"/>
    <cellStyle name="Normal 3 2 2 23 2 10 2 2 4" xfId="8238"/>
    <cellStyle name="Normal 3 2 2 23 2 10 2 2 5" xfId="8239"/>
    <cellStyle name="Normal 3 2 2 23 2 10 2 2 6" xfId="8240"/>
    <cellStyle name="Normal 3 2 2 23 2 10 2 2 7" xfId="8241"/>
    <cellStyle name="Normal 3 2 2 23 2 10 2 2 8" xfId="8242"/>
    <cellStyle name="Normal 3 2 2 23 2 10 2 3" xfId="8243"/>
    <cellStyle name="Normal 3 2 2 23 2 10 2 4" xfId="8244"/>
    <cellStyle name="Normal 3 2 2 23 2 10 2 5" xfId="8245"/>
    <cellStyle name="Normal 3 2 2 23 2 10 2 6" xfId="8246"/>
    <cellStyle name="Normal 3 2 2 23 2 10 2 7" xfId="8247"/>
    <cellStyle name="Normal 3 2 2 23 2 10 2 8" xfId="8248"/>
    <cellStyle name="Normal 3 2 2 23 2 10 3" xfId="8249"/>
    <cellStyle name="Normal 3 2 2 23 2 10 4" xfId="8250"/>
    <cellStyle name="Normal 3 2 2 23 2 10 5" xfId="8251"/>
    <cellStyle name="Normal 3 2 2 23 2 10 6" xfId="8252"/>
    <cellStyle name="Normal 3 2 2 23 2 10 7" xfId="8253"/>
    <cellStyle name="Normal 3 2 2 23 2 10 8" xfId="8254"/>
    <cellStyle name="Normal 3 2 2 23 2 10 9" xfId="8255"/>
    <cellStyle name="Normal 3 2 2 23 2 11" xfId="8256"/>
    <cellStyle name="Normal 3 2 2 23 2 11 2" xfId="8257"/>
    <cellStyle name="Normal 3 2 2 23 2 11 3" xfId="8258"/>
    <cellStyle name="Normal 3 2 2 23 2 11 4" xfId="8259"/>
    <cellStyle name="Normal 3 2 2 23 2 11 5" xfId="8260"/>
    <cellStyle name="Normal 3 2 2 23 2 11 6" xfId="8261"/>
    <cellStyle name="Normal 3 2 2 23 2 11 7" xfId="8262"/>
    <cellStyle name="Normal 3 2 2 23 2 11 8" xfId="8263"/>
    <cellStyle name="Normal 3 2 2 23 2 12" xfId="8264"/>
    <cellStyle name="Normal 3 2 2 23 2 13" xfId="8265"/>
    <cellStyle name="Normal 3 2 2 23 2 14" xfId="8266"/>
    <cellStyle name="Normal 3 2 2 23 2 15" xfId="8267"/>
    <cellStyle name="Normal 3 2 2 23 2 16" xfId="8268"/>
    <cellStyle name="Normal 3 2 2 23 2 17" xfId="8269"/>
    <cellStyle name="Normal 3 2 2 23 2 2" xfId="8270"/>
    <cellStyle name="Normal 3 2 2 23 2 2 10" xfId="8271"/>
    <cellStyle name="Normal 3 2 2 23 2 2 2" xfId="8272"/>
    <cellStyle name="Normal 3 2 2 23 2 2 2 2" xfId="8273"/>
    <cellStyle name="Normal 3 2 2 23 2 2 2 2 2" xfId="8274"/>
    <cellStyle name="Normal 3 2 2 23 2 2 2 2 2 2" xfId="8275"/>
    <cellStyle name="Normal 3 2 2 23 2 2 2 2 2 3" xfId="8276"/>
    <cellStyle name="Normal 3 2 2 23 2 2 2 2 2 4" xfId="8277"/>
    <cellStyle name="Normal 3 2 2 23 2 2 2 2 2 5" xfId="8278"/>
    <cellStyle name="Normal 3 2 2 23 2 2 2 2 2 6" xfId="8279"/>
    <cellStyle name="Normal 3 2 2 23 2 2 2 2 2 7" xfId="8280"/>
    <cellStyle name="Normal 3 2 2 23 2 2 2 2 2 8" xfId="8281"/>
    <cellStyle name="Normal 3 2 2 23 2 2 2 2 3" xfId="8282"/>
    <cellStyle name="Normal 3 2 2 23 2 2 2 2 4" xfId="8283"/>
    <cellStyle name="Normal 3 2 2 23 2 2 2 2 5" xfId="8284"/>
    <cellStyle name="Normal 3 2 2 23 2 2 2 2 6" xfId="8285"/>
    <cellStyle name="Normal 3 2 2 23 2 2 2 2 7" xfId="8286"/>
    <cellStyle name="Normal 3 2 2 23 2 2 2 2 8" xfId="8287"/>
    <cellStyle name="Normal 3 2 2 23 2 2 2 3" xfId="8288"/>
    <cellStyle name="Normal 3 2 2 23 2 2 2 4" xfId="8289"/>
    <cellStyle name="Normal 3 2 2 23 2 2 2 5" xfId="8290"/>
    <cellStyle name="Normal 3 2 2 23 2 2 2 6" xfId="8291"/>
    <cellStyle name="Normal 3 2 2 23 2 2 2 7" xfId="8292"/>
    <cellStyle name="Normal 3 2 2 23 2 2 2 8" xfId="8293"/>
    <cellStyle name="Normal 3 2 2 23 2 2 2 9" xfId="8294"/>
    <cellStyle name="Normal 3 2 2 23 2 2 3" xfId="8295"/>
    <cellStyle name="Normal 3 2 2 23 2 2 4" xfId="8296"/>
    <cellStyle name="Normal 3 2 2 23 2 2 4 2" xfId="8297"/>
    <cellStyle name="Normal 3 2 2 23 2 2 4 3" xfId="8298"/>
    <cellStyle name="Normal 3 2 2 23 2 2 4 4" xfId="8299"/>
    <cellStyle name="Normal 3 2 2 23 2 2 4 5" xfId="8300"/>
    <cellStyle name="Normal 3 2 2 23 2 2 4 6" xfId="8301"/>
    <cellStyle name="Normal 3 2 2 23 2 2 4 7" xfId="8302"/>
    <cellStyle name="Normal 3 2 2 23 2 2 4 8" xfId="8303"/>
    <cellStyle name="Normal 3 2 2 23 2 2 5" xfId="8304"/>
    <cellStyle name="Normal 3 2 2 23 2 2 6" xfId="8305"/>
    <cellStyle name="Normal 3 2 2 23 2 2 7" xfId="8306"/>
    <cellStyle name="Normal 3 2 2 23 2 2 8" xfId="8307"/>
    <cellStyle name="Normal 3 2 2 23 2 2 9" xfId="8308"/>
    <cellStyle name="Normal 3 2 2 23 2 3" xfId="8309"/>
    <cellStyle name="Normal 3 2 2 23 2 4" xfId="8310"/>
    <cellStyle name="Normal 3 2 2 23 2 5" xfId="8311"/>
    <cellStyle name="Normal 3 2 2 23 2 6" xfId="8312"/>
    <cellStyle name="Normal 3 2 2 23 2 7" xfId="8313"/>
    <cellStyle name="Normal 3 2 2 23 2 8" xfId="8314"/>
    <cellStyle name="Normal 3 2 2 23 2 9" xfId="8315"/>
    <cellStyle name="Normal 3 2 2 23 3" xfId="8316"/>
    <cellStyle name="Normal 3 2 2 23 3 10" xfId="8317"/>
    <cellStyle name="Normal 3 2 2 23 3 2" xfId="8318"/>
    <cellStyle name="Normal 3 2 2 23 3 2 2" xfId="8319"/>
    <cellStyle name="Normal 3 2 2 23 3 2 2 2" xfId="8320"/>
    <cellStyle name="Normal 3 2 2 23 3 2 2 2 2" xfId="8321"/>
    <cellStyle name="Normal 3 2 2 23 3 2 2 2 3" xfId="8322"/>
    <cellStyle name="Normal 3 2 2 23 3 2 2 2 4" xfId="8323"/>
    <cellStyle name="Normal 3 2 2 23 3 2 2 2 5" xfId="8324"/>
    <cellStyle name="Normal 3 2 2 23 3 2 2 2 6" xfId="8325"/>
    <cellStyle name="Normal 3 2 2 23 3 2 2 2 7" xfId="8326"/>
    <cellStyle name="Normal 3 2 2 23 3 2 2 2 8" xfId="8327"/>
    <cellStyle name="Normal 3 2 2 23 3 2 2 3" xfId="8328"/>
    <cellStyle name="Normal 3 2 2 23 3 2 2 4" xfId="8329"/>
    <cellStyle name="Normal 3 2 2 23 3 2 2 5" xfId="8330"/>
    <cellStyle name="Normal 3 2 2 23 3 2 2 6" xfId="8331"/>
    <cellStyle name="Normal 3 2 2 23 3 2 2 7" xfId="8332"/>
    <cellStyle name="Normal 3 2 2 23 3 2 2 8" xfId="8333"/>
    <cellStyle name="Normal 3 2 2 23 3 2 3" xfId="8334"/>
    <cellStyle name="Normal 3 2 2 23 3 2 4" xfId="8335"/>
    <cellStyle name="Normal 3 2 2 23 3 2 5" xfId="8336"/>
    <cellStyle name="Normal 3 2 2 23 3 2 6" xfId="8337"/>
    <cellStyle name="Normal 3 2 2 23 3 2 7" xfId="8338"/>
    <cellStyle name="Normal 3 2 2 23 3 2 8" xfId="8339"/>
    <cellStyle name="Normal 3 2 2 23 3 2 9" xfId="8340"/>
    <cellStyle name="Normal 3 2 2 23 3 3" xfId="8341"/>
    <cellStyle name="Normal 3 2 2 23 3 4" xfId="8342"/>
    <cellStyle name="Normal 3 2 2 23 3 4 2" xfId="8343"/>
    <cellStyle name="Normal 3 2 2 23 3 4 3" xfId="8344"/>
    <cellStyle name="Normal 3 2 2 23 3 4 4" xfId="8345"/>
    <cellStyle name="Normal 3 2 2 23 3 4 5" xfId="8346"/>
    <cellStyle name="Normal 3 2 2 23 3 4 6" xfId="8347"/>
    <cellStyle name="Normal 3 2 2 23 3 4 7" xfId="8348"/>
    <cellStyle name="Normal 3 2 2 23 3 4 8" xfId="8349"/>
    <cellStyle name="Normal 3 2 2 23 3 5" xfId="8350"/>
    <cellStyle name="Normal 3 2 2 23 3 6" xfId="8351"/>
    <cellStyle name="Normal 3 2 2 23 3 7" xfId="8352"/>
    <cellStyle name="Normal 3 2 2 23 3 8" xfId="8353"/>
    <cellStyle name="Normal 3 2 2 23 3 9" xfId="8354"/>
    <cellStyle name="Normal 3 2 2 23 4" xfId="8355"/>
    <cellStyle name="Normal 3 2 2 23 5" xfId="8356"/>
    <cellStyle name="Normal 3 2 2 23 6" xfId="8357"/>
    <cellStyle name="Normal 3 2 2 23 7" xfId="8358"/>
    <cellStyle name="Normal 3 2 2 23 8" xfId="8359"/>
    <cellStyle name="Normal 3 2 2 23 9" xfId="8360"/>
    <cellStyle name="Normal 3 2 2 24" xfId="8361"/>
    <cellStyle name="Normal 3 2 2 25" xfId="8362"/>
    <cellStyle name="Normal 3 2 2 26" xfId="8363"/>
    <cellStyle name="Normal 3 2 2 27" xfId="8364"/>
    <cellStyle name="Normal 3 2 2 28" xfId="8365"/>
    <cellStyle name="Normal 3 2 2 28 10" xfId="8366"/>
    <cellStyle name="Normal 3 2 2 28 2" xfId="8367"/>
    <cellStyle name="Normal 3 2 2 28 2 2" xfId="8368"/>
    <cellStyle name="Normal 3 2 2 28 2 2 2" xfId="8369"/>
    <cellStyle name="Normal 3 2 2 28 2 2 2 2" xfId="8370"/>
    <cellStyle name="Normal 3 2 2 28 2 2 2 3" xfId="8371"/>
    <cellStyle name="Normal 3 2 2 28 2 2 2 4" xfId="8372"/>
    <cellStyle name="Normal 3 2 2 28 2 2 2 5" xfId="8373"/>
    <cellStyle name="Normal 3 2 2 28 2 2 2 6" xfId="8374"/>
    <cellStyle name="Normal 3 2 2 28 2 2 2 7" xfId="8375"/>
    <cellStyle name="Normal 3 2 2 28 2 2 2 8" xfId="8376"/>
    <cellStyle name="Normal 3 2 2 28 2 2 3" xfId="8377"/>
    <cellStyle name="Normal 3 2 2 28 2 2 4" xfId="8378"/>
    <cellStyle name="Normal 3 2 2 28 2 2 5" xfId="8379"/>
    <cellStyle name="Normal 3 2 2 28 2 2 6" xfId="8380"/>
    <cellStyle name="Normal 3 2 2 28 2 2 7" xfId="8381"/>
    <cellStyle name="Normal 3 2 2 28 2 2 8" xfId="8382"/>
    <cellStyle name="Normal 3 2 2 28 2 3" xfId="8383"/>
    <cellStyle name="Normal 3 2 2 28 2 4" xfId="8384"/>
    <cellStyle name="Normal 3 2 2 28 2 5" xfId="8385"/>
    <cellStyle name="Normal 3 2 2 28 2 6" xfId="8386"/>
    <cellStyle name="Normal 3 2 2 28 2 7" xfId="8387"/>
    <cellStyle name="Normal 3 2 2 28 2 8" xfId="8388"/>
    <cellStyle name="Normal 3 2 2 28 2 9" xfId="8389"/>
    <cellStyle name="Normal 3 2 2 28 3" xfId="8390"/>
    <cellStyle name="Normal 3 2 2 28 4" xfId="8391"/>
    <cellStyle name="Normal 3 2 2 28 4 2" xfId="8392"/>
    <cellStyle name="Normal 3 2 2 28 4 3" xfId="8393"/>
    <cellStyle name="Normal 3 2 2 28 4 4" xfId="8394"/>
    <cellStyle name="Normal 3 2 2 28 4 5" xfId="8395"/>
    <cellStyle name="Normal 3 2 2 28 4 6" xfId="8396"/>
    <cellStyle name="Normal 3 2 2 28 4 7" xfId="8397"/>
    <cellStyle name="Normal 3 2 2 28 4 8" xfId="8398"/>
    <cellStyle name="Normal 3 2 2 28 5" xfId="8399"/>
    <cellStyle name="Normal 3 2 2 28 6" xfId="8400"/>
    <cellStyle name="Normal 3 2 2 28 7" xfId="8401"/>
    <cellStyle name="Normal 3 2 2 28 8" xfId="8402"/>
    <cellStyle name="Normal 3 2 2 28 9" xfId="8403"/>
    <cellStyle name="Normal 3 2 2 29" xfId="8404"/>
    <cellStyle name="Normal 3 2 2 3" xfId="8405"/>
    <cellStyle name="Normal 3 2 2 3 10" xfId="8406"/>
    <cellStyle name="Normal 3 2 2 3 11" xfId="8407"/>
    <cellStyle name="Normal 3 2 2 3 12" xfId="8408"/>
    <cellStyle name="Normal 3 2 2 3 13" xfId="8409"/>
    <cellStyle name="Normal 3 2 2 3 14" xfId="8410"/>
    <cellStyle name="Normal 3 2 2 3 15" xfId="8411"/>
    <cellStyle name="Normal 3 2 2 3 15 2" xfId="8412"/>
    <cellStyle name="Normal 3 2 2 3 15 2 2" xfId="8413"/>
    <cellStyle name="Normal 3 2 2 3 15 2 2 2" xfId="8414"/>
    <cellStyle name="Normal 3 2 2 3 15 2 2 3" xfId="8415"/>
    <cellStyle name="Normal 3 2 2 3 15 2 2 4" xfId="8416"/>
    <cellStyle name="Normal 3 2 2 3 15 2 2 5" xfId="8417"/>
    <cellStyle name="Normal 3 2 2 3 15 2 2 6" xfId="8418"/>
    <cellStyle name="Normal 3 2 2 3 15 2 2 7" xfId="8419"/>
    <cellStyle name="Normal 3 2 2 3 15 2 2 8" xfId="8420"/>
    <cellStyle name="Normal 3 2 2 3 15 2 3" xfId="8421"/>
    <cellStyle name="Normal 3 2 2 3 15 2 4" xfId="8422"/>
    <cellStyle name="Normal 3 2 2 3 15 2 5" xfId="8423"/>
    <cellStyle name="Normal 3 2 2 3 15 2 6" xfId="8424"/>
    <cellStyle name="Normal 3 2 2 3 15 2 7" xfId="8425"/>
    <cellStyle name="Normal 3 2 2 3 15 2 8" xfId="8426"/>
    <cellStyle name="Normal 3 2 2 3 15 3" xfId="8427"/>
    <cellStyle name="Normal 3 2 2 3 15 4" xfId="8428"/>
    <cellStyle name="Normal 3 2 2 3 15 5" xfId="8429"/>
    <cellStyle name="Normal 3 2 2 3 15 6" xfId="8430"/>
    <cellStyle name="Normal 3 2 2 3 15 7" xfId="8431"/>
    <cellStyle name="Normal 3 2 2 3 15 8" xfId="8432"/>
    <cellStyle name="Normal 3 2 2 3 15 9" xfId="8433"/>
    <cellStyle name="Normal 3 2 2 3 16" xfId="8434"/>
    <cellStyle name="Normal 3 2 2 3 16 2" xfId="8435"/>
    <cellStyle name="Normal 3 2 2 3 16 3" xfId="8436"/>
    <cellStyle name="Normal 3 2 2 3 16 4" xfId="8437"/>
    <cellStyle name="Normal 3 2 2 3 16 5" xfId="8438"/>
    <cellStyle name="Normal 3 2 2 3 16 6" xfId="8439"/>
    <cellStyle name="Normal 3 2 2 3 16 7" xfId="8440"/>
    <cellStyle name="Normal 3 2 2 3 16 8" xfId="8441"/>
    <cellStyle name="Normal 3 2 2 3 17" xfId="8442"/>
    <cellStyle name="Normal 3 2 2 3 18" xfId="8443"/>
    <cellStyle name="Normal 3 2 2 3 19" xfId="8444"/>
    <cellStyle name="Normal 3 2 2 3 2" xfId="8445"/>
    <cellStyle name="Normal 3 2 2 3 2 10" xfId="8446"/>
    <cellStyle name="Normal 3 2 2 3 2 11" xfId="8447"/>
    <cellStyle name="Normal 3 2 2 3 2 12" xfId="8448"/>
    <cellStyle name="Normal 3 2 2 3 2 13" xfId="8449"/>
    <cellStyle name="Normal 3 2 2 3 2 14" xfId="8450"/>
    <cellStyle name="Normal 3 2 2 3 2 15" xfId="8451"/>
    <cellStyle name="Normal 3 2 2 3 2 15 2" xfId="8452"/>
    <cellStyle name="Normal 3 2 2 3 2 15 2 2" xfId="8453"/>
    <cellStyle name="Normal 3 2 2 3 2 15 2 2 2" xfId="8454"/>
    <cellStyle name="Normal 3 2 2 3 2 15 2 2 3" xfId="8455"/>
    <cellStyle name="Normal 3 2 2 3 2 15 2 2 4" xfId="8456"/>
    <cellStyle name="Normal 3 2 2 3 2 15 2 2 5" xfId="8457"/>
    <cellStyle name="Normal 3 2 2 3 2 15 2 2 6" xfId="8458"/>
    <cellStyle name="Normal 3 2 2 3 2 15 2 2 7" xfId="8459"/>
    <cellStyle name="Normal 3 2 2 3 2 15 2 2 8" xfId="8460"/>
    <cellStyle name="Normal 3 2 2 3 2 15 2 3" xfId="8461"/>
    <cellStyle name="Normal 3 2 2 3 2 15 2 4" xfId="8462"/>
    <cellStyle name="Normal 3 2 2 3 2 15 2 5" xfId="8463"/>
    <cellStyle name="Normal 3 2 2 3 2 15 2 6" xfId="8464"/>
    <cellStyle name="Normal 3 2 2 3 2 15 2 7" xfId="8465"/>
    <cellStyle name="Normal 3 2 2 3 2 15 2 8" xfId="8466"/>
    <cellStyle name="Normal 3 2 2 3 2 15 3" xfId="8467"/>
    <cellStyle name="Normal 3 2 2 3 2 15 4" xfId="8468"/>
    <cellStyle name="Normal 3 2 2 3 2 15 5" xfId="8469"/>
    <cellStyle name="Normal 3 2 2 3 2 15 6" xfId="8470"/>
    <cellStyle name="Normal 3 2 2 3 2 15 7" xfId="8471"/>
    <cellStyle name="Normal 3 2 2 3 2 15 8" xfId="8472"/>
    <cellStyle name="Normal 3 2 2 3 2 15 9" xfId="8473"/>
    <cellStyle name="Normal 3 2 2 3 2 16" xfId="8474"/>
    <cellStyle name="Normal 3 2 2 3 2 16 2" xfId="8475"/>
    <cellStyle name="Normal 3 2 2 3 2 16 3" xfId="8476"/>
    <cellStyle name="Normal 3 2 2 3 2 16 4" xfId="8477"/>
    <cellStyle name="Normal 3 2 2 3 2 16 5" xfId="8478"/>
    <cellStyle name="Normal 3 2 2 3 2 16 6" xfId="8479"/>
    <cellStyle name="Normal 3 2 2 3 2 16 7" xfId="8480"/>
    <cellStyle name="Normal 3 2 2 3 2 16 8" xfId="8481"/>
    <cellStyle name="Normal 3 2 2 3 2 17" xfId="8482"/>
    <cellStyle name="Normal 3 2 2 3 2 18" xfId="8483"/>
    <cellStyle name="Normal 3 2 2 3 2 19" xfId="8484"/>
    <cellStyle name="Normal 3 2 2 3 2 2" xfId="8485"/>
    <cellStyle name="Normal 3 2 2 3 2 2 10" xfId="8486"/>
    <cellStyle name="Normal 3 2 2 3 2 2 10 2" xfId="8487"/>
    <cellStyle name="Normal 3 2 2 3 2 2 10 2 2" xfId="8488"/>
    <cellStyle name="Normal 3 2 2 3 2 2 10 2 2 2" xfId="8489"/>
    <cellStyle name="Normal 3 2 2 3 2 2 10 2 2 3" xfId="8490"/>
    <cellStyle name="Normal 3 2 2 3 2 2 10 2 2 4" xfId="8491"/>
    <cellStyle name="Normal 3 2 2 3 2 2 10 2 2 5" xfId="8492"/>
    <cellStyle name="Normal 3 2 2 3 2 2 10 2 2 6" xfId="8493"/>
    <cellStyle name="Normal 3 2 2 3 2 2 10 2 2 7" xfId="8494"/>
    <cellStyle name="Normal 3 2 2 3 2 2 10 2 2 8" xfId="8495"/>
    <cellStyle name="Normal 3 2 2 3 2 2 10 2 3" xfId="8496"/>
    <cellStyle name="Normal 3 2 2 3 2 2 10 2 4" xfId="8497"/>
    <cellStyle name="Normal 3 2 2 3 2 2 10 2 5" xfId="8498"/>
    <cellStyle name="Normal 3 2 2 3 2 2 10 2 6" xfId="8499"/>
    <cellStyle name="Normal 3 2 2 3 2 2 10 2 7" xfId="8500"/>
    <cellStyle name="Normal 3 2 2 3 2 2 10 2 8" xfId="8501"/>
    <cellStyle name="Normal 3 2 2 3 2 2 10 3" xfId="8502"/>
    <cellStyle name="Normal 3 2 2 3 2 2 10 4" xfId="8503"/>
    <cellStyle name="Normal 3 2 2 3 2 2 10 5" xfId="8504"/>
    <cellStyle name="Normal 3 2 2 3 2 2 10 6" xfId="8505"/>
    <cellStyle name="Normal 3 2 2 3 2 2 10 7" xfId="8506"/>
    <cellStyle name="Normal 3 2 2 3 2 2 10 8" xfId="8507"/>
    <cellStyle name="Normal 3 2 2 3 2 2 10 9" xfId="8508"/>
    <cellStyle name="Normal 3 2 2 3 2 2 11" xfId="8509"/>
    <cellStyle name="Normal 3 2 2 3 2 2 11 2" xfId="8510"/>
    <cellStyle name="Normal 3 2 2 3 2 2 11 3" xfId="8511"/>
    <cellStyle name="Normal 3 2 2 3 2 2 11 4" xfId="8512"/>
    <cellStyle name="Normal 3 2 2 3 2 2 11 5" xfId="8513"/>
    <cellStyle name="Normal 3 2 2 3 2 2 11 6" xfId="8514"/>
    <cellStyle name="Normal 3 2 2 3 2 2 11 7" xfId="8515"/>
    <cellStyle name="Normal 3 2 2 3 2 2 11 8" xfId="8516"/>
    <cellStyle name="Normal 3 2 2 3 2 2 12" xfId="8517"/>
    <cellStyle name="Normal 3 2 2 3 2 2 13" xfId="8518"/>
    <cellStyle name="Normal 3 2 2 3 2 2 14" xfId="8519"/>
    <cellStyle name="Normal 3 2 2 3 2 2 15" xfId="8520"/>
    <cellStyle name="Normal 3 2 2 3 2 2 16" xfId="8521"/>
    <cellStyle name="Normal 3 2 2 3 2 2 17" xfId="8522"/>
    <cellStyle name="Normal 3 2 2 3 2 2 2" xfId="8523"/>
    <cellStyle name="Normal 3 2 2 3 2 2 2 10" xfId="8524"/>
    <cellStyle name="Normal 3 2 2 3 2 2 2 10 2" xfId="8525"/>
    <cellStyle name="Normal 3 2 2 3 2 2 2 10 2 2" xfId="8526"/>
    <cellStyle name="Normal 3 2 2 3 2 2 2 10 2 2 2" xfId="8527"/>
    <cellStyle name="Normal 3 2 2 3 2 2 2 10 2 2 3" xfId="8528"/>
    <cellStyle name="Normal 3 2 2 3 2 2 2 10 2 2 4" xfId="8529"/>
    <cellStyle name="Normal 3 2 2 3 2 2 2 10 2 2 5" xfId="8530"/>
    <cellStyle name="Normal 3 2 2 3 2 2 2 10 2 2 6" xfId="8531"/>
    <cellStyle name="Normal 3 2 2 3 2 2 2 10 2 2 7" xfId="8532"/>
    <cellStyle name="Normal 3 2 2 3 2 2 2 10 2 2 8" xfId="8533"/>
    <cellStyle name="Normal 3 2 2 3 2 2 2 10 2 3" xfId="8534"/>
    <cellStyle name="Normal 3 2 2 3 2 2 2 10 2 4" xfId="8535"/>
    <cellStyle name="Normal 3 2 2 3 2 2 2 10 2 5" xfId="8536"/>
    <cellStyle name="Normal 3 2 2 3 2 2 2 10 2 6" xfId="8537"/>
    <cellStyle name="Normal 3 2 2 3 2 2 2 10 2 7" xfId="8538"/>
    <cellStyle name="Normal 3 2 2 3 2 2 2 10 2 8" xfId="8539"/>
    <cellStyle name="Normal 3 2 2 3 2 2 2 10 3" xfId="8540"/>
    <cellStyle name="Normal 3 2 2 3 2 2 2 10 4" xfId="8541"/>
    <cellStyle name="Normal 3 2 2 3 2 2 2 10 5" xfId="8542"/>
    <cellStyle name="Normal 3 2 2 3 2 2 2 10 6" xfId="8543"/>
    <cellStyle name="Normal 3 2 2 3 2 2 2 10 7" xfId="8544"/>
    <cellStyle name="Normal 3 2 2 3 2 2 2 10 8" xfId="8545"/>
    <cellStyle name="Normal 3 2 2 3 2 2 2 10 9" xfId="8546"/>
    <cellStyle name="Normal 3 2 2 3 2 2 2 11" xfId="8547"/>
    <cellStyle name="Normal 3 2 2 3 2 2 2 11 2" xfId="8548"/>
    <cellStyle name="Normal 3 2 2 3 2 2 2 11 3" xfId="8549"/>
    <cellStyle name="Normal 3 2 2 3 2 2 2 11 4" xfId="8550"/>
    <cellStyle name="Normal 3 2 2 3 2 2 2 11 5" xfId="8551"/>
    <cellStyle name="Normal 3 2 2 3 2 2 2 11 6" xfId="8552"/>
    <cellStyle name="Normal 3 2 2 3 2 2 2 11 7" xfId="8553"/>
    <cellStyle name="Normal 3 2 2 3 2 2 2 11 8" xfId="8554"/>
    <cellStyle name="Normal 3 2 2 3 2 2 2 12" xfId="8555"/>
    <cellStyle name="Normal 3 2 2 3 2 2 2 13" xfId="8556"/>
    <cellStyle name="Normal 3 2 2 3 2 2 2 14" xfId="8557"/>
    <cellStyle name="Normal 3 2 2 3 2 2 2 15" xfId="8558"/>
    <cellStyle name="Normal 3 2 2 3 2 2 2 16" xfId="8559"/>
    <cellStyle name="Normal 3 2 2 3 2 2 2 17" xfId="8560"/>
    <cellStyle name="Normal 3 2 2 3 2 2 2 2" xfId="8561"/>
    <cellStyle name="Normal 3 2 2 3 2 2 2 2 10" xfId="8562"/>
    <cellStyle name="Normal 3 2 2 3 2 2 2 2 2" xfId="8563"/>
    <cellStyle name="Normal 3 2 2 3 2 2 2 2 2 2" xfId="8564"/>
    <cellStyle name="Normal 3 2 2 3 2 2 2 2 2 2 2" xfId="8565"/>
    <cellStyle name="Normal 3 2 2 3 2 2 2 2 2 2 2 2" xfId="8566"/>
    <cellStyle name="Normal 3 2 2 3 2 2 2 2 2 2 2 3" xfId="8567"/>
    <cellStyle name="Normal 3 2 2 3 2 2 2 2 2 2 2 4" xfId="8568"/>
    <cellStyle name="Normal 3 2 2 3 2 2 2 2 2 2 2 5" xfId="8569"/>
    <cellStyle name="Normal 3 2 2 3 2 2 2 2 2 2 2 6" xfId="8570"/>
    <cellStyle name="Normal 3 2 2 3 2 2 2 2 2 2 2 7" xfId="8571"/>
    <cellStyle name="Normal 3 2 2 3 2 2 2 2 2 2 2 8" xfId="8572"/>
    <cellStyle name="Normal 3 2 2 3 2 2 2 2 2 2 3" xfId="8573"/>
    <cellStyle name="Normal 3 2 2 3 2 2 2 2 2 2 4" xfId="8574"/>
    <cellStyle name="Normal 3 2 2 3 2 2 2 2 2 2 5" xfId="8575"/>
    <cellStyle name="Normal 3 2 2 3 2 2 2 2 2 2 6" xfId="8576"/>
    <cellStyle name="Normal 3 2 2 3 2 2 2 2 2 2 7" xfId="8577"/>
    <cellStyle name="Normal 3 2 2 3 2 2 2 2 2 2 8" xfId="8578"/>
    <cellStyle name="Normal 3 2 2 3 2 2 2 2 2 3" xfId="8579"/>
    <cellStyle name="Normal 3 2 2 3 2 2 2 2 2 4" xfId="8580"/>
    <cellStyle name="Normal 3 2 2 3 2 2 2 2 2 5" xfId="8581"/>
    <cellStyle name="Normal 3 2 2 3 2 2 2 2 2 6" xfId="8582"/>
    <cellStyle name="Normal 3 2 2 3 2 2 2 2 2 7" xfId="8583"/>
    <cellStyle name="Normal 3 2 2 3 2 2 2 2 2 8" xfId="8584"/>
    <cellStyle name="Normal 3 2 2 3 2 2 2 2 2 9" xfId="8585"/>
    <cellStyle name="Normal 3 2 2 3 2 2 2 2 3" xfId="8586"/>
    <cellStyle name="Normal 3 2 2 3 2 2 2 2 4" xfId="8587"/>
    <cellStyle name="Normal 3 2 2 3 2 2 2 2 4 2" xfId="8588"/>
    <cellStyle name="Normal 3 2 2 3 2 2 2 2 4 3" xfId="8589"/>
    <cellStyle name="Normal 3 2 2 3 2 2 2 2 4 4" xfId="8590"/>
    <cellStyle name="Normal 3 2 2 3 2 2 2 2 4 5" xfId="8591"/>
    <cellStyle name="Normal 3 2 2 3 2 2 2 2 4 6" xfId="8592"/>
    <cellStyle name="Normal 3 2 2 3 2 2 2 2 4 7" xfId="8593"/>
    <cellStyle name="Normal 3 2 2 3 2 2 2 2 4 8" xfId="8594"/>
    <cellStyle name="Normal 3 2 2 3 2 2 2 2 5" xfId="8595"/>
    <cellStyle name="Normal 3 2 2 3 2 2 2 2 6" xfId="8596"/>
    <cellStyle name="Normal 3 2 2 3 2 2 2 2 7" xfId="8597"/>
    <cellStyle name="Normal 3 2 2 3 2 2 2 2 8" xfId="8598"/>
    <cellStyle name="Normal 3 2 2 3 2 2 2 2 9" xfId="8599"/>
    <cellStyle name="Normal 3 2 2 3 2 2 2 3" xfId="8600"/>
    <cellStyle name="Normal 3 2 2 3 2 2 2 4" xfId="8601"/>
    <cellStyle name="Normal 3 2 2 3 2 2 2 5" xfId="8602"/>
    <cellStyle name="Normal 3 2 2 3 2 2 2 6" xfId="8603"/>
    <cellStyle name="Normal 3 2 2 3 2 2 2 7" xfId="8604"/>
    <cellStyle name="Normal 3 2 2 3 2 2 2 8" xfId="8605"/>
    <cellStyle name="Normal 3 2 2 3 2 2 2 9" xfId="8606"/>
    <cellStyle name="Normal 3 2 2 3 2 2 3" xfId="8607"/>
    <cellStyle name="Normal 3 2 2 3 2 2 3 10" xfId="8608"/>
    <cellStyle name="Normal 3 2 2 3 2 2 3 2" xfId="8609"/>
    <cellStyle name="Normal 3 2 2 3 2 2 3 2 2" xfId="8610"/>
    <cellStyle name="Normal 3 2 2 3 2 2 3 2 2 2" xfId="8611"/>
    <cellStyle name="Normal 3 2 2 3 2 2 3 2 2 2 2" xfId="8612"/>
    <cellStyle name="Normal 3 2 2 3 2 2 3 2 2 2 3" xfId="8613"/>
    <cellStyle name="Normal 3 2 2 3 2 2 3 2 2 2 4" xfId="8614"/>
    <cellStyle name="Normal 3 2 2 3 2 2 3 2 2 2 5" xfId="8615"/>
    <cellStyle name="Normal 3 2 2 3 2 2 3 2 2 2 6" xfId="8616"/>
    <cellStyle name="Normal 3 2 2 3 2 2 3 2 2 2 7" xfId="8617"/>
    <cellStyle name="Normal 3 2 2 3 2 2 3 2 2 2 8" xfId="8618"/>
    <cellStyle name="Normal 3 2 2 3 2 2 3 2 2 3" xfId="8619"/>
    <cellStyle name="Normal 3 2 2 3 2 2 3 2 2 4" xfId="8620"/>
    <cellStyle name="Normal 3 2 2 3 2 2 3 2 2 5" xfId="8621"/>
    <cellStyle name="Normal 3 2 2 3 2 2 3 2 2 6" xfId="8622"/>
    <cellStyle name="Normal 3 2 2 3 2 2 3 2 2 7" xfId="8623"/>
    <cellStyle name="Normal 3 2 2 3 2 2 3 2 2 8" xfId="8624"/>
    <cellStyle name="Normal 3 2 2 3 2 2 3 2 3" xfId="8625"/>
    <cellStyle name="Normal 3 2 2 3 2 2 3 2 4" xfId="8626"/>
    <cellStyle name="Normal 3 2 2 3 2 2 3 2 5" xfId="8627"/>
    <cellStyle name="Normal 3 2 2 3 2 2 3 2 6" xfId="8628"/>
    <cellStyle name="Normal 3 2 2 3 2 2 3 2 7" xfId="8629"/>
    <cellStyle name="Normal 3 2 2 3 2 2 3 2 8" xfId="8630"/>
    <cellStyle name="Normal 3 2 2 3 2 2 3 2 9" xfId="8631"/>
    <cellStyle name="Normal 3 2 2 3 2 2 3 3" xfId="8632"/>
    <cellStyle name="Normal 3 2 2 3 2 2 3 4" xfId="8633"/>
    <cellStyle name="Normal 3 2 2 3 2 2 3 4 2" xfId="8634"/>
    <cellStyle name="Normal 3 2 2 3 2 2 3 4 3" xfId="8635"/>
    <cellStyle name="Normal 3 2 2 3 2 2 3 4 4" xfId="8636"/>
    <cellStyle name="Normal 3 2 2 3 2 2 3 4 5" xfId="8637"/>
    <cellStyle name="Normal 3 2 2 3 2 2 3 4 6" xfId="8638"/>
    <cellStyle name="Normal 3 2 2 3 2 2 3 4 7" xfId="8639"/>
    <cellStyle name="Normal 3 2 2 3 2 2 3 4 8" xfId="8640"/>
    <cellStyle name="Normal 3 2 2 3 2 2 3 5" xfId="8641"/>
    <cellStyle name="Normal 3 2 2 3 2 2 3 6" xfId="8642"/>
    <cellStyle name="Normal 3 2 2 3 2 2 3 7" xfId="8643"/>
    <cellStyle name="Normal 3 2 2 3 2 2 3 8" xfId="8644"/>
    <cellStyle name="Normal 3 2 2 3 2 2 3 9" xfId="8645"/>
    <cellStyle name="Normal 3 2 2 3 2 2 4" xfId="8646"/>
    <cellStyle name="Normal 3 2 2 3 2 2 5" xfId="8647"/>
    <cellStyle name="Normal 3 2 2 3 2 2 6" xfId="8648"/>
    <cellStyle name="Normal 3 2 2 3 2 2 7" xfId="8649"/>
    <cellStyle name="Normal 3 2 2 3 2 2 8" xfId="8650"/>
    <cellStyle name="Normal 3 2 2 3 2 2 9" xfId="8651"/>
    <cellStyle name="Normal 3 2 2 3 2 20" xfId="8652"/>
    <cellStyle name="Normal 3 2 2 3 2 21" xfId="8653"/>
    <cellStyle name="Normal 3 2 2 3 2 22" xfId="8654"/>
    <cellStyle name="Normal 3 2 2 3 2 3" xfId="8655"/>
    <cellStyle name="Normal 3 2 2 3 2 4" xfId="8656"/>
    <cellStyle name="Normal 3 2 2 3 2 5" xfId="8657"/>
    <cellStyle name="Normal 3 2 2 3 2 6" xfId="8658"/>
    <cellStyle name="Normal 3 2 2 3 2 7" xfId="8659"/>
    <cellStyle name="Normal 3 2 2 3 2 7 10" xfId="8660"/>
    <cellStyle name="Normal 3 2 2 3 2 7 2" xfId="8661"/>
    <cellStyle name="Normal 3 2 2 3 2 7 2 2" xfId="8662"/>
    <cellStyle name="Normal 3 2 2 3 2 7 2 2 2" xfId="8663"/>
    <cellStyle name="Normal 3 2 2 3 2 7 2 2 2 2" xfId="8664"/>
    <cellStyle name="Normal 3 2 2 3 2 7 2 2 2 3" xfId="8665"/>
    <cellStyle name="Normal 3 2 2 3 2 7 2 2 2 4" xfId="8666"/>
    <cellStyle name="Normal 3 2 2 3 2 7 2 2 2 5" xfId="8667"/>
    <cellStyle name="Normal 3 2 2 3 2 7 2 2 2 6" xfId="8668"/>
    <cellStyle name="Normal 3 2 2 3 2 7 2 2 2 7" xfId="8669"/>
    <cellStyle name="Normal 3 2 2 3 2 7 2 2 2 8" xfId="8670"/>
    <cellStyle name="Normal 3 2 2 3 2 7 2 2 3" xfId="8671"/>
    <cellStyle name="Normal 3 2 2 3 2 7 2 2 4" xfId="8672"/>
    <cellStyle name="Normal 3 2 2 3 2 7 2 2 5" xfId="8673"/>
    <cellStyle name="Normal 3 2 2 3 2 7 2 2 6" xfId="8674"/>
    <cellStyle name="Normal 3 2 2 3 2 7 2 2 7" xfId="8675"/>
    <cellStyle name="Normal 3 2 2 3 2 7 2 2 8" xfId="8676"/>
    <cellStyle name="Normal 3 2 2 3 2 7 2 3" xfId="8677"/>
    <cellStyle name="Normal 3 2 2 3 2 7 2 4" xfId="8678"/>
    <cellStyle name="Normal 3 2 2 3 2 7 2 5" xfId="8679"/>
    <cellStyle name="Normal 3 2 2 3 2 7 2 6" xfId="8680"/>
    <cellStyle name="Normal 3 2 2 3 2 7 2 7" xfId="8681"/>
    <cellStyle name="Normal 3 2 2 3 2 7 2 8" xfId="8682"/>
    <cellStyle name="Normal 3 2 2 3 2 7 2 9" xfId="8683"/>
    <cellStyle name="Normal 3 2 2 3 2 7 3" xfId="8684"/>
    <cellStyle name="Normal 3 2 2 3 2 7 4" xfId="8685"/>
    <cellStyle name="Normal 3 2 2 3 2 7 4 2" xfId="8686"/>
    <cellStyle name="Normal 3 2 2 3 2 7 4 3" xfId="8687"/>
    <cellStyle name="Normal 3 2 2 3 2 7 4 4" xfId="8688"/>
    <cellStyle name="Normal 3 2 2 3 2 7 4 5" xfId="8689"/>
    <cellStyle name="Normal 3 2 2 3 2 7 4 6" xfId="8690"/>
    <cellStyle name="Normal 3 2 2 3 2 7 4 7" xfId="8691"/>
    <cellStyle name="Normal 3 2 2 3 2 7 4 8" xfId="8692"/>
    <cellStyle name="Normal 3 2 2 3 2 7 5" xfId="8693"/>
    <cellStyle name="Normal 3 2 2 3 2 7 6" xfId="8694"/>
    <cellStyle name="Normal 3 2 2 3 2 7 7" xfId="8695"/>
    <cellStyle name="Normal 3 2 2 3 2 7 8" xfId="8696"/>
    <cellStyle name="Normal 3 2 2 3 2 7 9" xfId="8697"/>
    <cellStyle name="Normal 3 2 2 3 2 8" xfId="8698"/>
    <cellStyle name="Normal 3 2 2 3 2 9" xfId="8699"/>
    <cellStyle name="Normal 3 2 2 3 20" xfId="8700"/>
    <cellStyle name="Normal 3 2 2 3 21" xfId="8701"/>
    <cellStyle name="Normal 3 2 2 3 22" xfId="8702"/>
    <cellStyle name="Normal 3 2 2 3 3" xfId="8703"/>
    <cellStyle name="Normal 3 2 2 3 3 10" xfId="8704"/>
    <cellStyle name="Normal 3 2 2 3 3 10 2" xfId="8705"/>
    <cellStyle name="Normal 3 2 2 3 3 10 2 2" xfId="8706"/>
    <cellStyle name="Normal 3 2 2 3 3 10 2 2 2" xfId="8707"/>
    <cellStyle name="Normal 3 2 2 3 3 10 2 2 3" xfId="8708"/>
    <cellStyle name="Normal 3 2 2 3 3 10 2 2 4" xfId="8709"/>
    <cellStyle name="Normal 3 2 2 3 3 10 2 2 5" xfId="8710"/>
    <cellStyle name="Normal 3 2 2 3 3 10 2 2 6" xfId="8711"/>
    <cellStyle name="Normal 3 2 2 3 3 10 2 2 7" xfId="8712"/>
    <cellStyle name="Normal 3 2 2 3 3 10 2 2 8" xfId="8713"/>
    <cellStyle name="Normal 3 2 2 3 3 10 2 3" xfId="8714"/>
    <cellStyle name="Normal 3 2 2 3 3 10 2 4" xfId="8715"/>
    <cellStyle name="Normal 3 2 2 3 3 10 2 5" xfId="8716"/>
    <cellStyle name="Normal 3 2 2 3 3 10 2 6" xfId="8717"/>
    <cellStyle name="Normal 3 2 2 3 3 10 2 7" xfId="8718"/>
    <cellStyle name="Normal 3 2 2 3 3 10 2 8" xfId="8719"/>
    <cellStyle name="Normal 3 2 2 3 3 10 3" xfId="8720"/>
    <cellStyle name="Normal 3 2 2 3 3 10 4" xfId="8721"/>
    <cellStyle name="Normal 3 2 2 3 3 10 5" xfId="8722"/>
    <cellStyle name="Normal 3 2 2 3 3 10 6" xfId="8723"/>
    <cellStyle name="Normal 3 2 2 3 3 10 7" xfId="8724"/>
    <cellStyle name="Normal 3 2 2 3 3 10 8" xfId="8725"/>
    <cellStyle name="Normal 3 2 2 3 3 10 9" xfId="8726"/>
    <cellStyle name="Normal 3 2 2 3 3 11" xfId="8727"/>
    <cellStyle name="Normal 3 2 2 3 3 11 2" xfId="8728"/>
    <cellStyle name="Normal 3 2 2 3 3 11 3" xfId="8729"/>
    <cellStyle name="Normal 3 2 2 3 3 11 4" xfId="8730"/>
    <cellStyle name="Normal 3 2 2 3 3 11 5" xfId="8731"/>
    <cellStyle name="Normal 3 2 2 3 3 11 6" xfId="8732"/>
    <cellStyle name="Normal 3 2 2 3 3 11 7" xfId="8733"/>
    <cellStyle name="Normal 3 2 2 3 3 11 8" xfId="8734"/>
    <cellStyle name="Normal 3 2 2 3 3 12" xfId="8735"/>
    <cellStyle name="Normal 3 2 2 3 3 13" xfId="8736"/>
    <cellStyle name="Normal 3 2 2 3 3 14" xfId="8737"/>
    <cellStyle name="Normal 3 2 2 3 3 15" xfId="8738"/>
    <cellStyle name="Normal 3 2 2 3 3 16" xfId="8739"/>
    <cellStyle name="Normal 3 2 2 3 3 17" xfId="8740"/>
    <cellStyle name="Normal 3 2 2 3 3 2" xfId="8741"/>
    <cellStyle name="Normal 3 2 2 3 3 2 10" xfId="8742"/>
    <cellStyle name="Normal 3 2 2 3 3 2 10 2" xfId="8743"/>
    <cellStyle name="Normal 3 2 2 3 3 2 10 2 2" xfId="8744"/>
    <cellStyle name="Normal 3 2 2 3 3 2 10 2 2 2" xfId="8745"/>
    <cellStyle name="Normal 3 2 2 3 3 2 10 2 2 3" xfId="8746"/>
    <cellStyle name="Normal 3 2 2 3 3 2 10 2 2 4" xfId="8747"/>
    <cellStyle name="Normal 3 2 2 3 3 2 10 2 2 5" xfId="8748"/>
    <cellStyle name="Normal 3 2 2 3 3 2 10 2 2 6" xfId="8749"/>
    <cellStyle name="Normal 3 2 2 3 3 2 10 2 2 7" xfId="8750"/>
    <cellStyle name="Normal 3 2 2 3 3 2 10 2 2 8" xfId="8751"/>
    <cellStyle name="Normal 3 2 2 3 3 2 10 2 3" xfId="8752"/>
    <cellStyle name="Normal 3 2 2 3 3 2 10 2 4" xfId="8753"/>
    <cellStyle name="Normal 3 2 2 3 3 2 10 2 5" xfId="8754"/>
    <cellStyle name="Normal 3 2 2 3 3 2 10 2 6" xfId="8755"/>
    <cellStyle name="Normal 3 2 2 3 3 2 10 2 7" xfId="8756"/>
    <cellStyle name="Normal 3 2 2 3 3 2 10 2 8" xfId="8757"/>
    <cellStyle name="Normal 3 2 2 3 3 2 10 3" xfId="8758"/>
    <cellStyle name="Normal 3 2 2 3 3 2 10 4" xfId="8759"/>
    <cellStyle name="Normal 3 2 2 3 3 2 10 5" xfId="8760"/>
    <cellStyle name="Normal 3 2 2 3 3 2 10 6" xfId="8761"/>
    <cellStyle name="Normal 3 2 2 3 3 2 10 7" xfId="8762"/>
    <cellStyle name="Normal 3 2 2 3 3 2 10 8" xfId="8763"/>
    <cellStyle name="Normal 3 2 2 3 3 2 10 9" xfId="8764"/>
    <cellStyle name="Normal 3 2 2 3 3 2 11" xfId="8765"/>
    <cellStyle name="Normal 3 2 2 3 3 2 11 2" xfId="8766"/>
    <cellStyle name="Normal 3 2 2 3 3 2 11 3" xfId="8767"/>
    <cellStyle name="Normal 3 2 2 3 3 2 11 4" xfId="8768"/>
    <cellStyle name="Normal 3 2 2 3 3 2 11 5" xfId="8769"/>
    <cellStyle name="Normal 3 2 2 3 3 2 11 6" xfId="8770"/>
    <cellStyle name="Normal 3 2 2 3 3 2 11 7" xfId="8771"/>
    <cellStyle name="Normal 3 2 2 3 3 2 11 8" xfId="8772"/>
    <cellStyle name="Normal 3 2 2 3 3 2 12" xfId="8773"/>
    <cellStyle name="Normal 3 2 2 3 3 2 13" xfId="8774"/>
    <cellStyle name="Normal 3 2 2 3 3 2 14" xfId="8775"/>
    <cellStyle name="Normal 3 2 2 3 3 2 15" xfId="8776"/>
    <cellStyle name="Normal 3 2 2 3 3 2 16" xfId="8777"/>
    <cellStyle name="Normal 3 2 2 3 3 2 17" xfId="8778"/>
    <cellStyle name="Normal 3 2 2 3 3 2 2" xfId="8779"/>
    <cellStyle name="Normal 3 2 2 3 3 2 2 10" xfId="8780"/>
    <cellStyle name="Normal 3 2 2 3 3 2 2 2" xfId="8781"/>
    <cellStyle name="Normal 3 2 2 3 3 2 2 2 2" xfId="8782"/>
    <cellStyle name="Normal 3 2 2 3 3 2 2 2 2 2" xfId="8783"/>
    <cellStyle name="Normal 3 2 2 3 3 2 2 2 2 2 2" xfId="8784"/>
    <cellStyle name="Normal 3 2 2 3 3 2 2 2 2 2 3" xfId="8785"/>
    <cellStyle name="Normal 3 2 2 3 3 2 2 2 2 2 4" xfId="8786"/>
    <cellStyle name="Normal 3 2 2 3 3 2 2 2 2 2 5" xfId="8787"/>
    <cellStyle name="Normal 3 2 2 3 3 2 2 2 2 2 6" xfId="8788"/>
    <cellStyle name="Normal 3 2 2 3 3 2 2 2 2 2 7" xfId="8789"/>
    <cellStyle name="Normal 3 2 2 3 3 2 2 2 2 2 8" xfId="8790"/>
    <cellStyle name="Normal 3 2 2 3 3 2 2 2 2 3" xfId="8791"/>
    <cellStyle name="Normal 3 2 2 3 3 2 2 2 2 4" xfId="8792"/>
    <cellStyle name="Normal 3 2 2 3 3 2 2 2 2 5" xfId="8793"/>
    <cellStyle name="Normal 3 2 2 3 3 2 2 2 2 6" xfId="8794"/>
    <cellStyle name="Normal 3 2 2 3 3 2 2 2 2 7" xfId="8795"/>
    <cellStyle name="Normal 3 2 2 3 3 2 2 2 2 8" xfId="8796"/>
    <cellStyle name="Normal 3 2 2 3 3 2 2 2 3" xfId="8797"/>
    <cellStyle name="Normal 3 2 2 3 3 2 2 2 4" xfId="8798"/>
    <cellStyle name="Normal 3 2 2 3 3 2 2 2 5" xfId="8799"/>
    <cellStyle name="Normal 3 2 2 3 3 2 2 2 6" xfId="8800"/>
    <cellStyle name="Normal 3 2 2 3 3 2 2 2 7" xfId="8801"/>
    <cellStyle name="Normal 3 2 2 3 3 2 2 2 8" xfId="8802"/>
    <cellStyle name="Normal 3 2 2 3 3 2 2 2 9" xfId="8803"/>
    <cellStyle name="Normal 3 2 2 3 3 2 2 3" xfId="8804"/>
    <cellStyle name="Normal 3 2 2 3 3 2 2 4" xfId="8805"/>
    <cellStyle name="Normal 3 2 2 3 3 2 2 4 2" xfId="8806"/>
    <cellStyle name="Normal 3 2 2 3 3 2 2 4 3" xfId="8807"/>
    <cellStyle name="Normal 3 2 2 3 3 2 2 4 4" xfId="8808"/>
    <cellStyle name="Normal 3 2 2 3 3 2 2 4 5" xfId="8809"/>
    <cellStyle name="Normal 3 2 2 3 3 2 2 4 6" xfId="8810"/>
    <cellStyle name="Normal 3 2 2 3 3 2 2 4 7" xfId="8811"/>
    <cellStyle name="Normal 3 2 2 3 3 2 2 4 8" xfId="8812"/>
    <cellStyle name="Normal 3 2 2 3 3 2 2 5" xfId="8813"/>
    <cellStyle name="Normal 3 2 2 3 3 2 2 6" xfId="8814"/>
    <cellStyle name="Normal 3 2 2 3 3 2 2 7" xfId="8815"/>
    <cellStyle name="Normal 3 2 2 3 3 2 2 8" xfId="8816"/>
    <cellStyle name="Normal 3 2 2 3 3 2 2 9" xfId="8817"/>
    <cellStyle name="Normal 3 2 2 3 3 2 3" xfId="8818"/>
    <cellStyle name="Normal 3 2 2 3 3 2 4" xfId="8819"/>
    <cellStyle name="Normal 3 2 2 3 3 2 5" xfId="8820"/>
    <cellStyle name="Normal 3 2 2 3 3 2 6" xfId="8821"/>
    <cellStyle name="Normal 3 2 2 3 3 2 7" xfId="8822"/>
    <cellStyle name="Normal 3 2 2 3 3 2 8" xfId="8823"/>
    <cellStyle name="Normal 3 2 2 3 3 2 9" xfId="8824"/>
    <cellStyle name="Normal 3 2 2 3 3 3" xfId="8825"/>
    <cellStyle name="Normal 3 2 2 3 3 3 10" xfId="8826"/>
    <cellStyle name="Normal 3 2 2 3 3 3 2" xfId="8827"/>
    <cellStyle name="Normal 3 2 2 3 3 3 2 2" xfId="8828"/>
    <cellStyle name="Normal 3 2 2 3 3 3 2 2 2" xfId="8829"/>
    <cellStyle name="Normal 3 2 2 3 3 3 2 2 2 2" xfId="8830"/>
    <cellStyle name="Normal 3 2 2 3 3 3 2 2 2 3" xfId="8831"/>
    <cellStyle name="Normal 3 2 2 3 3 3 2 2 2 4" xfId="8832"/>
    <cellStyle name="Normal 3 2 2 3 3 3 2 2 2 5" xfId="8833"/>
    <cellStyle name="Normal 3 2 2 3 3 3 2 2 2 6" xfId="8834"/>
    <cellStyle name="Normal 3 2 2 3 3 3 2 2 2 7" xfId="8835"/>
    <cellStyle name="Normal 3 2 2 3 3 3 2 2 2 8" xfId="8836"/>
    <cellStyle name="Normal 3 2 2 3 3 3 2 2 3" xfId="8837"/>
    <cellStyle name="Normal 3 2 2 3 3 3 2 2 4" xfId="8838"/>
    <cellStyle name="Normal 3 2 2 3 3 3 2 2 5" xfId="8839"/>
    <cellStyle name="Normal 3 2 2 3 3 3 2 2 6" xfId="8840"/>
    <cellStyle name="Normal 3 2 2 3 3 3 2 2 7" xfId="8841"/>
    <cellStyle name="Normal 3 2 2 3 3 3 2 2 8" xfId="8842"/>
    <cellStyle name="Normal 3 2 2 3 3 3 2 3" xfId="8843"/>
    <cellStyle name="Normal 3 2 2 3 3 3 2 4" xfId="8844"/>
    <cellStyle name="Normal 3 2 2 3 3 3 2 5" xfId="8845"/>
    <cellStyle name="Normal 3 2 2 3 3 3 2 6" xfId="8846"/>
    <cellStyle name="Normal 3 2 2 3 3 3 2 7" xfId="8847"/>
    <cellStyle name="Normal 3 2 2 3 3 3 2 8" xfId="8848"/>
    <cellStyle name="Normal 3 2 2 3 3 3 2 9" xfId="8849"/>
    <cellStyle name="Normal 3 2 2 3 3 3 3" xfId="8850"/>
    <cellStyle name="Normal 3 2 2 3 3 3 4" xfId="8851"/>
    <cellStyle name="Normal 3 2 2 3 3 3 4 2" xfId="8852"/>
    <cellStyle name="Normal 3 2 2 3 3 3 4 3" xfId="8853"/>
    <cellStyle name="Normal 3 2 2 3 3 3 4 4" xfId="8854"/>
    <cellStyle name="Normal 3 2 2 3 3 3 4 5" xfId="8855"/>
    <cellStyle name="Normal 3 2 2 3 3 3 4 6" xfId="8856"/>
    <cellStyle name="Normal 3 2 2 3 3 3 4 7" xfId="8857"/>
    <cellStyle name="Normal 3 2 2 3 3 3 4 8" xfId="8858"/>
    <cellStyle name="Normal 3 2 2 3 3 3 5" xfId="8859"/>
    <cellStyle name="Normal 3 2 2 3 3 3 6" xfId="8860"/>
    <cellStyle name="Normal 3 2 2 3 3 3 7" xfId="8861"/>
    <cellStyle name="Normal 3 2 2 3 3 3 8" xfId="8862"/>
    <cellStyle name="Normal 3 2 2 3 3 3 9" xfId="8863"/>
    <cellStyle name="Normal 3 2 2 3 3 4" xfId="8864"/>
    <cellStyle name="Normal 3 2 2 3 3 5" xfId="8865"/>
    <cellStyle name="Normal 3 2 2 3 3 6" xfId="8866"/>
    <cellStyle name="Normal 3 2 2 3 3 7" xfId="8867"/>
    <cellStyle name="Normal 3 2 2 3 3 8" xfId="8868"/>
    <cellStyle name="Normal 3 2 2 3 3 9" xfId="8869"/>
    <cellStyle name="Normal 3 2 2 3 4" xfId="8870"/>
    <cellStyle name="Normal 3 2 2 3 5" xfId="8871"/>
    <cellStyle name="Normal 3 2 2 3 6" xfId="8872"/>
    <cellStyle name="Normal 3 2 2 3 7" xfId="8873"/>
    <cellStyle name="Normal 3 2 2 3 7 10" xfId="8874"/>
    <cellStyle name="Normal 3 2 2 3 7 2" xfId="8875"/>
    <cellStyle name="Normal 3 2 2 3 7 2 2" xfId="8876"/>
    <cellStyle name="Normal 3 2 2 3 7 2 2 2" xfId="8877"/>
    <cellStyle name="Normal 3 2 2 3 7 2 2 2 2" xfId="8878"/>
    <cellStyle name="Normal 3 2 2 3 7 2 2 2 3" xfId="8879"/>
    <cellStyle name="Normal 3 2 2 3 7 2 2 2 4" xfId="8880"/>
    <cellStyle name="Normal 3 2 2 3 7 2 2 2 5" xfId="8881"/>
    <cellStyle name="Normal 3 2 2 3 7 2 2 2 6" xfId="8882"/>
    <cellStyle name="Normal 3 2 2 3 7 2 2 2 7" xfId="8883"/>
    <cellStyle name="Normal 3 2 2 3 7 2 2 2 8" xfId="8884"/>
    <cellStyle name="Normal 3 2 2 3 7 2 2 3" xfId="8885"/>
    <cellStyle name="Normal 3 2 2 3 7 2 2 4" xfId="8886"/>
    <cellStyle name="Normal 3 2 2 3 7 2 2 5" xfId="8887"/>
    <cellStyle name="Normal 3 2 2 3 7 2 2 6" xfId="8888"/>
    <cellStyle name="Normal 3 2 2 3 7 2 2 7" xfId="8889"/>
    <cellStyle name="Normal 3 2 2 3 7 2 2 8" xfId="8890"/>
    <cellStyle name="Normal 3 2 2 3 7 2 3" xfId="8891"/>
    <cellStyle name="Normal 3 2 2 3 7 2 4" xfId="8892"/>
    <cellStyle name="Normal 3 2 2 3 7 2 5" xfId="8893"/>
    <cellStyle name="Normal 3 2 2 3 7 2 6" xfId="8894"/>
    <cellStyle name="Normal 3 2 2 3 7 2 7" xfId="8895"/>
    <cellStyle name="Normal 3 2 2 3 7 2 8" xfId="8896"/>
    <cellStyle name="Normal 3 2 2 3 7 2 9" xfId="8897"/>
    <cellStyle name="Normal 3 2 2 3 7 3" xfId="8898"/>
    <cellStyle name="Normal 3 2 2 3 7 4" xfId="8899"/>
    <cellStyle name="Normal 3 2 2 3 7 4 2" xfId="8900"/>
    <cellStyle name="Normal 3 2 2 3 7 4 3" xfId="8901"/>
    <cellStyle name="Normal 3 2 2 3 7 4 4" xfId="8902"/>
    <cellStyle name="Normal 3 2 2 3 7 4 5" xfId="8903"/>
    <cellStyle name="Normal 3 2 2 3 7 4 6" xfId="8904"/>
    <cellStyle name="Normal 3 2 2 3 7 4 7" xfId="8905"/>
    <cellStyle name="Normal 3 2 2 3 7 4 8" xfId="8906"/>
    <cellStyle name="Normal 3 2 2 3 7 5" xfId="8907"/>
    <cellStyle name="Normal 3 2 2 3 7 6" xfId="8908"/>
    <cellStyle name="Normal 3 2 2 3 7 7" xfId="8909"/>
    <cellStyle name="Normal 3 2 2 3 7 8" xfId="8910"/>
    <cellStyle name="Normal 3 2 2 3 7 9" xfId="8911"/>
    <cellStyle name="Normal 3 2 2 3 8" xfId="8912"/>
    <cellStyle name="Normal 3 2 2 3 9" xfId="8913"/>
    <cellStyle name="Normal 3 2 2 30" xfId="8914"/>
    <cellStyle name="Normal 3 2 2 31" xfId="8915"/>
    <cellStyle name="Normal 3 2 2 32" xfId="8916"/>
    <cellStyle name="Normal 3 2 2 33" xfId="8917"/>
    <cellStyle name="Normal 3 2 2 34" xfId="8918"/>
    <cellStyle name="Normal 3 2 2 35" xfId="8919"/>
    <cellStyle name="Normal 3 2 2 36" xfId="8920"/>
    <cellStyle name="Normal 3 2 2 36 2" xfId="8921"/>
    <cellStyle name="Normal 3 2 2 36 2 2" xfId="8922"/>
    <cellStyle name="Normal 3 2 2 36 2 2 2" xfId="8923"/>
    <cellStyle name="Normal 3 2 2 36 2 2 3" xfId="8924"/>
    <cellStyle name="Normal 3 2 2 36 2 2 4" xfId="8925"/>
    <cellStyle name="Normal 3 2 2 36 2 2 5" xfId="8926"/>
    <cellStyle name="Normal 3 2 2 36 2 2 6" xfId="8927"/>
    <cellStyle name="Normal 3 2 2 36 2 2 7" xfId="8928"/>
    <cellStyle name="Normal 3 2 2 36 2 2 8" xfId="8929"/>
    <cellStyle name="Normal 3 2 2 36 2 3" xfId="8930"/>
    <cellStyle name="Normal 3 2 2 36 2 4" xfId="8931"/>
    <cellStyle name="Normal 3 2 2 36 2 5" xfId="8932"/>
    <cellStyle name="Normal 3 2 2 36 2 6" xfId="8933"/>
    <cellStyle name="Normal 3 2 2 36 2 7" xfId="8934"/>
    <cellStyle name="Normal 3 2 2 36 2 8" xfId="8935"/>
    <cellStyle name="Normal 3 2 2 36 3" xfId="8936"/>
    <cellStyle name="Normal 3 2 2 36 4" xfId="8937"/>
    <cellStyle name="Normal 3 2 2 36 5" xfId="8938"/>
    <cellStyle name="Normal 3 2 2 36 6" xfId="8939"/>
    <cellStyle name="Normal 3 2 2 36 7" xfId="8940"/>
    <cellStyle name="Normal 3 2 2 36 8" xfId="8941"/>
    <cellStyle name="Normal 3 2 2 36 9" xfId="8942"/>
    <cellStyle name="Normal 3 2 2 37" xfId="8943"/>
    <cellStyle name="Normal 3 2 2 37 2" xfId="8944"/>
    <cellStyle name="Normal 3 2 2 37 3" xfId="8945"/>
    <cellStyle name="Normal 3 2 2 37 4" xfId="8946"/>
    <cellStyle name="Normal 3 2 2 37 5" xfId="8947"/>
    <cellStyle name="Normal 3 2 2 37 6" xfId="8948"/>
    <cellStyle name="Normal 3 2 2 37 7" xfId="8949"/>
    <cellStyle name="Normal 3 2 2 37 8" xfId="8950"/>
    <cellStyle name="Normal 3 2 2 38" xfId="8951"/>
    <cellStyle name="Normal 3 2 2 39" xfId="8952"/>
    <cellStyle name="Normal 3 2 2 4" xfId="8953"/>
    <cellStyle name="Normal 3 2 2 40" xfId="8954"/>
    <cellStyle name="Normal 3 2 2 41" xfId="8955"/>
    <cellStyle name="Normal 3 2 2 42" xfId="8956"/>
    <cellStyle name="Normal 3 2 2 43" xfId="8957"/>
    <cellStyle name="Normal 3 2 2 5" xfId="8958"/>
    <cellStyle name="Normal 3 2 2 6" xfId="8959"/>
    <cellStyle name="Normal 3 2 2 7" xfId="8960"/>
    <cellStyle name="Normal 3 2 2 8" xfId="8961"/>
    <cellStyle name="Normal 3 2 2 9" xfId="8962"/>
    <cellStyle name="Normal 3 2 20" xfId="8963"/>
    <cellStyle name="Normal 3 2 21" xfId="8964"/>
    <cellStyle name="Normal 3 2 22" xfId="8965"/>
    <cellStyle name="Normal 3 2 23" xfId="8966"/>
    <cellStyle name="Normal 3 2 24" xfId="8967"/>
    <cellStyle name="Normal 3 2 25" xfId="8968"/>
    <cellStyle name="Normal 3 2 26" xfId="8969"/>
    <cellStyle name="Normal 3 2 27" xfId="8970"/>
    <cellStyle name="Normal 3 2 28" xfId="8971"/>
    <cellStyle name="Normal 3 2 29" xfId="8972"/>
    <cellStyle name="Normal 3 2 3" xfId="8973"/>
    <cellStyle name="Normal 3 2 30" xfId="8974"/>
    <cellStyle name="Normal 3 2 31" xfId="8975"/>
    <cellStyle name="Normal 3 2 32" xfId="8976"/>
    <cellStyle name="Normal 3 2 33" xfId="8977"/>
    <cellStyle name="Normal 3 2 33 10" xfId="8978"/>
    <cellStyle name="Normal 3 2 33 10 2" xfId="8979"/>
    <cellStyle name="Normal 3 2 33 10 2 2" xfId="8980"/>
    <cellStyle name="Normal 3 2 33 10 2 2 2" xfId="8981"/>
    <cellStyle name="Normal 3 2 33 10 2 2 3" xfId="8982"/>
    <cellStyle name="Normal 3 2 33 10 2 2 4" xfId="8983"/>
    <cellStyle name="Normal 3 2 33 10 2 2 5" xfId="8984"/>
    <cellStyle name="Normal 3 2 33 10 2 2 6" xfId="8985"/>
    <cellStyle name="Normal 3 2 33 10 2 2 7" xfId="8986"/>
    <cellStyle name="Normal 3 2 33 10 2 2 8" xfId="8987"/>
    <cellStyle name="Normal 3 2 33 10 2 3" xfId="8988"/>
    <cellStyle name="Normal 3 2 33 10 2 4" xfId="8989"/>
    <cellStyle name="Normal 3 2 33 10 2 5" xfId="8990"/>
    <cellStyle name="Normal 3 2 33 10 2 6" xfId="8991"/>
    <cellStyle name="Normal 3 2 33 10 2 7" xfId="8992"/>
    <cellStyle name="Normal 3 2 33 10 2 8" xfId="8993"/>
    <cellStyle name="Normal 3 2 33 10 3" xfId="8994"/>
    <cellStyle name="Normal 3 2 33 10 4" xfId="8995"/>
    <cellStyle name="Normal 3 2 33 10 5" xfId="8996"/>
    <cellStyle name="Normal 3 2 33 10 6" xfId="8997"/>
    <cellStyle name="Normal 3 2 33 10 7" xfId="8998"/>
    <cellStyle name="Normal 3 2 33 10 8" xfId="8999"/>
    <cellStyle name="Normal 3 2 33 10 9" xfId="9000"/>
    <cellStyle name="Normal 3 2 33 11" xfId="9001"/>
    <cellStyle name="Normal 3 2 33 11 2" xfId="9002"/>
    <cellStyle name="Normal 3 2 33 11 3" xfId="9003"/>
    <cellStyle name="Normal 3 2 33 11 4" xfId="9004"/>
    <cellStyle name="Normal 3 2 33 11 5" xfId="9005"/>
    <cellStyle name="Normal 3 2 33 11 6" xfId="9006"/>
    <cellStyle name="Normal 3 2 33 11 7" xfId="9007"/>
    <cellStyle name="Normal 3 2 33 11 8" xfId="9008"/>
    <cellStyle name="Normal 3 2 33 12" xfId="9009"/>
    <cellStyle name="Normal 3 2 33 13" xfId="9010"/>
    <cellStyle name="Normal 3 2 33 14" xfId="9011"/>
    <cellStyle name="Normal 3 2 33 15" xfId="9012"/>
    <cellStyle name="Normal 3 2 33 16" xfId="9013"/>
    <cellStyle name="Normal 3 2 33 17" xfId="9014"/>
    <cellStyle name="Normal 3 2 33 2" xfId="9015"/>
    <cellStyle name="Normal 3 2 33 2 10" xfId="9016"/>
    <cellStyle name="Normal 3 2 33 2 10 2" xfId="9017"/>
    <cellStyle name="Normal 3 2 33 2 10 2 2" xfId="9018"/>
    <cellStyle name="Normal 3 2 33 2 10 2 2 2" xfId="9019"/>
    <cellStyle name="Normal 3 2 33 2 10 2 2 3" xfId="9020"/>
    <cellStyle name="Normal 3 2 33 2 10 2 2 4" xfId="9021"/>
    <cellStyle name="Normal 3 2 33 2 10 2 2 5" xfId="9022"/>
    <cellStyle name="Normal 3 2 33 2 10 2 2 6" xfId="9023"/>
    <cellStyle name="Normal 3 2 33 2 10 2 2 7" xfId="9024"/>
    <cellStyle name="Normal 3 2 33 2 10 2 2 8" xfId="9025"/>
    <cellStyle name="Normal 3 2 33 2 10 2 3" xfId="9026"/>
    <cellStyle name="Normal 3 2 33 2 10 2 4" xfId="9027"/>
    <cellStyle name="Normal 3 2 33 2 10 2 5" xfId="9028"/>
    <cellStyle name="Normal 3 2 33 2 10 2 6" xfId="9029"/>
    <cellStyle name="Normal 3 2 33 2 10 2 7" xfId="9030"/>
    <cellStyle name="Normal 3 2 33 2 10 2 8" xfId="9031"/>
    <cellStyle name="Normal 3 2 33 2 10 3" xfId="9032"/>
    <cellStyle name="Normal 3 2 33 2 10 4" xfId="9033"/>
    <cellStyle name="Normal 3 2 33 2 10 5" xfId="9034"/>
    <cellStyle name="Normal 3 2 33 2 10 6" xfId="9035"/>
    <cellStyle name="Normal 3 2 33 2 10 7" xfId="9036"/>
    <cellStyle name="Normal 3 2 33 2 10 8" xfId="9037"/>
    <cellStyle name="Normal 3 2 33 2 10 9" xfId="9038"/>
    <cellStyle name="Normal 3 2 33 2 11" xfId="9039"/>
    <cellStyle name="Normal 3 2 33 2 11 2" xfId="9040"/>
    <cellStyle name="Normal 3 2 33 2 11 3" xfId="9041"/>
    <cellStyle name="Normal 3 2 33 2 11 4" xfId="9042"/>
    <cellStyle name="Normal 3 2 33 2 11 5" xfId="9043"/>
    <cellStyle name="Normal 3 2 33 2 11 6" xfId="9044"/>
    <cellStyle name="Normal 3 2 33 2 11 7" xfId="9045"/>
    <cellStyle name="Normal 3 2 33 2 11 8" xfId="9046"/>
    <cellStyle name="Normal 3 2 33 2 12" xfId="9047"/>
    <cellStyle name="Normal 3 2 33 2 13" xfId="9048"/>
    <cellStyle name="Normal 3 2 33 2 14" xfId="9049"/>
    <cellStyle name="Normal 3 2 33 2 15" xfId="9050"/>
    <cellStyle name="Normal 3 2 33 2 16" xfId="9051"/>
    <cellStyle name="Normal 3 2 33 2 17" xfId="9052"/>
    <cellStyle name="Normal 3 2 33 2 2" xfId="9053"/>
    <cellStyle name="Normal 3 2 33 2 2 10" xfId="9054"/>
    <cellStyle name="Normal 3 2 33 2 2 2" xfId="9055"/>
    <cellStyle name="Normal 3 2 33 2 2 2 2" xfId="9056"/>
    <cellStyle name="Normal 3 2 33 2 2 2 2 2" xfId="9057"/>
    <cellStyle name="Normal 3 2 33 2 2 2 2 2 2" xfId="9058"/>
    <cellStyle name="Normal 3 2 33 2 2 2 2 2 3" xfId="9059"/>
    <cellStyle name="Normal 3 2 33 2 2 2 2 2 4" xfId="9060"/>
    <cellStyle name="Normal 3 2 33 2 2 2 2 2 5" xfId="9061"/>
    <cellStyle name="Normal 3 2 33 2 2 2 2 2 6" xfId="9062"/>
    <cellStyle name="Normal 3 2 33 2 2 2 2 2 7" xfId="9063"/>
    <cellStyle name="Normal 3 2 33 2 2 2 2 2 8" xfId="9064"/>
    <cellStyle name="Normal 3 2 33 2 2 2 2 3" xfId="9065"/>
    <cellStyle name="Normal 3 2 33 2 2 2 2 4" xfId="9066"/>
    <cellStyle name="Normal 3 2 33 2 2 2 2 5" xfId="9067"/>
    <cellStyle name="Normal 3 2 33 2 2 2 2 6" xfId="9068"/>
    <cellStyle name="Normal 3 2 33 2 2 2 2 7" xfId="9069"/>
    <cellStyle name="Normal 3 2 33 2 2 2 2 8" xfId="9070"/>
    <cellStyle name="Normal 3 2 33 2 2 2 3" xfId="9071"/>
    <cellStyle name="Normal 3 2 33 2 2 2 4" xfId="9072"/>
    <cellStyle name="Normal 3 2 33 2 2 2 5" xfId="9073"/>
    <cellStyle name="Normal 3 2 33 2 2 2 6" xfId="9074"/>
    <cellStyle name="Normal 3 2 33 2 2 2 7" xfId="9075"/>
    <cellStyle name="Normal 3 2 33 2 2 2 8" xfId="9076"/>
    <cellStyle name="Normal 3 2 33 2 2 2 9" xfId="9077"/>
    <cellStyle name="Normal 3 2 33 2 2 3" xfId="9078"/>
    <cellStyle name="Normal 3 2 33 2 2 4" xfId="9079"/>
    <cellStyle name="Normal 3 2 33 2 2 4 2" xfId="9080"/>
    <cellStyle name="Normal 3 2 33 2 2 4 3" xfId="9081"/>
    <cellStyle name="Normal 3 2 33 2 2 4 4" xfId="9082"/>
    <cellStyle name="Normal 3 2 33 2 2 4 5" xfId="9083"/>
    <cellStyle name="Normal 3 2 33 2 2 4 6" xfId="9084"/>
    <cellStyle name="Normal 3 2 33 2 2 4 7" xfId="9085"/>
    <cellStyle name="Normal 3 2 33 2 2 4 8" xfId="9086"/>
    <cellStyle name="Normal 3 2 33 2 2 5" xfId="9087"/>
    <cellStyle name="Normal 3 2 33 2 2 6" xfId="9088"/>
    <cellStyle name="Normal 3 2 33 2 2 7" xfId="9089"/>
    <cellStyle name="Normal 3 2 33 2 2 8" xfId="9090"/>
    <cellStyle name="Normal 3 2 33 2 2 9" xfId="9091"/>
    <cellStyle name="Normal 3 2 33 2 3" xfId="9092"/>
    <cellStyle name="Normal 3 2 33 2 4" xfId="9093"/>
    <cellStyle name="Normal 3 2 33 2 5" xfId="9094"/>
    <cellStyle name="Normal 3 2 33 2 6" xfId="9095"/>
    <cellStyle name="Normal 3 2 33 2 7" xfId="9096"/>
    <cellStyle name="Normal 3 2 33 2 8" xfId="9097"/>
    <cellStyle name="Normal 3 2 33 2 9" xfId="9098"/>
    <cellStyle name="Normal 3 2 33 3" xfId="9099"/>
    <cellStyle name="Normal 3 2 33 3 10" xfId="9100"/>
    <cellStyle name="Normal 3 2 33 3 2" xfId="9101"/>
    <cellStyle name="Normal 3 2 33 3 2 2" xfId="9102"/>
    <cellStyle name="Normal 3 2 33 3 2 2 2" xfId="9103"/>
    <cellStyle name="Normal 3 2 33 3 2 2 2 2" xfId="9104"/>
    <cellStyle name="Normal 3 2 33 3 2 2 2 3" xfId="9105"/>
    <cellStyle name="Normal 3 2 33 3 2 2 2 4" xfId="9106"/>
    <cellStyle name="Normal 3 2 33 3 2 2 2 5" xfId="9107"/>
    <cellStyle name="Normal 3 2 33 3 2 2 2 6" xfId="9108"/>
    <cellStyle name="Normal 3 2 33 3 2 2 2 7" xfId="9109"/>
    <cellStyle name="Normal 3 2 33 3 2 2 2 8" xfId="9110"/>
    <cellStyle name="Normal 3 2 33 3 2 2 3" xfId="9111"/>
    <cellStyle name="Normal 3 2 33 3 2 2 4" xfId="9112"/>
    <cellStyle name="Normal 3 2 33 3 2 2 5" xfId="9113"/>
    <cellStyle name="Normal 3 2 33 3 2 2 6" xfId="9114"/>
    <cellStyle name="Normal 3 2 33 3 2 2 7" xfId="9115"/>
    <cellStyle name="Normal 3 2 33 3 2 2 8" xfId="9116"/>
    <cellStyle name="Normal 3 2 33 3 2 3" xfId="9117"/>
    <cellStyle name="Normal 3 2 33 3 2 4" xfId="9118"/>
    <cellStyle name="Normal 3 2 33 3 2 5" xfId="9119"/>
    <cellStyle name="Normal 3 2 33 3 2 6" xfId="9120"/>
    <cellStyle name="Normal 3 2 33 3 2 7" xfId="9121"/>
    <cellStyle name="Normal 3 2 33 3 2 8" xfId="9122"/>
    <cellStyle name="Normal 3 2 33 3 2 9" xfId="9123"/>
    <cellStyle name="Normal 3 2 33 3 3" xfId="9124"/>
    <cellStyle name="Normal 3 2 33 3 4" xfId="9125"/>
    <cellStyle name="Normal 3 2 33 3 4 2" xfId="9126"/>
    <cellStyle name="Normal 3 2 33 3 4 3" xfId="9127"/>
    <cellStyle name="Normal 3 2 33 3 4 4" xfId="9128"/>
    <cellStyle name="Normal 3 2 33 3 4 5" xfId="9129"/>
    <cellStyle name="Normal 3 2 33 3 4 6" xfId="9130"/>
    <cellStyle name="Normal 3 2 33 3 4 7" xfId="9131"/>
    <cellStyle name="Normal 3 2 33 3 4 8" xfId="9132"/>
    <cellStyle name="Normal 3 2 33 3 5" xfId="9133"/>
    <cellStyle name="Normal 3 2 33 3 6" xfId="9134"/>
    <cellStyle name="Normal 3 2 33 3 7" xfId="9135"/>
    <cellStyle name="Normal 3 2 33 3 8" xfId="9136"/>
    <cellStyle name="Normal 3 2 33 3 9" xfId="9137"/>
    <cellStyle name="Normal 3 2 33 4" xfId="9138"/>
    <cellStyle name="Normal 3 2 33 5" xfId="9139"/>
    <cellStyle name="Normal 3 2 33 6" xfId="9140"/>
    <cellStyle name="Normal 3 2 33 7" xfId="9141"/>
    <cellStyle name="Normal 3 2 33 8" xfId="9142"/>
    <cellStyle name="Normal 3 2 33 9" xfId="9143"/>
    <cellStyle name="Normal 3 2 34" xfId="9144"/>
    <cellStyle name="Normal 3 2 35" xfId="9145"/>
    <cellStyle name="Normal 3 2 36" xfId="9146"/>
    <cellStyle name="Normal 3 2 37" xfId="9147"/>
    <cellStyle name="Normal 3 2 38" xfId="9148"/>
    <cellStyle name="Normal 3 2 38 10" xfId="9149"/>
    <cellStyle name="Normal 3 2 38 2" xfId="9150"/>
    <cellStyle name="Normal 3 2 38 2 2" xfId="9151"/>
    <cellStyle name="Normal 3 2 38 2 2 2" xfId="9152"/>
    <cellStyle name="Normal 3 2 38 2 2 2 2" xfId="9153"/>
    <cellStyle name="Normal 3 2 38 2 2 2 3" xfId="9154"/>
    <cellStyle name="Normal 3 2 38 2 2 2 4" xfId="9155"/>
    <cellStyle name="Normal 3 2 38 2 2 2 5" xfId="9156"/>
    <cellStyle name="Normal 3 2 38 2 2 2 6" xfId="9157"/>
    <cellStyle name="Normal 3 2 38 2 2 2 7" xfId="9158"/>
    <cellStyle name="Normal 3 2 38 2 2 2 8" xfId="9159"/>
    <cellStyle name="Normal 3 2 38 2 2 3" xfId="9160"/>
    <cellStyle name="Normal 3 2 38 2 2 4" xfId="9161"/>
    <cellStyle name="Normal 3 2 38 2 2 5" xfId="9162"/>
    <cellStyle name="Normal 3 2 38 2 2 6" xfId="9163"/>
    <cellStyle name="Normal 3 2 38 2 2 7" xfId="9164"/>
    <cellStyle name="Normal 3 2 38 2 2 8" xfId="9165"/>
    <cellStyle name="Normal 3 2 38 2 3" xfId="9166"/>
    <cellStyle name="Normal 3 2 38 2 4" xfId="9167"/>
    <cellStyle name="Normal 3 2 38 2 5" xfId="9168"/>
    <cellStyle name="Normal 3 2 38 2 6" xfId="9169"/>
    <cellStyle name="Normal 3 2 38 2 7" xfId="9170"/>
    <cellStyle name="Normal 3 2 38 2 8" xfId="9171"/>
    <cellStyle name="Normal 3 2 38 2 9" xfId="9172"/>
    <cellStyle name="Normal 3 2 38 3" xfId="9173"/>
    <cellStyle name="Normal 3 2 38 4" xfId="9174"/>
    <cellStyle name="Normal 3 2 38 4 2" xfId="9175"/>
    <cellStyle name="Normal 3 2 38 4 3" xfId="9176"/>
    <cellStyle name="Normal 3 2 38 4 4" xfId="9177"/>
    <cellStyle name="Normal 3 2 38 4 5" xfId="9178"/>
    <cellStyle name="Normal 3 2 38 4 6" xfId="9179"/>
    <cellStyle name="Normal 3 2 38 4 7" xfId="9180"/>
    <cellStyle name="Normal 3 2 38 4 8" xfId="9181"/>
    <cellStyle name="Normal 3 2 38 5" xfId="9182"/>
    <cellStyle name="Normal 3 2 38 6" xfId="9183"/>
    <cellStyle name="Normal 3 2 38 7" xfId="9184"/>
    <cellStyle name="Normal 3 2 38 8" xfId="9185"/>
    <cellStyle name="Normal 3 2 38 9" xfId="9186"/>
    <cellStyle name="Normal 3 2 39" xfId="9187"/>
    <cellStyle name="Normal 3 2 4" xfId="9188"/>
    <cellStyle name="Normal 3 2 40" xfId="9189"/>
    <cellStyle name="Normal 3 2 41" xfId="9190"/>
    <cellStyle name="Normal 3 2 42" xfId="9191"/>
    <cellStyle name="Normal 3 2 43" xfId="9192"/>
    <cellStyle name="Normal 3 2 44" xfId="9193"/>
    <cellStyle name="Normal 3 2 45" xfId="9194"/>
    <cellStyle name="Normal 3 2 46" xfId="9195"/>
    <cellStyle name="Normal 3 2 46 2" xfId="9196"/>
    <cellStyle name="Normal 3 2 46 2 2" xfId="9197"/>
    <cellStyle name="Normal 3 2 46 2 2 2" xfId="9198"/>
    <cellStyle name="Normal 3 2 46 2 2 3" xfId="9199"/>
    <cellStyle name="Normal 3 2 46 2 2 4" xfId="9200"/>
    <cellStyle name="Normal 3 2 46 2 2 5" xfId="9201"/>
    <cellStyle name="Normal 3 2 46 2 2 6" xfId="9202"/>
    <cellStyle name="Normal 3 2 46 2 2 7" xfId="9203"/>
    <cellStyle name="Normal 3 2 46 2 2 8" xfId="9204"/>
    <cellStyle name="Normal 3 2 46 2 3" xfId="9205"/>
    <cellStyle name="Normal 3 2 46 2 4" xfId="9206"/>
    <cellStyle name="Normal 3 2 46 2 5" xfId="9207"/>
    <cellStyle name="Normal 3 2 46 2 6" xfId="9208"/>
    <cellStyle name="Normal 3 2 46 2 7" xfId="9209"/>
    <cellStyle name="Normal 3 2 46 2 8" xfId="9210"/>
    <cellStyle name="Normal 3 2 46 3" xfId="9211"/>
    <cellStyle name="Normal 3 2 46 4" xfId="9212"/>
    <cellStyle name="Normal 3 2 46 5" xfId="9213"/>
    <cellStyle name="Normal 3 2 46 6" xfId="9214"/>
    <cellStyle name="Normal 3 2 46 7" xfId="9215"/>
    <cellStyle name="Normal 3 2 46 8" xfId="9216"/>
    <cellStyle name="Normal 3 2 46 9" xfId="9217"/>
    <cellStyle name="Normal 3 2 47" xfId="9218"/>
    <cellStyle name="Normal 3 2 47 2" xfId="9219"/>
    <cellStyle name="Normal 3 2 47 3" xfId="9220"/>
    <cellStyle name="Normal 3 2 47 4" xfId="9221"/>
    <cellStyle name="Normal 3 2 47 5" xfId="9222"/>
    <cellStyle name="Normal 3 2 47 6" xfId="9223"/>
    <cellStyle name="Normal 3 2 47 7" xfId="9224"/>
    <cellStyle name="Normal 3 2 47 8" xfId="9225"/>
    <cellStyle name="Normal 3 2 48" xfId="9226"/>
    <cellStyle name="Normal 3 2 49" xfId="9227"/>
    <cellStyle name="Normal 3 2 5" xfId="9228"/>
    <cellStyle name="Normal 3 2 50" xfId="9229"/>
    <cellStyle name="Normal 3 2 51" xfId="9230"/>
    <cellStyle name="Normal 3 2 52" xfId="9231"/>
    <cellStyle name="Normal 3 2 53" xfId="9232"/>
    <cellStyle name="Normal 3 2 54" xfId="13734"/>
    <cellStyle name="Normal 3 2 6" xfId="9233"/>
    <cellStyle name="Normal 3 2 7" xfId="9234"/>
    <cellStyle name="Normal 3 2 8" xfId="9235"/>
    <cellStyle name="Normal 3 2 9" xfId="9236"/>
    <cellStyle name="Normal 3 20" xfId="9237"/>
    <cellStyle name="Normal 3 21" xfId="9238"/>
    <cellStyle name="Normal 3 22" xfId="9239"/>
    <cellStyle name="Normal 3 23" xfId="9240"/>
    <cellStyle name="Normal 3 24" xfId="9241"/>
    <cellStyle name="Normal 3 25" xfId="9242"/>
    <cellStyle name="Normal 3 26" xfId="13772"/>
    <cellStyle name="Normal 3 3" xfId="9243"/>
    <cellStyle name="Normal 3 3 10" xfId="9244"/>
    <cellStyle name="Normal 3 3 11" xfId="9245"/>
    <cellStyle name="Normal 3 3 12" xfId="9246"/>
    <cellStyle name="Normal 3 3 13" xfId="9247"/>
    <cellStyle name="Normal 3 3 14" xfId="9248"/>
    <cellStyle name="Normal 3 3 15" xfId="9249"/>
    <cellStyle name="Normal 3 3 16" xfId="9250"/>
    <cellStyle name="Normal 3 3 17" xfId="9251"/>
    <cellStyle name="Normal 3 3 18" xfId="9252"/>
    <cellStyle name="Normal 3 3 19" xfId="9253"/>
    <cellStyle name="Normal 3 3 2" xfId="9254"/>
    <cellStyle name="Normal 3 3 2 10" xfId="9255"/>
    <cellStyle name="Normal 3 3 2 11" xfId="9256"/>
    <cellStyle name="Normal 3 3 2 12" xfId="9257"/>
    <cellStyle name="Normal 3 3 2 13" xfId="9258"/>
    <cellStyle name="Normal 3 3 2 14" xfId="9259"/>
    <cellStyle name="Normal 3 3 2 15" xfId="9260"/>
    <cellStyle name="Normal 3 3 2 16" xfId="9261"/>
    <cellStyle name="Normal 3 3 2 17" xfId="9262"/>
    <cellStyle name="Normal 3 3 2 18" xfId="9263"/>
    <cellStyle name="Normal 3 3 2 19" xfId="9264"/>
    <cellStyle name="Normal 3 3 2 2" xfId="9265"/>
    <cellStyle name="Normal 3 3 2 2 10" xfId="9266"/>
    <cellStyle name="Normal 3 3 2 2 11" xfId="9267"/>
    <cellStyle name="Normal 3 3 2 2 12" xfId="9268"/>
    <cellStyle name="Normal 3 3 2 2 13" xfId="9269"/>
    <cellStyle name="Normal 3 3 2 2 14" xfId="9270"/>
    <cellStyle name="Normal 3 3 2 2 15" xfId="9271"/>
    <cellStyle name="Normal 3 3 2 2 15 2" xfId="9272"/>
    <cellStyle name="Normal 3 3 2 2 15 2 2" xfId="9273"/>
    <cellStyle name="Normal 3 3 2 2 15 2 2 2" xfId="9274"/>
    <cellStyle name="Normal 3 3 2 2 15 2 2 3" xfId="9275"/>
    <cellStyle name="Normal 3 3 2 2 15 2 2 4" xfId="9276"/>
    <cellStyle name="Normal 3 3 2 2 15 2 2 5" xfId="9277"/>
    <cellStyle name="Normal 3 3 2 2 15 2 2 6" xfId="9278"/>
    <cellStyle name="Normal 3 3 2 2 15 2 2 7" xfId="9279"/>
    <cellStyle name="Normal 3 3 2 2 15 2 2 8" xfId="9280"/>
    <cellStyle name="Normal 3 3 2 2 15 2 3" xfId="9281"/>
    <cellStyle name="Normal 3 3 2 2 15 2 4" xfId="9282"/>
    <cellStyle name="Normal 3 3 2 2 15 2 5" xfId="9283"/>
    <cellStyle name="Normal 3 3 2 2 15 2 6" xfId="9284"/>
    <cellStyle name="Normal 3 3 2 2 15 2 7" xfId="9285"/>
    <cellStyle name="Normal 3 3 2 2 15 2 8" xfId="9286"/>
    <cellStyle name="Normal 3 3 2 2 15 3" xfId="9287"/>
    <cellStyle name="Normal 3 3 2 2 15 4" xfId="9288"/>
    <cellStyle name="Normal 3 3 2 2 15 5" xfId="9289"/>
    <cellStyle name="Normal 3 3 2 2 15 6" xfId="9290"/>
    <cellStyle name="Normal 3 3 2 2 15 7" xfId="9291"/>
    <cellStyle name="Normal 3 3 2 2 15 8" xfId="9292"/>
    <cellStyle name="Normal 3 3 2 2 15 9" xfId="9293"/>
    <cellStyle name="Normal 3 3 2 2 16" xfId="9294"/>
    <cellStyle name="Normal 3 3 2 2 16 2" xfId="9295"/>
    <cellStyle name="Normal 3 3 2 2 16 3" xfId="9296"/>
    <cellStyle name="Normal 3 3 2 2 16 4" xfId="9297"/>
    <cellStyle name="Normal 3 3 2 2 16 5" xfId="9298"/>
    <cellStyle name="Normal 3 3 2 2 16 6" xfId="9299"/>
    <cellStyle name="Normal 3 3 2 2 16 7" xfId="9300"/>
    <cellStyle name="Normal 3 3 2 2 16 8" xfId="9301"/>
    <cellStyle name="Normal 3 3 2 2 17" xfId="9302"/>
    <cellStyle name="Normal 3 3 2 2 18" xfId="9303"/>
    <cellStyle name="Normal 3 3 2 2 19" xfId="9304"/>
    <cellStyle name="Normal 3 3 2 2 2" xfId="9305"/>
    <cellStyle name="Normal 3 3 2 2 2 10" xfId="9306"/>
    <cellStyle name="Normal 3 3 2 2 2 11" xfId="9307"/>
    <cellStyle name="Normal 3 3 2 2 2 12" xfId="9308"/>
    <cellStyle name="Normal 3 3 2 2 2 13" xfId="9309"/>
    <cellStyle name="Normal 3 3 2 2 2 14" xfId="9310"/>
    <cellStyle name="Normal 3 3 2 2 2 15" xfId="9311"/>
    <cellStyle name="Normal 3 3 2 2 2 15 2" xfId="9312"/>
    <cellStyle name="Normal 3 3 2 2 2 15 2 2" xfId="9313"/>
    <cellStyle name="Normal 3 3 2 2 2 15 2 2 2" xfId="9314"/>
    <cellStyle name="Normal 3 3 2 2 2 15 2 2 3" xfId="9315"/>
    <cellStyle name="Normal 3 3 2 2 2 15 2 2 4" xfId="9316"/>
    <cellStyle name="Normal 3 3 2 2 2 15 2 2 5" xfId="9317"/>
    <cellStyle name="Normal 3 3 2 2 2 15 2 2 6" xfId="9318"/>
    <cellStyle name="Normal 3 3 2 2 2 15 2 2 7" xfId="9319"/>
    <cellStyle name="Normal 3 3 2 2 2 15 2 2 8" xfId="9320"/>
    <cellStyle name="Normal 3 3 2 2 2 15 2 3" xfId="9321"/>
    <cellStyle name="Normal 3 3 2 2 2 15 2 4" xfId="9322"/>
    <cellStyle name="Normal 3 3 2 2 2 15 2 5" xfId="9323"/>
    <cellStyle name="Normal 3 3 2 2 2 15 2 6" xfId="9324"/>
    <cellStyle name="Normal 3 3 2 2 2 15 2 7" xfId="9325"/>
    <cellStyle name="Normal 3 3 2 2 2 15 2 8" xfId="9326"/>
    <cellStyle name="Normal 3 3 2 2 2 15 3" xfId="9327"/>
    <cellStyle name="Normal 3 3 2 2 2 15 4" xfId="9328"/>
    <cellStyle name="Normal 3 3 2 2 2 15 5" xfId="9329"/>
    <cellStyle name="Normal 3 3 2 2 2 15 6" xfId="9330"/>
    <cellStyle name="Normal 3 3 2 2 2 15 7" xfId="9331"/>
    <cellStyle name="Normal 3 3 2 2 2 15 8" xfId="9332"/>
    <cellStyle name="Normal 3 3 2 2 2 15 9" xfId="9333"/>
    <cellStyle name="Normal 3 3 2 2 2 16" xfId="9334"/>
    <cellStyle name="Normal 3 3 2 2 2 16 2" xfId="9335"/>
    <cellStyle name="Normal 3 3 2 2 2 16 3" xfId="9336"/>
    <cellStyle name="Normal 3 3 2 2 2 16 4" xfId="9337"/>
    <cellStyle name="Normal 3 3 2 2 2 16 5" xfId="9338"/>
    <cellStyle name="Normal 3 3 2 2 2 16 6" xfId="9339"/>
    <cellStyle name="Normal 3 3 2 2 2 16 7" xfId="9340"/>
    <cellStyle name="Normal 3 3 2 2 2 16 8" xfId="9341"/>
    <cellStyle name="Normal 3 3 2 2 2 17" xfId="9342"/>
    <cellStyle name="Normal 3 3 2 2 2 18" xfId="9343"/>
    <cellStyle name="Normal 3 3 2 2 2 19" xfId="9344"/>
    <cellStyle name="Normal 3 3 2 2 2 2" xfId="9345"/>
    <cellStyle name="Normal 3 3 2 2 2 2 10" xfId="9346"/>
    <cellStyle name="Normal 3 3 2 2 2 2 10 2" xfId="9347"/>
    <cellStyle name="Normal 3 3 2 2 2 2 10 2 2" xfId="9348"/>
    <cellStyle name="Normal 3 3 2 2 2 2 10 2 2 2" xfId="9349"/>
    <cellStyle name="Normal 3 3 2 2 2 2 10 2 2 3" xfId="9350"/>
    <cellStyle name="Normal 3 3 2 2 2 2 10 2 2 4" xfId="9351"/>
    <cellStyle name="Normal 3 3 2 2 2 2 10 2 2 5" xfId="9352"/>
    <cellStyle name="Normal 3 3 2 2 2 2 10 2 2 6" xfId="9353"/>
    <cellStyle name="Normal 3 3 2 2 2 2 10 2 2 7" xfId="9354"/>
    <cellStyle name="Normal 3 3 2 2 2 2 10 2 2 8" xfId="9355"/>
    <cellStyle name="Normal 3 3 2 2 2 2 10 2 3" xfId="9356"/>
    <cellStyle name="Normal 3 3 2 2 2 2 10 2 4" xfId="9357"/>
    <cellStyle name="Normal 3 3 2 2 2 2 10 2 5" xfId="9358"/>
    <cellStyle name="Normal 3 3 2 2 2 2 10 2 6" xfId="9359"/>
    <cellStyle name="Normal 3 3 2 2 2 2 10 2 7" xfId="9360"/>
    <cellStyle name="Normal 3 3 2 2 2 2 10 2 8" xfId="9361"/>
    <cellStyle name="Normal 3 3 2 2 2 2 10 3" xfId="9362"/>
    <cellStyle name="Normal 3 3 2 2 2 2 10 4" xfId="9363"/>
    <cellStyle name="Normal 3 3 2 2 2 2 10 5" xfId="9364"/>
    <cellStyle name="Normal 3 3 2 2 2 2 10 6" xfId="9365"/>
    <cellStyle name="Normal 3 3 2 2 2 2 10 7" xfId="9366"/>
    <cellStyle name="Normal 3 3 2 2 2 2 10 8" xfId="9367"/>
    <cellStyle name="Normal 3 3 2 2 2 2 10 9" xfId="9368"/>
    <cellStyle name="Normal 3 3 2 2 2 2 11" xfId="9369"/>
    <cellStyle name="Normal 3 3 2 2 2 2 11 2" xfId="9370"/>
    <cellStyle name="Normal 3 3 2 2 2 2 11 3" xfId="9371"/>
    <cellStyle name="Normal 3 3 2 2 2 2 11 4" xfId="9372"/>
    <cellStyle name="Normal 3 3 2 2 2 2 11 5" xfId="9373"/>
    <cellStyle name="Normal 3 3 2 2 2 2 11 6" xfId="9374"/>
    <cellStyle name="Normal 3 3 2 2 2 2 11 7" xfId="9375"/>
    <cellStyle name="Normal 3 3 2 2 2 2 11 8" xfId="9376"/>
    <cellStyle name="Normal 3 3 2 2 2 2 12" xfId="9377"/>
    <cellStyle name="Normal 3 3 2 2 2 2 13" xfId="9378"/>
    <cellStyle name="Normal 3 3 2 2 2 2 14" xfId="9379"/>
    <cellStyle name="Normal 3 3 2 2 2 2 15" xfId="9380"/>
    <cellStyle name="Normal 3 3 2 2 2 2 16" xfId="9381"/>
    <cellStyle name="Normal 3 3 2 2 2 2 17" xfId="9382"/>
    <cellStyle name="Normal 3 3 2 2 2 2 2" xfId="9383"/>
    <cellStyle name="Normal 3 3 2 2 2 2 2 10" xfId="9384"/>
    <cellStyle name="Normal 3 3 2 2 2 2 2 10 2" xfId="9385"/>
    <cellStyle name="Normal 3 3 2 2 2 2 2 10 2 2" xfId="9386"/>
    <cellStyle name="Normal 3 3 2 2 2 2 2 10 2 2 2" xfId="9387"/>
    <cellStyle name="Normal 3 3 2 2 2 2 2 10 2 2 3" xfId="9388"/>
    <cellStyle name="Normal 3 3 2 2 2 2 2 10 2 2 4" xfId="9389"/>
    <cellStyle name="Normal 3 3 2 2 2 2 2 10 2 2 5" xfId="9390"/>
    <cellStyle name="Normal 3 3 2 2 2 2 2 10 2 2 6" xfId="9391"/>
    <cellStyle name="Normal 3 3 2 2 2 2 2 10 2 2 7" xfId="9392"/>
    <cellStyle name="Normal 3 3 2 2 2 2 2 10 2 2 8" xfId="9393"/>
    <cellStyle name="Normal 3 3 2 2 2 2 2 10 2 3" xfId="9394"/>
    <cellStyle name="Normal 3 3 2 2 2 2 2 10 2 4" xfId="9395"/>
    <cellStyle name="Normal 3 3 2 2 2 2 2 10 2 5" xfId="9396"/>
    <cellStyle name="Normal 3 3 2 2 2 2 2 10 2 6" xfId="9397"/>
    <cellStyle name="Normal 3 3 2 2 2 2 2 10 2 7" xfId="9398"/>
    <cellStyle name="Normal 3 3 2 2 2 2 2 10 2 8" xfId="9399"/>
    <cellStyle name="Normal 3 3 2 2 2 2 2 10 3" xfId="9400"/>
    <cellStyle name="Normal 3 3 2 2 2 2 2 10 4" xfId="9401"/>
    <cellStyle name="Normal 3 3 2 2 2 2 2 10 5" xfId="9402"/>
    <cellStyle name="Normal 3 3 2 2 2 2 2 10 6" xfId="9403"/>
    <cellStyle name="Normal 3 3 2 2 2 2 2 10 7" xfId="9404"/>
    <cellStyle name="Normal 3 3 2 2 2 2 2 10 8" xfId="9405"/>
    <cellStyle name="Normal 3 3 2 2 2 2 2 10 9" xfId="9406"/>
    <cellStyle name="Normal 3 3 2 2 2 2 2 11" xfId="9407"/>
    <cellStyle name="Normal 3 3 2 2 2 2 2 11 2" xfId="9408"/>
    <cellStyle name="Normal 3 3 2 2 2 2 2 11 3" xfId="9409"/>
    <cellStyle name="Normal 3 3 2 2 2 2 2 11 4" xfId="9410"/>
    <cellStyle name="Normal 3 3 2 2 2 2 2 11 5" xfId="9411"/>
    <cellStyle name="Normal 3 3 2 2 2 2 2 11 6" xfId="9412"/>
    <cellStyle name="Normal 3 3 2 2 2 2 2 11 7" xfId="9413"/>
    <cellStyle name="Normal 3 3 2 2 2 2 2 11 8" xfId="9414"/>
    <cellStyle name="Normal 3 3 2 2 2 2 2 12" xfId="9415"/>
    <cellStyle name="Normal 3 3 2 2 2 2 2 13" xfId="9416"/>
    <cellStyle name="Normal 3 3 2 2 2 2 2 14" xfId="9417"/>
    <cellStyle name="Normal 3 3 2 2 2 2 2 15" xfId="9418"/>
    <cellStyle name="Normal 3 3 2 2 2 2 2 16" xfId="9419"/>
    <cellStyle name="Normal 3 3 2 2 2 2 2 17" xfId="9420"/>
    <cellStyle name="Normal 3 3 2 2 2 2 2 2" xfId="9421"/>
    <cellStyle name="Normal 3 3 2 2 2 2 2 2 10" xfId="9422"/>
    <cellStyle name="Normal 3 3 2 2 2 2 2 2 2" xfId="9423"/>
    <cellStyle name="Normal 3 3 2 2 2 2 2 2 2 2" xfId="9424"/>
    <cellStyle name="Normal 3 3 2 2 2 2 2 2 2 2 2" xfId="9425"/>
    <cellStyle name="Normal 3 3 2 2 2 2 2 2 2 2 2 2" xfId="9426"/>
    <cellStyle name="Normal 3 3 2 2 2 2 2 2 2 2 2 3" xfId="9427"/>
    <cellStyle name="Normal 3 3 2 2 2 2 2 2 2 2 2 4" xfId="9428"/>
    <cellStyle name="Normal 3 3 2 2 2 2 2 2 2 2 2 5" xfId="9429"/>
    <cellStyle name="Normal 3 3 2 2 2 2 2 2 2 2 2 6" xfId="9430"/>
    <cellStyle name="Normal 3 3 2 2 2 2 2 2 2 2 2 7" xfId="9431"/>
    <cellStyle name="Normal 3 3 2 2 2 2 2 2 2 2 2 8" xfId="9432"/>
    <cellStyle name="Normal 3 3 2 2 2 2 2 2 2 2 3" xfId="9433"/>
    <cellStyle name="Normal 3 3 2 2 2 2 2 2 2 2 4" xfId="9434"/>
    <cellStyle name="Normal 3 3 2 2 2 2 2 2 2 2 5" xfId="9435"/>
    <cellStyle name="Normal 3 3 2 2 2 2 2 2 2 2 6" xfId="9436"/>
    <cellStyle name="Normal 3 3 2 2 2 2 2 2 2 2 7" xfId="9437"/>
    <cellStyle name="Normal 3 3 2 2 2 2 2 2 2 2 8" xfId="9438"/>
    <cellStyle name="Normal 3 3 2 2 2 2 2 2 2 3" xfId="9439"/>
    <cellStyle name="Normal 3 3 2 2 2 2 2 2 2 4" xfId="9440"/>
    <cellStyle name="Normal 3 3 2 2 2 2 2 2 2 5" xfId="9441"/>
    <cellStyle name="Normal 3 3 2 2 2 2 2 2 2 6" xfId="9442"/>
    <cellStyle name="Normal 3 3 2 2 2 2 2 2 2 7" xfId="9443"/>
    <cellStyle name="Normal 3 3 2 2 2 2 2 2 2 8" xfId="9444"/>
    <cellStyle name="Normal 3 3 2 2 2 2 2 2 2 9" xfId="9445"/>
    <cellStyle name="Normal 3 3 2 2 2 2 2 2 3" xfId="9446"/>
    <cellStyle name="Normal 3 3 2 2 2 2 2 2 4" xfId="9447"/>
    <cellStyle name="Normal 3 3 2 2 2 2 2 2 4 2" xfId="9448"/>
    <cellStyle name="Normal 3 3 2 2 2 2 2 2 4 3" xfId="9449"/>
    <cellStyle name="Normal 3 3 2 2 2 2 2 2 4 4" xfId="9450"/>
    <cellStyle name="Normal 3 3 2 2 2 2 2 2 4 5" xfId="9451"/>
    <cellStyle name="Normal 3 3 2 2 2 2 2 2 4 6" xfId="9452"/>
    <cellStyle name="Normal 3 3 2 2 2 2 2 2 4 7" xfId="9453"/>
    <cellStyle name="Normal 3 3 2 2 2 2 2 2 4 8" xfId="9454"/>
    <cellStyle name="Normal 3 3 2 2 2 2 2 2 5" xfId="9455"/>
    <cellStyle name="Normal 3 3 2 2 2 2 2 2 6" xfId="9456"/>
    <cellStyle name="Normal 3 3 2 2 2 2 2 2 7" xfId="9457"/>
    <cellStyle name="Normal 3 3 2 2 2 2 2 2 8" xfId="9458"/>
    <cellStyle name="Normal 3 3 2 2 2 2 2 2 9" xfId="9459"/>
    <cellStyle name="Normal 3 3 2 2 2 2 2 3" xfId="9460"/>
    <cellStyle name="Normal 3 3 2 2 2 2 2 4" xfId="9461"/>
    <cellStyle name="Normal 3 3 2 2 2 2 2 5" xfId="9462"/>
    <cellStyle name="Normal 3 3 2 2 2 2 2 6" xfId="9463"/>
    <cellStyle name="Normal 3 3 2 2 2 2 2 7" xfId="9464"/>
    <cellStyle name="Normal 3 3 2 2 2 2 2 8" xfId="9465"/>
    <cellStyle name="Normal 3 3 2 2 2 2 2 9" xfId="9466"/>
    <cellStyle name="Normal 3 3 2 2 2 2 3" xfId="9467"/>
    <cellStyle name="Normal 3 3 2 2 2 2 3 10" xfId="9468"/>
    <cellStyle name="Normal 3 3 2 2 2 2 3 2" xfId="9469"/>
    <cellStyle name="Normal 3 3 2 2 2 2 3 2 2" xfId="9470"/>
    <cellStyle name="Normal 3 3 2 2 2 2 3 2 2 2" xfId="9471"/>
    <cellStyle name="Normal 3 3 2 2 2 2 3 2 2 2 2" xfId="9472"/>
    <cellStyle name="Normal 3 3 2 2 2 2 3 2 2 2 3" xfId="9473"/>
    <cellStyle name="Normal 3 3 2 2 2 2 3 2 2 2 4" xfId="9474"/>
    <cellStyle name="Normal 3 3 2 2 2 2 3 2 2 2 5" xfId="9475"/>
    <cellStyle name="Normal 3 3 2 2 2 2 3 2 2 2 6" xfId="9476"/>
    <cellStyle name="Normal 3 3 2 2 2 2 3 2 2 2 7" xfId="9477"/>
    <cellStyle name="Normal 3 3 2 2 2 2 3 2 2 2 8" xfId="9478"/>
    <cellStyle name="Normal 3 3 2 2 2 2 3 2 2 3" xfId="9479"/>
    <cellStyle name="Normal 3 3 2 2 2 2 3 2 2 4" xfId="9480"/>
    <cellStyle name="Normal 3 3 2 2 2 2 3 2 2 5" xfId="9481"/>
    <cellStyle name="Normal 3 3 2 2 2 2 3 2 2 6" xfId="9482"/>
    <cellStyle name="Normal 3 3 2 2 2 2 3 2 2 7" xfId="9483"/>
    <cellStyle name="Normal 3 3 2 2 2 2 3 2 2 8" xfId="9484"/>
    <cellStyle name="Normal 3 3 2 2 2 2 3 2 3" xfId="9485"/>
    <cellStyle name="Normal 3 3 2 2 2 2 3 2 4" xfId="9486"/>
    <cellStyle name="Normal 3 3 2 2 2 2 3 2 5" xfId="9487"/>
    <cellStyle name="Normal 3 3 2 2 2 2 3 2 6" xfId="9488"/>
    <cellStyle name="Normal 3 3 2 2 2 2 3 2 7" xfId="9489"/>
    <cellStyle name="Normal 3 3 2 2 2 2 3 2 8" xfId="9490"/>
    <cellStyle name="Normal 3 3 2 2 2 2 3 2 9" xfId="9491"/>
    <cellStyle name="Normal 3 3 2 2 2 2 3 3" xfId="9492"/>
    <cellStyle name="Normal 3 3 2 2 2 2 3 4" xfId="9493"/>
    <cellStyle name="Normal 3 3 2 2 2 2 3 4 2" xfId="9494"/>
    <cellStyle name="Normal 3 3 2 2 2 2 3 4 3" xfId="9495"/>
    <cellStyle name="Normal 3 3 2 2 2 2 3 4 4" xfId="9496"/>
    <cellStyle name="Normal 3 3 2 2 2 2 3 4 5" xfId="9497"/>
    <cellStyle name="Normal 3 3 2 2 2 2 3 4 6" xfId="9498"/>
    <cellStyle name="Normal 3 3 2 2 2 2 3 4 7" xfId="9499"/>
    <cellStyle name="Normal 3 3 2 2 2 2 3 4 8" xfId="9500"/>
    <cellStyle name="Normal 3 3 2 2 2 2 3 5" xfId="9501"/>
    <cellStyle name="Normal 3 3 2 2 2 2 3 6" xfId="9502"/>
    <cellStyle name="Normal 3 3 2 2 2 2 3 7" xfId="9503"/>
    <cellStyle name="Normal 3 3 2 2 2 2 3 8" xfId="9504"/>
    <cellStyle name="Normal 3 3 2 2 2 2 3 9" xfId="9505"/>
    <cellStyle name="Normal 3 3 2 2 2 2 4" xfId="9506"/>
    <cellStyle name="Normal 3 3 2 2 2 2 5" xfId="9507"/>
    <cellStyle name="Normal 3 3 2 2 2 2 6" xfId="9508"/>
    <cellStyle name="Normal 3 3 2 2 2 2 7" xfId="9509"/>
    <cellStyle name="Normal 3 3 2 2 2 2 8" xfId="9510"/>
    <cellStyle name="Normal 3 3 2 2 2 2 9" xfId="9511"/>
    <cellStyle name="Normal 3 3 2 2 2 20" xfId="9512"/>
    <cellStyle name="Normal 3 3 2 2 2 21" xfId="9513"/>
    <cellStyle name="Normal 3 3 2 2 2 22" xfId="9514"/>
    <cellStyle name="Normal 3 3 2 2 2 3" xfId="9515"/>
    <cellStyle name="Normal 3 3 2 2 2 4" xfId="9516"/>
    <cellStyle name="Normal 3 3 2 2 2 5" xfId="9517"/>
    <cellStyle name="Normal 3 3 2 2 2 6" xfId="9518"/>
    <cellStyle name="Normal 3 3 2 2 2 7" xfId="9519"/>
    <cellStyle name="Normal 3 3 2 2 2 7 10" xfId="9520"/>
    <cellStyle name="Normal 3 3 2 2 2 7 2" xfId="9521"/>
    <cellStyle name="Normal 3 3 2 2 2 7 2 2" xfId="9522"/>
    <cellStyle name="Normal 3 3 2 2 2 7 2 2 2" xfId="9523"/>
    <cellStyle name="Normal 3 3 2 2 2 7 2 2 2 2" xfId="9524"/>
    <cellStyle name="Normal 3 3 2 2 2 7 2 2 2 3" xfId="9525"/>
    <cellStyle name="Normal 3 3 2 2 2 7 2 2 2 4" xfId="9526"/>
    <cellStyle name="Normal 3 3 2 2 2 7 2 2 2 5" xfId="9527"/>
    <cellStyle name="Normal 3 3 2 2 2 7 2 2 2 6" xfId="9528"/>
    <cellStyle name="Normal 3 3 2 2 2 7 2 2 2 7" xfId="9529"/>
    <cellStyle name="Normal 3 3 2 2 2 7 2 2 2 8" xfId="9530"/>
    <cellStyle name="Normal 3 3 2 2 2 7 2 2 3" xfId="9531"/>
    <cellStyle name="Normal 3 3 2 2 2 7 2 2 4" xfId="9532"/>
    <cellStyle name="Normal 3 3 2 2 2 7 2 2 5" xfId="9533"/>
    <cellStyle name="Normal 3 3 2 2 2 7 2 2 6" xfId="9534"/>
    <cellStyle name="Normal 3 3 2 2 2 7 2 2 7" xfId="9535"/>
    <cellStyle name="Normal 3 3 2 2 2 7 2 2 8" xfId="9536"/>
    <cellStyle name="Normal 3 3 2 2 2 7 2 3" xfId="9537"/>
    <cellStyle name="Normal 3 3 2 2 2 7 2 4" xfId="9538"/>
    <cellStyle name="Normal 3 3 2 2 2 7 2 5" xfId="9539"/>
    <cellStyle name="Normal 3 3 2 2 2 7 2 6" xfId="9540"/>
    <cellStyle name="Normal 3 3 2 2 2 7 2 7" xfId="9541"/>
    <cellStyle name="Normal 3 3 2 2 2 7 2 8" xfId="9542"/>
    <cellStyle name="Normal 3 3 2 2 2 7 2 9" xfId="9543"/>
    <cellStyle name="Normal 3 3 2 2 2 7 3" xfId="9544"/>
    <cellStyle name="Normal 3 3 2 2 2 7 4" xfId="9545"/>
    <cellStyle name="Normal 3 3 2 2 2 7 4 2" xfId="9546"/>
    <cellStyle name="Normal 3 3 2 2 2 7 4 3" xfId="9547"/>
    <cellStyle name="Normal 3 3 2 2 2 7 4 4" xfId="9548"/>
    <cellStyle name="Normal 3 3 2 2 2 7 4 5" xfId="9549"/>
    <cellStyle name="Normal 3 3 2 2 2 7 4 6" xfId="9550"/>
    <cellStyle name="Normal 3 3 2 2 2 7 4 7" xfId="9551"/>
    <cellStyle name="Normal 3 3 2 2 2 7 4 8" xfId="9552"/>
    <cellStyle name="Normal 3 3 2 2 2 7 5" xfId="9553"/>
    <cellStyle name="Normal 3 3 2 2 2 7 6" xfId="9554"/>
    <cellStyle name="Normal 3 3 2 2 2 7 7" xfId="9555"/>
    <cellStyle name="Normal 3 3 2 2 2 7 8" xfId="9556"/>
    <cellStyle name="Normal 3 3 2 2 2 7 9" xfId="9557"/>
    <cellStyle name="Normal 3 3 2 2 2 8" xfId="9558"/>
    <cellStyle name="Normal 3 3 2 2 2 9" xfId="9559"/>
    <cellStyle name="Normal 3 3 2 2 20" xfId="9560"/>
    <cellStyle name="Normal 3 3 2 2 21" xfId="9561"/>
    <cellStyle name="Normal 3 3 2 2 22" xfId="9562"/>
    <cellStyle name="Normal 3 3 2 2 3" xfId="9563"/>
    <cellStyle name="Normal 3 3 2 2 3 10" xfId="9564"/>
    <cellStyle name="Normal 3 3 2 2 3 10 2" xfId="9565"/>
    <cellStyle name="Normal 3 3 2 2 3 10 2 2" xfId="9566"/>
    <cellStyle name="Normal 3 3 2 2 3 10 2 2 2" xfId="9567"/>
    <cellStyle name="Normal 3 3 2 2 3 10 2 2 3" xfId="9568"/>
    <cellStyle name="Normal 3 3 2 2 3 10 2 2 4" xfId="9569"/>
    <cellStyle name="Normal 3 3 2 2 3 10 2 2 5" xfId="9570"/>
    <cellStyle name="Normal 3 3 2 2 3 10 2 2 6" xfId="9571"/>
    <cellStyle name="Normal 3 3 2 2 3 10 2 2 7" xfId="9572"/>
    <cellStyle name="Normal 3 3 2 2 3 10 2 2 8" xfId="9573"/>
    <cellStyle name="Normal 3 3 2 2 3 10 2 3" xfId="9574"/>
    <cellStyle name="Normal 3 3 2 2 3 10 2 4" xfId="9575"/>
    <cellStyle name="Normal 3 3 2 2 3 10 2 5" xfId="9576"/>
    <cellStyle name="Normal 3 3 2 2 3 10 2 6" xfId="9577"/>
    <cellStyle name="Normal 3 3 2 2 3 10 2 7" xfId="9578"/>
    <cellStyle name="Normal 3 3 2 2 3 10 2 8" xfId="9579"/>
    <cellStyle name="Normal 3 3 2 2 3 10 3" xfId="9580"/>
    <cellStyle name="Normal 3 3 2 2 3 10 4" xfId="9581"/>
    <cellStyle name="Normal 3 3 2 2 3 10 5" xfId="9582"/>
    <cellStyle name="Normal 3 3 2 2 3 10 6" xfId="9583"/>
    <cellStyle name="Normal 3 3 2 2 3 10 7" xfId="9584"/>
    <cellStyle name="Normal 3 3 2 2 3 10 8" xfId="9585"/>
    <cellStyle name="Normal 3 3 2 2 3 10 9" xfId="9586"/>
    <cellStyle name="Normal 3 3 2 2 3 11" xfId="9587"/>
    <cellStyle name="Normal 3 3 2 2 3 11 2" xfId="9588"/>
    <cellStyle name="Normal 3 3 2 2 3 11 3" xfId="9589"/>
    <cellStyle name="Normal 3 3 2 2 3 11 4" xfId="9590"/>
    <cellStyle name="Normal 3 3 2 2 3 11 5" xfId="9591"/>
    <cellStyle name="Normal 3 3 2 2 3 11 6" xfId="9592"/>
    <cellStyle name="Normal 3 3 2 2 3 11 7" xfId="9593"/>
    <cellStyle name="Normal 3 3 2 2 3 11 8" xfId="9594"/>
    <cellStyle name="Normal 3 3 2 2 3 12" xfId="9595"/>
    <cellStyle name="Normal 3 3 2 2 3 13" xfId="9596"/>
    <cellStyle name="Normal 3 3 2 2 3 14" xfId="9597"/>
    <cellStyle name="Normal 3 3 2 2 3 15" xfId="9598"/>
    <cellStyle name="Normal 3 3 2 2 3 16" xfId="9599"/>
    <cellStyle name="Normal 3 3 2 2 3 17" xfId="9600"/>
    <cellStyle name="Normal 3 3 2 2 3 2" xfId="9601"/>
    <cellStyle name="Normal 3 3 2 2 3 2 10" xfId="9602"/>
    <cellStyle name="Normal 3 3 2 2 3 2 10 2" xfId="9603"/>
    <cellStyle name="Normal 3 3 2 2 3 2 10 2 2" xfId="9604"/>
    <cellStyle name="Normal 3 3 2 2 3 2 10 2 2 2" xfId="9605"/>
    <cellStyle name="Normal 3 3 2 2 3 2 10 2 2 3" xfId="9606"/>
    <cellStyle name="Normal 3 3 2 2 3 2 10 2 2 4" xfId="9607"/>
    <cellStyle name="Normal 3 3 2 2 3 2 10 2 2 5" xfId="9608"/>
    <cellStyle name="Normal 3 3 2 2 3 2 10 2 2 6" xfId="9609"/>
    <cellStyle name="Normal 3 3 2 2 3 2 10 2 2 7" xfId="9610"/>
    <cellStyle name="Normal 3 3 2 2 3 2 10 2 2 8" xfId="9611"/>
    <cellStyle name="Normal 3 3 2 2 3 2 10 2 3" xfId="9612"/>
    <cellStyle name="Normal 3 3 2 2 3 2 10 2 4" xfId="9613"/>
    <cellStyle name="Normal 3 3 2 2 3 2 10 2 5" xfId="9614"/>
    <cellStyle name="Normal 3 3 2 2 3 2 10 2 6" xfId="9615"/>
    <cellStyle name="Normal 3 3 2 2 3 2 10 2 7" xfId="9616"/>
    <cellStyle name="Normal 3 3 2 2 3 2 10 2 8" xfId="9617"/>
    <cellStyle name="Normal 3 3 2 2 3 2 10 3" xfId="9618"/>
    <cellStyle name="Normal 3 3 2 2 3 2 10 4" xfId="9619"/>
    <cellStyle name="Normal 3 3 2 2 3 2 10 5" xfId="9620"/>
    <cellStyle name="Normal 3 3 2 2 3 2 10 6" xfId="9621"/>
    <cellStyle name="Normal 3 3 2 2 3 2 10 7" xfId="9622"/>
    <cellStyle name="Normal 3 3 2 2 3 2 10 8" xfId="9623"/>
    <cellStyle name="Normal 3 3 2 2 3 2 10 9" xfId="9624"/>
    <cellStyle name="Normal 3 3 2 2 3 2 11" xfId="9625"/>
    <cellStyle name="Normal 3 3 2 2 3 2 11 2" xfId="9626"/>
    <cellStyle name="Normal 3 3 2 2 3 2 11 3" xfId="9627"/>
    <cellStyle name="Normal 3 3 2 2 3 2 11 4" xfId="9628"/>
    <cellStyle name="Normal 3 3 2 2 3 2 11 5" xfId="9629"/>
    <cellStyle name="Normal 3 3 2 2 3 2 11 6" xfId="9630"/>
    <cellStyle name="Normal 3 3 2 2 3 2 11 7" xfId="9631"/>
    <cellStyle name="Normal 3 3 2 2 3 2 11 8" xfId="9632"/>
    <cellStyle name="Normal 3 3 2 2 3 2 12" xfId="9633"/>
    <cellStyle name="Normal 3 3 2 2 3 2 13" xfId="9634"/>
    <cellStyle name="Normal 3 3 2 2 3 2 14" xfId="9635"/>
    <cellStyle name="Normal 3 3 2 2 3 2 15" xfId="9636"/>
    <cellStyle name="Normal 3 3 2 2 3 2 16" xfId="9637"/>
    <cellStyle name="Normal 3 3 2 2 3 2 17" xfId="9638"/>
    <cellStyle name="Normal 3 3 2 2 3 2 2" xfId="9639"/>
    <cellStyle name="Normal 3 3 2 2 3 2 2 10" xfId="9640"/>
    <cellStyle name="Normal 3 3 2 2 3 2 2 2" xfId="9641"/>
    <cellStyle name="Normal 3 3 2 2 3 2 2 2 2" xfId="9642"/>
    <cellStyle name="Normal 3 3 2 2 3 2 2 2 2 2" xfId="9643"/>
    <cellStyle name="Normal 3 3 2 2 3 2 2 2 2 2 2" xfId="9644"/>
    <cellStyle name="Normal 3 3 2 2 3 2 2 2 2 2 3" xfId="9645"/>
    <cellStyle name="Normal 3 3 2 2 3 2 2 2 2 2 4" xfId="9646"/>
    <cellStyle name="Normal 3 3 2 2 3 2 2 2 2 2 5" xfId="9647"/>
    <cellStyle name="Normal 3 3 2 2 3 2 2 2 2 2 6" xfId="9648"/>
    <cellStyle name="Normal 3 3 2 2 3 2 2 2 2 2 7" xfId="9649"/>
    <cellStyle name="Normal 3 3 2 2 3 2 2 2 2 2 8" xfId="9650"/>
    <cellStyle name="Normal 3 3 2 2 3 2 2 2 2 3" xfId="9651"/>
    <cellStyle name="Normal 3 3 2 2 3 2 2 2 2 4" xfId="9652"/>
    <cellStyle name="Normal 3 3 2 2 3 2 2 2 2 5" xfId="9653"/>
    <cellStyle name="Normal 3 3 2 2 3 2 2 2 2 6" xfId="9654"/>
    <cellStyle name="Normal 3 3 2 2 3 2 2 2 2 7" xfId="9655"/>
    <cellStyle name="Normal 3 3 2 2 3 2 2 2 2 8" xfId="9656"/>
    <cellStyle name="Normal 3 3 2 2 3 2 2 2 3" xfId="9657"/>
    <cellStyle name="Normal 3 3 2 2 3 2 2 2 4" xfId="9658"/>
    <cellStyle name="Normal 3 3 2 2 3 2 2 2 5" xfId="9659"/>
    <cellStyle name="Normal 3 3 2 2 3 2 2 2 6" xfId="9660"/>
    <cellStyle name="Normal 3 3 2 2 3 2 2 2 7" xfId="9661"/>
    <cellStyle name="Normal 3 3 2 2 3 2 2 2 8" xfId="9662"/>
    <cellStyle name="Normal 3 3 2 2 3 2 2 2 9" xfId="9663"/>
    <cellStyle name="Normal 3 3 2 2 3 2 2 3" xfId="9664"/>
    <cellStyle name="Normal 3 3 2 2 3 2 2 4" xfId="9665"/>
    <cellStyle name="Normal 3 3 2 2 3 2 2 4 2" xfId="9666"/>
    <cellStyle name="Normal 3 3 2 2 3 2 2 4 3" xfId="9667"/>
    <cellStyle name="Normal 3 3 2 2 3 2 2 4 4" xfId="9668"/>
    <cellStyle name="Normal 3 3 2 2 3 2 2 4 5" xfId="9669"/>
    <cellStyle name="Normal 3 3 2 2 3 2 2 4 6" xfId="9670"/>
    <cellStyle name="Normal 3 3 2 2 3 2 2 4 7" xfId="9671"/>
    <cellStyle name="Normal 3 3 2 2 3 2 2 4 8" xfId="9672"/>
    <cellStyle name="Normal 3 3 2 2 3 2 2 5" xfId="9673"/>
    <cellStyle name="Normal 3 3 2 2 3 2 2 6" xfId="9674"/>
    <cellStyle name="Normal 3 3 2 2 3 2 2 7" xfId="9675"/>
    <cellStyle name="Normal 3 3 2 2 3 2 2 8" xfId="9676"/>
    <cellStyle name="Normal 3 3 2 2 3 2 2 9" xfId="9677"/>
    <cellStyle name="Normal 3 3 2 2 3 2 3" xfId="9678"/>
    <cellStyle name="Normal 3 3 2 2 3 2 4" xfId="9679"/>
    <cellStyle name="Normal 3 3 2 2 3 2 5" xfId="9680"/>
    <cellStyle name="Normal 3 3 2 2 3 2 6" xfId="9681"/>
    <cellStyle name="Normal 3 3 2 2 3 2 7" xfId="9682"/>
    <cellStyle name="Normal 3 3 2 2 3 2 8" xfId="9683"/>
    <cellStyle name="Normal 3 3 2 2 3 2 9" xfId="9684"/>
    <cellStyle name="Normal 3 3 2 2 3 3" xfId="9685"/>
    <cellStyle name="Normal 3 3 2 2 3 3 10" xfId="9686"/>
    <cellStyle name="Normal 3 3 2 2 3 3 2" xfId="9687"/>
    <cellStyle name="Normal 3 3 2 2 3 3 2 2" xfId="9688"/>
    <cellStyle name="Normal 3 3 2 2 3 3 2 2 2" xfId="9689"/>
    <cellStyle name="Normal 3 3 2 2 3 3 2 2 2 2" xfId="9690"/>
    <cellStyle name="Normal 3 3 2 2 3 3 2 2 2 3" xfId="9691"/>
    <cellStyle name="Normal 3 3 2 2 3 3 2 2 2 4" xfId="9692"/>
    <cellStyle name="Normal 3 3 2 2 3 3 2 2 2 5" xfId="9693"/>
    <cellStyle name="Normal 3 3 2 2 3 3 2 2 2 6" xfId="9694"/>
    <cellStyle name="Normal 3 3 2 2 3 3 2 2 2 7" xfId="9695"/>
    <cellStyle name="Normal 3 3 2 2 3 3 2 2 2 8" xfId="9696"/>
    <cellStyle name="Normal 3 3 2 2 3 3 2 2 3" xfId="9697"/>
    <cellStyle name="Normal 3 3 2 2 3 3 2 2 4" xfId="9698"/>
    <cellStyle name="Normal 3 3 2 2 3 3 2 2 5" xfId="9699"/>
    <cellStyle name="Normal 3 3 2 2 3 3 2 2 6" xfId="9700"/>
    <cellStyle name="Normal 3 3 2 2 3 3 2 2 7" xfId="9701"/>
    <cellStyle name="Normal 3 3 2 2 3 3 2 2 8" xfId="9702"/>
    <cellStyle name="Normal 3 3 2 2 3 3 2 3" xfId="9703"/>
    <cellStyle name="Normal 3 3 2 2 3 3 2 4" xfId="9704"/>
    <cellStyle name="Normal 3 3 2 2 3 3 2 5" xfId="9705"/>
    <cellStyle name="Normal 3 3 2 2 3 3 2 6" xfId="9706"/>
    <cellStyle name="Normal 3 3 2 2 3 3 2 7" xfId="9707"/>
    <cellStyle name="Normal 3 3 2 2 3 3 2 8" xfId="9708"/>
    <cellStyle name="Normal 3 3 2 2 3 3 2 9" xfId="9709"/>
    <cellStyle name="Normal 3 3 2 2 3 3 3" xfId="9710"/>
    <cellStyle name="Normal 3 3 2 2 3 3 4" xfId="9711"/>
    <cellStyle name="Normal 3 3 2 2 3 3 4 2" xfId="9712"/>
    <cellStyle name="Normal 3 3 2 2 3 3 4 3" xfId="9713"/>
    <cellStyle name="Normal 3 3 2 2 3 3 4 4" xfId="9714"/>
    <cellStyle name="Normal 3 3 2 2 3 3 4 5" xfId="9715"/>
    <cellStyle name="Normal 3 3 2 2 3 3 4 6" xfId="9716"/>
    <cellStyle name="Normal 3 3 2 2 3 3 4 7" xfId="9717"/>
    <cellStyle name="Normal 3 3 2 2 3 3 4 8" xfId="9718"/>
    <cellStyle name="Normal 3 3 2 2 3 3 5" xfId="9719"/>
    <cellStyle name="Normal 3 3 2 2 3 3 6" xfId="9720"/>
    <cellStyle name="Normal 3 3 2 2 3 3 7" xfId="9721"/>
    <cellStyle name="Normal 3 3 2 2 3 3 8" xfId="9722"/>
    <cellStyle name="Normal 3 3 2 2 3 3 9" xfId="9723"/>
    <cellStyle name="Normal 3 3 2 2 3 4" xfId="9724"/>
    <cellStyle name="Normal 3 3 2 2 3 5" xfId="9725"/>
    <cellStyle name="Normal 3 3 2 2 3 6" xfId="9726"/>
    <cellStyle name="Normal 3 3 2 2 3 7" xfId="9727"/>
    <cellStyle name="Normal 3 3 2 2 3 8" xfId="9728"/>
    <cellStyle name="Normal 3 3 2 2 3 9" xfId="9729"/>
    <cellStyle name="Normal 3 3 2 2 4" xfId="9730"/>
    <cellStyle name="Normal 3 3 2 2 5" xfId="9731"/>
    <cellStyle name="Normal 3 3 2 2 6" xfId="9732"/>
    <cellStyle name="Normal 3 3 2 2 7" xfId="9733"/>
    <cellStyle name="Normal 3 3 2 2 7 10" xfId="9734"/>
    <cellStyle name="Normal 3 3 2 2 7 2" xfId="9735"/>
    <cellStyle name="Normal 3 3 2 2 7 2 2" xfId="9736"/>
    <cellStyle name="Normal 3 3 2 2 7 2 2 2" xfId="9737"/>
    <cellStyle name="Normal 3 3 2 2 7 2 2 2 2" xfId="9738"/>
    <cellStyle name="Normal 3 3 2 2 7 2 2 2 3" xfId="9739"/>
    <cellStyle name="Normal 3 3 2 2 7 2 2 2 4" xfId="9740"/>
    <cellStyle name="Normal 3 3 2 2 7 2 2 2 5" xfId="9741"/>
    <cellStyle name="Normal 3 3 2 2 7 2 2 2 6" xfId="9742"/>
    <cellStyle name="Normal 3 3 2 2 7 2 2 2 7" xfId="9743"/>
    <cellStyle name="Normal 3 3 2 2 7 2 2 2 8" xfId="9744"/>
    <cellStyle name="Normal 3 3 2 2 7 2 2 3" xfId="9745"/>
    <cellStyle name="Normal 3 3 2 2 7 2 2 4" xfId="9746"/>
    <cellStyle name="Normal 3 3 2 2 7 2 2 5" xfId="9747"/>
    <cellStyle name="Normal 3 3 2 2 7 2 2 6" xfId="9748"/>
    <cellStyle name="Normal 3 3 2 2 7 2 2 7" xfId="9749"/>
    <cellStyle name="Normal 3 3 2 2 7 2 2 8" xfId="9750"/>
    <cellStyle name="Normal 3 3 2 2 7 2 3" xfId="9751"/>
    <cellStyle name="Normal 3 3 2 2 7 2 4" xfId="9752"/>
    <cellStyle name="Normal 3 3 2 2 7 2 5" xfId="9753"/>
    <cellStyle name="Normal 3 3 2 2 7 2 6" xfId="9754"/>
    <cellStyle name="Normal 3 3 2 2 7 2 7" xfId="9755"/>
    <cellStyle name="Normal 3 3 2 2 7 2 8" xfId="9756"/>
    <cellStyle name="Normal 3 3 2 2 7 2 9" xfId="9757"/>
    <cellStyle name="Normal 3 3 2 2 7 3" xfId="9758"/>
    <cellStyle name="Normal 3 3 2 2 7 4" xfId="9759"/>
    <cellStyle name="Normal 3 3 2 2 7 4 2" xfId="9760"/>
    <cellStyle name="Normal 3 3 2 2 7 4 3" xfId="9761"/>
    <cellStyle name="Normal 3 3 2 2 7 4 4" xfId="9762"/>
    <cellStyle name="Normal 3 3 2 2 7 4 5" xfId="9763"/>
    <cellStyle name="Normal 3 3 2 2 7 4 6" xfId="9764"/>
    <cellStyle name="Normal 3 3 2 2 7 4 7" xfId="9765"/>
    <cellStyle name="Normal 3 3 2 2 7 4 8" xfId="9766"/>
    <cellStyle name="Normal 3 3 2 2 7 5" xfId="9767"/>
    <cellStyle name="Normal 3 3 2 2 7 6" xfId="9768"/>
    <cellStyle name="Normal 3 3 2 2 7 7" xfId="9769"/>
    <cellStyle name="Normal 3 3 2 2 7 8" xfId="9770"/>
    <cellStyle name="Normal 3 3 2 2 7 9" xfId="9771"/>
    <cellStyle name="Normal 3 3 2 2 8" xfId="9772"/>
    <cellStyle name="Normal 3 3 2 2 9" xfId="9773"/>
    <cellStyle name="Normal 3 3 2 20" xfId="9774"/>
    <cellStyle name="Normal 3 3 2 21" xfId="9775"/>
    <cellStyle name="Normal 3 3 2 22" xfId="9776"/>
    <cellStyle name="Normal 3 3 2 23" xfId="9777"/>
    <cellStyle name="Normal 3 3 2 23 10" xfId="9778"/>
    <cellStyle name="Normal 3 3 2 23 10 2" xfId="9779"/>
    <cellStyle name="Normal 3 3 2 23 10 2 2" xfId="9780"/>
    <cellStyle name="Normal 3 3 2 23 10 2 2 2" xfId="9781"/>
    <cellStyle name="Normal 3 3 2 23 10 2 2 3" xfId="9782"/>
    <cellStyle name="Normal 3 3 2 23 10 2 2 4" xfId="9783"/>
    <cellStyle name="Normal 3 3 2 23 10 2 2 5" xfId="9784"/>
    <cellStyle name="Normal 3 3 2 23 10 2 2 6" xfId="9785"/>
    <cellStyle name="Normal 3 3 2 23 10 2 2 7" xfId="9786"/>
    <cellStyle name="Normal 3 3 2 23 10 2 2 8" xfId="9787"/>
    <cellStyle name="Normal 3 3 2 23 10 2 3" xfId="9788"/>
    <cellStyle name="Normal 3 3 2 23 10 2 4" xfId="9789"/>
    <cellStyle name="Normal 3 3 2 23 10 2 5" xfId="9790"/>
    <cellStyle name="Normal 3 3 2 23 10 2 6" xfId="9791"/>
    <cellStyle name="Normal 3 3 2 23 10 2 7" xfId="9792"/>
    <cellStyle name="Normal 3 3 2 23 10 2 8" xfId="9793"/>
    <cellStyle name="Normal 3 3 2 23 10 3" xfId="9794"/>
    <cellStyle name="Normal 3 3 2 23 10 4" xfId="9795"/>
    <cellStyle name="Normal 3 3 2 23 10 5" xfId="9796"/>
    <cellStyle name="Normal 3 3 2 23 10 6" xfId="9797"/>
    <cellStyle name="Normal 3 3 2 23 10 7" xfId="9798"/>
    <cellStyle name="Normal 3 3 2 23 10 8" xfId="9799"/>
    <cellStyle name="Normal 3 3 2 23 10 9" xfId="9800"/>
    <cellStyle name="Normal 3 3 2 23 11" xfId="9801"/>
    <cellStyle name="Normal 3 3 2 23 11 2" xfId="9802"/>
    <cellStyle name="Normal 3 3 2 23 11 3" xfId="9803"/>
    <cellStyle name="Normal 3 3 2 23 11 4" xfId="9804"/>
    <cellStyle name="Normal 3 3 2 23 11 5" xfId="9805"/>
    <cellStyle name="Normal 3 3 2 23 11 6" xfId="9806"/>
    <cellStyle name="Normal 3 3 2 23 11 7" xfId="9807"/>
    <cellStyle name="Normal 3 3 2 23 11 8" xfId="9808"/>
    <cellStyle name="Normal 3 3 2 23 12" xfId="9809"/>
    <cellStyle name="Normal 3 3 2 23 13" xfId="9810"/>
    <cellStyle name="Normal 3 3 2 23 14" xfId="9811"/>
    <cellStyle name="Normal 3 3 2 23 15" xfId="9812"/>
    <cellStyle name="Normal 3 3 2 23 16" xfId="9813"/>
    <cellStyle name="Normal 3 3 2 23 17" xfId="9814"/>
    <cellStyle name="Normal 3 3 2 23 2" xfId="9815"/>
    <cellStyle name="Normal 3 3 2 23 2 10" xfId="9816"/>
    <cellStyle name="Normal 3 3 2 23 2 10 2" xfId="9817"/>
    <cellStyle name="Normal 3 3 2 23 2 10 2 2" xfId="9818"/>
    <cellStyle name="Normal 3 3 2 23 2 10 2 2 2" xfId="9819"/>
    <cellStyle name="Normal 3 3 2 23 2 10 2 2 3" xfId="9820"/>
    <cellStyle name="Normal 3 3 2 23 2 10 2 2 4" xfId="9821"/>
    <cellStyle name="Normal 3 3 2 23 2 10 2 2 5" xfId="9822"/>
    <cellStyle name="Normal 3 3 2 23 2 10 2 2 6" xfId="9823"/>
    <cellStyle name="Normal 3 3 2 23 2 10 2 2 7" xfId="9824"/>
    <cellStyle name="Normal 3 3 2 23 2 10 2 2 8" xfId="9825"/>
    <cellStyle name="Normal 3 3 2 23 2 10 2 3" xfId="9826"/>
    <cellStyle name="Normal 3 3 2 23 2 10 2 4" xfId="9827"/>
    <cellStyle name="Normal 3 3 2 23 2 10 2 5" xfId="9828"/>
    <cellStyle name="Normal 3 3 2 23 2 10 2 6" xfId="9829"/>
    <cellStyle name="Normal 3 3 2 23 2 10 2 7" xfId="9830"/>
    <cellStyle name="Normal 3 3 2 23 2 10 2 8" xfId="9831"/>
    <cellStyle name="Normal 3 3 2 23 2 10 3" xfId="9832"/>
    <cellStyle name="Normal 3 3 2 23 2 10 4" xfId="9833"/>
    <cellStyle name="Normal 3 3 2 23 2 10 5" xfId="9834"/>
    <cellStyle name="Normal 3 3 2 23 2 10 6" xfId="9835"/>
    <cellStyle name="Normal 3 3 2 23 2 10 7" xfId="9836"/>
    <cellStyle name="Normal 3 3 2 23 2 10 8" xfId="9837"/>
    <cellStyle name="Normal 3 3 2 23 2 10 9" xfId="9838"/>
    <cellStyle name="Normal 3 3 2 23 2 11" xfId="9839"/>
    <cellStyle name="Normal 3 3 2 23 2 11 2" xfId="9840"/>
    <cellStyle name="Normal 3 3 2 23 2 11 3" xfId="9841"/>
    <cellStyle name="Normal 3 3 2 23 2 11 4" xfId="9842"/>
    <cellStyle name="Normal 3 3 2 23 2 11 5" xfId="9843"/>
    <cellStyle name="Normal 3 3 2 23 2 11 6" xfId="9844"/>
    <cellStyle name="Normal 3 3 2 23 2 11 7" xfId="9845"/>
    <cellStyle name="Normal 3 3 2 23 2 11 8" xfId="9846"/>
    <cellStyle name="Normal 3 3 2 23 2 12" xfId="9847"/>
    <cellStyle name="Normal 3 3 2 23 2 13" xfId="9848"/>
    <cellStyle name="Normal 3 3 2 23 2 14" xfId="9849"/>
    <cellStyle name="Normal 3 3 2 23 2 15" xfId="9850"/>
    <cellStyle name="Normal 3 3 2 23 2 16" xfId="9851"/>
    <cellStyle name="Normal 3 3 2 23 2 17" xfId="9852"/>
    <cellStyle name="Normal 3 3 2 23 2 2" xfId="9853"/>
    <cellStyle name="Normal 3 3 2 23 2 2 10" xfId="9854"/>
    <cellStyle name="Normal 3 3 2 23 2 2 2" xfId="9855"/>
    <cellStyle name="Normal 3 3 2 23 2 2 2 2" xfId="9856"/>
    <cellStyle name="Normal 3 3 2 23 2 2 2 2 2" xfId="9857"/>
    <cellStyle name="Normal 3 3 2 23 2 2 2 2 2 2" xfId="9858"/>
    <cellStyle name="Normal 3 3 2 23 2 2 2 2 2 3" xfId="9859"/>
    <cellStyle name="Normal 3 3 2 23 2 2 2 2 2 4" xfId="9860"/>
    <cellStyle name="Normal 3 3 2 23 2 2 2 2 2 5" xfId="9861"/>
    <cellStyle name="Normal 3 3 2 23 2 2 2 2 2 6" xfId="9862"/>
    <cellStyle name="Normal 3 3 2 23 2 2 2 2 2 7" xfId="9863"/>
    <cellStyle name="Normal 3 3 2 23 2 2 2 2 2 8" xfId="9864"/>
    <cellStyle name="Normal 3 3 2 23 2 2 2 2 3" xfId="9865"/>
    <cellStyle name="Normal 3 3 2 23 2 2 2 2 4" xfId="9866"/>
    <cellStyle name="Normal 3 3 2 23 2 2 2 2 5" xfId="9867"/>
    <cellStyle name="Normal 3 3 2 23 2 2 2 2 6" xfId="9868"/>
    <cellStyle name="Normal 3 3 2 23 2 2 2 2 7" xfId="9869"/>
    <cellStyle name="Normal 3 3 2 23 2 2 2 2 8" xfId="9870"/>
    <cellStyle name="Normal 3 3 2 23 2 2 2 3" xfId="9871"/>
    <cellStyle name="Normal 3 3 2 23 2 2 2 4" xfId="9872"/>
    <cellStyle name="Normal 3 3 2 23 2 2 2 5" xfId="9873"/>
    <cellStyle name="Normal 3 3 2 23 2 2 2 6" xfId="9874"/>
    <cellStyle name="Normal 3 3 2 23 2 2 2 7" xfId="9875"/>
    <cellStyle name="Normal 3 3 2 23 2 2 2 8" xfId="9876"/>
    <cellStyle name="Normal 3 3 2 23 2 2 2 9" xfId="9877"/>
    <cellStyle name="Normal 3 3 2 23 2 2 3" xfId="9878"/>
    <cellStyle name="Normal 3 3 2 23 2 2 4" xfId="9879"/>
    <cellStyle name="Normal 3 3 2 23 2 2 4 2" xfId="9880"/>
    <cellStyle name="Normal 3 3 2 23 2 2 4 3" xfId="9881"/>
    <cellStyle name="Normal 3 3 2 23 2 2 4 4" xfId="9882"/>
    <cellStyle name="Normal 3 3 2 23 2 2 4 5" xfId="9883"/>
    <cellStyle name="Normal 3 3 2 23 2 2 4 6" xfId="9884"/>
    <cellStyle name="Normal 3 3 2 23 2 2 4 7" xfId="9885"/>
    <cellStyle name="Normal 3 3 2 23 2 2 4 8" xfId="9886"/>
    <cellStyle name="Normal 3 3 2 23 2 2 5" xfId="9887"/>
    <cellStyle name="Normal 3 3 2 23 2 2 6" xfId="9888"/>
    <cellStyle name="Normal 3 3 2 23 2 2 7" xfId="9889"/>
    <cellStyle name="Normal 3 3 2 23 2 2 8" xfId="9890"/>
    <cellStyle name="Normal 3 3 2 23 2 2 9" xfId="9891"/>
    <cellStyle name="Normal 3 3 2 23 2 3" xfId="9892"/>
    <cellStyle name="Normal 3 3 2 23 2 4" xfId="9893"/>
    <cellStyle name="Normal 3 3 2 23 2 5" xfId="9894"/>
    <cellStyle name="Normal 3 3 2 23 2 6" xfId="9895"/>
    <cellStyle name="Normal 3 3 2 23 2 7" xfId="9896"/>
    <cellStyle name="Normal 3 3 2 23 2 8" xfId="9897"/>
    <cellStyle name="Normal 3 3 2 23 2 9" xfId="9898"/>
    <cellStyle name="Normal 3 3 2 23 3" xfId="9899"/>
    <cellStyle name="Normal 3 3 2 23 3 10" xfId="9900"/>
    <cellStyle name="Normal 3 3 2 23 3 2" xfId="9901"/>
    <cellStyle name="Normal 3 3 2 23 3 2 2" xfId="9902"/>
    <cellStyle name="Normal 3 3 2 23 3 2 2 2" xfId="9903"/>
    <cellStyle name="Normal 3 3 2 23 3 2 2 2 2" xfId="9904"/>
    <cellStyle name="Normal 3 3 2 23 3 2 2 2 3" xfId="9905"/>
    <cellStyle name="Normal 3 3 2 23 3 2 2 2 4" xfId="9906"/>
    <cellStyle name="Normal 3 3 2 23 3 2 2 2 5" xfId="9907"/>
    <cellStyle name="Normal 3 3 2 23 3 2 2 2 6" xfId="9908"/>
    <cellStyle name="Normal 3 3 2 23 3 2 2 2 7" xfId="9909"/>
    <cellStyle name="Normal 3 3 2 23 3 2 2 2 8" xfId="9910"/>
    <cellStyle name="Normal 3 3 2 23 3 2 2 3" xfId="9911"/>
    <cellStyle name="Normal 3 3 2 23 3 2 2 4" xfId="9912"/>
    <cellStyle name="Normal 3 3 2 23 3 2 2 5" xfId="9913"/>
    <cellStyle name="Normal 3 3 2 23 3 2 2 6" xfId="9914"/>
    <cellStyle name="Normal 3 3 2 23 3 2 2 7" xfId="9915"/>
    <cellStyle name="Normal 3 3 2 23 3 2 2 8" xfId="9916"/>
    <cellStyle name="Normal 3 3 2 23 3 2 3" xfId="9917"/>
    <cellStyle name="Normal 3 3 2 23 3 2 4" xfId="9918"/>
    <cellStyle name="Normal 3 3 2 23 3 2 5" xfId="9919"/>
    <cellStyle name="Normal 3 3 2 23 3 2 6" xfId="9920"/>
    <cellStyle name="Normal 3 3 2 23 3 2 7" xfId="9921"/>
    <cellStyle name="Normal 3 3 2 23 3 2 8" xfId="9922"/>
    <cellStyle name="Normal 3 3 2 23 3 2 9" xfId="9923"/>
    <cellStyle name="Normal 3 3 2 23 3 3" xfId="9924"/>
    <cellStyle name="Normal 3 3 2 23 3 4" xfId="9925"/>
    <cellStyle name="Normal 3 3 2 23 3 4 2" xfId="9926"/>
    <cellStyle name="Normal 3 3 2 23 3 4 3" xfId="9927"/>
    <cellStyle name="Normal 3 3 2 23 3 4 4" xfId="9928"/>
    <cellStyle name="Normal 3 3 2 23 3 4 5" xfId="9929"/>
    <cellStyle name="Normal 3 3 2 23 3 4 6" xfId="9930"/>
    <cellStyle name="Normal 3 3 2 23 3 4 7" xfId="9931"/>
    <cellStyle name="Normal 3 3 2 23 3 4 8" xfId="9932"/>
    <cellStyle name="Normal 3 3 2 23 3 5" xfId="9933"/>
    <cellStyle name="Normal 3 3 2 23 3 6" xfId="9934"/>
    <cellStyle name="Normal 3 3 2 23 3 7" xfId="9935"/>
    <cellStyle name="Normal 3 3 2 23 3 8" xfId="9936"/>
    <cellStyle name="Normal 3 3 2 23 3 9" xfId="9937"/>
    <cellStyle name="Normal 3 3 2 23 4" xfId="9938"/>
    <cellStyle name="Normal 3 3 2 23 5" xfId="9939"/>
    <cellStyle name="Normal 3 3 2 23 6" xfId="9940"/>
    <cellStyle name="Normal 3 3 2 23 7" xfId="9941"/>
    <cellStyle name="Normal 3 3 2 23 8" xfId="9942"/>
    <cellStyle name="Normal 3 3 2 23 9" xfId="9943"/>
    <cellStyle name="Normal 3 3 2 24" xfId="9944"/>
    <cellStyle name="Normal 3 3 2 25" xfId="9945"/>
    <cellStyle name="Normal 3 3 2 26" xfId="9946"/>
    <cellStyle name="Normal 3 3 2 27" xfId="9947"/>
    <cellStyle name="Normal 3 3 2 28" xfId="9948"/>
    <cellStyle name="Normal 3 3 2 28 10" xfId="9949"/>
    <cellStyle name="Normal 3 3 2 28 2" xfId="9950"/>
    <cellStyle name="Normal 3 3 2 28 2 2" xfId="9951"/>
    <cellStyle name="Normal 3 3 2 28 2 2 2" xfId="9952"/>
    <cellStyle name="Normal 3 3 2 28 2 2 2 2" xfId="9953"/>
    <cellStyle name="Normal 3 3 2 28 2 2 2 3" xfId="9954"/>
    <cellStyle name="Normal 3 3 2 28 2 2 2 4" xfId="9955"/>
    <cellStyle name="Normal 3 3 2 28 2 2 2 5" xfId="9956"/>
    <cellStyle name="Normal 3 3 2 28 2 2 2 6" xfId="9957"/>
    <cellStyle name="Normal 3 3 2 28 2 2 2 7" xfId="9958"/>
    <cellStyle name="Normal 3 3 2 28 2 2 2 8" xfId="9959"/>
    <cellStyle name="Normal 3 3 2 28 2 2 3" xfId="9960"/>
    <cellStyle name="Normal 3 3 2 28 2 2 4" xfId="9961"/>
    <cellStyle name="Normal 3 3 2 28 2 2 5" xfId="9962"/>
    <cellStyle name="Normal 3 3 2 28 2 2 6" xfId="9963"/>
    <cellStyle name="Normal 3 3 2 28 2 2 7" xfId="9964"/>
    <cellStyle name="Normal 3 3 2 28 2 2 8" xfId="9965"/>
    <cellStyle name="Normal 3 3 2 28 2 3" xfId="9966"/>
    <cellStyle name="Normal 3 3 2 28 2 4" xfId="9967"/>
    <cellStyle name="Normal 3 3 2 28 2 5" xfId="9968"/>
    <cellStyle name="Normal 3 3 2 28 2 6" xfId="9969"/>
    <cellStyle name="Normal 3 3 2 28 2 7" xfId="9970"/>
    <cellStyle name="Normal 3 3 2 28 2 8" xfId="9971"/>
    <cellStyle name="Normal 3 3 2 28 2 9" xfId="9972"/>
    <cellStyle name="Normal 3 3 2 28 3" xfId="9973"/>
    <cellStyle name="Normal 3 3 2 28 4" xfId="9974"/>
    <cellStyle name="Normal 3 3 2 28 4 2" xfId="9975"/>
    <cellStyle name="Normal 3 3 2 28 4 3" xfId="9976"/>
    <cellStyle name="Normal 3 3 2 28 4 4" xfId="9977"/>
    <cellStyle name="Normal 3 3 2 28 4 5" xfId="9978"/>
    <cellStyle name="Normal 3 3 2 28 4 6" xfId="9979"/>
    <cellStyle name="Normal 3 3 2 28 4 7" xfId="9980"/>
    <cellStyle name="Normal 3 3 2 28 4 8" xfId="9981"/>
    <cellStyle name="Normal 3 3 2 28 5" xfId="9982"/>
    <cellStyle name="Normal 3 3 2 28 6" xfId="9983"/>
    <cellStyle name="Normal 3 3 2 28 7" xfId="9984"/>
    <cellStyle name="Normal 3 3 2 28 8" xfId="9985"/>
    <cellStyle name="Normal 3 3 2 28 9" xfId="9986"/>
    <cellStyle name="Normal 3 3 2 29" xfId="9987"/>
    <cellStyle name="Normal 3 3 2 3" xfId="9988"/>
    <cellStyle name="Normal 3 3 2 30" xfId="9989"/>
    <cellStyle name="Normal 3 3 2 31" xfId="9990"/>
    <cellStyle name="Normal 3 3 2 32" xfId="9991"/>
    <cellStyle name="Normal 3 3 2 33" xfId="9992"/>
    <cellStyle name="Normal 3 3 2 34" xfId="9993"/>
    <cellStyle name="Normal 3 3 2 35" xfId="9994"/>
    <cellStyle name="Normal 3 3 2 36" xfId="9995"/>
    <cellStyle name="Normal 3 3 2 36 2" xfId="9996"/>
    <cellStyle name="Normal 3 3 2 36 2 2" xfId="9997"/>
    <cellStyle name="Normal 3 3 2 36 2 2 2" xfId="9998"/>
    <cellStyle name="Normal 3 3 2 36 2 2 3" xfId="9999"/>
    <cellStyle name="Normal 3 3 2 36 2 2 4" xfId="10000"/>
    <cellStyle name="Normal 3 3 2 36 2 2 5" xfId="10001"/>
    <cellStyle name="Normal 3 3 2 36 2 2 6" xfId="10002"/>
    <cellStyle name="Normal 3 3 2 36 2 2 7" xfId="10003"/>
    <cellStyle name="Normal 3 3 2 36 2 2 8" xfId="10004"/>
    <cellStyle name="Normal 3 3 2 36 2 3" xfId="10005"/>
    <cellStyle name="Normal 3 3 2 36 2 4" xfId="10006"/>
    <cellStyle name="Normal 3 3 2 36 2 5" xfId="10007"/>
    <cellStyle name="Normal 3 3 2 36 2 6" xfId="10008"/>
    <cellStyle name="Normal 3 3 2 36 2 7" xfId="10009"/>
    <cellStyle name="Normal 3 3 2 36 2 8" xfId="10010"/>
    <cellStyle name="Normal 3 3 2 36 3" xfId="10011"/>
    <cellStyle name="Normal 3 3 2 36 4" xfId="10012"/>
    <cellStyle name="Normal 3 3 2 36 5" xfId="10013"/>
    <cellStyle name="Normal 3 3 2 36 6" xfId="10014"/>
    <cellStyle name="Normal 3 3 2 36 7" xfId="10015"/>
    <cellStyle name="Normal 3 3 2 36 8" xfId="10016"/>
    <cellStyle name="Normal 3 3 2 36 9" xfId="10017"/>
    <cellStyle name="Normal 3 3 2 37" xfId="10018"/>
    <cellStyle name="Normal 3 3 2 37 2" xfId="10019"/>
    <cellStyle name="Normal 3 3 2 37 3" xfId="10020"/>
    <cellStyle name="Normal 3 3 2 37 4" xfId="10021"/>
    <cellStyle name="Normal 3 3 2 37 5" xfId="10022"/>
    <cellStyle name="Normal 3 3 2 37 6" xfId="10023"/>
    <cellStyle name="Normal 3 3 2 37 7" xfId="10024"/>
    <cellStyle name="Normal 3 3 2 37 8" xfId="10025"/>
    <cellStyle name="Normal 3 3 2 38" xfId="10026"/>
    <cellStyle name="Normal 3 3 2 39" xfId="10027"/>
    <cellStyle name="Normal 3 3 2 4" xfId="10028"/>
    <cellStyle name="Normal 3 3 2 40" xfId="10029"/>
    <cellStyle name="Normal 3 3 2 41" xfId="10030"/>
    <cellStyle name="Normal 3 3 2 42" xfId="10031"/>
    <cellStyle name="Normal 3 3 2 43" xfId="10032"/>
    <cellStyle name="Normal 3 3 2 5" xfId="10033"/>
    <cellStyle name="Normal 3 3 2 6" xfId="10034"/>
    <cellStyle name="Normal 3 3 2 7" xfId="10035"/>
    <cellStyle name="Normal 3 3 2 8" xfId="10036"/>
    <cellStyle name="Normal 3 3 2 9" xfId="10037"/>
    <cellStyle name="Normal 3 3 20" xfId="10038"/>
    <cellStyle name="Normal 3 3 21" xfId="10039"/>
    <cellStyle name="Normal 3 3 22" xfId="10040"/>
    <cellStyle name="Normal 3 3 23" xfId="10041"/>
    <cellStyle name="Normal 3 3 23 10" xfId="10042"/>
    <cellStyle name="Normal 3 3 23 10 2" xfId="10043"/>
    <cellStyle name="Normal 3 3 23 10 2 2" xfId="10044"/>
    <cellStyle name="Normal 3 3 23 10 2 2 2" xfId="10045"/>
    <cellStyle name="Normal 3 3 23 10 2 2 3" xfId="10046"/>
    <cellStyle name="Normal 3 3 23 10 2 2 4" xfId="10047"/>
    <cellStyle name="Normal 3 3 23 10 2 2 5" xfId="10048"/>
    <cellStyle name="Normal 3 3 23 10 2 2 6" xfId="10049"/>
    <cellStyle name="Normal 3 3 23 10 2 2 7" xfId="10050"/>
    <cellStyle name="Normal 3 3 23 10 2 2 8" xfId="10051"/>
    <cellStyle name="Normal 3 3 23 10 2 3" xfId="10052"/>
    <cellStyle name="Normal 3 3 23 10 2 4" xfId="10053"/>
    <cellStyle name="Normal 3 3 23 10 2 5" xfId="10054"/>
    <cellStyle name="Normal 3 3 23 10 2 6" xfId="10055"/>
    <cellStyle name="Normal 3 3 23 10 2 7" xfId="10056"/>
    <cellStyle name="Normal 3 3 23 10 2 8" xfId="10057"/>
    <cellStyle name="Normal 3 3 23 10 3" xfId="10058"/>
    <cellStyle name="Normal 3 3 23 10 4" xfId="10059"/>
    <cellStyle name="Normal 3 3 23 10 5" xfId="10060"/>
    <cellStyle name="Normal 3 3 23 10 6" xfId="10061"/>
    <cellStyle name="Normal 3 3 23 10 7" xfId="10062"/>
    <cellStyle name="Normal 3 3 23 10 8" xfId="10063"/>
    <cellStyle name="Normal 3 3 23 10 9" xfId="10064"/>
    <cellStyle name="Normal 3 3 23 11" xfId="10065"/>
    <cellStyle name="Normal 3 3 23 11 2" xfId="10066"/>
    <cellStyle name="Normal 3 3 23 11 3" xfId="10067"/>
    <cellStyle name="Normal 3 3 23 11 4" xfId="10068"/>
    <cellStyle name="Normal 3 3 23 11 5" xfId="10069"/>
    <cellStyle name="Normal 3 3 23 11 6" xfId="10070"/>
    <cellStyle name="Normal 3 3 23 11 7" xfId="10071"/>
    <cellStyle name="Normal 3 3 23 11 8" xfId="10072"/>
    <cellStyle name="Normal 3 3 23 12" xfId="10073"/>
    <cellStyle name="Normal 3 3 23 13" xfId="10074"/>
    <cellStyle name="Normal 3 3 23 14" xfId="10075"/>
    <cellStyle name="Normal 3 3 23 15" xfId="10076"/>
    <cellStyle name="Normal 3 3 23 16" xfId="10077"/>
    <cellStyle name="Normal 3 3 23 17" xfId="10078"/>
    <cellStyle name="Normal 3 3 23 2" xfId="10079"/>
    <cellStyle name="Normal 3 3 23 2 10" xfId="10080"/>
    <cellStyle name="Normal 3 3 23 2 10 2" xfId="10081"/>
    <cellStyle name="Normal 3 3 23 2 10 2 2" xfId="10082"/>
    <cellStyle name="Normal 3 3 23 2 10 2 2 2" xfId="10083"/>
    <cellStyle name="Normal 3 3 23 2 10 2 2 3" xfId="10084"/>
    <cellStyle name="Normal 3 3 23 2 10 2 2 4" xfId="10085"/>
    <cellStyle name="Normal 3 3 23 2 10 2 2 5" xfId="10086"/>
    <cellStyle name="Normal 3 3 23 2 10 2 2 6" xfId="10087"/>
    <cellStyle name="Normal 3 3 23 2 10 2 2 7" xfId="10088"/>
    <cellStyle name="Normal 3 3 23 2 10 2 2 8" xfId="10089"/>
    <cellStyle name="Normal 3 3 23 2 10 2 3" xfId="10090"/>
    <cellStyle name="Normal 3 3 23 2 10 2 4" xfId="10091"/>
    <cellStyle name="Normal 3 3 23 2 10 2 5" xfId="10092"/>
    <cellStyle name="Normal 3 3 23 2 10 2 6" xfId="10093"/>
    <cellStyle name="Normal 3 3 23 2 10 2 7" xfId="10094"/>
    <cellStyle name="Normal 3 3 23 2 10 2 8" xfId="10095"/>
    <cellStyle name="Normal 3 3 23 2 10 3" xfId="10096"/>
    <cellStyle name="Normal 3 3 23 2 10 4" xfId="10097"/>
    <cellStyle name="Normal 3 3 23 2 10 5" xfId="10098"/>
    <cellStyle name="Normal 3 3 23 2 10 6" xfId="10099"/>
    <cellStyle name="Normal 3 3 23 2 10 7" xfId="10100"/>
    <cellStyle name="Normal 3 3 23 2 10 8" xfId="10101"/>
    <cellStyle name="Normal 3 3 23 2 10 9" xfId="10102"/>
    <cellStyle name="Normal 3 3 23 2 11" xfId="10103"/>
    <cellStyle name="Normal 3 3 23 2 11 2" xfId="10104"/>
    <cellStyle name="Normal 3 3 23 2 11 3" xfId="10105"/>
    <cellStyle name="Normal 3 3 23 2 11 4" xfId="10106"/>
    <cellStyle name="Normal 3 3 23 2 11 5" xfId="10107"/>
    <cellStyle name="Normal 3 3 23 2 11 6" xfId="10108"/>
    <cellStyle name="Normal 3 3 23 2 11 7" xfId="10109"/>
    <cellStyle name="Normal 3 3 23 2 11 8" xfId="10110"/>
    <cellStyle name="Normal 3 3 23 2 12" xfId="10111"/>
    <cellStyle name="Normal 3 3 23 2 13" xfId="10112"/>
    <cellStyle name="Normal 3 3 23 2 14" xfId="10113"/>
    <cellStyle name="Normal 3 3 23 2 15" xfId="10114"/>
    <cellStyle name="Normal 3 3 23 2 16" xfId="10115"/>
    <cellStyle name="Normal 3 3 23 2 17" xfId="10116"/>
    <cellStyle name="Normal 3 3 23 2 2" xfId="10117"/>
    <cellStyle name="Normal 3 3 23 2 2 10" xfId="10118"/>
    <cellStyle name="Normal 3 3 23 2 2 2" xfId="10119"/>
    <cellStyle name="Normal 3 3 23 2 2 2 2" xfId="10120"/>
    <cellStyle name="Normal 3 3 23 2 2 2 2 2" xfId="10121"/>
    <cellStyle name="Normal 3 3 23 2 2 2 2 2 2" xfId="10122"/>
    <cellStyle name="Normal 3 3 23 2 2 2 2 2 3" xfId="10123"/>
    <cellStyle name="Normal 3 3 23 2 2 2 2 2 4" xfId="10124"/>
    <cellStyle name="Normal 3 3 23 2 2 2 2 2 5" xfId="10125"/>
    <cellStyle name="Normal 3 3 23 2 2 2 2 2 6" xfId="10126"/>
    <cellStyle name="Normal 3 3 23 2 2 2 2 2 7" xfId="10127"/>
    <cellStyle name="Normal 3 3 23 2 2 2 2 2 8" xfId="10128"/>
    <cellStyle name="Normal 3 3 23 2 2 2 2 3" xfId="10129"/>
    <cellStyle name="Normal 3 3 23 2 2 2 2 4" xfId="10130"/>
    <cellStyle name="Normal 3 3 23 2 2 2 2 5" xfId="10131"/>
    <cellStyle name="Normal 3 3 23 2 2 2 2 6" xfId="10132"/>
    <cellStyle name="Normal 3 3 23 2 2 2 2 7" xfId="10133"/>
    <cellStyle name="Normal 3 3 23 2 2 2 2 8" xfId="10134"/>
    <cellStyle name="Normal 3 3 23 2 2 2 3" xfId="10135"/>
    <cellStyle name="Normal 3 3 23 2 2 2 4" xfId="10136"/>
    <cellStyle name="Normal 3 3 23 2 2 2 5" xfId="10137"/>
    <cellStyle name="Normal 3 3 23 2 2 2 6" xfId="10138"/>
    <cellStyle name="Normal 3 3 23 2 2 2 7" xfId="10139"/>
    <cellStyle name="Normal 3 3 23 2 2 2 8" xfId="10140"/>
    <cellStyle name="Normal 3 3 23 2 2 2 9" xfId="10141"/>
    <cellStyle name="Normal 3 3 23 2 2 3" xfId="10142"/>
    <cellStyle name="Normal 3 3 23 2 2 4" xfId="10143"/>
    <cellStyle name="Normal 3 3 23 2 2 4 2" xfId="10144"/>
    <cellStyle name="Normal 3 3 23 2 2 4 3" xfId="10145"/>
    <cellStyle name="Normal 3 3 23 2 2 4 4" xfId="10146"/>
    <cellStyle name="Normal 3 3 23 2 2 4 5" xfId="10147"/>
    <cellStyle name="Normal 3 3 23 2 2 4 6" xfId="10148"/>
    <cellStyle name="Normal 3 3 23 2 2 4 7" xfId="10149"/>
    <cellStyle name="Normal 3 3 23 2 2 4 8" xfId="10150"/>
    <cellStyle name="Normal 3 3 23 2 2 5" xfId="10151"/>
    <cellStyle name="Normal 3 3 23 2 2 6" xfId="10152"/>
    <cellStyle name="Normal 3 3 23 2 2 7" xfId="10153"/>
    <cellStyle name="Normal 3 3 23 2 2 8" xfId="10154"/>
    <cellStyle name="Normal 3 3 23 2 2 9" xfId="10155"/>
    <cellStyle name="Normal 3 3 23 2 3" xfId="10156"/>
    <cellStyle name="Normal 3 3 23 2 4" xfId="10157"/>
    <cellStyle name="Normal 3 3 23 2 5" xfId="10158"/>
    <cellStyle name="Normal 3 3 23 2 6" xfId="10159"/>
    <cellStyle name="Normal 3 3 23 2 7" xfId="10160"/>
    <cellStyle name="Normal 3 3 23 2 8" xfId="10161"/>
    <cellStyle name="Normal 3 3 23 2 9" xfId="10162"/>
    <cellStyle name="Normal 3 3 23 3" xfId="10163"/>
    <cellStyle name="Normal 3 3 23 3 10" xfId="10164"/>
    <cellStyle name="Normal 3 3 23 3 2" xfId="10165"/>
    <cellStyle name="Normal 3 3 23 3 2 2" xfId="10166"/>
    <cellStyle name="Normal 3 3 23 3 2 2 2" xfId="10167"/>
    <cellStyle name="Normal 3 3 23 3 2 2 2 2" xfId="10168"/>
    <cellStyle name="Normal 3 3 23 3 2 2 2 3" xfId="10169"/>
    <cellStyle name="Normal 3 3 23 3 2 2 2 4" xfId="10170"/>
    <cellStyle name="Normal 3 3 23 3 2 2 2 5" xfId="10171"/>
    <cellStyle name="Normal 3 3 23 3 2 2 2 6" xfId="10172"/>
    <cellStyle name="Normal 3 3 23 3 2 2 2 7" xfId="10173"/>
    <cellStyle name="Normal 3 3 23 3 2 2 2 8" xfId="10174"/>
    <cellStyle name="Normal 3 3 23 3 2 2 3" xfId="10175"/>
    <cellStyle name="Normal 3 3 23 3 2 2 4" xfId="10176"/>
    <cellStyle name="Normal 3 3 23 3 2 2 5" xfId="10177"/>
    <cellStyle name="Normal 3 3 23 3 2 2 6" xfId="10178"/>
    <cellStyle name="Normal 3 3 23 3 2 2 7" xfId="10179"/>
    <cellStyle name="Normal 3 3 23 3 2 2 8" xfId="10180"/>
    <cellStyle name="Normal 3 3 23 3 2 3" xfId="10181"/>
    <cellStyle name="Normal 3 3 23 3 2 4" xfId="10182"/>
    <cellStyle name="Normal 3 3 23 3 2 5" xfId="10183"/>
    <cellStyle name="Normal 3 3 23 3 2 6" xfId="10184"/>
    <cellStyle name="Normal 3 3 23 3 2 7" xfId="10185"/>
    <cellStyle name="Normal 3 3 23 3 2 8" xfId="10186"/>
    <cellStyle name="Normal 3 3 23 3 2 9" xfId="10187"/>
    <cellStyle name="Normal 3 3 23 3 3" xfId="10188"/>
    <cellStyle name="Normal 3 3 23 3 4" xfId="10189"/>
    <cellStyle name="Normal 3 3 23 3 4 2" xfId="10190"/>
    <cellStyle name="Normal 3 3 23 3 4 3" xfId="10191"/>
    <cellStyle name="Normal 3 3 23 3 4 4" xfId="10192"/>
    <cellStyle name="Normal 3 3 23 3 4 5" xfId="10193"/>
    <cellStyle name="Normal 3 3 23 3 4 6" xfId="10194"/>
    <cellStyle name="Normal 3 3 23 3 4 7" xfId="10195"/>
    <cellStyle name="Normal 3 3 23 3 4 8" xfId="10196"/>
    <cellStyle name="Normal 3 3 23 3 5" xfId="10197"/>
    <cellStyle name="Normal 3 3 23 3 6" xfId="10198"/>
    <cellStyle name="Normal 3 3 23 3 7" xfId="10199"/>
    <cellStyle name="Normal 3 3 23 3 8" xfId="10200"/>
    <cellStyle name="Normal 3 3 23 3 9" xfId="10201"/>
    <cellStyle name="Normal 3 3 23 4" xfId="10202"/>
    <cellStyle name="Normal 3 3 23 5" xfId="10203"/>
    <cellStyle name="Normal 3 3 23 6" xfId="10204"/>
    <cellStyle name="Normal 3 3 23 7" xfId="10205"/>
    <cellStyle name="Normal 3 3 23 8" xfId="10206"/>
    <cellStyle name="Normal 3 3 23 9" xfId="10207"/>
    <cellStyle name="Normal 3 3 24" xfId="10208"/>
    <cellStyle name="Normal 3 3 25" xfId="10209"/>
    <cellStyle name="Normal 3 3 26" xfId="10210"/>
    <cellStyle name="Normal 3 3 27" xfId="10211"/>
    <cellStyle name="Normal 3 3 28" xfId="10212"/>
    <cellStyle name="Normal 3 3 28 10" xfId="10213"/>
    <cellStyle name="Normal 3 3 28 2" xfId="10214"/>
    <cellStyle name="Normal 3 3 28 2 2" xfId="10215"/>
    <cellStyle name="Normal 3 3 28 2 2 2" xfId="10216"/>
    <cellStyle name="Normal 3 3 28 2 2 2 2" xfId="10217"/>
    <cellStyle name="Normal 3 3 28 2 2 2 3" xfId="10218"/>
    <cellStyle name="Normal 3 3 28 2 2 2 4" xfId="10219"/>
    <cellStyle name="Normal 3 3 28 2 2 2 5" xfId="10220"/>
    <cellStyle name="Normal 3 3 28 2 2 2 6" xfId="10221"/>
    <cellStyle name="Normal 3 3 28 2 2 2 7" xfId="10222"/>
    <cellStyle name="Normal 3 3 28 2 2 2 8" xfId="10223"/>
    <cellStyle name="Normal 3 3 28 2 2 3" xfId="10224"/>
    <cellStyle name="Normal 3 3 28 2 2 4" xfId="10225"/>
    <cellStyle name="Normal 3 3 28 2 2 5" xfId="10226"/>
    <cellStyle name="Normal 3 3 28 2 2 6" xfId="10227"/>
    <cellStyle name="Normal 3 3 28 2 2 7" xfId="10228"/>
    <cellStyle name="Normal 3 3 28 2 2 8" xfId="10229"/>
    <cellStyle name="Normal 3 3 28 2 3" xfId="10230"/>
    <cellStyle name="Normal 3 3 28 2 4" xfId="10231"/>
    <cellStyle name="Normal 3 3 28 2 5" xfId="10232"/>
    <cellStyle name="Normal 3 3 28 2 6" xfId="10233"/>
    <cellStyle name="Normal 3 3 28 2 7" xfId="10234"/>
    <cellStyle name="Normal 3 3 28 2 8" xfId="10235"/>
    <cellStyle name="Normal 3 3 28 2 9" xfId="10236"/>
    <cellStyle name="Normal 3 3 28 3" xfId="10237"/>
    <cellStyle name="Normal 3 3 28 4" xfId="10238"/>
    <cellStyle name="Normal 3 3 28 4 2" xfId="10239"/>
    <cellStyle name="Normal 3 3 28 4 3" xfId="10240"/>
    <cellStyle name="Normal 3 3 28 4 4" xfId="10241"/>
    <cellStyle name="Normal 3 3 28 4 5" xfId="10242"/>
    <cellStyle name="Normal 3 3 28 4 6" xfId="10243"/>
    <cellStyle name="Normal 3 3 28 4 7" xfId="10244"/>
    <cellStyle name="Normal 3 3 28 4 8" xfId="10245"/>
    <cellStyle name="Normal 3 3 28 5" xfId="10246"/>
    <cellStyle name="Normal 3 3 28 6" xfId="10247"/>
    <cellStyle name="Normal 3 3 28 7" xfId="10248"/>
    <cellStyle name="Normal 3 3 28 8" xfId="10249"/>
    <cellStyle name="Normal 3 3 28 9" xfId="10250"/>
    <cellStyle name="Normal 3 3 29" xfId="10251"/>
    <cellStyle name="Normal 3 3 3" xfId="10252"/>
    <cellStyle name="Normal 3 3 3 10" xfId="10253"/>
    <cellStyle name="Normal 3 3 3 11" xfId="10254"/>
    <cellStyle name="Normal 3 3 3 12" xfId="10255"/>
    <cellStyle name="Normal 3 3 3 13" xfId="10256"/>
    <cellStyle name="Normal 3 3 3 14" xfId="10257"/>
    <cellStyle name="Normal 3 3 3 15" xfId="10258"/>
    <cellStyle name="Normal 3 3 3 15 2" xfId="10259"/>
    <cellStyle name="Normal 3 3 3 15 2 2" xfId="10260"/>
    <cellStyle name="Normal 3 3 3 15 2 2 2" xfId="10261"/>
    <cellStyle name="Normal 3 3 3 15 2 2 3" xfId="10262"/>
    <cellStyle name="Normal 3 3 3 15 2 2 4" xfId="10263"/>
    <cellStyle name="Normal 3 3 3 15 2 2 5" xfId="10264"/>
    <cellStyle name="Normal 3 3 3 15 2 2 6" xfId="10265"/>
    <cellStyle name="Normal 3 3 3 15 2 2 7" xfId="10266"/>
    <cellStyle name="Normal 3 3 3 15 2 2 8" xfId="10267"/>
    <cellStyle name="Normal 3 3 3 15 2 3" xfId="10268"/>
    <cellStyle name="Normal 3 3 3 15 2 4" xfId="10269"/>
    <cellStyle name="Normal 3 3 3 15 2 5" xfId="10270"/>
    <cellStyle name="Normal 3 3 3 15 2 6" xfId="10271"/>
    <cellStyle name="Normal 3 3 3 15 2 7" xfId="10272"/>
    <cellStyle name="Normal 3 3 3 15 2 8" xfId="10273"/>
    <cellStyle name="Normal 3 3 3 15 3" xfId="10274"/>
    <cellStyle name="Normal 3 3 3 15 4" xfId="10275"/>
    <cellStyle name="Normal 3 3 3 15 5" xfId="10276"/>
    <cellStyle name="Normal 3 3 3 15 6" xfId="10277"/>
    <cellStyle name="Normal 3 3 3 15 7" xfId="10278"/>
    <cellStyle name="Normal 3 3 3 15 8" xfId="10279"/>
    <cellStyle name="Normal 3 3 3 15 9" xfId="10280"/>
    <cellStyle name="Normal 3 3 3 16" xfId="10281"/>
    <cellStyle name="Normal 3 3 3 16 2" xfId="10282"/>
    <cellStyle name="Normal 3 3 3 16 3" xfId="10283"/>
    <cellStyle name="Normal 3 3 3 16 4" xfId="10284"/>
    <cellStyle name="Normal 3 3 3 16 5" xfId="10285"/>
    <cellStyle name="Normal 3 3 3 16 6" xfId="10286"/>
    <cellStyle name="Normal 3 3 3 16 7" xfId="10287"/>
    <cellStyle name="Normal 3 3 3 16 8" xfId="10288"/>
    <cellStyle name="Normal 3 3 3 17" xfId="10289"/>
    <cellStyle name="Normal 3 3 3 18" xfId="10290"/>
    <cellStyle name="Normal 3 3 3 19" xfId="10291"/>
    <cellStyle name="Normal 3 3 3 2" xfId="10292"/>
    <cellStyle name="Normal 3 3 3 2 10" xfId="10293"/>
    <cellStyle name="Normal 3 3 3 2 11" xfId="10294"/>
    <cellStyle name="Normal 3 3 3 2 12" xfId="10295"/>
    <cellStyle name="Normal 3 3 3 2 13" xfId="10296"/>
    <cellStyle name="Normal 3 3 3 2 14" xfId="10297"/>
    <cellStyle name="Normal 3 3 3 2 15" xfId="10298"/>
    <cellStyle name="Normal 3 3 3 2 15 2" xfId="10299"/>
    <cellStyle name="Normal 3 3 3 2 15 2 2" xfId="10300"/>
    <cellStyle name="Normal 3 3 3 2 15 2 2 2" xfId="10301"/>
    <cellStyle name="Normal 3 3 3 2 15 2 2 3" xfId="10302"/>
    <cellStyle name="Normal 3 3 3 2 15 2 2 4" xfId="10303"/>
    <cellStyle name="Normal 3 3 3 2 15 2 2 5" xfId="10304"/>
    <cellStyle name="Normal 3 3 3 2 15 2 2 6" xfId="10305"/>
    <cellStyle name="Normal 3 3 3 2 15 2 2 7" xfId="10306"/>
    <cellStyle name="Normal 3 3 3 2 15 2 2 8" xfId="10307"/>
    <cellStyle name="Normal 3 3 3 2 15 2 3" xfId="10308"/>
    <cellStyle name="Normal 3 3 3 2 15 2 4" xfId="10309"/>
    <cellStyle name="Normal 3 3 3 2 15 2 5" xfId="10310"/>
    <cellStyle name="Normal 3 3 3 2 15 2 6" xfId="10311"/>
    <cellStyle name="Normal 3 3 3 2 15 2 7" xfId="10312"/>
    <cellStyle name="Normal 3 3 3 2 15 2 8" xfId="10313"/>
    <cellStyle name="Normal 3 3 3 2 15 3" xfId="10314"/>
    <cellStyle name="Normal 3 3 3 2 15 4" xfId="10315"/>
    <cellStyle name="Normal 3 3 3 2 15 5" xfId="10316"/>
    <cellStyle name="Normal 3 3 3 2 15 6" xfId="10317"/>
    <cellStyle name="Normal 3 3 3 2 15 7" xfId="10318"/>
    <cellStyle name="Normal 3 3 3 2 15 8" xfId="10319"/>
    <cellStyle name="Normal 3 3 3 2 15 9" xfId="10320"/>
    <cellStyle name="Normal 3 3 3 2 16" xfId="10321"/>
    <cellStyle name="Normal 3 3 3 2 16 2" xfId="10322"/>
    <cellStyle name="Normal 3 3 3 2 16 3" xfId="10323"/>
    <cellStyle name="Normal 3 3 3 2 16 4" xfId="10324"/>
    <cellStyle name="Normal 3 3 3 2 16 5" xfId="10325"/>
    <cellStyle name="Normal 3 3 3 2 16 6" xfId="10326"/>
    <cellStyle name="Normal 3 3 3 2 16 7" xfId="10327"/>
    <cellStyle name="Normal 3 3 3 2 16 8" xfId="10328"/>
    <cellStyle name="Normal 3 3 3 2 17" xfId="10329"/>
    <cellStyle name="Normal 3 3 3 2 18" xfId="10330"/>
    <cellStyle name="Normal 3 3 3 2 19" xfId="10331"/>
    <cellStyle name="Normal 3 3 3 2 2" xfId="10332"/>
    <cellStyle name="Normal 3 3 3 2 2 10" xfId="10333"/>
    <cellStyle name="Normal 3 3 3 2 2 10 2" xfId="10334"/>
    <cellStyle name="Normal 3 3 3 2 2 10 2 2" xfId="10335"/>
    <cellStyle name="Normal 3 3 3 2 2 10 2 2 2" xfId="10336"/>
    <cellStyle name="Normal 3 3 3 2 2 10 2 2 3" xfId="10337"/>
    <cellStyle name="Normal 3 3 3 2 2 10 2 2 4" xfId="10338"/>
    <cellStyle name="Normal 3 3 3 2 2 10 2 2 5" xfId="10339"/>
    <cellStyle name="Normal 3 3 3 2 2 10 2 2 6" xfId="10340"/>
    <cellStyle name="Normal 3 3 3 2 2 10 2 2 7" xfId="10341"/>
    <cellStyle name="Normal 3 3 3 2 2 10 2 2 8" xfId="10342"/>
    <cellStyle name="Normal 3 3 3 2 2 10 2 3" xfId="10343"/>
    <cellStyle name="Normal 3 3 3 2 2 10 2 4" xfId="10344"/>
    <cellStyle name="Normal 3 3 3 2 2 10 2 5" xfId="10345"/>
    <cellStyle name="Normal 3 3 3 2 2 10 2 6" xfId="10346"/>
    <cellStyle name="Normal 3 3 3 2 2 10 2 7" xfId="10347"/>
    <cellStyle name="Normal 3 3 3 2 2 10 2 8" xfId="10348"/>
    <cellStyle name="Normal 3 3 3 2 2 10 3" xfId="10349"/>
    <cellStyle name="Normal 3 3 3 2 2 10 4" xfId="10350"/>
    <cellStyle name="Normal 3 3 3 2 2 10 5" xfId="10351"/>
    <cellStyle name="Normal 3 3 3 2 2 10 6" xfId="10352"/>
    <cellStyle name="Normal 3 3 3 2 2 10 7" xfId="10353"/>
    <cellStyle name="Normal 3 3 3 2 2 10 8" xfId="10354"/>
    <cellStyle name="Normal 3 3 3 2 2 10 9" xfId="10355"/>
    <cellStyle name="Normal 3 3 3 2 2 11" xfId="10356"/>
    <cellStyle name="Normal 3 3 3 2 2 11 2" xfId="10357"/>
    <cellStyle name="Normal 3 3 3 2 2 11 3" xfId="10358"/>
    <cellStyle name="Normal 3 3 3 2 2 11 4" xfId="10359"/>
    <cellStyle name="Normal 3 3 3 2 2 11 5" xfId="10360"/>
    <cellStyle name="Normal 3 3 3 2 2 11 6" xfId="10361"/>
    <cellStyle name="Normal 3 3 3 2 2 11 7" xfId="10362"/>
    <cellStyle name="Normal 3 3 3 2 2 11 8" xfId="10363"/>
    <cellStyle name="Normal 3 3 3 2 2 12" xfId="10364"/>
    <cellStyle name="Normal 3 3 3 2 2 13" xfId="10365"/>
    <cellStyle name="Normal 3 3 3 2 2 14" xfId="10366"/>
    <cellStyle name="Normal 3 3 3 2 2 15" xfId="10367"/>
    <cellStyle name="Normal 3 3 3 2 2 16" xfId="10368"/>
    <cellStyle name="Normal 3 3 3 2 2 17" xfId="10369"/>
    <cellStyle name="Normal 3 3 3 2 2 2" xfId="10370"/>
    <cellStyle name="Normal 3 3 3 2 2 2 10" xfId="10371"/>
    <cellStyle name="Normal 3 3 3 2 2 2 10 2" xfId="10372"/>
    <cellStyle name="Normal 3 3 3 2 2 2 10 2 2" xfId="10373"/>
    <cellStyle name="Normal 3 3 3 2 2 2 10 2 2 2" xfId="10374"/>
    <cellStyle name="Normal 3 3 3 2 2 2 10 2 2 3" xfId="10375"/>
    <cellStyle name="Normal 3 3 3 2 2 2 10 2 2 4" xfId="10376"/>
    <cellStyle name="Normal 3 3 3 2 2 2 10 2 2 5" xfId="10377"/>
    <cellStyle name="Normal 3 3 3 2 2 2 10 2 2 6" xfId="10378"/>
    <cellStyle name="Normal 3 3 3 2 2 2 10 2 2 7" xfId="10379"/>
    <cellStyle name="Normal 3 3 3 2 2 2 10 2 2 8" xfId="10380"/>
    <cellStyle name="Normal 3 3 3 2 2 2 10 2 3" xfId="10381"/>
    <cellStyle name="Normal 3 3 3 2 2 2 10 2 4" xfId="10382"/>
    <cellStyle name="Normal 3 3 3 2 2 2 10 2 5" xfId="10383"/>
    <cellStyle name="Normal 3 3 3 2 2 2 10 2 6" xfId="10384"/>
    <cellStyle name="Normal 3 3 3 2 2 2 10 2 7" xfId="10385"/>
    <cellStyle name="Normal 3 3 3 2 2 2 10 2 8" xfId="10386"/>
    <cellStyle name="Normal 3 3 3 2 2 2 10 3" xfId="10387"/>
    <cellStyle name="Normal 3 3 3 2 2 2 10 4" xfId="10388"/>
    <cellStyle name="Normal 3 3 3 2 2 2 10 5" xfId="10389"/>
    <cellStyle name="Normal 3 3 3 2 2 2 10 6" xfId="10390"/>
    <cellStyle name="Normal 3 3 3 2 2 2 10 7" xfId="10391"/>
    <cellStyle name="Normal 3 3 3 2 2 2 10 8" xfId="10392"/>
    <cellStyle name="Normal 3 3 3 2 2 2 10 9" xfId="10393"/>
    <cellStyle name="Normal 3 3 3 2 2 2 11" xfId="10394"/>
    <cellStyle name="Normal 3 3 3 2 2 2 11 2" xfId="10395"/>
    <cellStyle name="Normal 3 3 3 2 2 2 11 3" xfId="10396"/>
    <cellStyle name="Normal 3 3 3 2 2 2 11 4" xfId="10397"/>
    <cellStyle name="Normal 3 3 3 2 2 2 11 5" xfId="10398"/>
    <cellStyle name="Normal 3 3 3 2 2 2 11 6" xfId="10399"/>
    <cellStyle name="Normal 3 3 3 2 2 2 11 7" xfId="10400"/>
    <cellStyle name="Normal 3 3 3 2 2 2 11 8" xfId="10401"/>
    <cellStyle name="Normal 3 3 3 2 2 2 12" xfId="10402"/>
    <cellStyle name="Normal 3 3 3 2 2 2 13" xfId="10403"/>
    <cellStyle name="Normal 3 3 3 2 2 2 14" xfId="10404"/>
    <cellStyle name="Normal 3 3 3 2 2 2 15" xfId="10405"/>
    <cellStyle name="Normal 3 3 3 2 2 2 16" xfId="10406"/>
    <cellStyle name="Normal 3 3 3 2 2 2 17" xfId="10407"/>
    <cellStyle name="Normal 3 3 3 2 2 2 2" xfId="10408"/>
    <cellStyle name="Normal 3 3 3 2 2 2 2 10" xfId="10409"/>
    <cellStyle name="Normal 3 3 3 2 2 2 2 2" xfId="10410"/>
    <cellStyle name="Normal 3 3 3 2 2 2 2 2 2" xfId="10411"/>
    <cellStyle name="Normal 3 3 3 2 2 2 2 2 2 2" xfId="10412"/>
    <cellStyle name="Normal 3 3 3 2 2 2 2 2 2 2 2" xfId="10413"/>
    <cellStyle name="Normal 3 3 3 2 2 2 2 2 2 2 3" xfId="10414"/>
    <cellStyle name="Normal 3 3 3 2 2 2 2 2 2 2 4" xfId="10415"/>
    <cellStyle name="Normal 3 3 3 2 2 2 2 2 2 2 5" xfId="10416"/>
    <cellStyle name="Normal 3 3 3 2 2 2 2 2 2 2 6" xfId="10417"/>
    <cellStyle name="Normal 3 3 3 2 2 2 2 2 2 2 7" xfId="10418"/>
    <cellStyle name="Normal 3 3 3 2 2 2 2 2 2 2 8" xfId="10419"/>
    <cellStyle name="Normal 3 3 3 2 2 2 2 2 2 3" xfId="10420"/>
    <cellStyle name="Normal 3 3 3 2 2 2 2 2 2 4" xfId="10421"/>
    <cellStyle name="Normal 3 3 3 2 2 2 2 2 2 5" xfId="10422"/>
    <cellStyle name="Normal 3 3 3 2 2 2 2 2 2 6" xfId="10423"/>
    <cellStyle name="Normal 3 3 3 2 2 2 2 2 2 7" xfId="10424"/>
    <cellStyle name="Normal 3 3 3 2 2 2 2 2 2 8" xfId="10425"/>
    <cellStyle name="Normal 3 3 3 2 2 2 2 2 3" xfId="10426"/>
    <cellStyle name="Normal 3 3 3 2 2 2 2 2 4" xfId="10427"/>
    <cellStyle name="Normal 3 3 3 2 2 2 2 2 5" xfId="10428"/>
    <cellStyle name="Normal 3 3 3 2 2 2 2 2 6" xfId="10429"/>
    <cellStyle name="Normal 3 3 3 2 2 2 2 2 7" xfId="10430"/>
    <cellStyle name="Normal 3 3 3 2 2 2 2 2 8" xfId="10431"/>
    <cellStyle name="Normal 3 3 3 2 2 2 2 2 9" xfId="10432"/>
    <cellStyle name="Normal 3 3 3 2 2 2 2 3" xfId="10433"/>
    <cellStyle name="Normal 3 3 3 2 2 2 2 4" xfId="10434"/>
    <cellStyle name="Normal 3 3 3 2 2 2 2 4 2" xfId="10435"/>
    <cellStyle name="Normal 3 3 3 2 2 2 2 4 3" xfId="10436"/>
    <cellStyle name="Normal 3 3 3 2 2 2 2 4 4" xfId="10437"/>
    <cellStyle name="Normal 3 3 3 2 2 2 2 4 5" xfId="10438"/>
    <cellStyle name="Normal 3 3 3 2 2 2 2 4 6" xfId="10439"/>
    <cellStyle name="Normal 3 3 3 2 2 2 2 4 7" xfId="10440"/>
    <cellStyle name="Normal 3 3 3 2 2 2 2 4 8" xfId="10441"/>
    <cellStyle name="Normal 3 3 3 2 2 2 2 5" xfId="10442"/>
    <cellStyle name="Normal 3 3 3 2 2 2 2 6" xfId="10443"/>
    <cellStyle name="Normal 3 3 3 2 2 2 2 7" xfId="10444"/>
    <cellStyle name="Normal 3 3 3 2 2 2 2 8" xfId="10445"/>
    <cellStyle name="Normal 3 3 3 2 2 2 2 9" xfId="10446"/>
    <cellStyle name="Normal 3 3 3 2 2 2 3" xfId="10447"/>
    <cellStyle name="Normal 3 3 3 2 2 2 4" xfId="10448"/>
    <cellStyle name="Normal 3 3 3 2 2 2 5" xfId="10449"/>
    <cellStyle name="Normal 3 3 3 2 2 2 6" xfId="10450"/>
    <cellStyle name="Normal 3 3 3 2 2 2 7" xfId="10451"/>
    <cellStyle name="Normal 3 3 3 2 2 2 8" xfId="10452"/>
    <cellStyle name="Normal 3 3 3 2 2 2 9" xfId="10453"/>
    <cellStyle name="Normal 3 3 3 2 2 3" xfId="10454"/>
    <cellStyle name="Normal 3 3 3 2 2 3 10" xfId="10455"/>
    <cellStyle name="Normal 3 3 3 2 2 3 2" xfId="10456"/>
    <cellStyle name="Normal 3 3 3 2 2 3 2 2" xfId="10457"/>
    <cellStyle name="Normal 3 3 3 2 2 3 2 2 2" xfId="10458"/>
    <cellStyle name="Normal 3 3 3 2 2 3 2 2 2 2" xfId="10459"/>
    <cellStyle name="Normal 3 3 3 2 2 3 2 2 2 3" xfId="10460"/>
    <cellStyle name="Normal 3 3 3 2 2 3 2 2 2 4" xfId="10461"/>
    <cellStyle name="Normal 3 3 3 2 2 3 2 2 2 5" xfId="10462"/>
    <cellStyle name="Normal 3 3 3 2 2 3 2 2 2 6" xfId="10463"/>
    <cellStyle name="Normal 3 3 3 2 2 3 2 2 2 7" xfId="10464"/>
    <cellStyle name="Normal 3 3 3 2 2 3 2 2 2 8" xfId="10465"/>
    <cellStyle name="Normal 3 3 3 2 2 3 2 2 3" xfId="10466"/>
    <cellStyle name="Normal 3 3 3 2 2 3 2 2 4" xfId="10467"/>
    <cellStyle name="Normal 3 3 3 2 2 3 2 2 5" xfId="10468"/>
    <cellStyle name="Normal 3 3 3 2 2 3 2 2 6" xfId="10469"/>
    <cellStyle name="Normal 3 3 3 2 2 3 2 2 7" xfId="10470"/>
    <cellStyle name="Normal 3 3 3 2 2 3 2 2 8" xfId="10471"/>
    <cellStyle name="Normal 3 3 3 2 2 3 2 3" xfId="10472"/>
    <cellStyle name="Normal 3 3 3 2 2 3 2 4" xfId="10473"/>
    <cellStyle name="Normal 3 3 3 2 2 3 2 5" xfId="10474"/>
    <cellStyle name="Normal 3 3 3 2 2 3 2 6" xfId="10475"/>
    <cellStyle name="Normal 3 3 3 2 2 3 2 7" xfId="10476"/>
    <cellStyle name="Normal 3 3 3 2 2 3 2 8" xfId="10477"/>
    <cellStyle name="Normal 3 3 3 2 2 3 2 9" xfId="10478"/>
    <cellStyle name="Normal 3 3 3 2 2 3 3" xfId="10479"/>
    <cellStyle name="Normal 3 3 3 2 2 3 4" xfId="10480"/>
    <cellStyle name="Normal 3 3 3 2 2 3 4 2" xfId="10481"/>
    <cellStyle name="Normal 3 3 3 2 2 3 4 3" xfId="10482"/>
    <cellStyle name="Normal 3 3 3 2 2 3 4 4" xfId="10483"/>
    <cellStyle name="Normal 3 3 3 2 2 3 4 5" xfId="10484"/>
    <cellStyle name="Normal 3 3 3 2 2 3 4 6" xfId="10485"/>
    <cellStyle name="Normal 3 3 3 2 2 3 4 7" xfId="10486"/>
    <cellStyle name="Normal 3 3 3 2 2 3 4 8" xfId="10487"/>
    <cellStyle name="Normal 3 3 3 2 2 3 5" xfId="10488"/>
    <cellStyle name="Normal 3 3 3 2 2 3 6" xfId="10489"/>
    <cellStyle name="Normal 3 3 3 2 2 3 7" xfId="10490"/>
    <cellStyle name="Normal 3 3 3 2 2 3 8" xfId="10491"/>
    <cellStyle name="Normal 3 3 3 2 2 3 9" xfId="10492"/>
    <cellStyle name="Normal 3 3 3 2 2 4" xfId="10493"/>
    <cellStyle name="Normal 3 3 3 2 2 5" xfId="10494"/>
    <cellStyle name="Normal 3 3 3 2 2 6" xfId="10495"/>
    <cellStyle name="Normal 3 3 3 2 2 7" xfId="10496"/>
    <cellStyle name="Normal 3 3 3 2 2 8" xfId="10497"/>
    <cellStyle name="Normal 3 3 3 2 2 9" xfId="10498"/>
    <cellStyle name="Normal 3 3 3 2 20" xfId="10499"/>
    <cellStyle name="Normal 3 3 3 2 21" xfId="10500"/>
    <cellStyle name="Normal 3 3 3 2 22" xfId="10501"/>
    <cellStyle name="Normal 3 3 3 2 3" xfId="10502"/>
    <cellStyle name="Normal 3 3 3 2 4" xfId="10503"/>
    <cellStyle name="Normal 3 3 3 2 5" xfId="10504"/>
    <cellStyle name="Normal 3 3 3 2 6" xfId="10505"/>
    <cellStyle name="Normal 3 3 3 2 7" xfId="10506"/>
    <cellStyle name="Normal 3 3 3 2 7 10" xfId="10507"/>
    <cellStyle name="Normal 3 3 3 2 7 2" xfId="10508"/>
    <cellStyle name="Normal 3 3 3 2 7 2 2" xfId="10509"/>
    <cellStyle name="Normal 3 3 3 2 7 2 2 2" xfId="10510"/>
    <cellStyle name="Normal 3 3 3 2 7 2 2 2 2" xfId="10511"/>
    <cellStyle name="Normal 3 3 3 2 7 2 2 2 3" xfId="10512"/>
    <cellStyle name="Normal 3 3 3 2 7 2 2 2 4" xfId="10513"/>
    <cellStyle name="Normal 3 3 3 2 7 2 2 2 5" xfId="10514"/>
    <cellStyle name="Normal 3 3 3 2 7 2 2 2 6" xfId="10515"/>
    <cellStyle name="Normal 3 3 3 2 7 2 2 2 7" xfId="10516"/>
    <cellStyle name="Normal 3 3 3 2 7 2 2 2 8" xfId="10517"/>
    <cellStyle name="Normal 3 3 3 2 7 2 2 3" xfId="10518"/>
    <cellStyle name="Normal 3 3 3 2 7 2 2 4" xfId="10519"/>
    <cellStyle name="Normal 3 3 3 2 7 2 2 5" xfId="10520"/>
    <cellStyle name="Normal 3 3 3 2 7 2 2 6" xfId="10521"/>
    <cellStyle name="Normal 3 3 3 2 7 2 2 7" xfId="10522"/>
    <cellStyle name="Normal 3 3 3 2 7 2 2 8" xfId="10523"/>
    <cellStyle name="Normal 3 3 3 2 7 2 3" xfId="10524"/>
    <cellStyle name="Normal 3 3 3 2 7 2 4" xfId="10525"/>
    <cellStyle name="Normal 3 3 3 2 7 2 5" xfId="10526"/>
    <cellStyle name="Normal 3 3 3 2 7 2 6" xfId="10527"/>
    <cellStyle name="Normal 3 3 3 2 7 2 7" xfId="10528"/>
    <cellStyle name="Normal 3 3 3 2 7 2 8" xfId="10529"/>
    <cellStyle name="Normal 3 3 3 2 7 2 9" xfId="10530"/>
    <cellStyle name="Normal 3 3 3 2 7 3" xfId="10531"/>
    <cellStyle name="Normal 3 3 3 2 7 4" xfId="10532"/>
    <cellStyle name="Normal 3 3 3 2 7 4 2" xfId="10533"/>
    <cellStyle name="Normal 3 3 3 2 7 4 3" xfId="10534"/>
    <cellStyle name="Normal 3 3 3 2 7 4 4" xfId="10535"/>
    <cellStyle name="Normal 3 3 3 2 7 4 5" xfId="10536"/>
    <cellStyle name="Normal 3 3 3 2 7 4 6" xfId="10537"/>
    <cellStyle name="Normal 3 3 3 2 7 4 7" xfId="10538"/>
    <cellStyle name="Normal 3 3 3 2 7 4 8" xfId="10539"/>
    <cellStyle name="Normal 3 3 3 2 7 5" xfId="10540"/>
    <cellStyle name="Normal 3 3 3 2 7 6" xfId="10541"/>
    <cellStyle name="Normal 3 3 3 2 7 7" xfId="10542"/>
    <cellStyle name="Normal 3 3 3 2 7 8" xfId="10543"/>
    <cellStyle name="Normal 3 3 3 2 7 9" xfId="10544"/>
    <cellStyle name="Normal 3 3 3 2 8" xfId="10545"/>
    <cellStyle name="Normal 3 3 3 2 9" xfId="10546"/>
    <cellStyle name="Normal 3 3 3 20" xfId="10547"/>
    <cellStyle name="Normal 3 3 3 21" xfId="10548"/>
    <cellStyle name="Normal 3 3 3 22" xfId="10549"/>
    <cellStyle name="Normal 3 3 3 3" xfId="10550"/>
    <cellStyle name="Normal 3 3 3 3 10" xfId="10551"/>
    <cellStyle name="Normal 3 3 3 3 10 2" xfId="10552"/>
    <cellStyle name="Normal 3 3 3 3 10 2 2" xfId="10553"/>
    <cellStyle name="Normal 3 3 3 3 10 2 2 2" xfId="10554"/>
    <cellStyle name="Normal 3 3 3 3 10 2 2 3" xfId="10555"/>
    <cellStyle name="Normal 3 3 3 3 10 2 2 4" xfId="10556"/>
    <cellStyle name="Normal 3 3 3 3 10 2 2 5" xfId="10557"/>
    <cellStyle name="Normal 3 3 3 3 10 2 2 6" xfId="10558"/>
    <cellStyle name="Normal 3 3 3 3 10 2 2 7" xfId="10559"/>
    <cellStyle name="Normal 3 3 3 3 10 2 2 8" xfId="10560"/>
    <cellStyle name="Normal 3 3 3 3 10 2 3" xfId="10561"/>
    <cellStyle name="Normal 3 3 3 3 10 2 4" xfId="10562"/>
    <cellStyle name="Normal 3 3 3 3 10 2 5" xfId="10563"/>
    <cellStyle name="Normal 3 3 3 3 10 2 6" xfId="10564"/>
    <cellStyle name="Normal 3 3 3 3 10 2 7" xfId="10565"/>
    <cellStyle name="Normal 3 3 3 3 10 2 8" xfId="10566"/>
    <cellStyle name="Normal 3 3 3 3 10 3" xfId="10567"/>
    <cellStyle name="Normal 3 3 3 3 10 4" xfId="10568"/>
    <cellStyle name="Normal 3 3 3 3 10 5" xfId="10569"/>
    <cellStyle name="Normal 3 3 3 3 10 6" xfId="10570"/>
    <cellStyle name="Normal 3 3 3 3 10 7" xfId="10571"/>
    <cellStyle name="Normal 3 3 3 3 10 8" xfId="10572"/>
    <cellStyle name="Normal 3 3 3 3 10 9" xfId="10573"/>
    <cellStyle name="Normal 3 3 3 3 11" xfId="10574"/>
    <cellStyle name="Normal 3 3 3 3 11 2" xfId="10575"/>
    <cellStyle name="Normal 3 3 3 3 11 3" xfId="10576"/>
    <cellStyle name="Normal 3 3 3 3 11 4" xfId="10577"/>
    <cellStyle name="Normal 3 3 3 3 11 5" xfId="10578"/>
    <cellStyle name="Normal 3 3 3 3 11 6" xfId="10579"/>
    <cellStyle name="Normal 3 3 3 3 11 7" xfId="10580"/>
    <cellStyle name="Normal 3 3 3 3 11 8" xfId="10581"/>
    <cellStyle name="Normal 3 3 3 3 12" xfId="10582"/>
    <cellStyle name="Normal 3 3 3 3 13" xfId="10583"/>
    <cellStyle name="Normal 3 3 3 3 14" xfId="10584"/>
    <cellStyle name="Normal 3 3 3 3 15" xfId="10585"/>
    <cellStyle name="Normal 3 3 3 3 16" xfId="10586"/>
    <cellStyle name="Normal 3 3 3 3 17" xfId="10587"/>
    <cellStyle name="Normal 3 3 3 3 2" xfId="10588"/>
    <cellStyle name="Normal 3 3 3 3 2 10" xfId="10589"/>
    <cellStyle name="Normal 3 3 3 3 2 10 2" xfId="10590"/>
    <cellStyle name="Normal 3 3 3 3 2 10 2 2" xfId="10591"/>
    <cellStyle name="Normal 3 3 3 3 2 10 2 2 2" xfId="10592"/>
    <cellStyle name="Normal 3 3 3 3 2 10 2 2 3" xfId="10593"/>
    <cellStyle name="Normal 3 3 3 3 2 10 2 2 4" xfId="10594"/>
    <cellStyle name="Normal 3 3 3 3 2 10 2 2 5" xfId="10595"/>
    <cellStyle name="Normal 3 3 3 3 2 10 2 2 6" xfId="10596"/>
    <cellStyle name="Normal 3 3 3 3 2 10 2 2 7" xfId="10597"/>
    <cellStyle name="Normal 3 3 3 3 2 10 2 2 8" xfId="10598"/>
    <cellStyle name="Normal 3 3 3 3 2 10 2 3" xfId="10599"/>
    <cellStyle name="Normal 3 3 3 3 2 10 2 4" xfId="10600"/>
    <cellStyle name="Normal 3 3 3 3 2 10 2 5" xfId="10601"/>
    <cellStyle name="Normal 3 3 3 3 2 10 2 6" xfId="10602"/>
    <cellStyle name="Normal 3 3 3 3 2 10 2 7" xfId="10603"/>
    <cellStyle name="Normal 3 3 3 3 2 10 2 8" xfId="10604"/>
    <cellStyle name="Normal 3 3 3 3 2 10 3" xfId="10605"/>
    <cellStyle name="Normal 3 3 3 3 2 10 4" xfId="10606"/>
    <cellStyle name="Normal 3 3 3 3 2 10 5" xfId="10607"/>
    <cellStyle name="Normal 3 3 3 3 2 10 6" xfId="10608"/>
    <cellStyle name="Normal 3 3 3 3 2 10 7" xfId="10609"/>
    <cellStyle name="Normal 3 3 3 3 2 10 8" xfId="10610"/>
    <cellStyle name="Normal 3 3 3 3 2 10 9" xfId="10611"/>
    <cellStyle name="Normal 3 3 3 3 2 11" xfId="10612"/>
    <cellStyle name="Normal 3 3 3 3 2 11 2" xfId="10613"/>
    <cellStyle name="Normal 3 3 3 3 2 11 3" xfId="10614"/>
    <cellStyle name="Normal 3 3 3 3 2 11 4" xfId="10615"/>
    <cellStyle name="Normal 3 3 3 3 2 11 5" xfId="10616"/>
    <cellStyle name="Normal 3 3 3 3 2 11 6" xfId="10617"/>
    <cellStyle name="Normal 3 3 3 3 2 11 7" xfId="10618"/>
    <cellStyle name="Normal 3 3 3 3 2 11 8" xfId="10619"/>
    <cellStyle name="Normal 3 3 3 3 2 12" xfId="10620"/>
    <cellStyle name="Normal 3 3 3 3 2 13" xfId="10621"/>
    <cellStyle name="Normal 3 3 3 3 2 14" xfId="10622"/>
    <cellStyle name="Normal 3 3 3 3 2 15" xfId="10623"/>
    <cellStyle name="Normal 3 3 3 3 2 16" xfId="10624"/>
    <cellStyle name="Normal 3 3 3 3 2 17" xfId="10625"/>
    <cellStyle name="Normal 3 3 3 3 2 2" xfId="10626"/>
    <cellStyle name="Normal 3 3 3 3 2 2 10" xfId="10627"/>
    <cellStyle name="Normal 3 3 3 3 2 2 2" xfId="10628"/>
    <cellStyle name="Normal 3 3 3 3 2 2 2 2" xfId="10629"/>
    <cellStyle name="Normal 3 3 3 3 2 2 2 2 2" xfId="10630"/>
    <cellStyle name="Normal 3 3 3 3 2 2 2 2 2 2" xfId="10631"/>
    <cellStyle name="Normal 3 3 3 3 2 2 2 2 2 3" xfId="10632"/>
    <cellStyle name="Normal 3 3 3 3 2 2 2 2 2 4" xfId="10633"/>
    <cellStyle name="Normal 3 3 3 3 2 2 2 2 2 5" xfId="10634"/>
    <cellStyle name="Normal 3 3 3 3 2 2 2 2 2 6" xfId="10635"/>
    <cellStyle name="Normal 3 3 3 3 2 2 2 2 2 7" xfId="10636"/>
    <cellStyle name="Normal 3 3 3 3 2 2 2 2 2 8" xfId="10637"/>
    <cellStyle name="Normal 3 3 3 3 2 2 2 2 3" xfId="10638"/>
    <cellStyle name="Normal 3 3 3 3 2 2 2 2 4" xfId="10639"/>
    <cellStyle name="Normal 3 3 3 3 2 2 2 2 5" xfId="10640"/>
    <cellStyle name="Normal 3 3 3 3 2 2 2 2 6" xfId="10641"/>
    <cellStyle name="Normal 3 3 3 3 2 2 2 2 7" xfId="10642"/>
    <cellStyle name="Normal 3 3 3 3 2 2 2 2 8" xfId="10643"/>
    <cellStyle name="Normal 3 3 3 3 2 2 2 3" xfId="10644"/>
    <cellStyle name="Normal 3 3 3 3 2 2 2 4" xfId="10645"/>
    <cellStyle name="Normal 3 3 3 3 2 2 2 5" xfId="10646"/>
    <cellStyle name="Normal 3 3 3 3 2 2 2 6" xfId="10647"/>
    <cellStyle name="Normal 3 3 3 3 2 2 2 7" xfId="10648"/>
    <cellStyle name="Normal 3 3 3 3 2 2 2 8" xfId="10649"/>
    <cellStyle name="Normal 3 3 3 3 2 2 2 9" xfId="10650"/>
    <cellStyle name="Normal 3 3 3 3 2 2 3" xfId="10651"/>
    <cellStyle name="Normal 3 3 3 3 2 2 4" xfId="10652"/>
    <cellStyle name="Normal 3 3 3 3 2 2 4 2" xfId="10653"/>
    <cellStyle name="Normal 3 3 3 3 2 2 4 3" xfId="10654"/>
    <cellStyle name="Normal 3 3 3 3 2 2 4 4" xfId="10655"/>
    <cellStyle name="Normal 3 3 3 3 2 2 4 5" xfId="10656"/>
    <cellStyle name="Normal 3 3 3 3 2 2 4 6" xfId="10657"/>
    <cellStyle name="Normal 3 3 3 3 2 2 4 7" xfId="10658"/>
    <cellStyle name="Normal 3 3 3 3 2 2 4 8" xfId="10659"/>
    <cellStyle name="Normal 3 3 3 3 2 2 5" xfId="10660"/>
    <cellStyle name="Normal 3 3 3 3 2 2 6" xfId="10661"/>
    <cellStyle name="Normal 3 3 3 3 2 2 7" xfId="10662"/>
    <cellStyle name="Normal 3 3 3 3 2 2 8" xfId="10663"/>
    <cellStyle name="Normal 3 3 3 3 2 2 9" xfId="10664"/>
    <cellStyle name="Normal 3 3 3 3 2 3" xfId="10665"/>
    <cellStyle name="Normal 3 3 3 3 2 4" xfId="10666"/>
    <cellStyle name="Normal 3 3 3 3 2 5" xfId="10667"/>
    <cellStyle name="Normal 3 3 3 3 2 6" xfId="10668"/>
    <cellStyle name="Normal 3 3 3 3 2 7" xfId="10669"/>
    <cellStyle name="Normal 3 3 3 3 2 8" xfId="10670"/>
    <cellStyle name="Normal 3 3 3 3 2 9" xfId="10671"/>
    <cellStyle name="Normal 3 3 3 3 3" xfId="10672"/>
    <cellStyle name="Normal 3 3 3 3 3 10" xfId="10673"/>
    <cellStyle name="Normal 3 3 3 3 3 2" xfId="10674"/>
    <cellStyle name="Normal 3 3 3 3 3 2 2" xfId="10675"/>
    <cellStyle name="Normal 3 3 3 3 3 2 2 2" xfId="10676"/>
    <cellStyle name="Normal 3 3 3 3 3 2 2 2 2" xfId="10677"/>
    <cellStyle name="Normal 3 3 3 3 3 2 2 2 3" xfId="10678"/>
    <cellStyle name="Normal 3 3 3 3 3 2 2 2 4" xfId="10679"/>
    <cellStyle name="Normal 3 3 3 3 3 2 2 2 5" xfId="10680"/>
    <cellStyle name="Normal 3 3 3 3 3 2 2 2 6" xfId="10681"/>
    <cellStyle name="Normal 3 3 3 3 3 2 2 2 7" xfId="10682"/>
    <cellStyle name="Normal 3 3 3 3 3 2 2 2 8" xfId="10683"/>
    <cellStyle name="Normal 3 3 3 3 3 2 2 3" xfId="10684"/>
    <cellStyle name="Normal 3 3 3 3 3 2 2 4" xfId="10685"/>
    <cellStyle name="Normal 3 3 3 3 3 2 2 5" xfId="10686"/>
    <cellStyle name="Normal 3 3 3 3 3 2 2 6" xfId="10687"/>
    <cellStyle name="Normal 3 3 3 3 3 2 2 7" xfId="10688"/>
    <cellStyle name="Normal 3 3 3 3 3 2 2 8" xfId="10689"/>
    <cellStyle name="Normal 3 3 3 3 3 2 3" xfId="10690"/>
    <cellStyle name="Normal 3 3 3 3 3 2 4" xfId="10691"/>
    <cellStyle name="Normal 3 3 3 3 3 2 5" xfId="10692"/>
    <cellStyle name="Normal 3 3 3 3 3 2 6" xfId="10693"/>
    <cellStyle name="Normal 3 3 3 3 3 2 7" xfId="10694"/>
    <cellStyle name="Normal 3 3 3 3 3 2 8" xfId="10695"/>
    <cellStyle name="Normal 3 3 3 3 3 2 9" xfId="10696"/>
    <cellStyle name="Normal 3 3 3 3 3 3" xfId="10697"/>
    <cellStyle name="Normal 3 3 3 3 3 4" xfId="10698"/>
    <cellStyle name="Normal 3 3 3 3 3 4 2" xfId="10699"/>
    <cellStyle name="Normal 3 3 3 3 3 4 3" xfId="10700"/>
    <cellStyle name="Normal 3 3 3 3 3 4 4" xfId="10701"/>
    <cellStyle name="Normal 3 3 3 3 3 4 5" xfId="10702"/>
    <cellStyle name="Normal 3 3 3 3 3 4 6" xfId="10703"/>
    <cellStyle name="Normal 3 3 3 3 3 4 7" xfId="10704"/>
    <cellStyle name="Normal 3 3 3 3 3 4 8" xfId="10705"/>
    <cellStyle name="Normal 3 3 3 3 3 5" xfId="10706"/>
    <cellStyle name="Normal 3 3 3 3 3 6" xfId="10707"/>
    <cellStyle name="Normal 3 3 3 3 3 7" xfId="10708"/>
    <cellStyle name="Normal 3 3 3 3 3 8" xfId="10709"/>
    <cellStyle name="Normal 3 3 3 3 3 9" xfId="10710"/>
    <cellStyle name="Normal 3 3 3 3 4" xfId="10711"/>
    <cellStyle name="Normal 3 3 3 3 5" xfId="10712"/>
    <cellStyle name="Normal 3 3 3 3 6" xfId="10713"/>
    <cellStyle name="Normal 3 3 3 3 7" xfId="10714"/>
    <cellStyle name="Normal 3 3 3 3 8" xfId="10715"/>
    <cellStyle name="Normal 3 3 3 3 9" xfId="10716"/>
    <cellStyle name="Normal 3 3 3 4" xfId="10717"/>
    <cellStyle name="Normal 3 3 3 5" xfId="10718"/>
    <cellStyle name="Normal 3 3 3 6" xfId="10719"/>
    <cellStyle name="Normal 3 3 3 7" xfId="10720"/>
    <cellStyle name="Normal 3 3 3 7 10" xfId="10721"/>
    <cellStyle name="Normal 3 3 3 7 2" xfId="10722"/>
    <cellStyle name="Normal 3 3 3 7 2 2" xfId="10723"/>
    <cellStyle name="Normal 3 3 3 7 2 2 2" xfId="10724"/>
    <cellStyle name="Normal 3 3 3 7 2 2 2 2" xfId="10725"/>
    <cellStyle name="Normal 3 3 3 7 2 2 2 3" xfId="10726"/>
    <cellStyle name="Normal 3 3 3 7 2 2 2 4" xfId="10727"/>
    <cellStyle name="Normal 3 3 3 7 2 2 2 5" xfId="10728"/>
    <cellStyle name="Normal 3 3 3 7 2 2 2 6" xfId="10729"/>
    <cellStyle name="Normal 3 3 3 7 2 2 2 7" xfId="10730"/>
    <cellStyle name="Normal 3 3 3 7 2 2 2 8" xfId="10731"/>
    <cellStyle name="Normal 3 3 3 7 2 2 3" xfId="10732"/>
    <cellStyle name="Normal 3 3 3 7 2 2 4" xfId="10733"/>
    <cellStyle name="Normal 3 3 3 7 2 2 5" xfId="10734"/>
    <cellStyle name="Normal 3 3 3 7 2 2 6" xfId="10735"/>
    <cellStyle name="Normal 3 3 3 7 2 2 7" xfId="10736"/>
    <cellStyle name="Normal 3 3 3 7 2 2 8" xfId="10737"/>
    <cellStyle name="Normal 3 3 3 7 2 3" xfId="10738"/>
    <cellStyle name="Normal 3 3 3 7 2 4" xfId="10739"/>
    <cellStyle name="Normal 3 3 3 7 2 5" xfId="10740"/>
    <cellStyle name="Normal 3 3 3 7 2 6" xfId="10741"/>
    <cellStyle name="Normal 3 3 3 7 2 7" xfId="10742"/>
    <cellStyle name="Normal 3 3 3 7 2 8" xfId="10743"/>
    <cellStyle name="Normal 3 3 3 7 2 9" xfId="10744"/>
    <cellStyle name="Normal 3 3 3 7 3" xfId="10745"/>
    <cellStyle name="Normal 3 3 3 7 4" xfId="10746"/>
    <cellStyle name="Normal 3 3 3 7 4 2" xfId="10747"/>
    <cellStyle name="Normal 3 3 3 7 4 3" xfId="10748"/>
    <cellStyle name="Normal 3 3 3 7 4 4" xfId="10749"/>
    <cellStyle name="Normal 3 3 3 7 4 5" xfId="10750"/>
    <cellStyle name="Normal 3 3 3 7 4 6" xfId="10751"/>
    <cellStyle name="Normal 3 3 3 7 4 7" xfId="10752"/>
    <cellStyle name="Normal 3 3 3 7 4 8" xfId="10753"/>
    <cellStyle name="Normal 3 3 3 7 5" xfId="10754"/>
    <cellStyle name="Normal 3 3 3 7 6" xfId="10755"/>
    <cellStyle name="Normal 3 3 3 7 7" xfId="10756"/>
    <cellStyle name="Normal 3 3 3 7 8" xfId="10757"/>
    <cellStyle name="Normal 3 3 3 7 9" xfId="10758"/>
    <cellStyle name="Normal 3 3 3 8" xfId="10759"/>
    <cellStyle name="Normal 3 3 3 9" xfId="10760"/>
    <cellStyle name="Normal 3 3 30" xfId="10761"/>
    <cellStyle name="Normal 3 3 31" xfId="10762"/>
    <cellStyle name="Normal 3 3 32" xfId="10763"/>
    <cellStyle name="Normal 3 3 33" xfId="10764"/>
    <cellStyle name="Normal 3 3 34" xfId="10765"/>
    <cellStyle name="Normal 3 3 35" xfId="10766"/>
    <cellStyle name="Normal 3 3 36" xfId="10767"/>
    <cellStyle name="Normal 3 3 36 2" xfId="10768"/>
    <cellStyle name="Normal 3 3 36 2 2" xfId="10769"/>
    <cellStyle name="Normal 3 3 36 2 2 2" xfId="10770"/>
    <cellStyle name="Normal 3 3 36 2 2 3" xfId="10771"/>
    <cellStyle name="Normal 3 3 36 2 2 4" xfId="10772"/>
    <cellStyle name="Normal 3 3 36 2 2 5" xfId="10773"/>
    <cellStyle name="Normal 3 3 36 2 2 6" xfId="10774"/>
    <cellStyle name="Normal 3 3 36 2 2 7" xfId="10775"/>
    <cellStyle name="Normal 3 3 36 2 2 8" xfId="10776"/>
    <cellStyle name="Normal 3 3 36 2 3" xfId="10777"/>
    <cellStyle name="Normal 3 3 36 2 4" xfId="10778"/>
    <cellStyle name="Normal 3 3 36 2 5" xfId="10779"/>
    <cellStyle name="Normal 3 3 36 2 6" xfId="10780"/>
    <cellStyle name="Normal 3 3 36 2 7" xfId="10781"/>
    <cellStyle name="Normal 3 3 36 2 8" xfId="10782"/>
    <cellStyle name="Normal 3 3 36 3" xfId="10783"/>
    <cellStyle name="Normal 3 3 36 4" xfId="10784"/>
    <cellStyle name="Normal 3 3 36 5" xfId="10785"/>
    <cellStyle name="Normal 3 3 36 6" xfId="10786"/>
    <cellStyle name="Normal 3 3 36 7" xfId="10787"/>
    <cellStyle name="Normal 3 3 36 8" xfId="10788"/>
    <cellStyle name="Normal 3 3 36 9" xfId="10789"/>
    <cellStyle name="Normal 3 3 37" xfId="10790"/>
    <cellStyle name="Normal 3 3 37 2" xfId="10791"/>
    <cellStyle name="Normal 3 3 37 3" xfId="10792"/>
    <cellStyle name="Normal 3 3 37 4" xfId="10793"/>
    <cellStyle name="Normal 3 3 37 5" xfId="10794"/>
    <cellStyle name="Normal 3 3 37 6" xfId="10795"/>
    <cellStyle name="Normal 3 3 37 7" xfId="10796"/>
    <cellStyle name="Normal 3 3 37 8" xfId="10797"/>
    <cellStyle name="Normal 3 3 38" xfId="10798"/>
    <cellStyle name="Normal 3 3 39" xfId="10799"/>
    <cellStyle name="Normal 3 3 4" xfId="10800"/>
    <cellStyle name="Normal 3 3 40" xfId="10801"/>
    <cellStyle name="Normal 3 3 41" xfId="10802"/>
    <cellStyle name="Normal 3 3 42" xfId="10803"/>
    <cellStyle name="Normal 3 3 43" xfId="10804"/>
    <cellStyle name="Normal 3 3 44" xfId="13735"/>
    <cellStyle name="Normal 3 3 5" xfId="10805"/>
    <cellStyle name="Normal 3 3 6" xfId="10806"/>
    <cellStyle name="Normal 3 3 7" xfId="10807"/>
    <cellStyle name="Normal 3 3 8" xfId="10808"/>
    <cellStyle name="Normal 3 3 9" xfId="10809"/>
    <cellStyle name="Normal 3 4" xfId="10810"/>
    <cellStyle name="Normal 3 5" xfId="10811"/>
    <cellStyle name="Normal 3 6" xfId="10812"/>
    <cellStyle name="Normal 3 7" xfId="10813"/>
    <cellStyle name="Normal 3 8" xfId="10814"/>
    <cellStyle name="Normal 3 9" xfId="10815"/>
    <cellStyle name="Normal 30" xfId="10816"/>
    <cellStyle name="Normal 30 10" xfId="10817"/>
    <cellStyle name="Normal 30 11" xfId="10818"/>
    <cellStyle name="Normal 30 12" xfId="10819"/>
    <cellStyle name="Normal 30 13" xfId="10820"/>
    <cellStyle name="Normal 30 14" xfId="10821"/>
    <cellStyle name="Normal 30 15" xfId="10822"/>
    <cellStyle name="Normal 30 16" xfId="10823"/>
    <cellStyle name="Normal 30 17" xfId="10824"/>
    <cellStyle name="Normal 30 18" xfId="10825"/>
    <cellStyle name="Normal 30 19" xfId="10826"/>
    <cellStyle name="Normal 30 2" xfId="10827"/>
    <cellStyle name="Normal 30 20" xfId="10828"/>
    <cellStyle name="Normal 30 21" xfId="10829"/>
    <cellStyle name="Normal 30 22" xfId="10830"/>
    <cellStyle name="Normal 30 23" xfId="10831"/>
    <cellStyle name="Normal 30 3" xfId="10832"/>
    <cellStyle name="Normal 30 4" xfId="10833"/>
    <cellStyle name="Normal 30 5" xfId="10834"/>
    <cellStyle name="Normal 30 6" xfId="10835"/>
    <cellStyle name="Normal 30 7" xfId="10836"/>
    <cellStyle name="Normal 30 8" xfId="10837"/>
    <cellStyle name="Normal 30 9" xfId="10838"/>
    <cellStyle name="Normal 31" xfId="13717"/>
    <cellStyle name="Normal 31 2" xfId="10839"/>
    <cellStyle name="Normal 31 3" xfId="10840"/>
    <cellStyle name="Normal 31 4" xfId="10841"/>
    <cellStyle name="Normal 31 5" xfId="10842"/>
    <cellStyle name="Normal 31 6" xfId="10843"/>
    <cellStyle name="Normal 31 7" xfId="13719"/>
    <cellStyle name="Normal 32" xfId="10844"/>
    <cellStyle name="Normal 32 10" xfId="10845"/>
    <cellStyle name="Normal 32 11" xfId="10846"/>
    <cellStyle name="Normal 32 12" xfId="10847"/>
    <cellStyle name="Normal 32 13" xfId="10848"/>
    <cellStyle name="Normal 32 14" xfId="10849"/>
    <cellStyle name="Normal 32 15" xfId="10850"/>
    <cellStyle name="Normal 32 16" xfId="10851"/>
    <cellStyle name="Normal 32 17" xfId="10852"/>
    <cellStyle name="Normal 32 18" xfId="10853"/>
    <cellStyle name="Normal 32 19" xfId="10854"/>
    <cellStyle name="Normal 32 2" xfId="10855"/>
    <cellStyle name="Normal 32 20" xfId="10856"/>
    <cellStyle name="Normal 32 21" xfId="10857"/>
    <cellStyle name="Normal 32 22" xfId="10858"/>
    <cellStyle name="Normal 32 23" xfId="10859"/>
    <cellStyle name="Normal 32 3" xfId="10860"/>
    <cellStyle name="Normal 32 4" xfId="10861"/>
    <cellStyle name="Normal 32 5" xfId="10862"/>
    <cellStyle name="Normal 32 6" xfId="10863"/>
    <cellStyle name="Normal 32 7" xfId="10864"/>
    <cellStyle name="Normal 32 8" xfId="10865"/>
    <cellStyle name="Normal 32 9" xfId="10866"/>
    <cellStyle name="Normal 33" xfId="10867"/>
    <cellStyle name="Normal 33 10" xfId="10868"/>
    <cellStyle name="Normal 33 11" xfId="10869"/>
    <cellStyle name="Normal 33 12" xfId="10870"/>
    <cellStyle name="Normal 33 13" xfId="10871"/>
    <cellStyle name="Normal 33 14" xfId="10872"/>
    <cellStyle name="Normal 33 15" xfId="10873"/>
    <cellStyle name="Normal 33 16" xfId="10874"/>
    <cellStyle name="Normal 33 17" xfId="10875"/>
    <cellStyle name="Normal 33 18" xfId="10876"/>
    <cellStyle name="Normal 33 19" xfId="10877"/>
    <cellStyle name="Normal 33 2" xfId="10878"/>
    <cellStyle name="Normal 33 20" xfId="10879"/>
    <cellStyle name="Normal 33 21" xfId="10880"/>
    <cellStyle name="Normal 33 22" xfId="10881"/>
    <cellStyle name="Normal 33 23" xfId="10882"/>
    <cellStyle name="Normal 33 3" xfId="10883"/>
    <cellStyle name="Normal 33 4" xfId="10884"/>
    <cellStyle name="Normal 33 5" xfId="10885"/>
    <cellStyle name="Normal 33 6" xfId="10886"/>
    <cellStyle name="Normal 33 7" xfId="10887"/>
    <cellStyle name="Normal 33 8" xfId="10888"/>
    <cellStyle name="Normal 33 9" xfId="10889"/>
    <cellStyle name="Normal 34" xfId="10890"/>
    <cellStyle name="Normal 34 10" xfId="10891"/>
    <cellStyle name="Normal 34 11" xfId="10892"/>
    <cellStyle name="Normal 34 12" xfId="10893"/>
    <cellStyle name="Normal 34 13" xfId="10894"/>
    <cellStyle name="Normal 34 14" xfId="10895"/>
    <cellStyle name="Normal 34 15" xfId="10896"/>
    <cellStyle name="Normal 34 16" xfId="10897"/>
    <cellStyle name="Normal 34 17" xfId="10898"/>
    <cellStyle name="Normal 34 18" xfId="10899"/>
    <cellStyle name="Normal 34 19" xfId="10900"/>
    <cellStyle name="Normal 34 2" xfId="10901"/>
    <cellStyle name="Normal 34 20" xfId="10902"/>
    <cellStyle name="Normal 34 21" xfId="10903"/>
    <cellStyle name="Normal 34 22" xfId="10904"/>
    <cellStyle name="Normal 34 23" xfId="10905"/>
    <cellStyle name="Normal 34 3" xfId="10906"/>
    <cellStyle name="Normal 34 4" xfId="10907"/>
    <cellStyle name="Normal 34 5" xfId="10908"/>
    <cellStyle name="Normal 34 6" xfId="10909"/>
    <cellStyle name="Normal 34 7" xfId="10910"/>
    <cellStyle name="Normal 34 8" xfId="10911"/>
    <cellStyle name="Normal 34 9" xfId="10912"/>
    <cellStyle name="Normal 35" xfId="13729"/>
    <cellStyle name="Normal 35 2" xfId="10913"/>
    <cellStyle name="Normal 35 3" xfId="10914"/>
    <cellStyle name="Normal 35 4" xfId="10915"/>
    <cellStyle name="Normal 35 5" xfId="10916"/>
    <cellStyle name="Normal 36" xfId="10917"/>
    <cellStyle name="Normal 36 10" xfId="10918"/>
    <cellStyle name="Normal 36 11" xfId="10919"/>
    <cellStyle name="Normal 36 12" xfId="10920"/>
    <cellStyle name="Normal 36 13" xfId="10921"/>
    <cellStyle name="Normal 36 14" xfId="10922"/>
    <cellStyle name="Normal 36 15" xfId="10923"/>
    <cellStyle name="Normal 36 16" xfId="10924"/>
    <cellStyle name="Normal 36 17" xfId="10925"/>
    <cellStyle name="Normal 36 18" xfId="10926"/>
    <cellStyle name="Normal 36 2" xfId="10927"/>
    <cellStyle name="Normal 36 3" xfId="10928"/>
    <cellStyle name="Normal 36 4" xfId="10929"/>
    <cellStyle name="Normal 36 5" xfId="10930"/>
    <cellStyle name="Normal 36 6" xfId="10931"/>
    <cellStyle name="Normal 36 7" xfId="10932"/>
    <cellStyle name="Normal 36 8" xfId="10933"/>
    <cellStyle name="Normal 36 9" xfId="10934"/>
    <cellStyle name="Normal 37" xfId="10935"/>
    <cellStyle name="Normal 37 10" xfId="10936"/>
    <cellStyle name="Normal 37 11" xfId="10937"/>
    <cellStyle name="Normal 37 12" xfId="10938"/>
    <cellStyle name="Normal 37 13" xfId="10939"/>
    <cellStyle name="Normal 37 14" xfId="10940"/>
    <cellStyle name="Normal 37 15" xfId="10941"/>
    <cellStyle name="Normal 37 16" xfId="10942"/>
    <cellStyle name="Normal 37 17" xfId="10943"/>
    <cellStyle name="Normal 37 18" xfId="10944"/>
    <cellStyle name="Normal 37 2" xfId="10945"/>
    <cellStyle name="Normal 37 3" xfId="10946"/>
    <cellStyle name="Normal 37 4" xfId="10947"/>
    <cellStyle name="Normal 37 5" xfId="10948"/>
    <cellStyle name="Normal 37 6" xfId="10949"/>
    <cellStyle name="Normal 37 7" xfId="10950"/>
    <cellStyle name="Normal 37 8" xfId="10951"/>
    <cellStyle name="Normal 37 9" xfId="10952"/>
    <cellStyle name="Normal 38" xfId="10953"/>
    <cellStyle name="Normal 38 10" xfId="10954"/>
    <cellStyle name="Normal 38 11" xfId="10955"/>
    <cellStyle name="Normal 38 12" xfId="10956"/>
    <cellStyle name="Normal 38 13" xfId="10957"/>
    <cellStyle name="Normal 38 14" xfId="10958"/>
    <cellStyle name="Normal 38 15" xfId="10959"/>
    <cellStyle name="Normal 38 16" xfId="10960"/>
    <cellStyle name="Normal 38 17" xfId="10961"/>
    <cellStyle name="Normal 38 18" xfId="10962"/>
    <cellStyle name="Normal 38 2" xfId="10963"/>
    <cellStyle name="Normal 38 3" xfId="10964"/>
    <cellStyle name="Normal 38 4" xfId="10965"/>
    <cellStyle name="Normal 38 5" xfId="10966"/>
    <cellStyle name="Normal 38 6" xfId="10967"/>
    <cellStyle name="Normal 38 7" xfId="10968"/>
    <cellStyle name="Normal 38 8" xfId="10969"/>
    <cellStyle name="Normal 38 9" xfId="10970"/>
    <cellStyle name="Normal 39" xfId="10971"/>
    <cellStyle name="Normal 39 10" xfId="10972"/>
    <cellStyle name="Normal 39 11" xfId="10973"/>
    <cellStyle name="Normal 39 12" xfId="10974"/>
    <cellStyle name="Normal 39 13" xfId="10975"/>
    <cellStyle name="Normal 39 14" xfId="10976"/>
    <cellStyle name="Normal 39 15" xfId="10977"/>
    <cellStyle name="Normal 39 16" xfId="10978"/>
    <cellStyle name="Normal 39 17" xfId="10979"/>
    <cellStyle name="Normal 39 18" xfId="10980"/>
    <cellStyle name="Normal 39 2" xfId="10981"/>
    <cellStyle name="Normal 39 3" xfId="10982"/>
    <cellStyle name="Normal 39 4" xfId="10983"/>
    <cellStyle name="Normal 39 5" xfId="10984"/>
    <cellStyle name="Normal 39 6" xfId="10985"/>
    <cellStyle name="Normal 39 7" xfId="10986"/>
    <cellStyle name="Normal 39 8" xfId="10987"/>
    <cellStyle name="Normal 39 9" xfId="10988"/>
    <cellStyle name="Normal 4" xfId="10989"/>
    <cellStyle name="Normal 4 10" xfId="10990"/>
    <cellStyle name="Normal 4 11" xfId="10991"/>
    <cellStyle name="Normal 4 12" xfId="10992"/>
    <cellStyle name="Normal 4 13" xfId="10993"/>
    <cellStyle name="Normal 4 14" xfId="10994"/>
    <cellStyle name="Normal 4 15" xfId="10995"/>
    <cellStyle name="Normal 4 16" xfId="10996"/>
    <cellStyle name="Normal 4 17" xfId="10997"/>
    <cellStyle name="Normal 4 18" xfId="10998"/>
    <cellStyle name="Normal 4 19" xfId="10999"/>
    <cellStyle name="Normal 4 2" xfId="11000"/>
    <cellStyle name="Normal 4 2 10" xfId="11001"/>
    <cellStyle name="Normal 4 2 11" xfId="11002"/>
    <cellStyle name="Normal 4 2 12" xfId="11003"/>
    <cellStyle name="Normal 4 2 13" xfId="11004"/>
    <cellStyle name="Normal 4 2 14" xfId="11005"/>
    <cellStyle name="Normal 4 2 15" xfId="11006"/>
    <cellStyle name="Normal 4 2 16" xfId="11007"/>
    <cellStyle name="Normal 4 2 17" xfId="11008"/>
    <cellStyle name="Normal 4 2 18" xfId="11009"/>
    <cellStyle name="Normal 4 2 19" xfId="11010"/>
    <cellStyle name="Normal 4 2 2" xfId="11011"/>
    <cellStyle name="Normal 4 2 2 10" xfId="11012"/>
    <cellStyle name="Normal 4 2 2 11" xfId="11013"/>
    <cellStyle name="Normal 4 2 2 12" xfId="11014"/>
    <cellStyle name="Normal 4 2 2 13" xfId="11015"/>
    <cellStyle name="Normal 4 2 2 14" xfId="11016"/>
    <cellStyle name="Normal 4 2 2 15" xfId="11017"/>
    <cellStyle name="Normal 4 2 2 16" xfId="11018"/>
    <cellStyle name="Normal 4 2 2 17" xfId="11019"/>
    <cellStyle name="Normal 4 2 2 18" xfId="11020"/>
    <cellStyle name="Normal 4 2 2 19" xfId="11021"/>
    <cellStyle name="Normal 4 2 2 2" xfId="11022"/>
    <cellStyle name="Normal 4 2 2 2 10" xfId="11023"/>
    <cellStyle name="Normal 4 2 2 2 11" xfId="11024"/>
    <cellStyle name="Normal 4 2 2 2 12" xfId="11025"/>
    <cellStyle name="Normal 4 2 2 2 13" xfId="11026"/>
    <cellStyle name="Normal 4 2 2 2 14" xfId="11027"/>
    <cellStyle name="Normal 4 2 2 2 15" xfId="11028"/>
    <cellStyle name="Normal 4 2 2 2 15 2" xfId="11029"/>
    <cellStyle name="Normal 4 2 2 2 15 2 2" xfId="11030"/>
    <cellStyle name="Normal 4 2 2 2 15 2 2 2" xfId="11031"/>
    <cellStyle name="Normal 4 2 2 2 15 2 2 3" xfId="11032"/>
    <cellStyle name="Normal 4 2 2 2 15 2 2 4" xfId="11033"/>
    <cellStyle name="Normal 4 2 2 2 15 2 2 5" xfId="11034"/>
    <cellStyle name="Normal 4 2 2 2 15 2 2 6" xfId="11035"/>
    <cellStyle name="Normal 4 2 2 2 15 2 2 7" xfId="11036"/>
    <cellStyle name="Normal 4 2 2 2 15 2 2 8" xfId="11037"/>
    <cellStyle name="Normal 4 2 2 2 15 2 3" xfId="11038"/>
    <cellStyle name="Normal 4 2 2 2 15 2 4" xfId="11039"/>
    <cellStyle name="Normal 4 2 2 2 15 2 5" xfId="11040"/>
    <cellStyle name="Normal 4 2 2 2 15 2 6" xfId="11041"/>
    <cellStyle name="Normal 4 2 2 2 15 2 7" xfId="11042"/>
    <cellStyle name="Normal 4 2 2 2 15 2 8" xfId="11043"/>
    <cellStyle name="Normal 4 2 2 2 15 3" xfId="11044"/>
    <cellStyle name="Normal 4 2 2 2 15 4" xfId="11045"/>
    <cellStyle name="Normal 4 2 2 2 15 5" xfId="11046"/>
    <cellStyle name="Normal 4 2 2 2 15 6" xfId="11047"/>
    <cellStyle name="Normal 4 2 2 2 15 7" xfId="11048"/>
    <cellStyle name="Normal 4 2 2 2 15 8" xfId="11049"/>
    <cellStyle name="Normal 4 2 2 2 15 9" xfId="11050"/>
    <cellStyle name="Normal 4 2 2 2 16" xfId="11051"/>
    <cellStyle name="Normal 4 2 2 2 16 2" xfId="11052"/>
    <cellStyle name="Normal 4 2 2 2 16 3" xfId="11053"/>
    <cellStyle name="Normal 4 2 2 2 16 4" xfId="11054"/>
    <cellStyle name="Normal 4 2 2 2 16 5" xfId="11055"/>
    <cellStyle name="Normal 4 2 2 2 16 6" xfId="11056"/>
    <cellStyle name="Normal 4 2 2 2 16 7" xfId="11057"/>
    <cellStyle name="Normal 4 2 2 2 16 8" xfId="11058"/>
    <cellStyle name="Normal 4 2 2 2 17" xfId="11059"/>
    <cellStyle name="Normal 4 2 2 2 18" xfId="11060"/>
    <cellStyle name="Normal 4 2 2 2 19" xfId="11061"/>
    <cellStyle name="Normal 4 2 2 2 2" xfId="11062"/>
    <cellStyle name="Normal 4 2 2 2 2 10" xfId="11063"/>
    <cellStyle name="Normal 4 2 2 2 2 11" xfId="11064"/>
    <cellStyle name="Normal 4 2 2 2 2 12" xfId="11065"/>
    <cellStyle name="Normal 4 2 2 2 2 13" xfId="11066"/>
    <cellStyle name="Normal 4 2 2 2 2 14" xfId="11067"/>
    <cellStyle name="Normal 4 2 2 2 2 15" xfId="11068"/>
    <cellStyle name="Normal 4 2 2 2 2 15 2" xfId="11069"/>
    <cellStyle name="Normal 4 2 2 2 2 15 2 2" xfId="11070"/>
    <cellStyle name="Normal 4 2 2 2 2 15 2 2 2" xfId="11071"/>
    <cellStyle name="Normal 4 2 2 2 2 15 2 2 3" xfId="11072"/>
    <cellStyle name="Normal 4 2 2 2 2 15 2 2 4" xfId="11073"/>
    <cellStyle name="Normal 4 2 2 2 2 15 2 2 5" xfId="11074"/>
    <cellStyle name="Normal 4 2 2 2 2 15 2 2 6" xfId="11075"/>
    <cellStyle name="Normal 4 2 2 2 2 15 2 2 7" xfId="11076"/>
    <cellStyle name="Normal 4 2 2 2 2 15 2 2 8" xfId="11077"/>
    <cellStyle name="Normal 4 2 2 2 2 15 2 3" xfId="11078"/>
    <cellStyle name="Normal 4 2 2 2 2 15 2 4" xfId="11079"/>
    <cellStyle name="Normal 4 2 2 2 2 15 2 5" xfId="11080"/>
    <cellStyle name="Normal 4 2 2 2 2 15 2 6" xfId="11081"/>
    <cellStyle name="Normal 4 2 2 2 2 15 2 7" xfId="11082"/>
    <cellStyle name="Normal 4 2 2 2 2 15 2 8" xfId="11083"/>
    <cellStyle name="Normal 4 2 2 2 2 15 3" xfId="11084"/>
    <cellStyle name="Normal 4 2 2 2 2 15 4" xfId="11085"/>
    <cellStyle name="Normal 4 2 2 2 2 15 5" xfId="11086"/>
    <cellStyle name="Normal 4 2 2 2 2 15 6" xfId="11087"/>
    <cellStyle name="Normal 4 2 2 2 2 15 7" xfId="11088"/>
    <cellStyle name="Normal 4 2 2 2 2 15 8" xfId="11089"/>
    <cellStyle name="Normal 4 2 2 2 2 15 9" xfId="11090"/>
    <cellStyle name="Normal 4 2 2 2 2 16" xfId="11091"/>
    <cellStyle name="Normal 4 2 2 2 2 16 2" xfId="11092"/>
    <cellStyle name="Normal 4 2 2 2 2 16 3" xfId="11093"/>
    <cellStyle name="Normal 4 2 2 2 2 16 4" xfId="11094"/>
    <cellStyle name="Normal 4 2 2 2 2 16 5" xfId="11095"/>
    <cellStyle name="Normal 4 2 2 2 2 16 6" xfId="11096"/>
    <cellStyle name="Normal 4 2 2 2 2 16 7" xfId="11097"/>
    <cellStyle name="Normal 4 2 2 2 2 16 8" xfId="11098"/>
    <cellStyle name="Normal 4 2 2 2 2 17" xfId="11099"/>
    <cellStyle name="Normal 4 2 2 2 2 18" xfId="11100"/>
    <cellStyle name="Normal 4 2 2 2 2 19" xfId="11101"/>
    <cellStyle name="Normal 4 2 2 2 2 2" xfId="11102"/>
    <cellStyle name="Normal 4 2 2 2 2 2 10" xfId="11103"/>
    <cellStyle name="Normal 4 2 2 2 2 2 10 2" xfId="11104"/>
    <cellStyle name="Normal 4 2 2 2 2 2 10 2 2" xfId="11105"/>
    <cellStyle name="Normal 4 2 2 2 2 2 10 2 2 2" xfId="11106"/>
    <cellStyle name="Normal 4 2 2 2 2 2 10 2 2 3" xfId="11107"/>
    <cellStyle name="Normal 4 2 2 2 2 2 10 2 2 4" xfId="11108"/>
    <cellStyle name="Normal 4 2 2 2 2 2 10 2 2 5" xfId="11109"/>
    <cellStyle name="Normal 4 2 2 2 2 2 10 2 2 6" xfId="11110"/>
    <cellStyle name="Normal 4 2 2 2 2 2 10 2 2 7" xfId="11111"/>
    <cellStyle name="Normal 4 2 2 2 2 2 10 2 2 8" xfId="11112"/>
    <cellStyle name="Normal 4 2 2 2 2 2 10 2 3" xfId="11113"/>
    <cellStyle name="Normal 4 2 2 2 2 2 10 2 4" xfId="11114"/>
    <cellStyle name="Normal 4 2 2 2 2 2 10 2 5" xfId="11115"/>
    <cellStyle name="Normal 4 2 2 2 2 2 10 2 6" xfId="11116"/>
    <cellStyle name="Normal 4 2 2 2 2 2 10 2 7" xfId="11117"/>
    <cellStyle name="Normal 4 2 2 2 2 2 10 2 8" xfId="11118"/>
    <cellStyle name="Normal 4 2 2 2 2 2 10 3" xfId="11119"/>
    <cellStyle name="Normal 4 2 2 2 2 2 10 4" xfId="11120"/>
    <cellStyle name="Normal 4 2 2 2 2 2 10 5" xfId="11121"/>
    <cellStyle name="Normal 4 2 2 2 2 2 10 6" xfId="11122"/>
    <cellStyle name="Normal 4 2 2 2 2 2 10 7" xfId="11123"/>
    <cellStyle name="Normal 4 2 2 2 2 2 10 8" xfId="11124"/>
    <cellStyle name="Normal 4 2 2 2 2 2 10 9" xfId="11125"/>
    <cellStyle name="Normal 4 2 2 2 2 2 11" xfId="11126"/>
    <cellStyle name="Normal 4 2 2 2 2 2 11 2" xfId="11127"/>
    <cellStyle name="Normal 4 2 2 2 2 2 11 3" xfId="11128"/>
    <cellStyle name="Normal 4 2 2 2 2 2 11 4" xfId="11129"/>
    <cellStyle name="Normal 4 2 2 2 2 2 11 5" xfId="11130"/>
    <cellStyle name="Normal 4 2 2 2 2 2 11 6" xfId="11131"/>
    <cellStyle name="Normal 4 2 2 2 2 2 11 7" xfId="11132"/>
    <cellStyle name="Normal 4 2 2 2 2 2 11 8" xfId="11133"/>
    <cellStyle name="Normal 4 2 2 2 2 2 12" xfId="11134"/>
    <cellStyle name="Normal 4 2 2 2 2 2 13" xfId="11135"/>
    <cellStyle name="Normal 4 2 2 2 2 2 14" xfId="11136"/>
    <cellStyle name="Normal 4 2 2 2 2 2 15" xfId="11137"/>
    <cellStyle name="Normal 4 2 2 2 2 2 16" xfId="11138"/>
    <cellStyle name="Normal 4 2 2 2 2 2 17" xfId="11139"/>
    <cellStyle name="Normal 4 2 2 2 2 2 2" xfId="11140"/>
    <cellStyle name="Normal 4 2 2 2 2 2 2 10" xfId="11141"/>
    <cellStyle name="Normal 4 2 2 2 2 2 2 10 2" xfId="11142"/>
    <cellStyle name="Normal 4 2 2 2 2 2 2 10 2 2" xfId="11143"/>
    <cellStyle name="Normal 4 2 2 2 2 2 2 10 2 2 2" xfId="11144"/>
    <cellStyle name="Normal 4 2 2 2 2 2 2 10 2 2 3" xfId="11145"/>
    <cellStyle name="Normal 4 2 2 2 2 2 2 10 2 2 4" xfId="11146"/>
    <cellStyle name="Normal 4 2 2 2 2 2 2 10 2 2 5" xfId="11147"/>
    <cellStyle name="Normal 4 2 2 2 2 2 2 10 2 2 6" xfId="11148"/>
    <cellStyle name="Normal 4 2 2 2 2 2 2 10 2 2 7" xfId="11149"/>
    <cellStyle name="Normal 4 2 2 2 2 2 2 10 2 2 8" xfId="11150"/>
    <cellStyle name="Normal 4 2 2 2 2 2 2 10 2 3" xfId="11151"/>
    <cellStyle name="Normal 4 2 2 2 2 2 2 10 2 4" xfId="11152"/>
    <cellStyle name="Normal 4 2 2 2 2 2 2 10 2 5" xfId="11153"/>
    <cellStyle name="Normal 4 2 2 2 2 2 2 10 2 6" xfId="11154"/>
    <cellStyle name="Normal 4 2 2 2 2 2 2 10 2 7" xfId="11155"/>
    <cellStyle name="Normal 4 2 2 2 2 2 2 10 2 8" xfId="11156"/>
    <cellStyle name="Normal 4 2 2 2 2 2 2 10 3" xfId="11157"/>
    <cellStyle name="Normal 4 2 2 2 2 2 2 10 4" xfId="11158"/>
    <cellStyle name="Normal 4 2 2 2 2 2 2 10 5" xfId="11159"/>
    <cellStyle name="Normal 4 2 2 2 2 2 2 10 6" xfId="11160"/>
    <cellStyle name="Normal 4 2 2 2 2 2 2 10 7" xfId="11161"/>
    <cellStyle name="Normal 4 2 2 2 2 2 2 10 8" xfId="11162"/>
    <cellStyle name="Normal 4 2 2 2 2 2 2 10 9" xfId="11163"/>
    <cellStyle name="Normal 4 2 2 2 2 2 2 11" xfId="11164"/>
    <cellStyle name="Normal 4 2 2 2 2 2 2 11 2" xfId="11165"/>
    <cellStyle name="Normal 4 2 2 2 2 2 2 11 3" xfId="11166"/>
    <cellStyle name="Normal 4 2 2 2 2 2 2 11 4" xfId="11167"/>
    <cellStyle name="Normal 4 2 2 2 2 2 2 11 5" xfId="11168"/>
    <cellStyle name="Normal 4 2 2 2 2 2 2 11 6" xfId="11169"/>
    <cellStyle name="Normal 4 2 2 2 2 2 2 11 7" xfId="11170"/>
    <cellStyle name="Normal 4 2 2 2 2 2 2 11 8" xfId="11171"/>
    <cellStyle name="Normal 4 2 2 2 2 2 2 12" xfId="11172"/>
    <cellStyle name="Normal 4 2 2 2 2 2 2 13" xfId="11173"/>
    <cellStyle name="Normal 4 2 2 2 2 2 2 14" xfId="11174"/>
    <cellStyle name="Normal 4 2 2 2 2 2 2 15" xfId="11175"/>
    <cellStyle name="Normal 4 2 2 2 2 2 2 16" xfId="11176"/>
    <cellStyle name="Normal 4 2 2 2 2 2 2 17" xfId="11177"/>
    <cellStyle name="Normal 4 2 2 2 2 2 2 2" xfId="11178"/>
    <cellStyle name="Normal 4 2 2 2 2 2 2 2 10" xfId="11179"/>
    <cellStyle name="Normal 4 2 2 2 2 2 2 2 2" xfId="11180"/>
    <cellStyle name="Normal 4 2 2 2 2 2 2 2 2 2" xfId="11181"/>
    <cellStyle name="Normal 4 2 2 2 2 2 2 2 2 2 2" xfId="11182"/>
    <cellStyle name="Normal 4 2 2 2 2 2 2 2 2 2 2 2" xfId="11183"/>
    <cellStyle name="Normal 4 2 2 2 2 2 2 2 2 2 2 3" xfId="11184"/>
    <cellStyle name="Normal 4 2 2 2 2 2 2 2 2 2 2 4" xfId="11185"/>
    <cellStyle name="Normal 4 2 2 2 2 2 2 2 2 2 2 5" xfId="11186"/>
    <cellStyle name="Normal 4 2 2 2 2 2 2 2 2 2 2 6" xfId="11187"/>
    <cellStyle name="Normal 4 2 2 2 2 2 2 2 2 2 2 7" xfId="11188"/>
    <cellStyle name="Normal 4 2 2 2 2 2 2 2 2 2 2 8" xfId="11189"/>
    <cellStyle name="Normal 4 2 2 2 2 2 2 2 2 2 3" xfId="11190"/>
    <cellStyle name="Normal 4 2 2 2 2 2 2 2 2 2 4" xfId="11191"/>
    <cellStyle name="Normal 4 2 2 2 2 2 2 2 2 2 5" xfId="11192"/>
    <cellStyle name="Normal 4 2 2 2 2 2 2 2 2 2 6" xfId="11193"/>
    <cellStyle name="Normal 4 2 2 2 2 2 2 2 2 2 7" xfId="11194"/>
    <cellStyle name="Normal 4 2 2 2 2 2 2 2 2 2 8" xfId="11195"/>
    <cellStyle name="Normal 4 2 2 2 2 2 2 2 2 3" xfId="11196"/>
    <cellStyle name="Normal 4 2 2 2 2 2 2 2 2 4" xfId="11197"/>
    <cellStyle name="Normal 4 2 2 2 2 2 2 2 2 5" xfId="11198"/>
    <cellStyle name="Normal 4 2 2 2 2 2 2 2 2 6" xfId="11199"/>
    <cellStyle name="Normal 4 2 2 2 2 2 2 2 2 7" xfId="11200"/>
    <cellStyle name="Normal 4 2 2 2 2 2 2 2 2 8" xfId="11201"/>
    <cellStyle name="Normal 4 2 2 2 2 2 2 2 2 9" xfId="11202"/>
    <cellStyle name="Normal 4 2 2 2 2 2 2 2 3" xfId="11203"/>
    <cellStyle name="Normal 4 2 2 2 2 2 2 2 4" xfId="11204"/>
    <cellStyle name="Normal 4 2 2 2 2 2 2 2 4 2" xfId="11205"/>
    <cellStyle name="Normal 4 2 2 2 2 2 2 2 4 3" xfId="11206"/>
    <cellStyle name="Normal 4 2 2 2 2 2 2 2 4 4" xfId="11207"/>
    <cellStyle name="Normal 4 2 2 2 2 2 2 2 4 5" xfId="11208"/>
    <cellStyle name="Normal 4 2 2 2 2 2 2 2 4 6" xfId="11209"/>
    <cellStyle name="Normal 4 2 2 2 2 2 2 2 4 7" xfId="11210"/>
    <cellStyle name="Normal 4 2 2 2 2 2 2 2 4 8" xfId="11211"/>
    <cellStyle name="Normal 4 2 2 2 2 2 2 2 5" xfId="11212"/>
    <cellStyle name="Normal 4 2 2 2 2 2 2 2 6" xfId="11213"/>
    <cellStyle name="Normal 4 2 2 2 2 2 2 2 7" xfId="11214"/>
    <cellStyle name="Normal 4 2 2 2 2 2 2 2 8" xfId="11215"/>
    <cellStyle name="Normal 4 2 2 2 2 2 2 2 9" xfId="11216"/>
    <cellStyle name="Normal 4 2 2 2 2 2 2 3" xfId="11217"/>
    <cellStyle name="Normal 4 2 2 2 2 2 2 4" xfId="11218"/>
    <cellStyle name="Normal 4 2 2 2 2 2 2 5" xfId="11219"/>
    <cellStyle name="Normal 4 2 2 2 2 2 2 6" xfId="11220"/>
    <cellStyle name="Normal 4 2 2 2 2 2 2 7" xfId="11221"/>
    <cellStyle name="Normal 4 2 2 2 2 2 2 8" xfId="11222"/>
    <cellStyle name="Normal 4 2 2 2 2 2 2 9" xfId="11223"/>
    <cellStyle name="Normal 4 2 2 2 2 2 3" xfId="11224"/>
    <cellStyle name="Normal 4 2 2 2 2 2 3 10" xfId="11225"/>
    <cellStyle name="Normal 4 2 2 2 2 2 3 2" xfId="11226"/>
    <cellStyle name="Normal 4 2 2 2 2 2 3 2 2" xfId="11227"/>
    <cellStyle name="Normal 4 2 2 2 2 2 3 2 2 2" xfId="11228"/>
    <cellStyle name="Normal 4 2 2 2 2 2 3 2 2 2 2" xfId="11229"/>
    <cellStyle name="Normal 4 2 2 2 2 2 3 2 2 2 3" xfId="11230"/>
    <cellStyle name="Normal 4 2 2 2 2 2 3 2 2 2 4" xfId="11231"/>
    <cellStyle name="Normal 4 2 2 2 2 2 3 2 2 2 5" xfId="11232"/>
    <cellStyle name="Normal 4 2 2 2 2 2 3 2 2 2 6" xfId="11233"/>
    <cellStyle name="Normal 4 2 2 2 2 2 3 2 2 2 7" xfId="11234"/>
    <cellStyle name="Normal 4 2 2 2 2 2 3 2 2 2 8" xfId="11235"/>
    <cellStyle name="Normal 4 2 2 2 2 2 3 2 2 3" xfId="11236"/>
    <cellStyle name="Normal 4 2 2 2 2 2 3 2 2 4" xfId="11237"/>
    <cellStyle name="Normal 4 2 2 2 2 2 3 2 2 5" xfId="11238"/>
    <cellStyle name="Normal 4 2 2 2 2 2 3 2 2 6" xfId="11239"/>
    <cellStyle name="Normal 4 2 2 2 2 2 3 2 2 7" xfId="11240"/>
    <cellStyle name="Normal 4 2 2 2 2 2 3 2 2 8" xfId="11241"/>
    <cellStyle name="Normal 4 2 2 2 2 2 3 2 3" xfId="11242"/>
    <cellStyle name="Normal 4 2 2 2 2 2 3 2 4" xfId="11243"/>
    <cellStyle name="Normal 4 2 2 2 2 2 3 2 5" xfId="11244"/>
    <cellStyle name="Normal 4 2 2 2 2 2 3 2 6" xfId="11245"/>
    <cellStyle name="Normal 4 2 2 2 2 2 3 2 7" xfId="11246"/>
    <cellStyle name="Normal 4 2 2 2 2 2 3 2 8" xfId="11247"/>
    <cellStyle name="Normal 4 2 2 2 2 2 3 2 9" xfId="11248"/>
    <cellStyle name="Normal 4 2 2 2 2 2 3 3" xfId="11249"/>
    <cellStyle name="Normal 4 2 2 2 2 2 3 4" xfId="11250"/>
    <cellStyle name="Normal 4 2 2 2 2 2 3 4 2" xfId="11251"/>
    <cellStyle name="Normal 4 2 2 2 2 2 3 4 3" xfId="11252"/>
    <cellStyle name="Normal 4 2 2 2 2 2 3 4 4" xfId="11253"/>
    <cellStyle name="Normal 4 2 2 2 2 2 3 4 5" xfId="11254"/>
    <cellStyle name="Normal 4 2 2 2 2 2 3 4 6" xfId="11255"/>
    <cellStyle name="Normal 4 2 2 2 2 2 3 4 7" xfId="11256"/>
    <cellStyle name="Normal 4 2 2 2 2 2 3 4 8" xfId="11257"/>
    <cellStyle name="Normal 4 2 2 2 2 2 3 5" xfId="11258"/>
    <cellStyle name="Normal 4 2 2 2 2 2 3 6" xfId="11259"/>
    <cellStyle name="Normal 4 2 2 2 2 2 3 7" xfId="11260"/>
    <cellStyle name="Normal 4 2 2 2 2 2 3 8" xfId="11261"/>
    <cellStyle name="Normal 4 2 2 2 2 2 3 9" xfId="11262"/>
    <cellStyle name="Normal 4 2 2 2 2 2 4" xfId="11263"/>
    <cellStyle name="Normal 4 2 2 2 2 2 5" xfId="11264"/>
    <cellStyle name="Normal 4 2 2 2 2 2 6" xfId="11265"/>
    <cellStyle name="Normal 4 2 2 2 2 2 7" xfId="11266"/>
    <cellStyle name="Normal 4 2 2 2 2 2 8" xfId="11267"/>
    <cellStyle name="Normal 4 2 2 2 2 2 9" xfId="11268"/>
    <cellStyle name="Normal 4 2 2 2 2 20" xfId="11269"/>
    <cellStyle name="Normal 4 2 2 2 2 21" xfId="11270"/>
    <cellStyle name="Normal 4 2 2 2 2 22" xfId="11271"/>
    <cellStyle name="Normal 4 2 2 2 2 3" xfId="11272"/>
    <cellStyle name="Normal 4 2 2 2 2 4" xfId="11273"/>
    <cellStyle name="Normal 4 2 2 2 2 5" xfId="11274"/>
    <cellStyle name="Normal 4 2 2 2 2 6" xfId="11275"/>
    <cellStyle name="Normal 4 2 2 2 2 7" xfId="11276"/>
    <cellStyle name="Normal 4 2 2 2 2 7 10" xfId="11277"/>
    <cellStyle name="Normal 4 2 2 2 2 7 2" xfId="11278"/>
    <cellStyle name="Normal 4 2 2 2 2 7 2 2" xfId="11279"/>
    <cellStyle name="Normal 4 2 2 2 2 7 2 2 2" xfId="11280"/>
    <cellStyle name="Normal 4 2 2 2 2 7 2 2 2 2" xfId="11281"/>
    <cellStyle name="Normal 4 2 2 2 2 7 2 2 2 3" xfId="11282"/>
    <cellStyle name="Normal 4 2 2 2 2 7 2 2 2 4" xfId="11283"/>
    <cellStyle name="Normal 4 2 2 2 2 7 2 2 2 5" xfId="11284"/>
    <cellStyle name="Normal 4 2 2 2 2 7 2 2 2 6" xfId="11285"/>
    <cellStyle name="Normal 4 2 2 2 2 7 2 2 2 7" xfId="11286"/>
    <cellStyle name="Normal 4 2 2 2 2 7 2 2 2 8" xfId="11287"/>
    <cellStyle name="Normal 4 2 2 2 2 7 2 2 3" xfId="11288"/>
    <cellStyle name="Normal 4 2 2 2 2 7 2 2 4" xfId="11289"/>
    <cellStyle name="Normal 4 2 2 2 2 7 2 2 5" xfId="11290"/>
    <cellStyle name="Normal 4 2 2 2 2 7 2 2 6" xfId="11291"/>
    <cellStyle name="Normal 4 2 2 2 2 7 2 2 7" xfId="11292"/>
    <cellStyle name="Normal 4 2 2 2 2 7 2 2 8" xfId="11293"/>
    <cellStyle name="Normal 4 2 2 2 2 7 2 3" xfId="11294"/>
    <cellStyle name="Normal 4 2 2 2 2 7 2 4" xfId="11295"/>
    <cellStyle name="Normal 4 2 2 2 2 7 2 5" xfId="11296"/>
    <cellStyle name="Normal 4 2 2 2 2 7 2 6" xfId="11297"/>
    <cellStyle name="Normal 4 2 2 2 2 7 2 7" xfId="11298"/>
    <cellStyle name="Normal 4 2 2 2 2 7 2 8" xfId="11299"/>
    <cellStyle name="Normal 4 2 2 2 2 7 2 9" xfId="11300"/>
    <cellStyle name="Normal 4 2 2 2 2 7 3" xfId="11301"/>
    <cellStyle name="Normal 4 2 2 2 2 7 4" xfId="11302"/>
    <cellStyle name="Normal 4 2 2 2 2 7 4 2" xfId="11303"/>
    <cellStyle name="Normal 4 2 2 2 2 7 4 3" xfId="11304"/>
    <cellStyle name="Normal 4 2 2 2 2 7 4 4" xfId="11305"/>
    <cellStyle name="Normal 4 2 2 2 2 7 4 5" xfId="11306"/>
    <cellStyle name="Normal 4 2 2 2 2 7 4 6" xfId="11307"/>
    <cellStyle name="Normal 4 2 2 2 2 7 4 7" xfId="11308"/>
    <cellStyle name="Normal 4 2 2 2 2 7 4 8" xfId="11309"/>
    <cellStyle name="Normal 4 2 2 2 2 7 5" xfId="11310"/>
    <cellStyle name="Normal 4 2 2 2 2 7 6" xfId="11311"/>
    <cellStyle name="Normal 4 2 2 2 2 7 7" xfId="11312"/>
    <cellStyle name="Normal 4 2 2 2 2 7 8" xfId="11313"/>
    <cellStyle name="Normal 4 2 2 2 2 7 9" xfId="11314"/>
    <cellStyle name="Normal 4 2 2 2 2 8" xfId="11315"/>
    <cellStyle name="Normal 4 2 2 2 2 9" xfId="11316"/>
    <cellStyle name="Normal 4 2 2 2 20" xfId="11317"/>
    <cellStyle name="Normal 4 2 2 2 21" xfId="11318"/>
    <cellStyle name="Normal 4 2 2 2 22" xfId="11319"/>
    <cellStyle name="Normal 4 2 2 2 3" xfId="11320"/>
    <cellStyle name="Normal 4 2 2 2 3 10" xfId="11321"/>
    <cellStyle name="Normal 4 2 2 2 3 10 2" xfId="11322"/>
    <cellStyle name="Normal 4 2 2 2 3 10 2 2" xfId="11323"/>
    <cellStyle name="Normal 4 2 2 2 3 10 2 2 2" xfId="11324"/>
    <cellStyle name="Normal 4 2 2 2 3 10 2 2 3" xfId="11325"/>
    <cellStyle name="Normal 4 2 2 2 3 10 2 2 4" xfId="11326"/>
    <cellStyle name="Normal 4 2 2 2 3 10 2 2 5" xfId="11327"/>
    <cellStyle name="Normal 4 2 2 2 3 10 2 2 6" xfId="11328"/>
    <cellStyle name="Normal 4 2 2 2 3 10 2 2 7" xfId="11329"/>
    <cellStyle name="Normal 4 2 2 2 3 10 2 2 8" xfId="11330"/>
    <cellStyle name="Normal 4 2 2 2 3 10 2 3" xfId="11331"/>
    <cellStyle name="Normal 4 2 2 2 3 10 2 4" xfId="11332"/>
    <cellStyle name="Normal 4 2 2 2 3 10 2 5" xfId="11333"/>
    <cellStyle name="Normal 4 2 2 2 3 10 2 6" xfId="11334"/>
    <cellStyle name="Normal 4 2 2 2 3 10 2 7" xfId="11335"/>
    <cellStyle name="Normal 4 2 2 2 3 10 2 8" xfId="11336"/>
    <cellStyle name="Normal 4 2 2 2 3 10 3" xfId="11337"/>
    <cellStyle name="Normal 4 2 2 2 3 10 4" xfId="11338"/>
    <cellStyle name="Normal 4 2 2 2 3 10 5" xfId="11339"/>
    <cellStyle name="Normal 4 2 2 2 3 10 6" xfId="11340"/>
    <cellStyle name="Normal 4 2 2 2 3 10 7" xfId="11341"/>
    <cellStyle name="Normal 4 2 2 2 3 10 8" xfId="11342"/>
    <cellStyle name="Normal 4 2 2 2 3 10 9" xfId="11343"/>
    <cellStyle name="Normal 4 2 2 2 3 11" xfId="11344"/>
    <cellStyle name="Normal 4 2 2 2 3 11 2" xfId="11345"/>
    <cellStyle name="Normal 4 2 2 2 3 11 3" xfId="11346"/>
    <cellStyle name="Normal 4 2 2 2 3 11 4" xfId="11347"/>
    <cellStyle name="Normal 4 2 2 2 3 11 5" xfId="11348"/>
    <cellStyle name="Normal 4 2 2 2 3 11 6" xfId="11349"/>
    <cellStyle name="Normal 4 2 2 2 3 11 7" xfId="11350"/>
    <cellStyle name="Normal 4 2 2 2 3 11 8" xfId="11351"/>
    <cellStyle name="Normal 4 2 2 2 3 12" xfId="11352"/>
    <cellStyle name="Normal 4 2 2 2 3 13" xfId="11353"/>
    <cellStyle name="Normal 4 2 2 2 3 14" xfId="11354"/>
    <cellStyle name="Normal 4 2 2 2 3 15" xfId="11355"/>
    <cellStyle name="Normal 4 2 2 2 3 16" xfId="11356"/>
    <cellStyle name="Normal 4 2 2 2 3 17" xfId="11357"/>
    <cellStyle name="Normal 4 2 2 2 3 2" xfId="11358"/>
    <cellStyle name="Normal 4 2 2 2 3 2 10" xfId="11359"/>
    <cellStyle name="Normal 4 2 2 2 3 2 10 2" xfId="11360"/>
    <cellStyle name="Normal 4 2 2 2 3 2 10 2 2" xfId="11361"/>
    <cellStyle name="Normal 4 2 2 2 3 2 10 2 2 2" xfId="11362"/>
    <cellStyle name="Normal 4 2 2 2 3 2 10 2 2 3" xfId="11363"/>
    <cellStyle name="Normal 4 2 2 2 3 2 10 2 2 4" xfId="11364"/>
    <cellStyle name="Normal 4 2 2 2 3 2 10 2 2 5" xfId="11365"/>
    <cellStyle name="Normal 4 2 2 2 3 2 10 2 2 6" xfId="11366"/>
    <cellStyle name="Normal 4 2 2 2 3 2 10 2 2 7" xfId="11367"/>
    <cellStyle name="Normal 4 2 2 2 3 2 10 2 2 8" xfId="11368"/>
    <cellStyle name="Normal 4 2 2 2 3 2 10 2 3" xfId="11369"/>
    <cellStyle name="Normal 4 2 2 2 3 2 10 2 4" xfId="11370"/>
    <cellStyle name="Normal 4 2 2 2 3 2 10 2 5" xfId="11371"/>
    <cellStyle name="Normal 4 2 2 2 3 2 10 2 6" xfId="11372"/>
    <cellStyle name="Normal 4 2 2 2 3 2 10 2 7" xfId="11373"/>
    <cellStyle name="Normal 4 2 2 2 3 2 10 2 8" xfId="11374"/>
    <cellStyle name="Normal 4 2 2 2 3 2 10 3" xfId="11375"/>
    <cellStyle name="Normal 4 2 2 2 3 2 10 4" xfId="11376"/>
    <cellStyle name="Normal 4 2 2 2 3 2 10 5" xfId="11377"/>
    <cellStyle name="Normal 4 2 2 2 3 2 10 6" xfId="11378"/>
    <cellStyle name="Normal 4 2 2 2 3 2 10 7" xfId="11379"/>
    <cellStyle name="Normal 4 2 2 2 3 2 10 8" xfId="11380"/>
    <cellStyle name="Normal 4 2 2 2 3 2 10 9" xfId="11381"/>
    <cellStyle name="Normal 4 2 2 2 3 2 11" xfId="11382"/>
    <cellStyle name="Normal 4 2 2 2 3 2 11 2" xfId="11383"/>
    <cellStyle name="Normal 4 2 2 2 3 2 11 3" xfId="11384"/>
    <cellStyle name="Normal 4 2 2 2 3 2 11 4" xfId="11385"/>
    <cellStyle name="Normal 4 2 2 2 3 2 11 5" xfId="11386"/>
    <cellStyle name="Normal 4 2 2 2 3 2 11 6" xfId="11387"/>
    <cellStyle name="Normal 4 2 2 2 3 2 11 7" xfId="11388"/>
    <cellStyle name="Normal 4 2 2 2 3 2 11 8" xfId="11389"/>
    <cellStyle name="Normal 4 2 2 2 3 2 12" xfId="11390"/>
    <cellStyle name="Normal 4 2 2 2 3 2 13" xfId="11391"/>
    <cellStyle name="Normal 4 2 2 2 3 2 14" xfId="11392"/>
    <cellStyle name="Normal 4 2 2 2 3 2 15" xfId="11393"/>
    <cellStyle name="Normal 4 2 2 2 3 2 16" xfId="11394"/>
    <cellStyle name="Normal 4 2 2 2 3 2 17" xfId="11395"/>
    <cellStyle name="Normal 4 2 2 2 3 2 2" xfId="11396"/>
    <cellStyle name="Normal 4 2 2 2 3 2 2 10" xfId="11397"/>
    <cellStyle name="Normal 4 2 2 2 3 2 2 2" xfId="11398"/>
    <cellStyle name="Normal 4 2 2 2 3 2 2 2 2" xfId="11399"/>
    <cellStyle name="Normal 4 2 2 2 3 2 2 2 2 2" xfId="11400"/>
    <cellStyle name="Normal 4 2 2 2 3 2 2 2 2 2 2" xfId="11401"/>
    <cellStyle name="Normal 4 2 2 2 3 2 2 2 2 2 3" xfId="11402"/>
    <cellStyle name="Normal 4 2 2 2 3 2 2 2 2 2 4" xfId="11403"/>
    <cellStyle name="Normal 4 2 2 2 3 2 2 2 2 2 5" xfId="11404"/>
    <cellStyle name="Normal 4 2 2 2 3 2 2 2 2 2 6" xfId="11405"/>
    <cellStyle name="Normal 4 2 2 2 3 2 2 2 2 2 7" xfId="11406"/>
    <cellStyle name="Normal 4 2 2 2 3 2 2 2 2 2 8" xfId="11407"/>
    <cellStyle name="Normal 4 2 2 2 3 2 2 2 2 3" xfId="11408"/>
    <cellStyle name="Normal 4 2 2 2 3 2 2 2 2 4" xfId="11409"/>
    <cellStyle name="Normal 4 2 2 2 3 2 2 2 2 5" xfId="11410"/>
    <cellStyle name="Normal 4 2 2 2 3 2 2 2 2 6" xfId="11411"/>
    <cellStyle name="Normal 4 2 2 2 3 2 2 2 2 7" xfId="11412"/>
    <cellStyle name="Normal 4 2 2 2 3 2 2 2 2 8" xfId="11413"/>
    <cellStyle name="Normal 4 2 2 2 3 2 2 2 3" xfId="11414"/>
    <cellStyle name="Normal 4 2 2 2 3 2 2 2 4" xfId="11415"/>
    <cellStyle name="Normal 4 2 2 2 3 2 2 2 5" xfId="11416"/>
    <cellStyle name="Normal 4 2 2 2 3 2 2 2 6" xfId="11417"/>
    <cellStyle name="Normal 4 2 2 2 3 2 2 2 7" xfId="11418"/>
    <cellStyle name="Normal 4 2 2 2 3 2 2 2 8" xfId="11419"/>
    <cellStyle name="Normal 4 2 2 2 3 2 2 2 9" xfId="11420"/>
    <cellStyle name="Normal 4 2 2 2 3 2 2 3" xfId="11421"/>
    <cellStyle name="Normal 4 2 2 2 3 2 2 4" xfId="11422"/>
    <cellStyle name="Normal 4 2 2 2 3 2 2 4 2" xfId="11423"/>
    <cellStyle name="Normal 4 2 2 2 3 2 2 4 3" xfId="11424"/>
    <cellStyle name="Normal 4 2 2 2 3 2 2 4 4" xfId="11425"/>
    <cellStyle name="Normal 4 2 2 2 3 2 2 4 5" xfId="11426"/>
    <cellStyle name="Normal 4 2 2 2 3 2 2 4 6" xfId="11427"/>
    <cellStyle name="Normal 4 2 2 2 3 2 2 4 7" xfId="11428"/>
    <cellStyle name="Normal 4 2 2 2 3 2 2 4 8" xfId="11429"/>
    <cellStyle name="Normal 4 2 2 2 3 2 2 5" xfId="11430"/>
    <cellStyle name="Normal 4 2 2 2 3 2 2 6" xfId="11431"/>
    <cellStyle name="Normal 4 2 2 2 3 2 2 7" xfId="11432"/>
    <cellStyle name="Normal 4 2 2 2 3 2 2 8" xfId="11433"/>
    <cellStyle name="Normal 4 2 2 2 3 2 2 9" xfId="11434"/>
    <cellStyle name="Normal 4 2 2 2 3 2 3" xfId="11435"/>
    <cellStyle name="Normal 4 2 2 2 3 2 4" xfId="11436"/>
    <cellStyle name="Normal 4 2 2 2 3 2 5" xfId="11437"/>
    <cellStyle name="Normal 4 2 2 2 3 2 6" xfId="11438"/>
    <cellStyle name="Normal 4 2 2 2 3 2 7" xfId="11439"/>
    <cellStyle name="Normal 4 2 2 2 3 2 8" xfId="11440"/>
    <cellStyle name="Normal 4 2 2 2 3 2 9" xfId="11441"/>
    <cellStyle name="Normal 4 2 2 2 3 3" xfId="11442"/>
    <cellStyle name="Normal 4 2 2 2 3 3 10" xfId="11443"/>
    <cellStyle name="Normal 4 2 2 2 3 3 2" xfId="11444"/>
    <cellStyle name="Normal 4 2 2 2 3 3 2 2" xfId="11445"/>
    <cellStyle name="Normal 4 2 2 2 3 3 2 2 2" xfId="11446"/>
    <cellStyle name="Normal 4 2 2 2 3 3 2 2 2 2" xfId="11447"/>
    <cellStyle name="Normal 4 2 2 2 3 3 2 2 2 3" xfId="11448"/>
    <cellStyle name="Normal 4 2 2 2 3 3 2 2 2 4" xfId="11449"/>
    <cellStyle name="Normal 4 2 2 2 3 3 2 2 2 5" xfId="11450"/>
    <cellStyle name="Normal 4 2 2 2 3 3 2 2 2 6" xfId="11451"/>
    <cellStyle name="Normal 4 2 2 2 3 3 2 2 2 7" xfId="11452"/>
    <cellStyle name="Normal 4 2 2 2 3 3 2 2 2 8" xfId="11453"/>
    <cellStyle name="Normal 4 2 2 2 3 3 2 2 3" xfId="11454"/>
    <cellStyle name="Normal 4 2 2 2 3 3 2 2 4" xfId="11455"/>
    <cellStyle name="Normal 4 2 2 2 3 3 2 2 5" xfId="11456"/>
    <cellStyle name="Normal 4 2 2 2 3 3 2 2 6" xfId="11457"/>
    <cellStyle name="Normal 4 2 2 2 3 3 2 2 7" xfId="11458"/>
    <cellStyle name="Normal 4 2 2 2 3 3 2 2 8" xfId="11459"/>
    <cellStyle name="Normal 4 2 2 2 3 3 2 3" xfId="11460"/>
    <cellStyle name="Normal 4 2 2 2 3 3 2 4" xfId="11461"/>
    <cellStyle name="Normal 4 2 2 2 3 3 2 5" xfId="11462"/>
    <cellStyle name="Normal 4 2 2 2 3 3 2 6" xfId="11463"/>
    <cellStyle name="Normal 4 2 2 2 3 3 2 7" xfId="11464"/>
    <cellStyle name="Normal 4 2 2 2 3 3 2 8" xfId="11465"/>
    <cellStyle name="Normal 4 2 2 2 3 3 2 9" xfId="11466"/>
    <cellStyle name="Normal 4 2 2 2 3 3 3" xfId="11467"/>
    <cellStyle name="Normal 4 2 2 2 3 3 4" xfId="11468"/>
    <cellStyle name="Normal 4 2 2 2 3 3 4 2" xfId="11469"/>
    <cellStyle name="Normal 4 2 2 2 3 3 4 3" xfId="11470"/>
    <cellStyle name="Normal 4 2 2 2 3 3 4 4" xfId="11471"/>
    <cellStyle name="Normal 4 2 2 2 3 3 4 5" xfId="11472"/>
    <cellStyle name="Normal 4 2 2 2 3 3 4 6" xfId="11473"/>
    <cellStyle name="Normal 4 2 2 2 3 3 4 7" xfId="11474"/>
    <cellStyle name="Normal 4 2 2 2 3 3 4 8" xfId="11475"/>
    <cellStyle name="Normal 4 2 2 2 3 3 5" xfId="11476"/>
    <cellStyle name="Normal 4 2 2 2 3 3 6" xfId="11477"/>
    <cellStyle name="Normal 4 2 2 2 3 3 7" xfId="11478"/>
    <cellStyle name="Normal 4 2 2 2 3 3 8" xfId="11479"/>
    <cellStyle name="Normal 4 2 2 2 3 3 9" xfId="11480"/>
    <cellStyle name="Normal 4 2 2 2 3 4" xfId="11481"/>
    <cellStyle name="Normal 4 2 2 2 3 5" xfId="11482"/>
    <cellStyle name="Normal 4 2 2 2 3 6" xfId="11483"/>
    <cellStyle name="Normal 4 2 2 2 3 7" xfId="11484"/>
    <cellStyle name="Normal 4 2 2 2 3 8" xfId="11485"/>
    <cellStyle name="Normal 4 2 2 2 3 9" xfId="11486"/>
    <cellStyle name="Normal 4 2 2 2 4" xfId="11487"/>
    <cellStyle name="Normal 4 2 2 2 5" xfId="11488"/>
    <cellStyle name="Normal 4 2 2 2 6" xfId="11489"/>
    <cellStyle name="Normal 4 2 2 2 7" xfId="11490"/>
    <cellStyle name="Normal 4 2 2 2 7 10" xfId="11491"/>
    <cellStyle name="Normal 4 2 2 2 7 2" xfId="11492"/>
    <cellStyle name="Normal 4 2 2 2 7 2 2" xfId="11493"/>
    <cellStyle name="Normal 4 2 2 2 7 2 2 2" xfId="11494"/>
    <cellStyle name="Normal 4 2 2 2 7 2 2 2 2" xfId="11495"/>
    <cellStyle name="Normal 4 2 2 2 7 2 2 2 3" xfId="11496"/>
    <cellStyle name="Normal 4 2 2 2 7 2 2 2 4" xfId="11497"/>
    <cellStyle name="Normal 4 2 2 2 7 2 2 2 5" xfId="11498"/>
    <cellStyle name="Normal 4 2 2 2 7 2 2 2 6" xfId="11499"/>
    <cellStyle name="Normal 4 2 2 2 7 2 2 2 7" xfId="11500"/>
    <cellStyle name="Normal 4 2 2 2 7 2 2 2 8" xfId="11501"/>
    <cellStyle name="Normal 4 2 2 2 7 2 2 3" xfId="11502"/>
    <cellStyle name="Normal 4 2 2 2 7 2 2 4" xfId="11503"/>
    <cellStyle name="Normal 4 2 2 2 7 2 2 5" xfId="11504"/>
    <cellStyle name="Normal 4 2 2 2 7 2 2 6" xfId="11505"/>
    <cellStyle name="Normal 4 2 2 2 7 2 2 7" xfId="11506"/>
    <cellStyle name="Normal 4 2 2 2 7 2 2 8" xfId="11507"/>
    <cellStyle name="Normal 4 2 2 2 7 2 3" xfId="11508"/>
    <cellStyle name="Normal 4 2 2 2 7 2 4" xfId="11509"/>
    <cellStyle name="Normal 4 2 2 2 7 2 5" xfId="11510"/>
    <cellStyle name="Normal 4 2 2 2 7 2 6" xfId="11511"/>
    <cellStyle name="Normal 4 2 2 2 7 2 7" xfId="11512"/>
    <cellStyle name="Normal 4 2 2 2 7 2 8" xfId="11513"/>
    <cellStyle name="Normal 4 2 2 2 7 2 9" xfId="11514"/>
    <cellStyle name="Normal 4 2 2 2 7 3" xfId="11515"/>
    <cellStyle name="Normal 4 2 2 2 7 4" xfId="11516"/>
    <cellStyle name="Normal 4 2 2 2 7 4 2" xfId="11517"/>
    <cellStyle name="Normal 4 2 2 2 7 4 3" xfId="11518"/>
    <cellStyle name="Normal 4 2 2 2 7 4 4" xfId="11519"/>
    <cellStyle name="Normal 4 2 2 2 7 4 5" xfId="11520"/>
    <cellStyle name="Normal 4 2 2 2 7 4 6" xfId="11521"/>
    <cellStyle name="Normal 4 2 2 2 7 4 7" xfId="11522"/>
    <cellStyle name="Normal 4 2 2 2 7 4 8" xfId="11523"/>
    <cellStyle name="Normal 4 2 2 2 7 5" xfId="11524"/>
    <cellStyle name="Normal 4 2 2 2 7 6" xfId="11525"/>
    <cellStyle name="Normal 4 2 2 2 7 7" xfId="11526"/>
    <cellStyle name="Normal 4 2 2 2 7 8" xfId="11527"/>
    <cellStyle name="Normal 4 2 2 2 7 9" xfId="11528"/>
    <cellStyle name="Normal 4 2 2 2 8" xfId="11529"/>
    <cellStyle name="Normal 4 2 2 2 9" xfId="11530"/>
    <cellStyle name="Normal 4 2 2 20" xfId="11531"/>
    <cellStyle name="Normal 4 2 2 21" xfId="11532"/>
    <cellStyle name="Normal 4 2 2 22" xfId="11533"/>
    <cellStyle name="Normal 4 2 2 23" xfId="11534"/>
    <cellStyle name="Normal 4 2 2 23 10" xfId="11535"/>
    <cellStyle name="Normal 4 2 2 23 10 2" xfId="11536"/>
    <cellStyle name="Normal 4 2 2 23 10 2 2" xfId="11537"/>
    <cellStyle name="Normal 4 2 2 23 10 2 2 2" xfId="11538"/>
    <cellStyle name="Normal 4 2 2 23 10 2 2 3" xfId="11539"/>
    <cellStyle name="Normal 4 2 2 23 10 2 2 4" xfId="11540"/>
    <cellStyle name="Normal 4 2 2 23 10 2 2 5" xfId="11541"/>
    <cellStyle name="Normal 4 2 2 23 10 2 2 6" xfId="11542"/>
    <cellStyle name="Normal 4 2 2 23 10 2 2 7" xfId="11543"/>
    <cellStyle name="Normal 4 2 2 23 10 2 2 8" xfId="11544"/>
    <cellStyle name="Normal 4 2 2 23 10 2 3" xfId="11545"/>
    <cellStyle name="Normal 4 2 2 23 10 2 4" xfId="11546"/>
    <cellStyle name="Normal 4 2 2 23 10 2 5" xfId="11547"/>
    <cellStyle name="Normal 4 2 2 23 10 2 6" xfId="11548"/>
    <cellStyle name="Normal 4 2 2 23 10 2 7" xfId="11549"/>
    <cellStyle name="Normal 4 2 2 23 10 2 8" xfId="11550"/>
    <cellStyle name="Normal 4 2 2 23 10 3" xfId="11551"/>
    <cellStyle name="Normal 4 2 2 23 10 4" xfId="11552"/>
    <cellStyle name="Normal 4 2 2 23 10 5" xfId="11553"/>
    <cellStyle name="Normal 4 2 2 23 10 6" xfId="11554"/>
    <cellStyle name="Normal 4 2 2 23 10 7" xfId="11555"/>
    <cellStyle name="Normal 4 2 2 23 10 8" xfId="11556"/>
    <cellStyle name="Normal 4 2 2 23 10 9" xfId="11557"/>
    <cellStyle name="Normal 4 2 2 23 11" xfId="11558"/>
    <cellStyle name="Normal 4 2 2 23 11 2" xfId="11559"/>
    <cellStyle name="Normal 4 2 2 23 11 3" xfId="11560"/>
    <cellStyle name="Normal 4 2 2 23 11 4" xfId="11561"/>
    <cellStyle name="Normal 4 2 2 23 11 5" xfId="11562"/>
    <cellStyle name="Normal 4 2 2 23 11 6" xfId="11563"/>
    <cellStyle name="Normal 4 2 2 23 11 7" xfId="11564"/>
    <cellStyle name="Normal 4 2 2 23 11 8" xfId="11565"/>
    <cellStyle name="Normal 4 2 2 23 12" xfId="11566"/>
    <cellStyle name="Normal 4 2 2 23 13" xfId="11567"/>
    <cellStyle name="Normal 4 2 2 23 14" xfId="11568"/>
    <cellStyle name="Normal 4 2 2 23 15" xfId="11569"/>
    <cellStyle name="Normal 4 2 2 23 16" xfId="11570"/>
    <cellStyle name="Normal 4 2 2 23 17" xfId="11571"/>
    <cellStyle name="Normal 4 2 2 23 2" xfId="11572"/>
    <cellStyle name="Normal 4 2 2 23 2 10" xfId="11573"/>
    <cellStyle name="Normal 4 2 2 23 2 10 2" xfId="11574"/>
    <cellStyle name="Normal 4 2 2 23 2 10 2 2" xfId="11575"/>
    <cellStyle name="Normal 4 2 2 23 2 10 2 2 2" xfId="11576"/>
    <cellStyle name="Normal 4 2 2 23 2 10 2 2 3" xfId="11577"/>
    <cellStyle name="Normal 4 2 2 23 2 10 2 2 4" xfId="11578"/>
    <cellStyle name="Normal 4 2 2 23 2 10 2 2 5" xfId="11579"/>
    <cellStyle name="Normal 4 2 2 23 2 10 2 2 6" xfId="11580"/>
    <cellStyle name="Normal 4 2 2 23 2 10 2 2 7" xfId="11581"/>
    <cellStyle name="Normal 4 2 2 23 2 10 2 2 8" xfId="11582"/>
    <cellStyle name="Normal 4 2 2 23 2 10 2 3" xfId="11583"/>
    <cellStyle name="Normal 4 2 2 23 2 10 2 4" xfId="11584"/>
    <cellStyle name="Normal 4 2 2 23 2 10 2 5" xfId="11585"/>
    <cellStyle name="Normal 4 2 2 23 2 10 2 6" xfId="11586"/>
    <cellStyle name="Normal 4 2 2 23 2 10 2 7" xfId="11587"/>
    <cellStyle name="Normal 4 2 2 23 2 10 2 8" xfId="11588"/>
    <cellStyle name="Normal 4 2 2 23 2 10 3" xfId="11589"/>
    <cellStyle name="Normal 4 2 2 23 2 10 4" xfId="11590"/>
    <cellStyle name="Normal 4 2 2 23 2 10 5" xfId="11591"/>
    <cellStyle name="Normal 4 2 2 23 2 10 6" xfId="11592"/>
    <cellStyle name="Normal 4 2 2 23 2 10 7" xfId="11593"/>
    <cellStyle name="Normal 4 2 2 23 2 10 8" xfId="11594"/>
    <cellStyle name="Normal 4 2 2 23 2 10 9" xfId="11595"/>
    <cellStyle name="Normal 4 2 2 23 2 11" xfId="11596"/>
    <cellStyle name="Normal 4 2 2 23 2 11 2" xfId="11597"/>
    <cellStyle name="Normal 4 2 2 23 2 11 3" xfId="11598"/>
    <cellStyle name="Normal 4 2 2 23 2 11 4" xfId="11599"/>
    <cellStyle name="Normal 4 2 2 23 2 11 5" xfId="11600"/>
    <cellStyle name="Normal 4 2 2 23 2 11 6" xfId="11601"/>
    <cellStyle name="Normal 4 2 2 23 2 11 7" xfId="11602"/>
    <cellStyle name="Normal 4 2 2 23 2 11 8" xfId="11603"/>
    <cellStyle name="Normal 4 2 2 23 2 12" xfId="11604"/>
    <cellStyle name="Normal 4 2 2 23 2 13" xfId="11605"/>
    <cellStyle name="Normal 4 2 2 23 2 14" xfId="11606"/>
    <cellStyle name="Normal 4 2 2 23 2 15" xfId="11607"/>
    <cellStyle name="Normal 4 2 2 23 2 16" xfId="11608"/>
    <cellStyle name="Normal 4 2 2 23 2 17" xfId="11609"/>
    <cellStyle name="Normal 4 2 2 23 2 2" xfId="11610"/>
    <cellStyle name="Normal 4 2 2 23 2 2 10" xfId="11611"/>
    <cellStyle name="Normal 4 2 2 23 2 2 2" xfId="11612"/>
    <cellStyle name="Normal 4 2 2 23 2 2 2 2" xfId="11613"/>
    <cellStyle name="Normal 4 2 2 23 2 2 2 2 2" xfId="11614"/>
    <cellStyle name="Normal 4 2 2 23 2 2 2 2 2 2" xfId="11615"/>
    <cellStyle name="Normal 4 2 2 23 2 2 2 2 2 3" xfId="11616"/>
    <cellStyle name="Normal 4 2 2 23 2 2 2 2 2 4" xfId="11617"/>
    <cellStyle name="Normal 4 2 2 23 2 2 2 2 2 5" xfId="11618"/>
    <cellStyle name="Normal 4 2 2 23 2 2 2 2 2 6" xfId="11619"/>
    <cellStyle name="Normal 4 2 2 23 2 2 2 2 2 7" xfId="11620"/>
    <cellStyle name="Normal 4 2 2 23 2 2 2 2 2 8" xfId="11621"/>
    <cellStyle name="Normal 4 2 2 23 2 2 2 2 3" xfId="11622"/>
    <cellStyle name="Normal 4 2 2 23 2 2 2 2 4" xfId="11623"/>
    <cellStyle name="Normal 4 2 2 23 2 2 2 2 5" xfId="11624"/>
    <cellStyle name="Normal 4 2 2 23 2 2 2 2 6" xfId="11625"/>
    <cellStyle name="Normal 4 2 2 23 2 2 2 2 7" xfId="11626"/>
    <cellStyle name="Normal 4 2 2 23 2 2 2 2 8" xfId="11627"/>
    <cellStyle name="Normal 4 2 2 23 2 2 2 3" xfId="11628"/>
    <cellStyle name="Normal 4 2 2 23 2 2 2 4" xfId="11629"/>
    <cellStyle name="Normal 4 2 2 23 2 2 2 5" xfId="11630"/>
    <cellStyle name="Normal 4 2 2 23 2 2 2 6" xfId="11631"/>
    <cellStyle name="Normal 4 2 2 23 2 2 2 7" xfId="11632"/>
    <cellStyle name="Normal 4 2 2 23 2 2 2 8" xfId="11633"/>
    <cellStyle name="Normal 4 2 2 23 2 2 2 9" xfId="11634"/>
    <cellStyle name="Normal 4 2 2 23 2 2 3" xfId="11635"/>
    <cellStyle name="Normal 4 2 2 23 2 2 4" xfId="11636"/>
    <cellStyle name="Normal 4 2 2 23 2 2 4 2" xfId="11637"/>
    <cellStyle name="Normal 4 2 2 23 2 2 4 3" xfId="11638"/>
    <cellStyle name="Normal 4 2 2 23 2 2 4 4" xfId="11639"/>
    <cellStyle name="Normal 4 2 2 23 2 2 4 5" xfId="11640"/>
    <cellStyle name="Normal 4 2 2 23 2 2 4 6" xfId="11641"/>
    <cellStyle name="Normal 4 2 2 23 2 2 4 7" xfId="11642"/>
    <cellStyle name="Normal 4 2 2 23 2 2 4 8" xfId="11643"/>
    <cellStyle name="Normal 4 2 2 23 2 2 5" xfId="11644"/>
    <cellStyle name="Normal 4 2 2 23 2 2 6" xfId="11645"/>
    <cellStyle name="Normal 4 2 2 23 2 2 7" xfId="11646"/>
    <cellStyle name="Normal 4 2 2 23 2 2 8" xfId="11647"/>
    <cellStyle name="Normal 4 2 2 23 2 2 9" xfId="11648"/>
    <cellStyle name="Normal 4 2 2 23 2 3" xfId="11649"/>
    <cellStyle name="Normal 4 2 2 23 2 4" xfId="11650"/>
    <cellStyle name="Normal 4 2 2 23 2 5" xfId="11651"/>
    <cellStyle name="Normal 4 2 2 23 2 6" xfId="11652"/>
    <cellStyle name="Normal 4 2 2 23 2 7" xfId="11653"/>
    <cellStyle name="Normal 4 2 2 23 2 8" xfId="11654"/>
    <cellStyle name="Normal 4 2 2 23 2 9" xfId="11655"/>
    <cellStyle name="Normal 4 2 2 23 3" xfId="11656"/>
    <cellStyle name="Normal 4 2 2 23 3 10" xfId="11657"/>
    <cellStyle name="Normal 4 2 2 23 3 2" xfId="11658"/>
    <cellStyle name="Normal 4 2 2 23 3 2 2" xfId="11659"/>
    <cellStyle name="Normal 4 2 2 23 3 2 2 2" xfId="11660"/>
    <cellStyle name="Normal 4 2 2 23 3 2 2 2 2" xfId="11661"/>
    <cellStyle name="Normal 4 2 2 23 3 2 2 2 3" xfId="11662"/>
    <cellStyle name="Normal 4 2 2 23 3 2 2 2 4" xfId="11663"/>
    <cellStyle name="Normal 4 2 2 23 3 2 2 2 5" xfId="11664"/>
    <cellStyle name="Normal 4 2 2 23 3 2 2 2 6" xfId="11665"/>
    <cellStyle name="Normal 4 2 2 23 3 2 2 2 7" xfId="11666"/>
    <cellStyle name="Normal 4 2 2 23 3 2 2 2 8" xfId="11667"/>
    <cellStyle name="Normal 4 2 2 23 3 2 2 3" xfId="11668"/>
    <cellStyle name="Normal 4 2 2 23 3 2 2 4" xfId="11669"/>
    <cellStyle name="Normal 4 2 2 23 3 2 2 5" xfId="11670"/>
    <cellStyle name="Normal 4 2 2 23 3 2 2 6" xfId="11671"/>
    <cellStyle name="Normal 4 2 2 23 3 2 2 7" xfId="11672"/>
    <cellStyle name="Normal 4 2 2 23 3 2 2 8" xfId="11673"/>
    <cellStyle name="Normal 4 2 2 23 3 2 3" xfId="11674"/>
    <cellStyle name="Normal 4 2 2 23 3 2 4" xfId="11675"/>
    <cellStyle name="Normal 4 2 2 23 3 2 5" xfId="11676"/>
    <cellStyle name="Normal 4 2 2 23 3 2 6" xfId="11677"/>
    <cellStyle name="Normal 4 2 2 23 3 2 7" xfId="11678"/>
    <cellStyle name="Normal 4 2 2 23 3 2 8" xfId="11679"/>
    <cellStyle name="Normal 4 2 2 23 3 2 9" xfId="11680"/>
    <cellStyle name="Normal 4 2 2 23 3 3" xfId="11681"/>
    <cellStyle name="Normal 4 2 2 23 3 4" xfId="11682"/>
    <cellStyle name="Normal 4 2 2 23 3 4 2" xfId="11683"/>
    <cellStyle name="Normal 4 2 2 23 3 4 3" xfId="11684"/>
    <cellStyle name="Normal 4 2 2 23 3 4 4" xfId="11685"/>
    <cellStyle name="Normal 4 2 2 23 3 4 5" xfId="11686"/>
    <cellStyle name="Normal 4 2 2 23 3 4 6" xfId="11687"/>
    <cellStyle name="Normal 4 2 2 23 3 4 7" xfId="11688"/>
    <cellStyle name="Normal 4 2 2 23 3 4 8" xfId="11689"/>
    <cellStyle name="Normal 4 2 2 23 3 5" xfId="11690"/>
    <cellStyle name="Normal 4 2 2 23 3 6" xfId="11691"/>
    <cellStyle name="Normal 4 2 2 23 3 7" xfId="11692"/>
    <cellStyle name="Normal 4 2 2 23 3 8" xfId="11693"/>
    <cellStyle name="Normal 4 2 2 23 3 9" xfId="11694"/>
    <cellStyle name="Normal 4 2 2 23 4" xfId="11695"/>
    <cellStyle name="Normal 4 2 2 23 5" xfId="11696"/>
    <cellStyle name="Normal 4 2 2 23 6" xfId="11697"/>
    <cellStyle name="Normal 4 2 2 23 7" xfId="11698"/>
    <cellStyle name="Normal 4 2 2 23 8" xfId="11699"/>
    <cellStyle name="Normal 4 2 2 23 9" xfId="11700"/>
    <cellStyle name="Normal 4 2 2 24" xfId="11701"/>
    <cellStyle name="Normal 4 2 2 25" xfId="11702"/>
    <cellStyle name="Normal 4 2 2 26" xfId="11703"/>
    <cellStyle name="Normal 4 2 2 27" xfId="11704"/>
    <cellStyle name="Normal 4 2 2 28" xfId="11705"/>
    <cellStyle name="Normal 4 2 2 28 10" xfId="11706"/>
    <cellStyle name="Normal 4 2 2 28 2" xfId="11707"/>
    <cellStyle name="Normal 4 2 2 28 2 2" xfId="11708"/>
    <cellStyle name="Normal 4 2 2 28 2 2 2" xfId="11709"/>
    <cellStyle name="Normal 4 2 2 28 2 2 2 2" xfId="11710"/>
    <cellStyle name="Normal 4 2 2 28 2 2 2 3" xfId="11711"/>
    <cellStyle name="Normal 4 2 2 28 2 2 2 4" xfId="11712"/>
    <cellStyle name="Normal 4 2 2 28 2 2 2 5" xfId="11713"/>
    <cellStyle name="Normal 4 2 2 28 2 2 2 6" xfId="11714"/>
    <cellStyle name="Normal 4 2 2 28 2 2 2 7" xfId="11715"/>
    <cellStyle name="Normal 4 2 2 28 2 2 2 8" xfId="11716"/>
    <cellStyle name="Normal 4 2 2 28 2 2 3" xfId="11717"/>
    <cellStyle name="Normal 4 2 2 28 2 2 4" xfId="11718"/>
    <cellStyle name="Normal 4 2 2 28 2 2 5" xfId="11719"/>
    <cellStyle name="Normal 4 2 2 28 2 2 6" xfId="11720"/>
    <cellStyle name="Normal 4 2 2 28 2 2 7" xfId="11721"/>
    <cellStyle name="Normal 4 2 2 28 2 2 8" xfId="11722"/>
    <cellStyle name="Normal 4 2 2 28 2 3" xfId="11723"/>
    <cellStyle name="Normal 4 2 2 28 2 4" xfId="11724"/>
    <cellStyle name="Normal 4 2 2 28 2 5" xfId="11725"/>
    <cellStyle name="Normal 4 2 2 28 2 6" xfId="11726"/>
    <cellStyle name="Normal 4 2 2 28 2 7" xfId="11727"/>
    <cellStyle name="Normal 4 2 2 28 2 8" xfId="11728"/>
    <cellStyle name="Normal 4 2 2 28 2 9" xfId="11729"/>
    <cellStyle name="Normal 4 2 2 28 3" xfId="11730"/>
    <cellStyle name="Normal 4 2 2 28 4" xfId="11731"/>
    <cellStyle name="Normal 4 2 2 28 4 2" xfId="11732"/>
    <cellStyle name="Normal 4 2 2 28 4 3" xfId="11733"/>
    <cellStyle name="Normal 4 2 2 28 4 4" xfId="11734"/>
    <cellStyle name="Normal 4 2 2 28 4 5" xfId="11735"/>
    <cellStyle name="Normal 4 2 2 28 4 6" xfId="11736"/>
    <cellStyle name="Normal 4 2 2 28 4 7" xfId="11737"/>
    <cellStyle name="Normal 4 2 2 28 4 8" xfId="11738"/>
    <cellStyle name="Normal 4 2 2 28 5" xfId="11739"/>
    <cellStyle name="Normal 4 2 2 28 6" xfId="11740"/>
    <cellStyle name="Normal 4 2 2 28 7" xfId="11741"/>
    <cellStyle name="Normal 4 2 2 28 8" xfId="11742"/>
    <cellStyle name="Normal 4 2 2 28 9" xfId="11743"/>
    <cellStyle name="Normal 4 2 2 29" xfId="11744"/>
    <cellStyle name="Normal 4 2 2 3" xfId="11745"/>
    <cellStyle name="Normal 4 2 2 30" xfId="11746"/>
    <cellStyle name="Normal 4 2 2 31" xfId="11747"/>
    <cellStyle name="Normal 4 2 2 32" xfId="11748"/>
    <cellStyle name="Normal 4 2 2 33" xfId="11749"/>
    <cellStyle name="Normal 4 2 2 34" xfId="11750"/>
    <cellStyle name="Normal 4 2 2 35" xfId="11751"/>
    <cellStyle name="Normal 4 2 2 36" xfId="11752"/>
    <cellStyle name="Normal 4 2 2 36 2" xfId="11753"/>
    <cellStyle name="Normal 4 2 2 36 2 2" xfId="11754"/>
    <cellStyle name="Normal 4 2 2 36 2 2 2" xfId="11755"/>
    <cellStyle name="Normal 4 2 2 36 2 2 3" xfId="11756"/>
    <cellStyle name="Normal 4 2 2 36 2 2 4" xfId="11757"/>
    <cellStyle name="Normal 4 2 2 36 2 2 5" xfId="11758"/>
    <cellStyle name="Normal 4 2 2 36 2 2 6" xfId="11759"/>
    <cellStyle name="Normal 4 2 2 36 2 2 7" xfId="11760"/>
    <cellStyle name="Normal 4 2 2 36 2 2 8" xfId="11761"/>
    <cellStyle name="Normal 4 2 2 36 2 3" xfId="11762"/>
    <cellStyle name="Normal 4 2 2 36 2 4" xfId="11763"/>
    <cellStyle name="Normal 4 2 2 36 2 5" xfId="11764"/>
    <cellStyle name="Normal 4 2 2 36 2 6" xfId="11765"/>
    <cellStyle name="Normal 4 2 2 36 2 7" xfId="11766"/>
    <cellStyle name="Normal 4 2 2 36 2 8" xfId="11767"/>
    <cellStyle name="Normal 4 2 2 36 3" xfId="11768"/>
    <cellStyle name="Normal 4 2 2 36 4" xfId="11769"/>
    <cellStyle name="Normal 4 2 2 36 5" xfId="11770"/>
    <cellStyle name="Normal 4 2 2 36 6" xfId="11771"/>
    <cellStyle name="Normal 4 2 2 36 7" xfId="11772"/>
    <cellStyle name="Normal 4 2 2 36 8" xfId="11773"/>
    <cellStyle name="Normal 4 2 2 36 9" xfId="11774"/>
    <cellStyle name="Normal 4 2 2 37" xfId="11775"/>
    <cellStyle name="Normal 4 2 2 37 2" xfId="11776"/>
    <cellStyle name="Normal 4 2 2 37 3" xfId="11777"/>
    <cellStyle name="Normal 4 2 2 37 4" xfId="11778"/>
    <cellStyle name="Normal 4 2 2 37 5" xfId="11779"/>
    <cellStyle name="Normal 4 2 2 37 6" xfId="11780"/>
    <cellStyle name="Normal 4 2 2 37 7" xfId="11781"/>
    <cellStyle name="Normal 4 2 2 37 8" xfId="11782"/>
    <cellStyle name="Normal 4 2 2 38" xfId="11783"/>
    <cellStyle name="Normal 4 2 2 39" xfId="11784"/>
    <cellStyle name="Normal 4 2 2 4" xfId="11785"/>
    <cellStyle name="Normal 4 2 2 40" xfId="11786"/>
    <cellStyle name="Normal 4 2 2 41" xfId="11787"/>
    <cellStyle name="Normal 4 2 2 42" xfId="11788"/>
    <cellStyle name="Normal 4 2 2 43" xfId="11789"/>
    <cellStyle name="Normal 4 2 2 5" xfId="11790"/>
    <cellStyle name="Normal 4 2 2 6" xfId="11791"/>
    <cellStyle name="Normal 4 2 2 7" xfId="11792"/>
    <cellStyle name="Normal 4 2 2 8" xfId="11793"/>
    <cellStyle name="Normal 4 2 2 9" xfId="11794"/>
    <cellStyle name="Normal 4 2 20" xfId="11795"/>
    <cellStyle name="Normal 4 2 21" xfId="11796"/>
    <cellStyle name="Normal 4 2 22" xfId="11797"/>
    <cellStyle name="Normal 4 2 23" xfId="11798"/>
    <cellStyle name="Normal 4 2 23 10" xfId="11799"/>
    <cellStyle name="Normal 4 2 23 10 2" xfId="11800"/>
    <cellStyle name="Normal 4 2 23 10 2 2" xfId="11801"/>
    <cellStyle name="Normal 4 2 23 10 2 2 2" xfId="11802"/>
    <cellStyle name="Normal 4 2 23 10 2 2 3" xfId="11803"/>
    <cellStyle name="Normal 4 2 23 10 2 2 4" xfId="11804"/>
    <cellStyle name="Normal 4 2 23 10 2 2 5" xfId="11805"/>
    <cellStyle name="Normal 4 2 23 10 2 2 6" xfId="11806"/>
    <cellStyle name="Normal 4 2 23 10 2 2 7" xfId="11807"/>
    <cellStyle name="Normal 4 2 23 10 2 2 8" xfId="11808"/>
    <cellStyle name="Normal 4 2 23 10 2 3" xfId="11809"/>
    <cellStyle name="Normal 4 2 23 10 2 4" xfId="11810"/>
    <cellStyle name="Normal 4 2 23 10 2 5" xfId="11811"/>
    <cellStyle name="Normal 4 2 23 10 2 6" xfId="11812"/>
    <cellStyle name="Normal 4 2 23 10 2 7" xfId="11813"/>
    <cellStyle name="Normal 4 2 23 10 2 8" xfId="11814"/>
    <cellStyle name="Normal 4 2 23 10 3" xfId="11815"/>
    <cellStyle name="Normal 4 2 23 10 4" xfId="11816"/>
    <cellStyle name="Normal 4 2 23 10 5" xfId="11817"/>
    <cellStyle name="Normal 4 2 23 10 6" xfId="11818"/>
    <cellStyle name="Normal 4 2 23 10 7" xfId="11819"/>
    <cellStyle name="Normal 4 2 23 10 8" xfId="11820"/>
    <cellStyle name="Normal 4 2 23 10 9" xfId="11821"/>
    <cellStyle name="Normal 4 2 23 11" xfId="11822"/>
    <cellStyle name="Normal 4 2 23 11 2" xfId="11823"/>
    <cellStyle name="Normal 4 2 23 11 3" xfId="11824"/>
    <cellStyle name="Normal 4 2 23 11 4" xfId="11825"/>
    <cellStyle name="Normal 4 2 23 11 5" xfId="11826"/>
    <cellStyle name="Normal 4 2 23 11 6" xfId="11827"/>
    <cellStyle name="Normal 4 2 23 11 7" xfId="11828"/>
    <cellStyle name="Normal 4 2 23 11 8" xfId="11829"/>
    <cellStyle name="Normal 4 2 23 12" xfId="11830"/>
    <cellStyle name="Normal 4 2 23 13" xfId="11831"/>
    <cellStyle name="Normal 4 2 23 14" xfId="11832"/>
    <cellStyle name="Normal 4 2 23 15" xfId="11833"/>
    <cellStyle name="Normal 4 2 23 16" xfId="11834"/>
    <cellStyle name="Normal 4 2 23 17" xfId="11835"/>
    <cellStyle name="Normal 4 2 23 2" xfId="11836"/>
    <cellStyle name="Normal 4 2 23 2 10" xfId="11837"/>
    <cellStyle name="Normal 4 2 23 2 10 2" xfId="11838"/>
    <cellStyle name="Normal 4 2 23 2 10 2 2" xfId="11839"/>
    <cellStyle name="Normal 4 2 23 2 10 2 2 2" xfId="11840"/>
    <cellStyle name="Normal 4 2 23 2 10 2 2 3" xfId="11841"/>
    <cellStyle name="Normal 4 2 23 2 10 2 2 4" xfId="11842"/>
    <cellStyle name="Normal 4 2 23 2 10 2 2 5" xfId="11843"/>
    <cellStyle name="Normal 4 2 23 2 10 2 2 6" xfId="11844"/>
    <cellStyle name="Normal 4 2 23 2 10 2 2 7" xfId="11845"/>
    <cellStyle name="Normal 4 2 23 2 10 2 2 8" xfId="11846"/>
    <cellStyle name="Normal 4 2 23 2 10 2 3" xfId="11847"/>
    <cellStyle name="Normal 4 2 23 2 10 2 4" xfId="11848"/>
    <cellStyle name="Normal 4 2 23 2 10 2 5" xfId="11849"/>
    <cellStyle name="Normal 4 2 23 2 10 2 6" xfId="11850"/>
    <cellStyle name="Normal 4 2 23 2 10 2 7" xfId="11851"/>
    <cellStyle name="Normal 4 2 23 2 10 2 8" xfId="11852"/>
    <cellStyle name="Normal 4 2 23 2 10 3" xfId="11853"/>
    <cellStyle name="Normal 4 2 23 2 10 4" xfId="11854"/>
    <cellStyle name="Normal 4 2 23 2 10 5" xfId="11855"/>
    <cellStyle name="Normal 4 2 23 2 10 6" xfId="11856"/>
    <cellStyle name="Normal 4 2 23 2 10 7" xfId="11857"/>
    <cellStyle name="Normal 4 2 23 2 10 8" xfId="11858"/>
    <cellStyle name="Normal 4 2 23 2 10 9" xfId="11859"/>
    <cellStyle name="Normal 4 2 23 2 11" xfId="11860"/>
    <cellStyle name="Normal 4 2 23 2 11 2" xfId="11861"/>
    <cellStyle name="Normal 4 2 23 2 11 3" xfId="11862"/>
    <cellStyle name="Normal 4 2 23 2 11 4" xfId="11863"/>
    <cellStyle name="Normal 4 2 23 2 11 5" xfId="11864"/>
    <cellStyle name="Normal 4 2 23 2 11 6" xfId="11865"/>
    <cellStyle name="Normal 4 2 23 2 11 7" xfId="11866"/>
    <cellStyle name="Normal 4 2 23 2 11 8" xfId="11867"/>
    <cellStyle name="Normal 4 2 23 2 12" xfId="11868"/>
    <cellStyle name="Normal 4 2 23 2 13" xfId="11869"/>
    <cellStyle name="Normal 4 2 23 2 14" xfId="11870"/>
    <cellStyle name="Normal 4 2 23 2 15" xfId="11871"/>
    <cellStyle name="Normal 4 2 23 2 16" xfId="11872"/>
    <cellStyle name="Normal 4 2 23 2 17" xfId="11873"/>
    <cellStyle name="Normal 4 2 23 2 2" xfId="11874"/>
    <cellStyle name="Normal 4 2 23 2 2 10" xfId="11875"/>
    <cellStyle name="Normal 4 2 23 2 2 2" xfId="11876"/>
    <cellStyle name="Normal 4 2 23 2 2 2 2" xfId="11877"/>
    <cellStyle name="Normal 4 2 23 2 2 2 2 2" xfId="11878"/>
    <cellStyle name="Normal 4 2 23 2 2 2 2 2 2" xfId="11879"/>
    <cellStyle name="Normal 4 2 23 2 2 2 2 2 3" xfId="11880"/>
    <cellStyle name="Normal 4 2 23 2 2 2 2 2 4" xfId="11881"/>
    <cellStyle name="Normal 4 2 23 2 2 2 2 2 5" xfId="11882"/>
    <cellStyle name="Normal 4 2 23 2 2 2 2 2 6" xfId="11883"/>
    <cellStyle name="Normal 4 2 23 2 2 2 2 2 7" xfId="11884"/>
    <cellStyle name="Normal 4 2 23 2 2 2 2 2 8" xfId="11885"/>
    <cellStyle name="Normal 4 2 23 2 2 2 2 3" xfId="11886"/>
    <cellStyle name="Normal 4 2 23 2 2 2 2 4" xfId="11887"/>
    <cellStyle name="Normal 4 2 23 2 2 2 2 5" xfId="11888"/>
    <cellStyle name="Normal 4 2 23 2 2 2 2 6" xfId="11889"/>
    <cellStyle name="Normal 4 2 23 2 2 2 2 7" xfId="11890"/>
    <cellStyle name="Normal 4 2 23 2 2 2 2 8" xfId="11891"/>
    <cellStyle name="Normal 4 2 23 2 2 2 3" xfId="11892"/>
    <cellStyle name="Normal 4 2 23 2 2 2 4" xfId="11893"/>
    <cellStyle name="Normal 4 2 23 2 2 2 5" xfId="11894"/>
    <cellStyle name="Normal 4 2 23 2 2 2 6" xfId="11895"/>
    <cellStyle name="Normal 4 2 23 2 2 2 7" xfId="11896"/>
    <cellStyle name="Normal 4 2 23 2 2 2 8" xfId="11897"/>
    <cellStyle name="Normal 4 2 23 2 2 2 9" xfId="11898"/>
    <cellStyle name="Normal 4 2 23 2 2 3" xfId="11899"/>
    <cellStyle name="Normal 4 2 23 2 2 4" xfId="11900"/>
    <cellStyle name="Normal 4 2 23 2 2 4 2" xfId="11901"/>
    <cellStyle name="Normal 4 2 23 2 2 4 3" xfId="11902"/>
    <cellStyle name="Normal 4 2 23 2 2 4 4" xfId="11903"/>
    <cellStyle name="Normal 4 2 23 2 2 4 5" xfId="11904"/>
    <cellStyle name="Normal 4 2 23 2 2 4 6" xfId="11905"/>
    <cellStyle name="Normal 4 2 23 2 2 4 7" xfId="11906"/>
    <cellStyle name="Normal 4 2 23 2 2 4 8" xfId="11907"/>
    <cellStyle name="Normal 4 2 23 2 2 5" xfId="11908"/>
    <cellStyle name="Normal 4 2 23 2 2 6" xfId="11909"/>
    <cellStyle name="Normal 4 2 23 2 2 7" xfId="11910"/>
    <cellStyle name="Normal 4 2 23 2 2 8" xfId="11911"/>
    <cellStyle name="Normal 4 2 23 2 2 9" xfId="11912"/>
    <cellStyle name="Normal 4 2 23 2 3" xfId="11913"/>
    <cellStyle name="Normal 4 2 23 2 4" xfId="11914"/>
    <cellStyle name="Normal 4 2 23 2 5" xfId="11915"/>
    <cellStyle name="Normal 4 2 23 2 6" xfId="11916"/>
    <cellStyle name="Normal 4 2 23 2 7" xfId="11917"/>
    <cellStyle name="Normal 4 2 23 2 8" xfId="11918"/>
    <cellStyle name="Normal 4 2 23 2 9" xfId="11919"/>
    <cellStyle name="Normal 4 2 23 3" xfId="11920"/>
    <cellStyle name="Normal 4 2 23 3 10" xfId="11921"/>
    <cellStyle name="Normal 4 2 23 3 2" xfId="11922"/>
    <cellStyle name="Normal 4 2 23 3 2 2" xfId="11923"/>
    <cellStyle name="Normal 4 2 23 3 2 2 2" xfId="11924"/>
    <cellStyle name="Normal 4 2 23 3 2 2 2 2" xfId="11925"/>
    <cellStyle name="Normal 4 2 23 3 2 2 2 3" xfId="11926"/>
    <cellStyle name="Normal 4 2 23 3 2 2 2 4" xfId="11927"/>
    <cellStyle name="Normal 4 2 23 3 2 2 2 5" xfId="11928"/>
    <cellStyle name="Normal 4 2 23 3 2 2 2 6" xfId="11929"/>
    <cellStyle name="Normal 4 2 23 3 2 2 2 7" xfId="11930"/>
    <cellStyle name="Normal 4 2 23 3 2 2 2 8" xfId="11931"/>
    <cellStyle name="Normal 4 2 23 3 2 2 3" xfId="11932"/>
    <cellStyle name="Normal 4 2 23 3 2 2 4" xfId="11933"/>
    <cellStyle name="Normal 4 2 23 3 2 2 5" xfId="11934"/>
    <cellStyle name="Normal 4 2 23 3 2 2 6" xfId="11935"/>
    <cellStyle name="Normal 4 2 23 3 2 2 7" xfId="11936"/>
    <cellStyle name="Normal 4 2 23 3 2 2 8" xfId="11937"/>
    <cellStyle name="Normal 4 2 23 3 2 3" xfId="11938"/>
    <cellStyle name="Normal 4 2 23 3 2 4" xfId="11939"/>
    <cellStyle name="Normal 4 2 23 3 2 5" xfId="11940"/>
    <cellStyle name="Normal 4 2 23 3 2 6" xfId="11941"/>
    <cellStyle name="Normal 4 2 23 3 2 7" xfId="11942"/>
    <cellStyle name="Normal 4 2 23 3 2 8" xfId="11943"/>
    <cellStyle name="Normal 4 2 23 3 2 9" xfId="11944"/>
    <cellStyle name="Normal 4 2 23 3 3" xfId="11945"/>
    <cellStyle name="Normal 4 2 23 3 4" xfId="11946"/>
    <cellStyle name="Normal 4 2 23 3 4 2" xfId="11947"/>
    <cellStyle name="Normal 4 2 23 3 4 3" xfId="11948"/>
    <cellStyle name="Normal 4 2 23 3 4 4" xfId="11949"/>
    <cellStyle name="Normal 4 2 23 3 4 5" xfId="11950"/>
    <cellStyle name="Normal 4 2 23 3 4 6" xfId="11951"/>
    <cellStyle name="Normal 4 2 23 3 4 7" xfId="11952"/>
    <cellStyle name="Normal 4 2 23 3 4 8" xfId="11953"/>
    <cellStyle name="Normal 4 2 23 3 5" xfId="11954"/>
    <cellStyle name="Normal 4 2 23 3 6" xfId="11955"/>
    <cellStyle name="Normal 4 2 23 3 7" xfId="11956"/>
    <cellStyle name="Normal 4 2 23 3 8" xfId="11957"/>
    <cellStyle name="Normal 4 2 23 3 9" xfId="11958"/>
    <cellStyle name="Normal 4 2 23 4" xfId="11959"/>
    <cellStyle name="Normal 4 2 23 5" xfId="11960"/>
    <cellStyle name="Normal 4 2 23 6" xfId="11961"/>
    <cellStyle name="Normal 4 2 23 7" xfId="11962"/>
    <cellStyle name="Normal 4 2 23 8" xfId="11963"/>
    <cellStyle name="Normal 4 2 23 9" xfId="11964"/>
    <cellStyle name="Normal 4 2 24" xfId="11965"/>
    <cellStyle name="Normal 4 2 25" xfId="11966"/>
    <cellStyle name="Normal 4 2 26" xfId="11967"/>
    <cellStyle name="Normal 4 2 27" xfId="11968"/>
    <cellStyle name="Normal 4 2 28" xfId="11969"/>
    <cellStyle name="Normal 4 2 28 10" xfId="11970"/>
    <cellStyle name="Normal 4 2 28 2" xfId="11971"/>
    <cellStyle name="Normal 4 2 28 2 2" xfId="11972"/>
    <cellStyle name="Normal 4 2 28 2 2 2" xfId="11973"/>
    <cellStyle name="Normal 4 2 28 2 2 2 2" xfId="11974"/>
    <cellStyle name="Normal 4 2 28 2 2 2 3" xfId="11975"/>
    <cellStyle name="Normal 4 2 28 2 2 2 4" xfId="11976"/>
    <cellStyle name="Normal 4 2 28 2 2 2 5" xfId="11977"/>
    <cellStyle name="Normal 4 2 28 2 2 2 6" xfId="11978"/>
    <cellStyle name="Normal 4 2 28 2 2 2 7" xfId="11979"/>
    <cellStyle name="Normal 4 2 28 2 2 2 8" xfId="11980"/>
    <cellStyle name="Normal 4 2 28 2 2 3" xfId="11981"/>
    <cellStyle name="Normal 4 2 28 2 2 4" xfId="11982"/>
    <cellStyle name="Normal 4 2 28 2 2 5" xfId="11983"/>
    <cellStyle name="Normal 4 2 28 2 2 6" xfId="11984"/>
    <cellStyle name="Normal 4 2 28 2 2 7" xfId="11985"/>
    <cellStyle name="Normal 4 2 28 2 2 8" xfId="11986"/>
    <cellStyle name="Normal 4 2 28 2 3" xfId="11987"/>
    <cellStyle name="Normal 4 2 28 2 4" xfId="11988"/>
    <cellStyle name="Normal 4 2 28 2 5" xfId="11989"/>
    <cellStyle name="Normal 4 2 28 2 6" xfId="11990"/>
    <cellStyle name="Normal 4 2 28 2 7" xfId="11991"/>
    <cellStyle name="Normal 4 2 28 2 8" xfId="11992"/>
    <cellStyle name="Normal 4 2 28 2 9" xfId="11993"/>
    <cellStyle name="Normal 4 2 28 3" xfId="11994"/>
    <cellStyle name="Normal 4 2 28 4" xfId="11995"/>
    <cellStyle name="Normal 4 2 28 4 2" xfId="11996"/>
    <cellStyle name="Normal 4 2 28 4 3" xfId="11997"/>
    <cellStyle name="Normal 4 2 28 4 4" xfId="11998"/>
    <cellStyle name="Normal 4 2 28 4 5" xfId="11999"/>
    <cellStyle name="Normal 4 2 28 4 6" xfId="12000"/>
    <cellStyle name="Normal 4 2 28 4 7" xfId="12001"/>
    <cellStyle name="Normal 4 2 28 4 8" xfId="12002"/>
    <cellStyle name="Normal 4 2 28 5" xfId="12003"/>
    <cellStyle name="Normal 4 2 28 6" xfId="12004"/>
    <cellStyle name="Normal 4 2 28 7" xfId="12005"/>
    <cellStyle name="Normal 4 2 28 8" xfId="12006"/>
    <cellStyle name="Normal 4 2 28 9" xfId="12007"/>
    <cellStyle name="Normal 4 2 29" xfId="12008"/>
    <cellStyle name="Normal 4 2 3" xfId="12009"/>
    <cellStyle name="Normal 4 2 3 10" xfId="12010"/>
    <cellStyle name="Normal 4 2 3 11" xfId="12011"/>
    <cellStyle name="Normal 4 2 3 12" xfId="12012"/>
    <cellStyle name="Normal 4 2 3 13" xfId="12013"/>
    <cellStyle name="Normal 4 2 3 14" xfId="12014"/>
    <cellStyle name="Normal 4 2 3 15" xfId="12015"/>
    <cellStyle name="Normal 4 2 3 15 2" xfId="12016"/>
    <cellStyle name="Normal 4 2 3 15 2 2" xfId="12017"/>
    <cellStyle name="Normal 4 2 3 15 2 2 2" xfId="12018"/>
    <cellStyle name="Normal 4 2 3 15 2 2 3" xfId="12019"/>
    <cellStyle name="Normal 4 2 3 15 2 2 4" xfId="12020"/>
    <cellStyle name="Normal 4 2 3 15 2 2 5" xfId="12021"/>
    <cellStyle name="Normal 4 2 3 15 2 2 6" xfId="12022"/>
    <cellStyle name="Normal 4 2 3 15 2 2 7" xfId="12023"/>
    <cellStyle name="Normal 4 2 3 15 2 2 8" xfId="12024"/>
    <cellStyle name="Normal 4 2 3 15 2 3" xfId="12025"/>
    <cellStyle name="Normal 4 2 3 15 2 4" xfId="12026"/>
    <cellStyle name="Normal 4 2 3 15 2 5" xfId="12027"/>
    <cellStyle name="Normal 4 2 3 15 2 6" xfId="12028"/>
    <cellStyle name="Normal 4 2 3 15 2 7" xfId="12029"/>
    <cellStyle name="Normal 4 2 3 15 2 8" xfId="12030"/>
    <cellStyle name="Normal 4 2 3 15 3" xfId="12031"/>
    <cellStyle name="Normal 4 2 3 15 4" xfId="12032"/>
    <cellStyle name="Normal 4 2 3 15 5" xfId="12033"/>
    <cellStyle name="Normal 4 2 3 15 6" xfId="12034"/>
    <cellStyle name="Normal 4 2 3 15 7" xfId="12035"/>
    <cellStyle name="Normal 4 2 3 15 8" xfId="12036"/>
    <cellStyle name="Normal 4 2 3 15 9" xfId="12037"/>
    <cellStyle name="Normal 4 2 3 16" xfId="12038"/>
    <cellStyle name="Normal 4 2 3 16 2" xfId="12039"/>
    <cellStyle name="Normal 4 2 3 16 3" xfId="12040"/>
    <cellStyle name="Normal 4 2 3 16 4" xfId="12041"/>
    <cellStyle name="Normal 4 2 3 16 5" xfId="12042"/>
    <cellStyle name="Normal 4 2 3 16 6" xfId="12043"/>
    <cellStyle name="Normal 4 2 3 16 7" xfId="12044"/>
    <cellStyle name="Normal 4 2 3 16 8" xfId="12045"/>
    <cellStyle name="Normal 4 2 3 17" xfId="12046"/>
    <cellStyle name="Normal 4 2 3 18" xfId="12047"/>
    <cellStyle name="Normal 4 2 3 19" xfId="12048"/>
    <cellStyle name="Normal 4 2 3 2" xfId="12049"/>
    <cellStyle name="Normal 4 2 3 2 10" xfId="12050"/>
    <cellStyle name="Normal 4 2 3 2 11" xfId="12051"/>
    <cellStyle name="Normal 4 2 3 2 12" xfId="12052"/>
    <cellStyle name="Normal 4 2 3 2 13" xfId="12053"/>
    <cellStyle name="Normal 4 2 3 2 14" xfId="12054"/>
    <cellStyle name="Normal 4 2 3 2 15" xfId="12055"/>
    <cellStyle name="Normal 4 2 3 2 15 2" xfId="12056"/>
    <cellStyle name="Normal 4 2 3 2 15 2 2" xfId="12057"/>
    <cellStyle name="Normal 4 2 3 2 15 2 2 2" xfId="12058"/>
    <cellStyle name="Normal 4 2 3 2 15 2 2 3" xfId="12059"/>
    <cellStyle name="Normal 4 2 3 2 15 2 2 4" xfId="12060"/>
    <cellStyle name="Normal 4 2 3 2 15 2 2 5" xfId="12061"/>
    <cellStyle name="Normal 4 2 3 2 15 2 2 6" xfId="12062"/>
    <cellStyle name="Normal 4 2 3 2 15 2 2 7" xfId="12063"/>
    <cellStyle name="Normal 4 2 3 2 15 2 2 8" xfId="12064"/>
    <cellStyle name="Normal 4 2 3 2 15 2 3" xfId="12065"/>
    <cellStyle name="Normal 4 2 3 2 15 2 4" xfId="12066"/>
    <cellStyle name="Normal 4 2 3 2 15 2 5" xfId="12067"/>
    <cellStyle name="Normal 4 2 3 2 15 2 6" xfId="12068"/>
    <cellStyle name="Normal 4 2 3 2 15 2 7" xfId="12069"/>
    <cellStyle name="Normal 4 2 3 2 15 2 8" xfId="12070"/>
    <cellStyle name="Normal 4 2 3 2 15 3" xfId="12071"/>
    <cellStyle name="Normal 4 2 3 2 15 4" xfId="12072"/>
    <cellStyle name="Normal 4 2 3 2 15 5" xfId="12073"/>
    <cellStyle name="Normal 4 2 3 2 15 6" xfId="12074"/>
    <cellStyle name="Normal 4 2 3 2 15 7" xfId="12075"/>
    <cellStyle name="Normal 4 2 3 2 15 8" xfId="12076"/>
    <cellStyle name="Normal 4 2 3 2 15 9" xfId="12077"/>
    <cellStyle name="Normal 4 2 3 2 16" xfId="12078"/>
    <cellStyle name="Normal 4 2 3 2 16 2" xfId="12079"/>
    <cellStyle name="Normal 4 2 3 2 16 3" xfId="12080"/>
    <cellStyle name="Normal 4 2 3 2 16 4" xfId="12081"/>
    <cellStyle name="Normal 4 2 3 2 16 5" xfId="12082"/>
    <cellStyle name="Normal 4 2 3 2 16 6" xfId="12083"/>
    <cellStyle name="Normal 4 2 3 2 16 7" xfId="12084"/>
    <cellStyle name="Normal 4 2 3 2 16 8" xfId="12085"/>
    <cellStyle name="Normal 4 2 3 2 17" xfId="12086"/>
    <cellStyle name="Normal 4 2 3 2 18" xfId="12087"/>
    <cellStyle name="Normal 4 2 3 2 19" xfId="12088"/>
    <cellStyle name="Normal 4 2 3 2 2" xfId="12089"/>
    <cellStyle name="Normal 4 2 3 2 2 10" xfId="12090"/>
    <cellStyle name="Normal 4 2 3 2 2 10 2" xfId="12091"/>
    <cellStyle name="Normal 4 2 3 2 2 10 2 2" xfId="12092"/>
    <cellStyle name="Normal 4 2 3 2 2 10 2 2 2" xfId="12093"/>
    <cellStyle name="Normal 4 2 3 2 2 10 2 2 3" xfId="12094"/>
    <cellStyle name="Normal 4 2 3 2 2 10 2 2 4" xfId="12095"/>
    <cellStyle name="Normal 4 2 3 2 2 10 2 2 5" xfId="12096"/>
    <cellStyle name="Normal 4 2 3 2 2 10 2 2 6" xfId="12097"/>
    <cellStyle name="Normal 4 2 3 2 2 10 2 2 7" xfId="12098"/>
    <cellStyle name="Normal 4 2 3 2 2 10 2 2 8" xfId="12099"/>
    <cellStyle name="Normal 4 2 3 2 2 10 2 3" xfId="12100"/>
    <cellStyle name="Normal 4 2 3 2 2 10 2 4" xfId="12101"/>
    <cellStyle name="Normal 4 2 3 2 2 10 2 5" xfId="12102"/>
    <cellStyle name="Normal 4 2 3 2 2 10 2 6" xfId="12103"/>
    <cellStyle name="Normal 4 2 3 2 2 10 2 7" xfId="12104"/>
    <cellStyle name="Normal 4 2 3 2 2 10 2 8" xfId="12105"/>
    <cellStyle name="Normal 4 2 3 2 2 10 3" xfId="12106"/>
    <cellStyle name="Normal 4 2 3 2 2 10 4" xfId="12107"/>
    <cellStyle name="Normal 4 2 3 2 2 10 5" xfId="12108"/>
    <cellStyle name="Normal 4 2 3 2 2 10 6" xfId="12109"/>
    <cellStyle name="Normal 4 2 3 2 2 10 7" xfId="12110"/>
    <cellStyle name="Normal 4 2 3 2 2 10 8" xfId="12111"/>
    <cellStyle name="Normal 4 2 3 2 2 10 9" xfId="12112"/>
    <cellStyle name="Normal 4 2 3 2 2 11" xfId="12113"/>
    <cellStyle name="Normal 4 2 3 2 2 11 2" xfId="12114"/>
    <cellStyle name="Normal 4 2 3 2 2 11 3" xfId="12115"/>
    <cellStyle name="Normal 4 2 3 2 2 11 4" xfId="12116"/>
    <cellStyle name="Normal 4 2 3 2 2 11 5" xfId="12117"/>
    <cellStyle name="Normal 4 2 3 2 2 11 6" xfId="12118"/>
    <cellStyle name="Normal 4 2 3 2 2 11 7" xfId="12119"/>
    <cellStyle name="Normal 4 2 3 2 2 11 8" xfId="12120"/>
    <cellStyle name="Normal 4 2 3 2 2 12" xfId="12121"/>
    <cellStyle name="Normal 4 2 3 2 2 13" xfId="12122"/>
    <cellStyle name="Normal 4 2 3 2 2 14" xfId="12123"/>
    <cellStyle name="Normal 4 2 3 2 2 15" xfId="12124"/>
    <cellStyle name="Normal 4 2 3 2 2 16" xfId="12125"/>
    <cellStyle name="Normal 4 2 3 2 2 17" xfId="12126"/>
    <cellStyle name="Normal 4 2 3 2 2 2" xfId="12127"/>
    <cellStyle name="Normal 4 2 3 2 2 2 10" xfId="12128"/>
    <cellStyle name="Normal 4 2 3 2 2 2 10 2" xfId="12129"/>
    <cellStyle name="Normal 4 2 3 2 2 2 10 2 2" xfId="12130"/>
    <cellStyle name="Normal 4 2 3 2 2 2 10 2 2 2" xfId="12131"/>
    <cellStyle name="Normal 4 2 3 2 2 2 10 2 2 3" xfId="12132"/>
    <cellStyle name="Normal 4 2 3 2 2 2 10 2 2 4" xfId="12133"/>
    <cellStyle name="Normal 4 2 3 2 2 2 10 2 2 5" xfId="12134"/>
    <cellStyle name="Normal 4 2 3 2 2 2 10 2 2 6" xfId="12135"/>
    <cellStyle name="Normal 4 2 3 2 2 2 10 2 2 7" xfId="12136"/>
    <cellStyle name="Normal 4 2 3 2 2 2 10 2 2 8" xfId="12137"/>
    <cellStyle name="Normal 4 2 3 2 2 2 10 2 3" xfId="12138"/>
    <cellStyle name="Normal 4 2 3 2 2 2 10 2 4" xfId="12139"/>
    <cellStyle name="Normal 4 2 3 2 2 2 10 2 5" xfId="12140"/>
    <cellStyle name="Normal 4 2 3 2 2 2 10 2 6" xfId="12141"/>
    <cellStyle name="Normal 4 2 3 2 2 2 10 2 7" xfId="12142"/>
    <cellStyle name="Normal 4 2 3 2 2 2 10 2 8" xfId="12143"/>
    <cellStyle name="Normal 4 2 3 2 2 2 10 3" xfId="12144"/>
    <cellStyle name="Normal 4 2 3 2 2 2 10 4" xfId="12145"/>
    <cellStyle name="Normal 4 2 3 2 2 2 10 5" xfId="12146"/>
    <cellStyle name="Normal 4 2 3 2 2 2 10 6" xfId="12147"/>
    <cellStyle name="Normal 4 2 3 2 2 2 10 7" xfId="12148"/>
    <cellStyle name="Normal 4 2 3 2 2 2 10 8" xfId="12149"/>
    <cellStyle name="Normal 4 2 3 2 2 2 10 9" xfId="12150"/>
    <cellStyle name="Normal 4 2 3 2 2 2 11" xfId="12151"/>
    <cellStyle name="Normal 4 2 3 2 2 2 11 2" xfId="12152"/>
    <cellStyle name="Normal 4 2 3 2 2 2 11 3" xfId="12153"/>
    <cellStyle name="Normal 4 2 3 2 2 2 11 4" xfId="12154"/>
    <cellStyle name="Normal 4 2 3 2 2 2 11 5" xfId="12155"/>
    <cellStyle name="Normal 4 2 3 2 2 2 11 6" xfId="12156"/>
    <cellStyle name="Normal 4 2 3 2 2 2 11 7" xfId="12157"/>
    <cellStyle name="Normal 4 2 3 2 2 2 11 8" xfId="12158"/>
    <cellStyle name="Normal 4 2 3 2 2 2 12" xfId="12159"/>
    <cellStyle name="Normal 4 2 3 2 2 2 13" xfId="12160"/>
    <cellStyle name="Normal 4 2 3 2 2 2 14" xfId="12161"/>
    <cellStyle name="Normal 4 2 3 2 2 2 15" xfId="12162"/>
    <cellStyle name="Normal 4 2 3 2 2 2 16" xfId="12163"/>
    <cellStyle name="Normal 4 2 3 2 2 2 17" xfId="12164"/>
    <cellStyle name="Normal 4 2 3 2 2 2 2" xfId="12165"/>
    <cellStyle name="Normal 4 2 3 2 2 2 2 10" xfId="12166"/>
    <cellStyle name="Normal 4 2 3 2 2 2 2 2" xfId="12167"/>
    <cellStyle name="Normal 4 2 3 2 2 2 2 2 2" xfId="12168"/>
    <cellStyle name="Normal 4 2 3 2 2 2 2 2 2 2" xfId="12169"/>
    <cellStyle name="Normal 4 2 3 2 2 2 2 2 2 2 2" xfId="12170"/>
    <cellStyle name="Normal 4 2 3 2 2 2 2 2 2 2 3" xfId="12171"/>
    <cellStyle name="Normal 4 2 3 2 2 2 2 2 2 2 4" xfId="12172"/>
    <cellStyle name="Normal 4 2 3 2 2 2 2 2 2 2 5" xfId="12173"/>
    <cellStyle name="Normal 4 2 3 2 2 2 2 2 2 2 6" xfId="12174"/>
    <cellStyle name="Normal 4 2 3 2 2 2 2 2 2 2 7" xfId="12175"/>
    <cellStyle name="Normal 4 2 3 2 2 2 2 2 2 2 8" xfId="12176"/>
    <cellStyle name="Normal 4 2 3 2 2 2 2 2 2 3" xfId="12177"/>
    <cellStyle name="Normal 4 2 3 2 2 2 2 2 2 4" xfId="12178"/>
    <cellStyle name="Normal 4 2 3 2 2 2 2 2 2 5" xfId="12179"/>
    <cellStyle name="Normal 4 2 3 2 2 2 2 2 2 6" xfId="12180"/>
    <cellStyle name="Normal 4 2 3 2 2 2 2 2 2 7" xfId="12181"/>
    <cellStyle name="Normal 4 2 3 2 2 2 2 2 2 8" xfId="12182"/>
    <cellStyle name="Normal 4 2 3 2 2 2 2 2 3" xfId="12183"/>
    <cellStyle name="Normal 4 2 3 2 2 2 2 2 4" xfId="12184"/>
    <cellStyle name="Normal 4 2 3 2 2 2 2 2 5" xfId="12185"/>
    <cellStyle name="Normal 4 2 3 2 2 2 2 2 6" xfId="12186"/>
    <cellStyle name="Normal 4 2 3 2 2 2 2 2 7" xfId="12187"/>
    <cellStyle name="Normal 4 2 3 2 2 2 2 2 8" xfId="12188"/>
    <cellStyle name="Normal 4 2 3 2 2 2 2 2 9" xfId="12189"/>
    <cellStyle name="Normal 4 2 3 2 2 2 2 3" xfId="12190"/>
    <cellStyle name="Normal 4 2 3 2 2 2 2 4" xfId="12191"/>
    <cellStyle name="Normal 4 2 3 2 2 2 2 4 2" xfId="12192"/>
    <cellStyle name="Normal 4 2 3 2 2 2 2 4 3" xfId="12193"/>
    <cellStyle name="Normal 4 2 3 2 2 2 2 4 4" xfId="12194"/>
    <cellStyle name="Normal 4 2 3 2 2 2 2 4 5" xfId="12195"/>
    <cellStyle name="Normal 4 2 3 2 2 2 2 4 6" xfId="12196"/>
    <cellStyle name="Normal 4 2 3 2 2 2 2 4 7" xfId="12197"/>
    <cellStyle name="Normal 4 2 3 2 2 2 2 4 8" xfId="12198"/>
    <cellStyle name="Normal 4 2 3 2 2 2 2 5" xfId="12199"/>
    <cellStyle name="Normal 4 2 3 2 2 2 2 6" xfId="12200"/>
    <cellStyle name="Normal 4 2 3 2 2 2 2 7" xfId="12201"/>
    <cellStyle name="Normal 4 2 3 2 2 2 2 8" xfId="12202"/>
    <cellStyle name="Normal 4 2 3 2 2 2 2 9" xfId="12203"/>
    <cellStyle name="Normal 4 2 3 2 2 2 3" xfId="12204"/>
    <cellStyle name="Normal 4 2 3 2 2 2 4" xfId="12205"/>
    <cellStyle name="Normal 4 2 3 2 2 2 5" xfId="12206"/>
    <cellStyle name="Normal 4 2 3 2 2 2 6" xfId="12207"/>
    <cellStyle name="Normal 4 2 3 2 2 2 7" xfId="12208"/>
    <cellStyle name="Normal 4 2 3 2 2 2 8" xfId="12209"/>
    <cellStyle name="Normal 4 2 3 2 2 2 9" xfId="12210"/>
    <cellStyle name="Normal 4 2 3 2 2 3" xfId="12211"/>
    <cellStyle name="Normal 4 2 3 2 2 3 10" xfId="12212"/>
    <cellStyle name="Normal 4 2 3 2 2 3 2" xfId="12213"/>
    <cellStyle name="Normal 4 2 3 2 2 3 2 2" xfId="12214"/>
    <cellStyle name="Normal 4 2 3 2 2 3 2 2 2" xfId="12215"/>
    <cellStyle name="Normal 4 2 3 2 2 3 2 2 2 2" xfId="12216"/>
    <cellStyle name="Normal 4 2 3 2 2 3 2 2 2 3" xfId="12217"/>
    <cellStyle name="Normal 4 2 3 2 2 3 2 2 2 4" xfId="12218"/>
    <cellStyle name="Normal 4 2 3 2 2 3 2 2 2 5" xfId="12219"/>
    <cellStyle name="Normal 4 2 3 2 2 3 2 2 2 6" xfId="12220"/>
    <cellStyle name="Normal 4 2 3 2 2 3 2 2 2 7" xfId="12221"/>
    <cellStyle name="Normal 4 2 3 2 2 3 2 2 2 8" xfId="12222"/>
    <cellStyle name="Normal 4 2 3 2 2 3 2 2 3" xfId="12223"/>
    <cellStyle name="Normal 4 2 3 2 2 3 2 2 4" xfId="12224"/>
    <cellStyle name="Normal 4 2 3 2 2 3 2 2 5" xfId="12225"/>
    <cellStyle name="Normal 4 2 3 2 2 3 2 2 6" xfId="12226"/>
    <cellStyle name="Normal 4 2 3 2 2 3 2 2 7" xfId="12227"/>
    <cellStyle name="Normal 4 2 3 2 2 3 2 2 8" xfId="12228"/>
    <cellStyle name="Normal 4 2 3 2 2 3 2 3" xfId="12229"/>
    <cellStyle name="Normal 4 2 3 2 2 3 2 4" xfId="12230"/>
    <cellStyle name="Normal 4 2 3 2 2 3 2 5" xfId="12231"/>
    <cellStyle name="Normal 4 2 3 2 2 3 2 6" xfId="12232"/>
    <cellStyle name="Normal 4 2 3 2 2 3 2 7" xfId="12233"/>
    <cellStyle name="Normal 4 2 3 2 2 3 2 8" xfId="12234"/>
    <cellStyle name="Normal 4 2 3 2 2 3 2 9" xfId="12235"/>
    <cellStyle name="Normal 4 2 3 2 2 3 3" xfId="12236"/>
    <cellStyle name="Normal 4 2 3 2 2 3 4" xfId="12237"/>
    <cellStyle name="Normal 4 2 3 2 2 3 4 2" xfId="12238"/>
    <cellStyle name="Normal 4 2 3 2 2 3 4 3" xfId="12239"/>
    <cellStyle name="Normal 4 2 3 2 2 3 4 4" xfId="12240"/>
    <cellStyle name="Normal 4 2 3 2 2 3 4 5" xfId="12241"/>
    <cellStyle name="Normal 4 2 3 2 2 3 4 6" xfId="12242"/>
    <cellStyle name="Normal 4 2 3 2 2 3 4 7" xfId="12243"/>
    <cellStyle name="Normal 4 2 3 2 2 3 4 8" xfId="12244"/>
    <cellStyle name="Normal 4 2 3 2 2 3 5" xfId="12245"/>
    <cellStyle name="Normal 4 2 3 2 2 3 6" xfId="12246"/>
    <cellStyle name="Normal 4 2 3 2 2 3 7" xfId="12247"/>
    <cellStyle name="Normal 4 2 3 2 2 3 8" xfId="12248"/>
    <cellStyle name="Normal 4 2 3 2 2 3 9" xfId="12249"/>
    <cellStyle name="Normal 4 2 3 2 2 4" xfId="12250"/>
    <cellStyle name="Normal 4 2 3 2 2 5" xfId="12251"/>
    <cellStyle name="Normal 4 2 3 2 2 6" xfId="12252"/>
    <cellStyle name="Normal 4 2 3 2 2 7" xfId="12253"/>
    <cellStyle name="Normal 4 2 3 2 2 8" xfId="12254"/>
    <cellStyle name="Normal 4 2 3 2 2 9" xfId="12255"/>
    <cellStyle name="Normal 4 2 3 2 20" xfId="12256"/>
    <cellStyle name="Normal 4 2 3 2 21" xfId="12257"/>
    <cellStyle name="Normal 4 2 3 2 22" xfId="12258"/>
    <cellStyle name="Normal 4 2 3 2 3" xfId="12259"/>
    <cellStyle name="Normal 4 2 3 2 4" xfId="12260"/>
    <cellStyle name="Normal 4 2 3 2 5" xfId="12261"/>
    <cellStyle name="Normal 4 2 3 2 6" xfId="12262"/>
    <cellStyle name="Normal 4 2 3 2 7" xfId="12263"/>
    <cellStyle name="Normal 4 2 3 2 7 10" xfId="12264"/>
    <cellStyle name="Normal 4 2 3 2 7 2" xfId="12265"/>
    <cellStyle name="Normal 4 2 3 2 7 2 2" xfId="12266"/>
    <cellStyle name="Normal 4 2 3 2 7 2 2 2" xfId="12267"/>
    <cellStyle name="Normal 4 2 3 2 7 2 2 2 2" xfId="12268"/>
    <cellStyle name="Normal 4 2 3 2 7 2 2 2 3" xfId="12269"/>
    <cellStyle name="Normal 4 2 3 2 7 2 2 2 4" xfId="12270"/>
    <cellStyle name="Normal 4 2 3 2 7 2 2 2 5" xfId="12271"/>
    <cellStyle name="Normal 4 2 3 2 7 2 2 2 6" xfId="12272"/>
    <cellStyle name="Normal 4 2 3 2 7 2 2 2 7" xfId="12273"/>
    <cellStyle name="Normal 4 2 3 2 7 2 2 2 8" xfId="12274"/>
    <cellStyle name="Normal 4 2 3 2 7 2 2 3" xfId="12275"/>
    <cellStyle name="Normal 4 2 3 2 7 2 2 4" xfId="12276"/>
    <cellStyle name="Normal 4 2 3 2 7 2 2 5" xfId="12277"/>
    <cellStyle name="Normal 4 2 3 2 7 2 2 6" xfId="12278"/>
    <cellStyle name="Normal 4 2 3 2 7 2 2 7" xfId="12279"/>
    <cellStyle name="Normal 4 2 3 2 7 2 2 8" xfId="12280"/>
    <cellStyle name="Normal 4 2 3 2 7 2 3" xfId="12281"/>
    <cellStyle name="Normal 4 2 3 2 7 2 4" xfId="12282"/>
    <cellStyle name="Normal 4 2 3 2 7 2 5" xfId="12283"/>
    <cellStyle name="Normal 4 2 3 2 7 2 6" xfId="12284"/>
    <cellStyle name="Normal 4 2 3 2 7 2 7" xfId="12285"/>
    <cellStyle name="Normal 4 2 3 2 7 2 8" xfId="12286"/>
    <cellStyle name="Normal 4 2 3 2 7 2 9" xfId="12287"/>
    <cellStyle name="Normal 4 2 3 2 7 3" xfId="12288"/>
    <cellStyle name="Normal 4 2 3 2 7 4" xfId="12289"/>
    <cellStyle name="Normal 4 2 3 2 7 4 2" xfId="12290"/>
    <cellStyle name="Normal 4 2 3 2 7 4 3" xfId="12291"/>
    <cellStyle name="Normal 4 2 3 2 7 4 4" xfId="12292"/>
    <cellStyle name="Normal 4 2 3 2 7 4 5" xfId="12293"/>
    <cellStyle name="Normal 4 2 3 2 7 4 6" xfId="12294"/>
    <cellStyle name="Normal 4 2 3 2 7 4 7" xfId="12295"/>
    <cellStyle name="Normal 4 2 3 2 7 4 8" xfId="12296"/>
    <cellStyle name="Normal 4 2 3 2 7 5" xfId="12297"/>
    <cellStyle name="Normal 4 2 3 2 7 6" xfId="12298"/>
    <cellStyle name="Normal 4 2 3 2 7 7" xfId="12299"/>
    <cellStyle name="Normal 4 2 3 2 7 8" xfId="12300"/>
    <cellStyle name="Normal 4 2 3 2 7 9" xfId="12301"/>
    <cellStyle name="Normal 4 2 3 2 8" xfId="12302"/>
    <cellStyle name="Normal 4 2 3 2 9" xfId="12303"/>
    <cellStyle name="Normal 4 2 3 20" xfId="12304"/>
    <cellStyle name="Normal 4 2 3 21" xfId="12305"/>
    <cellStyle name="Normal 4 2 3 22" xfId="12306"/>
    <cellStyle name="Normal 4 2 3 3" xfId="12307"/>
    <cellStyle name="Normal 4 2 3 3 10" xfId="12308"/>
    <cellStyle name="Normal 4 2 3 3 10 2" xfId="12309"/>
    <cellStyle name="Normal 4 2 3 3 10 2 2" xfId="12310"/>
    <cellStyle name="Normal 4 2 3 3 10 2 2 2" xfId="12311"/>
    <cellStyle name="Normal 4 2 3 3 10 2 2 3" xfId="12312"/>
    <cellStyle name="Normal 4 2 3 3 10 2 2 4" xfId="12313"/>
    <cellStyle name="Normal 4 2 3 3 10 2 2 5" xfId="12314"/>
    <cellStyle name="Normal 4 2 3 3 10 2 2 6" xfId="12315"/>
    <cellStyle name="Normal 4 2 3 3 10 2 2 7" xfId="12316"/>
    <cellStyle name="Normal 4 2 3 3 10 2 2 8" xfId="12317"/>
    <cellStyle name="Normal 4 2 3 3 10 2 3" xfId="12318"/>
    <cellStyle name="Normal 4 2 3 3 10 2 4" xfId="12319"/>
    <cellStyle name="Normal 4 2 3 3 10 2 5" xfId="12320"/>
    <cellStyle name="Normal 4 2 3 3 10 2 6" xfId="12321"/>
    <cellStyle name="Normal 4 2 3 3 10 2 7" xfId="12322"/>
    <cellStyle name="Normal 4 2 3 3 10 2 8" xfId="12323"/>
    <cellStyle name="Normal 4 2 3 3 10 3" xfId="12324"/>
    <cellStyle name="Normal 4 2 3 3 10 4" xfId="12325"/>
    <cellStyle name="Normal 4 2 3 3 10 5" xfId="12326"/>
    <cellStyle name="Normal 4 2 3 3 10 6" xfId="12327"/>
    <cellStyle name="Normal 4 2 3 3 10 7" xfId="12328"/>
    <cellStyle name="Normal 4 2 3 3 10 8" xfId="12329"/>
    <cellStyle name="Normal 4 2 3 3 10 9" xfId="12330"/>
    <cellStyle name="Normal 4 2 3 3 11" xfId="12331"/>
    <cellStyle name="Normal 4 2 3 3 11 2" xfId="12332"/>
    <cellStyle name="Normal 4 2 3 3 11 3" xfId="12333"/>
    <cellStyle name="Normal 4 2 3 3 11 4" xfId="12334"/>
    <cellStyle name="Normal 4 2 3 3 11 5" xfId="12335"/>
    <cellStyle name="Normal 4 2 3 3 11 6" xfId="12336"/>
    <cellStyle name="Normal 4 2 3 3 11 7" xfId="12337"/>
    <cellStyle name="Normal 4 2 3 3 11 8" xfId="12338"/>
    <cellStyle name="Normal 4 2 3 3 12" xfId="12339"/>
    <cellStyle name="Normal 4 2 3 3 13" xfId="12340"/>
    <cellStyle name="Normal 4 2 3 3 14" xfId="12341"/>
    <cellStyle name="Normal 4 2 3 3 15" xfId="12342"/>
    <cellStyle name="Normal 4 2 3 3 16" xfId="12343"/>
    <cellStyle name="Normal 4 2 3 3 17" xfId="12344"/>
    <cellStyle name="Normal 4 2 3 3 2" xfId="12345"/>
    <cellStyle name="Normal 4 2 3 3 2 10" xfId="12346"/>
    <cellStyle name="Normal 4 2 3 3 2 10 2" xfId="12347"/>
    <cellStyle name="Normal 4 2 3 3 2 10 2 2" xfId="12348"/>
    <cellStyle name="Normal 4 2 3 3 2 10 2 2 2" xfId="12349"/>
    <cellStyle name="Normal 4 2 3 3 2 10 2 2 3" xfId="12350"/>
    <cellStyle name="Normal 4 2 3 3 2 10 2 2 4" xfId="12351"/>
    <cellStyle name="Normal 4 2 3 3 2 10 2 2 5" xfId="12352"/>
    <cellStyle name="Normal 4 2 3 3 2 10 2 2 6" xfId="12353"/>
    <cellStyle name="Normal 4 2 3 3 2 10 2 2 7" xfId="12354"/>
    <cellStyle name="Normal 4 2 3 3 2 10 2 2 8" xfId="12355"/>
    <cellStyle name="Normal 4 2 3 3 2 10 2 3" xfId="12356"/>
    <cellStyle name="Normal 4 2 3 3 2 10 2 4" xfId="12357"/>
    <cellStyle name="Normal 4 2 3 3 2 10 2 5" xfId="12358"/>
    <cellStyle name="Normal 4 2 3 3 2 10 2 6" xfId="12359"/>
    <cellStyle name="Normal 4 2 3 3 2 10 2 7" xfId="12360"/>
    <cellStyle name="Normal 4 2 3 3 2 10 2 8" xfId="12361"/>
    <cellStyle name="Normal 4 2 3 3 2 10 3" xfId="12362"/>
    <cellStyle name="Normal 4 2 3 3 2 10 4" xfId="12363"/>
    <cellStyle name="Normal 4 2 3 3 2 10 5" xfId="12364"/>
    <cellStyle name="Normal 4 2 3 3 2 10 6" xfId="12365"/>
    <cellStyle name="Normal 4 2 3 3 2 10 7" xfId="12366"/>
    <cellStyle name="Normal 4 2 3 3 2 10 8" xfId="12367"/>
    <cellStyle name="Normal 4 2 3 3 2 10 9" xfId="12368"/>
    <cellStyle name="Normal 4 2 3 3 2 11" xfId="12369"/>
    <cellStyle name="Normal 4 2 3 3 2 11 2" xfId="12370"/>
    <cellStyle name="Normal 4 2 3 3 2 11 3" xfId="12371"/>
    <cellStyle name="Normal 4 2 3 3 2 11 4" xfId="12372"/>
    <cellStyle name="Normal 4 2 3 3 2 11 5" xfId="12373"/>
    <cellStyle name="Normal 4 2 3 3 2 11 6" xfId="12374"/>
    <cellStyle name="Normal 4 2 3 3 2 11 7" xfId="12375"/>
    <cellStyle name="Normal 4 2 3 3 2 11 8" xfId="12376"/>
    <cellStyle name="Normal 4 2 3 3 2 12" xfId="12377"/>
    <cellStyle name="Normal 4 2 3 3 2 13" xfId="12378"/>
    <cellStyle name="Normal 4 2 3 3 2 14" xfId="12379"/>
    <cellStyle name="Normal 4 2 3 3 2 15" xfId="12380"/>
    <cellStyle name="Normal 4 2 3 3 2 16" xfId="12381"/>
    <cellStyle name="Normal 4 2 3 3 2 17" xfId="12382"/>
    <cellStyle name="Normal 4 2 3 3 2 2" xfId="12383"/>
    <cellStyle name="Normal 4 2 3 3 2 2 10" xfId="12384"/>
    <cellStyle name="Normal 4 2 3 3 2 2 2" xfId="12385"/>
    <cellStyle name="Normal 4 2 3 3 2 2 2 2" xfId="12386"/>
    <cellStyle name="Normal 4 2 3 3 2 2 2 2 2" xfId="12387"/>
    <cellStyle name="Normal 4 2 3 3 2 2 2 2 2 2" xfId="12388"/>
    <cellStyle name="Normal 4 2 3 3 2 2 2 2 2 3" xfId="12389"/>
    <cellStyle name="Normal 4 2 3 3 2 2 2 2 2 4" xfId="12390"/>
    <cellStyle name="Normal 4 2 3 3 2 2 2 2 2 5" xfId="12391"/>
    <cellStyle name="Normal 4 2 3 3 2 2 2 2 2 6" xfId="12392"/>
    <cellStyle name="Normal 4 2 3 3 2 2 2 2 2 7" xfId="12393"/>
    <cellStyle name="Normal 4 2 3 3 2 2 2 2 2 8" xfId="12394"/>
    <cellStyle name="Normal 4 2 3 3 2 2 2 2 3" xfId="12395"/>
    <cellStyle name="Normal 4 2 3 3 2 2 2 2 4" xfId="12396"/>
    <cellStyle name="Normal 4 2 3 3 2 2 2 2 5" xfId="12397"/>
    <cellStyle name="Normal 4 2 3 3 2 2 2 2 6" xfId="12398"/>
    <cellStyle name="Normal 4 2 3 3 2 2 2 2 7" xfId="12399"/>
    <cellStyle name="Normal 4 2 3 3 2 2 2 2 8" xfId="12400"/>
    <cellStyle name="Normal 4 2 3 3 2 2 2 3" xfId="12401"/>
    <cellStyle name="Normal 4 2 3 3 2 2 2 4" xfId="12402"/>
    <cellStyle name="Normal 4 2 3 3 2 2 2 5" xfId="12403"/>
    <cellStyle name="Normal 4 2 3 3 2 2 2 6" xfId="12404"/>
    <cellStyle name="Normal 4 2 3 3 2 2 2 7" xfId="12405"/>
    <cellStyle name="Normal 4 2 3 3 2 2 2 8" xfId="12406"/>
    <cellStyle name="Normal 4 2 3 3 2 2 2 9" xfId="12407"/>
    <cellStyle name="Normal 4 2 3 3 2 2 3" xfId="12408"/>
    <cellStyle name="Normal 4 2 3 3 2 2 4" xfId="12409"/>
    <cellStyle name="Normal 4 2 3 3 2 2 4 2" xfId="12410"/>
    <cellStyle name="Normal 4 2 3 3 2 2 4 3" xfId="12411"/>
    <cellStyle name="Normal 4 2 3 3 2 2 4 4" xfId="12412"/>
    <cellStyle name="Normal 4 2 3 3 2 2 4 5" xfId="12413"/>
    <cellStyle name="Normal 4 2 3 3 2 2 4 6" xfId="12414"/>
    <cellStyle name="Normal 4 2 3 3 2 2 4 7" xfId="12415"/>
    <cellStyle name="Normal 4 2 3 3 2 2 4 8" xfId="12416"/>
    <cellStyle name="Normal 4 2 3 3 2 2 5" xfId="12417"/>
    <cellStyle name="Normal 4 2 3 3 2 2 6" xfId="12418"/>
    <cellStyle name="Normal 4 2 3 3 2 2 7" xfId="12419"/>
    <cellStyle name="Normal 4 2 3 3 2 2 8" xfId="12420"/>
    <cellStyle name="Normal 4 2 3 3 2 2 9" xfId="12421"/>
    <cellStyle name="Normal 4 2 3 3 2 3" xfId="12422"/>
    <cellStyle name="Normal 4 2 3 3 2 4" xfId="12423"/>
    <cellStyle name="Normal 4 2 3 3 2 5" xfId="12424"/>
    <cellStyle name="Normal 4 2 3 3 2 6" xfId="12425"/>
    <cellStyle name="Normal 4 2 3 3 2 7" xfId="12426"/>
    <cellStyle name="Normal 4 2 3 3 2 8" xfId="12427"/>
    <cellStyle name="Normal 4 2 3 3 2 9" xfId="12428"/>
    <cellStyle name="Normal 4 2 3 3 3" xfId="12429"/>
    <cellStyle name="Normal 4 2 3 3 3 10" xfId="12430"/>
    <cellStyle name="Normal 4 2 3 3 3 2" xfId="12431"/>
    <cellStyle name="Normal 4 2 3 3 3 2 2" xfId="12432"/>
    <cellStyle name="Normal 4 2 3 3 3 2 2 2" xfId="12433"/>
    <cellStyle name="Normal 4 2 3 3 3 2 2 2 2" xfId="12434"/>
    <cellStyle name="Normal 4 2 3 3 3 2 2 2 3" xfId="12435"/>
    <cellStyle name="Normal 4 2 3 3 3 2 2 2 4" xfId="12436"/>
    <cellStyle name="Normal 4 2 3 3 3 2 2 2 5" xfId="12437"/>
    <cellStyle name="Normal 4 2 3 3 3 2 2 2 6" xfId="12438"/>
    <cellStyle name="Normal 4 2 3 3 3 2 2 2 7" xfId="12439"/>
    <cellStyle name="Normal 4 2 3 3 3 2 2 2 8" xfId="12440"/>
    <cellStyle name="Normal 4 2 3 3 3 2 2 3" xfId="12441"/>
    <cellStyle name="Normal 4 2 3 3 3 2 2 4" xfId="12442"/>
    <cellStyle name="Normal 4 2 3 3 3 2 2 5" xfId="12443"/>
    <cellStyle name="Normal 4 2 3 3 3 2 2 6" xfId="12444"/>
    <cellStyle name="Normal 4 2 3 3 3 2 2 7" xfId="12445"/>
    <cellStyle name="Normal 4 2 3 3 3 2 2 8" xfId="12446"/>
    <cellStyle name="Normal 4 2 3 3 3 2 3" xfId="12447"/>
    <cellStyle name="Normal 4 2 3 3 3 2 4" xfId="12448"/>
    <cellStyle name="Normal 4 2 3 3 3 2 5" xfId="12449"/>
    <cellStyle name="Normal 4 2 3 3 3 2 6" xfId="12450"/>
    <cellStyle name="Normal 4 2 3 3 3 2 7" xfId="12451"/>
    <cellStyle name="Normal 4 2 3 3 3 2 8" xfId="12452"/>
    <cellStyle name="Normal 4 2 3 3 3 2 9" xfId="12453"/>
    <cellStyle name="Normal 4 2 3 3 3 3" xfId="12454"/>
    <cellStyle name="Normal 4 2 3 3 3 4" xfId="12455"/>
    <cellStyle name="Normal 4 2 3 3 3 4 2" xfId="12456"/>
    <cellStyle name="Normal 4 2 3 3 3 4 3" xfId="12457"/>
    <cellStyle name="Normal 4 2 3 3 3 4 4" xfId="12458"/>
    <cellStyle name="Normal 4 2 3 3 3 4 5" xfId="12459"/>
    <cellStyle name="Normal 4 2 3 3 3 4 6" xfId="12460"/>
    <cellStyle name="Normal 4 2 3 3 3 4 7" xfId="12461"/>
    <cellStyle name="Normal 4 2 3 3 3 4 8" xfId="12462"/>
    <cellStyle name="Normal 4 2 3 3 3 5" xfId="12463"/>
    <cellStyle name="Normal 4 2 3 3 3 6" xfId="12464"/>
    <cellStyle name="Normal 4 2 3 3 3 7" xfId="12465"/>
    <cellStyle name="Normal 4 2 3 3 3 8" xfId="12466"/>
    <cellStyle name="Normal 4 2 3 3 3 9" xfId="12467"/>
    <cellStyle name="Normal 4 2 3 3 4" xfId="12468"/>
    <cellStyle name="Normal 4 2 3 3 5" xfId="12469"/>
    <cellStyle name="Normal 4 2 3 3 6" xfId="12470"/>
    <cellStyle name="Normal 4 2 3 3 7" xfId="12471"/>
    <cellStyle name="Normal 4 2 3 3 8" xfId="12472"/>
    <cellStyle name="Normal 4 2 3 3 9" xfId="12473"/>
    <cellStyle name="Normal 4 2 3 4" xfId="12474"/>
    <cellStyle name="Normal 4 2 3 5" xfId="12475"/>
    <cellStyle name="Normal 4 2 3 6" xfId="12476"/>
    <cellStyle name="Normal 4 2 3 7" xfId="12477"/>
    <cellStyle name="Normal 4 2 3 7 10" xfId="12478"/>
    <cellStyle name="Normal 4 2 3 7 2" xfId="12479"/>
    <cellStyle name="Normal 4 2 3 7 2 2" xfId="12480"/>
    <cellStyle name="Normal 4 2 3 7 2 2 2" xfId="12481"/>
    <cellStyle name="Normal 4 2 3 7 2 2 2 2" xfId="12482"/>
    <cellStyle name="Normal 4 2 3 7 2 2 2 3" xfId="12483"/>
    <cellStyle name="Normal 4 2 3 7 2 2 2 4" xfId="12484"/>
    <cellStyle name="Normal 4 2 3 7 2 2 2 5" xfId="12485"/>
    <cellStyle name="Normal 4 2 3 7 2 2 2 6" xfId="12486"/>
    <cellStyle name="Normal 4 2 3 7 2 2 2 7" xfId="12487"/>
    <cellStyle name="Normal 4 2 3 7 2 2 2 8" xfId="12488"/>
    <cellStyle name="Normal 4 2 3 7 2 2 3" xfId="12489"/>
    <cellStyle name="Normal 4 2 3 7 2 2 4" xfId="12490"/>
    <cellStyle name="Normal 4 2 3 7 2 2 5" xfId="12491"/>
    <cellStyle name="Normal 4 2 3 7 2 2 6" xfId="12492"/>
    <cellStyle name="Normal 4 2 3 7 2 2 7" xfId="12493"/>
    <cellStyle name="Normal 4 2 3 7 2 2 8" xfId="12494"/>
    <cellStyle name="Normal 4 2 3 7 2 3" xfId="12495"/>
    <cellStyle name="Normal 4 2 3 7 2 4" xfId="12496"/>
    <cellStyle name="Normal 4 2 3 7 2 5" xfId="12497"/>
    <cellStyle name="Normal 4 2 3 7 2 6" xfId="12498"/>
    <cellStyle name="Normal 4 2 3 7 2 7" xfId="12499"/>
    <cellStyle name="Normal 4 2 3 7 2 8" xfId="12500"/>
    <cellStyle name="Normal 4 2 3 7 2 9" xfId="12501"/>
    <cellStyle name="Normal 4 2 3 7 3" xfId="12502"/>
    <cellStyle name="Normal 4 2 3 7 4" xfId="12503"/>
    <cellStyle name="Normal 4 2 3 7 4 2" xfId="12504"/>
    <cellStyle name="Normal 4 2 3 7 4 3" xfId="12505"/>
    <cellStyle name="Normal 4 2 3 7 4 4" xfId="12506"/>
    <cellStyle name="Normal 4 2 3 7 4 5" xfId="12507"/>
    <cellStyle name="Normal 4 2 3 7 4 6" xfId="12508"/>
    <cellStyle name="Normal 4 2 3 7 4 7" xfId="12509"/>
    <cellStyle name="Normal 4 2 3 7 4 8" xfId="12510"/>
    <cellStyle name="Normal 4 2 3 7 5" xfId="12511"/>
    <cellStyle name="Normal 4 2 3 7 6" xfId="12512"/>
    <cellStyle name="Normal 4 2 3 7 7" xfId="12513"/>
    <cellStyle name="Normal 4 2 3 7 8" xfId="12514"/>
    <cellStyle name="Normal 4 2 3 7 9" xfId="12515"/>
    <cellStyle name="Normal 4 2 3 8" xfId="12516"/>
    <cellStyle name="Normal 4 2 3 9" xfId="12517"/>
    <cellStyle name="Normal 4 2 30" xfId="12518"/>
    <cellStyle name="Normal 4 2 31" xfId="12519"/>
    <cellStyle name="Normal 4 2 32" xfId="12520"/>
    <cellStyle name="Normal 4 2 33" xfId="12521"/>
    <cellStyle name="Normal 4 2 34" xfId="12522"/>
    <cellStyle name="Normal 4 2 35" xfId="12523"/>
    <cellStyle name="Normal 4 2 36" xfId="12524"/>
    <cellStyle name="Normal 4 2 36 2" xfId="12525"/>
    <cellStyle name="Normal 4 2 36 2 2" xfId="12526"/>
    <cellStyle name="Normal 4 2 36 2 2 2" xfId="12527"/>
    <cellStyle name="Normal 4 2 36 2 2 3" xfId="12528"/>
    <cellStyle name="Normal 4 2 36 2 2 4" xfId="12529"/>
    <cellStyle name="Normal 4 2 36 2 2 5" xfId="12530"/>
    <cellStyle name="Normal 4 2 36 2 2 6" xfId="12531"/>
    <cellStyle name="Normal 4 2 36 2 2 7" xfId="12532"/>
    <cellStyle name="Normal 4 2 36 2 2 8" xfId="12533"/>
    <cellStyle name="Normal 4 2 36 2 3" xfId="12534"/>
    <cellStyle name="Normal 4 2 36 2 4" xfId="12535"/>
    <cellStyle name="Normal 4 2 36 2 5" xfId="12536"/>
    <cellStyle name="Normal 4 2 36 2 6" xfId="12537"/>
    <cellStyle name="Normal 4 2 36 2 7" xfId="12538"/>
    <cellStyle name="Normal 4 2 36 2 8" xfId="12539"/>
    <cellStyle name="Normal 4 2 36 3" xfId="12540"/>
    <cellStyle name="Normal 4 2 36 4" xfId="12541"/>
    <cellStyle name="Normal 4 2 36 5" xfId="12542"/>
    <cellStyle name="Normal 4 2 36 6" xfId="12543"/>
    <cellStyle name="Normal 4 2 36 7" xfId="12544"/>
    <cellStyle name="Normal 4 2 36 8" xfId="12545"/>
    <cellStyle name="Normal 4 2 36 9" xfId="12546"/>
    <cellStyle name="Normal 4 2 37" xfId="12547"/>
    <cellStyle name="Normal 4 2 37 2" xfId="12548"/>
    <cellStyle name="Normal 4 2 37 3" xfId="12549"/>
    <cellStyle name="Normal 4 2 37 4" xfId="12550"/>
    <cellStyle name="Normal 4 2 37 5" xfId="12551"/>
    <cellStyle name="Normal 4 2 37 6" xfId="12552"/>
    <cellStyle name="Normal 4 2 37 7" xfId="12553"/>
    <cellStyle name="Normal 4 2 37 8" xfId="12554"/>
    <cellStyle name="Normal 4 2 38" xfId="12555"/>
    <cellStyle name="Normal 4 2 39" xfId="12556"/>
    <cellStyle name="Normal 4 2 4" xfId="12557"/>
    <cellStyle name="Normal 4 2 40" xfId="12558"/>
    <cellStyle name="Normal 4 2 41" xfId="12559"/>
    <cellStyle name="Normal 4 2 42" xfId="12560"/>
    <cellStyle name="Normal 4 2 43" xfId="12561"/>
    <cellStyle name="Normal 4 2 44" xfId="13736"/>
    <cellStyle name="Normal 4 2 5" xfId="12562"/>
    <cellStyle name="Normal 4 2 6" xfId="12563"/>
    <cellStyle name="Normal 4 2 7" xfId="12564"/>
    <cellStyle name="Normal 4 2 8" xfId="12565"/>
    <cellStyle name="Normal 4 2 9" xfId="12566"/>
    <cellStyle name="Normal 4 20" xfId="12567"/>
    <cellStyle name="Normal 4 21" xfId="12568"/>
    <cellStyle name="Normal 4 22" xfId="12569"/>
    <cellStyle name="Normal 4 23" xfId="12570"/>
    <cellStyle name="Normal 4 24" xfId="12571"/>
    <cellStyle name="Normal 4 25" xfId="12572"/>
    <cellStyle name="Normal 4 26" xfId="12573"/>
    <cellStyle name="Normal 4 27" xfId="12574"/>
    <cellStyle name="Normal 4 28" xfId="12575"/>
    <cellStyle name="Normal 4 29" xfId="12576"/>
    <cellStyle name="Normal 4 3" xfId="12577"/>
    <cellStyle name="Normal 4 30" xfId="12578"/>
    <cellStyle name="Normal 4 30 10" xfId="12579"/>
    <cellStyle name="Normal 4 30 10 2" xfId="12580"/>
    <cellStyle name="Normal 4 30 10 2 2" xfId="12581"/>
    <cellStyle name="Normal 4 30 10 2 2 2" xfId="12582"/>
    <cellStyle name="Normal 4 30 10 2 2 3" xfId="12583"/>
    <cellStyle name="Normal 4 30 10 2 2 4" xfId="12584"/>
    <cellStyle name="Normal 4 30 10 2 2 5" xfId="12585"/>
    <cellStyle name="Normal 4 30 10 2 2 6" xfId="12586"/>
    <cellStyle name="Normal 4 30 10 2 2 7" xfId="12587"/>
    <cellStyle name="Normal 4 30 10 2 2 8" xfId="12588"/>
    <cellStyle name="Normal 4 30 10 2 3" xfId="12589"/>
    <cellStyle name="Normal 4 30 10 2 4" xfId="12590"/>
    <cellStyle name="Normal 4 30 10 2 5" xfId="12591"/>
    <cellStyle name="Normal 4 30 10 2 6" xfId="12592"/>
    <cellStyle name="Normal 4 30 10 2 7" xfId="12593"/>
    <cellStyle name="Normal 4 30 10 2 8" xfId="12594"/>
    <cellStyle name="Normal 4 30 10 3" xfId="12595"/>
    <cellStyle name="Normal 4 30 10 4" xfId="12596"/>
    <cellStyle name="Normal 4 30 10 5" xfId="12597"/>
    <cellStyle name="Normal 4 30 10 6" xfId="12598"/>
    <cellStyle name="Normal 4 30 10 7" xfId="12599"/>
    <cellStyle name="Normal 4 30 10 8" xfId="12600"/>
    <cellStyle name="Normal 4 30 10 9" xfId="12601"/>
    <cellStyle name="Normal 4 30 11" xfId="12602"/>
    <cellStyle name="Normal 4 30 11 2" xfId="12603"/>
    <cellStyle name="Normal 4 30 11 3" xfId="12604"/>
    <cellStyle name="Normal 4 30 11 4" xfId="12605"/>
    <cellStyle name="Normal 4 30 11 5" xfId="12606"/>
    <cellStyle name="Normal 4 30 11 6" xfId="12607"/>
    <cellStyle name="Normal 4 30 11 7" xfId="12608"/>
    <cellStyle name="Normal 4 30 11 8" xfId="12609"/>
    <cellStyle name="Normal 4 30 12" xfId="12610"/>
    <cellStyle name="Normal 4 30 13" xfId="12611"/>
    <cellStyle name="Normal 4 30 14" xfId="12612"/>
    <cellStyle name="Normal 4 30 15" xfId="12613"/>
    <cellStyle name="Normal 4 30 16" xfId="12614"/>
    <cellStyle name="Normal 4 30 17" xfId="12615"/>
    <cellStyle name="Normal 4 30 2" xfId="12616"/>
    <cellStyle name="Normal 4 30 2 10" xfId="12617"/>
    <cellStyle name="Normal 4 30 2 10 2" xfId="12618"/>
    <cellStyle name="Normal 4 30 2 10 2 2" xfId="12619"/>
    <cellStyle name="Normal 4 30 2 10 2 2 2" xfId="12620"/>
    <cellStyle name="Normal 4 30 2 10 2 2 3" xfId="12621"/>
    <cellStyle name="Normal 4 30 2 10 2 2 4" xfId="12622"/>
    <cellStyle name="Normal 4 30 2 10 2 2 5" xfId="12623"/>
    <cellStyle name="Normal 4 30 2 10 2 2 6" xfId="12624"/>
    <cellStyle name="Normal 4 30 2 10 2 2 7" xfId="12625"/>
    <cellStyle name="Normal 4 30 2 10 2 2 8" xfId="12626"/>
    <cellStyle name="Normal 4 30 2 10 2 3" xfId="12627"/>
    <cellStyle name="Normal 4 30 2 10 2 4" xfId="12628"/>
    <cellStyle name="Normal 4 30 2 10 2 5" xfId="12629"/>
    <cellStyle name="Normal 4 30 2 10 2 6" xfId="12630"/>
    <cellStyle name="Normal 4 30 2 10 2 7" xfId="12631"/>
    <cellStyle name="Normal 4 30 2 10 2 8" xfId="12632"/>
    <cellStyle name="Normal 4 30 2 10 3" xfId="12633"/>
    <cellStyle name="Normal 4 30 2 10 4" xfId="12634"/>
    <cellStyle name="Normal 4 30 2 10 5" xfId="12635"/>
    <cellStyle name="Normal 4 30 2 10 6" xfId="12636"/>
    <cellStyle name="Normal 4 30 2 10 7" xfId="12637"/>
    <cellStyle name="Normal 4 30 2 10 8" xfId="12638"/>
    <cellStyle name="Normal 4 30 2 10 9" xfId="12639"/>
    <cellStyle name="Normal 4 30 2 11" xfId="12640"/>
    <cellStyle name="Normal 4 30 2 11 2" xfId="12641"/>
    <cellStyle name="Normal 4 30 2 11 3" xfId="12642"/>
    <cellStyle name="Normal 4 30 2 11 4" xfId="12643"/>
    <cellStyle name="Normal 4 30 2 11 5" xfId="12644"/>
    <cellStyle name="Normal 4 30 2 11 6" xfId="12645"/>
    <cellStyle name="Normal 4 30 2 11 7" xfId="12646"/>
    <cellStyle name="Normal 4 30 2 11 8" xfId="12647"/>
    <cellStyle name="Normal 4 30 2 12" xfId="12648"/>
    <cellStyle name="Normal 4 30 2 13" xfId="12649"/>
    <cellStyle name="Normal 4 30 2 14" xfId="12650"/>
    <cellStyle name="Normal 4 30 2 15" xfId="12651"/>
    <cellStyle name="Normal 4 30 2 16" xfId="12652"/>
    <cellStyle name="Normal 4 30 2 17" xfId="12653"/>
    <cellStyle name="Normal 4 30 2 2" xfId="12654"/>
    <cellStyle name="Normal 4 30 2 2 10" xfId="12655"/>
    <cellStyle name="Normal 4 30 2 2 2" xfId="12656"/>
    <cellStyle name="Normal 4 30 2 2 2 2" xfId="12657"/>
    <cellStyle name="Normal 4 30 2 2 2 2 2" xfId="12658"/>
    <cellStyle name="Normal 4 30 2 2 2 2 2 2" xfId="12659"/>
    <cellStyle name="Normal 4 30 2 2 2 2 2 3" xfId="12660"/>
    <cellStyle name="Normal 4 30 2 2 2 2 2 4" xfId="12661"/>
    <cellStyle name="Normal 4 30 2 2 2 2 2 5" xfId="12662"/>
    <cellStyle name="Normal 4 30 2 2 2 2 2 6" xfId="12663"/>
    <cellStyle name="Normal 4 30 2 2 2 2 2 7" xfId="12664"/>
    <cellStyle name="Normal 4 30 2 2 2 2 2 8" xfId="12665"/>
    <cellStyle name="Normal 4 30 2 2 2 2 3" xfId="12666"/>
    <cellStyle name="Normal 4 30 2 2 2 2 4" xfId="12667"/>
    <cellStyle name="Normal 4 30 2 2 2 2 5" xfId="12668"/>
    <cellStyle name="Normal 4 30 2 2 2 2 6" xfId="12669"/>
    <cellStyle name="Normal 4 30 2 2 2 2 7" xfId="12670"/>
    <cellStyle name="Normal 4 30 2 2 2 2 8" xfId="12671"/>
    <cellStyle name="Normal 4 30 2 2 2 3" xfId="12672"/>
    <cellStyle name="Normal 4 30 2 2 2 4" xfId="12673"/>
    <cellStyle name="Normal 4 30 2 2 2 5" xfId="12674"/>
    <cellStyle name="Normal 4 30 2 2 2 6" xfId="12675"/>
    <cellStyle name="Normal 4 30 2 2 2 7" xfId="12676"/>
    <cellStyle name="Normal 4 30 2 2 2 8" xfId="12677"/>
    <cellStyle name="Normal 4 30 2 2 2 9" xfId="12678"/>
    <cellStyle name="Normal 4 30 2 2 3" xfId="12679"/>
    <cellStyle name="Normal 4 30 2 2 4" xfId="12680"/>
    <cellStyle name="Normal 4 30 2 2 4 2" xfId="12681"/>
    <cellStyle name="Normal 4 30 2 2 4 3" xfId="12682"/>
    <cellStyle name="Normal 4 30 2 2 4 4" xfId="12683"/>
    <cellStyle name="Normal 4 30 2 2 4 5" xfId="12684"/>
    <cellStyle name="Normal 4 30 2 2 4 6" xfId="12685"/>
    <cellStyle name="Normal 4 30 2 2 4 7" xfId="12686"/>
    <cellStyle name="Normal 4 30 2 2 4 8" xfId="12687"/>
    <cellStyle name="Normal 4 30 2 2 5" xfId="12688"/>
    <cellStyle name="Normal 4 30 2 2 6" xfId="12689"/>
    <cellStyle name="Normal 4 30 2 2 7" xfId="12690"/>
    <cellStyle name="Normal 4 30 2 2 8" xfId="12691"/>
    <cellStyle name="Normal 4 30 2 2 9" xfId="12692"/>
    <cellStyle name="Normal 4 30 2 3" xfId="12693"/>
    <cellStyle name="Normal 4 30 2 4" xfId="12694"/>
    <cellStyle name="Normal 4 30 2 5" xfId="12695"/>
    <cellStyle name="Normal 4 30 2 6" xfId="12696"/>
    <cellStyle name="Normal 4 30 2 7" xfId="12697"/>
    <cellStyle name="Normal 4 30 2 8" xfId="12698"/>
    <cellStyle name="Normal 4 30 2 9" xfId="12699"/>
    <cellStyle name="Normal 4 30 3" xfId="12700"/>
    <cellStyle name="Normal 4 30 3 10" xfId="12701"/>
    <cellStyle name="Normal 4 30 3 2" xfId="12702"/>
    <cellStyle name="Normal 4 30 3 2 2" xfId="12703"/>
    <cellStyle name="Normal 4 30 3 2 2 2" xfId="12704"/>
    <cellStyle name="Normal 4 30 3 2 2 2 2" xfId="12705"/>
    <cellStyle name="Normal 4 30 3 2 2 2 3" xfId="12706"/>
    <cellStyle name="Normal 4 30 3 2 2 2 4" xfId="12707"/>
    <cellStyle name="Normal 4 30 3 2 2 2 5" xfId="12708"/>
    <cellStyle name="Normal 4 30 3 2 2 2 6" xfId="12709"/>
    <cellStyle name="Normal 4 30 3 2 2 2 7" xfId="12710"/>
    <cellStyle name="Normal 4 30 3 2 2 2 8" xfId="12711"/>
    <cellStyle name="Normal 4 30 3 2 2 3" xfId="12712"/>
    <cellStyle name="Normal 4 30 3 2 2 4" xfId="12713"/>
    <cellStyle name="Normal 4 30 3 2 2 5" xfId="12714"/>
    <cellStyle name="Normal 4 30 3 2 2 6" xfId="12715"/>
    <cellStyle name="Normal 4 30 3 2 2 7" xfId="12716"/>
    <cellStyle name="Normal 4 30 3 2 2 8" xfId="12717"/>
    <cellStyle name="Normal 4 30 3 2 3" xfId="12718"/>
    <cellStyle name="Normal 4 30 3 2 4" xfId="12719"/>
    <cellStyle name="Normal 4 30 3 2 5" xfId="12720"/>
    <cellStyle name="Normal 4 30 3 2 6" xfId="12721"/>
    <cellStyle name="Normal 4 30 3 2 7" xfId="12722"/>
    <cellStyle name="Normal 4 30 3 2 8" xfId="12723"/>
    <cellStyle name="Normal 4 30 3 2 9" xfId="12724"/>
    <cellStyle name="Normal 4 30 3 3" xfId="12725"/>
    <cellStyle name="Normal 4 30 3 4" xfId="12726"/>
    <cellStyle name="Normal 4 30 3 4 2" xfId="12727"/>
    <cellStyle name="Normal 4 30 3 4 3" xfId="12728"/>
    <cellStyle name="Normal 4 30 3 4 4" xfId="12729"/>
    <cellStyle name="Normal 4 30 3 4 5" xfId="12730"/>
    <cellStyle name="Normal 4 30 3 4 6" xfId="12731"/>
    <cellStyle name="Normal 4 30 3 4 7" xfId="12732"/>
    <cellStyle name="Normal 4 30 3 4 8" xfId="12733"/>
    <cellStyle name="Normal 4 30 3 5" xfId="12734"/>
    <cellStyle name="Normal 4 30 3 6" xfId="12735"/>
    <cellStyle name="Normal 4 30 3 7" xfId="12736"/>
    <cellStyle name="Normal 4 30 3 8" xfId="12737"/>
    <cellStyle name="Normal 4 30 3 9" xfId="12738"/>
    <cellStyle name="Normal 4 30 4" xfId="12739"/>
    <cellStyle name="Normal 4 30 5" xfId="12740"/>
    <cellStyle name="Normal 4 30 6" xfId="12741"/>
    <cellStyle name="Normal 4 30 7" xfId="12742"/>
    <cellStyle name="Normal 4 30 8" xfId="12743"/>
    <cellStyle name="Normal 4 30 9" xfId="12744"/>
    <cellStyle name="Normal 4 31" xfId="12745"/>
    <cellStyle name="Normal 4 32" xfId="12746"/>
    <cellStyle name="Normal 4 33" xfId="12747"/>
    <cellStyle name="Normal 4 34" xfId="12748"/>
    <cellStyle name="Normal 4 35" xfId="12749"/>
    <cellStyle name="Normal 4 35 10" xfId="12750"/>
    <cellStyle name="Normal 4 35 2" xfId="12751"/>
    <cellStyle name="Normal 4 35 2 2" xfId="12752"/>
    <cellStyle name="Normal 4 35 2 2 2" xfId="12753"/>
    <cellStyle name="Normal 4 35 2 2 2 2" xfId="12754"/>
    <cellStyle name="Normal 4 35 2 2 2 3" xfId="12755"/>
    <cellStyle name="Normal 4 35 2 2 2 4" xfId="12756"/>
    <cellStyle name="Normal 4 35 2 2 2 5" xfId="12757"/>
    <cellStyle name="Normal 4 35 2 2 2 6" xfId="12758"/>
    <cellStyle name="Normal 4 35 2 2 2 7" xfId="12759"/>
    <cellStyle name="Normal 4 35 2 2 2 8" xfId="12760"/>
    <cellStyle name="Normal 4 35 2 2 3" xfId="12761"/>
    <cellStyle name="Normal 4 35 2 2 4" xfId="12762"/>
    <cellStyle name="Normal 4 35 2 2 5" xfId="12763"/>
    <cellStyle name="Normal 4 35 2 2 6" xfId="12764"/>
    <cellStyle name="Normal 4 35 2 2 7" xfId="12765"/>
    <cellStyle name="Normal 4 35 2 2 8" xfId="12766"/>
    <cellStyle name="Normal 4 35 2 3" xfId="12767"/>
    <cellStyle name="Normal 4 35 2 4" xfId="12768"/>
    <cellStyle name="Normal 4 35 2 5" xfId="12769"/>
    <cellStyle name="Normal 4 35 2 6" xfId="12770"/>
    <cellStyle name="Normal 4 35 2 7" xfId="12771"/>
    <cellStyle name="Normal 4 35 2 8" xfId="12772"/>
    <cellStyle name="Normal 4 35 2 9" xfId="12773"/>
    <cellStyle name="Normal 4 35 3" xfId="12774"/>
    <cellStyle name="Normal 4 35 4" xfId="12775"/>
    <cellStyle name="Normal 4 35 4 2" xfId="12776"/>
    <cellStyle name="Normal 4 35 4 3" xfId="12777"/>
    <cellStyle name="Normal 4 35 4 4" xfId="12778"/>
    <cellStyle name="Normal 4 35 4 5" xfId="12779"/>
    <cellStyle name="Normal 4 35 4 6" xfId="12780"/>
    <cellStyle name="Normal 4 35 4 7" xfId="12781"/>
    <cellStyle name="Normal 4 35 4 8" xfId="12782"/>
    <cellStyle name="Normal 4 35 5" xfId="12783"/>
    <cellStyle name="Normal 4 35 6" xfId="12784"/>
    <cellStyle name="Normal 4 35 7" xfId="12785"/>
    <cellStyle name="Normal 4 35 8" xfId="12786"/>
    <cellStyle name="Normal 4 35 9" xfId="12787"/>
    <cellStyle name="Normal 4 36" xfId="12788"/>
    <cellStyle name="Normal 4 37" xfId="12789"/>
    <cellStyle name="Normal 4 38" xfId="12790"/>
    <cellStyle name="Normal 4 39" xfId="12791"/>
    <cellStyle name="Normal 4 4" xfId="12792"/>
    <cellStyle name="Normal 4 40" xfId="12793"/>
    <cellStyle name="Normal 4 41" xfId="12794"/>
    <cellStyle name="Normal 4 42" xfId="12795"/>
    <cellStyle name="Normal 4 43" xfId="12796"/>
    <cellStyle name="Normal 4 43 2" xfId="12797"/>
    <cellStyle name="Normal 4 43 2 2" xfId="12798"/>
    <cellStyle name="Normal 4 43 2 2 2" xfId="12799"/>
    <cellStyle name="Normal 4 43 2 2 3" xfId="12800"/>
    <cellStyle name="Normal 4 43 2 2 4" xfId="12801"/>
    <cellStyle name="Normal 4 43 2 2 5" xfId="12802"/>
    <cellStyle name="Normal 4 43 2 2 6" xfId="12803"/>
    <cellStyle name="Normal 4 43 2 2 7" xfId="12804"/>
    <cellStyle name="Normal 4 43 2 2 8" xfId="12805"/>
    <cellStyle name="Normal 4 43 2 3" xfId="12806"/>
    <cellStyle name="Normal 4 43 2 4" xfId="12807"/>
    <cellStyle name="Normal 4 43 2 5" xfId="12808"/>
    <cellStyle name="Normal 4 43 2 6" xfId="12809"/>
    <cellStyle name="Normal 4 43 2 7" xfId="12810"/>
    <cellStyle name="Normal 4 43 2 8" xfId="12811"/>
    <cellStyle name="Normal 4 43 3" xfId="12812"/>
    <cellStyle name="Normal 4 43 4" xfId="12813"/>
    <cellStyle name="Normal 4 43 5" xfId="12814"/>
    <cellStyle name="Normal 4 43 6" xfId="12815"/>
    <cellStyle name="Normal 4 43 7" xfId="12816"/>
    <cellStyle name="Normal 4 43 8" xfId="12817"/>
    <cellStyle name="Normal 4 43 9" xfId="12818"/>
    <cellStyle name="Normal 4 44" xfId="12819"/>
    <cellStyle name="Normal 4 44 2" xfId="12820"/>
    <cellStyle name="Normal 4 44 3" xfId="12821"/>
    <cellStyle name="Normal 4 44 4" xfId="12822"/>
    <cellStyle name="Normal 4 44 5" xfId="12823"/>
    <cellStyle name="Normal 4 44 6" xfId="12824"/>
    <cellStyle name="Normal 4 44 7" xfId="12825"/>
    <cellStyle name="Normal 4 44 8" xfId="12826"/>
    <cellStyle name="Normal 4 45" xfId="12827"/>
    <cellStyle name="Normal 4 46" xfId="12828"/>
    <cellStyle name="Normal 4 47" xfId="12829"/>
    <cellStyle name="Normal 4 48" xfId="12830"/>
    <cellStyle name="Normal 4 49" xfId="12831"/>
    <cellStyle name="Normal 4 5" xfId="12832"/>
    <cellStyle name="Normal 4 50" xfId="12833"/>
    <cellStyle name="Normal 4 51" xfId="12834"/>
    <cellStyle name="Normal 4 52" xfId="12835"/>
    <cellStyle name="Normal 4 6" xfId="12836"/>
    <cellStyle name="Normal 4 7" xfId="12837"/>
    <cellStyle name="Normal 4 8" xfId="12838"/>
    <cellStyle name="Normal 4 9" xfId="12839"/>
    <cellStyle name="Normal 4 9 10" xfId="12840"/>
    <cellStyle name="Normal 4 9 11" xfId="12841"/>
    <cellStyle name="Normal 4 9 12" xfId="12842"/>
    <cellStyle name="Normal 4 9 13" xfId="12843"/>
    <cellStyle name="Normal 4 9 14" xfId="12844"/>
    <cellStyle name="Normal 4 9 15" xfId="12845"/>
    <cellStyle name="Normal 4 9 15 2" xfId="12846"/>
    <cellStyle name="Normal 4 9 15 2 2" xfId="12847"/>
    <cellStyle name="Normal 4 9 15 2 2 2" xfId="12848"/>
    <cellStyle name="Normal 4 9 15 2 2 3" xfId="12849"/>
    <cellStyle name="Normal 4 9 15 2 2 4" xfId="12850"/>
    <cellStyle name="Normal 4 9 15 2 2 5" xfId="12851"/>
    <cellStyle name="Normal 4 9 15 2 2 6" xfId="12852"/>
    <cellStyle name="Normal 4 9 15 2 2 7" xfId="12853"/>
    <cellStyle name="Normal 4 9 15 2 2 8" xfId="12854"/>
    <cellStyle name="Normal 4 9 15 2 3" xfId="12855"/>
    <cellStyle name="Normal 4 9 15 2 4" xfId="12856"/>
    <cellStyle name="Normal 4 9 15 2 5" xfId="12857"/>
    <cellStyle name="Normal 4 9 15 2 6" xfId="12858"/>
    <cellStyle name="Normal 4 9 15 2 7" xfId="12859"/>
    <cellStyle name="Normal 4 9 15 2 8" xfId="12860"/>
    <cellStyle name="Normal 4 9 15 3" xfId="12861"/>
    <cellStyle name="Normal 4 9 15 4" xfId="12862"/>
    <cellStyle name="Normal 4 9 15 5" xfId="12863"/>
    <cellStyle name="Normal 4 9 15 6" xfId="12864"/>
    <cellStyle name="Normal 4 9 15 7" xfId="12865"/>
    <cellStyle name="Normal 4 9 15 8" xfId="12866"/>
    <cellStyle name="Normal 4 9 15 9" xfId="12867"/>
    <cellStyle name="Normal 4 9 16" xfId="12868"/>
    <cellStyle name="Normal 4 9 16 2" xfId="12869"/>
    <cellStyle name="Normal 4 9 16 3" xfId="12870"/>
    <cellStyle name="Normal 4 9 16 4" xfId="12871"/>
    <cellStyle name="Normal 4 9 16 5" xfId="12872"/>
    <cellStyle name="Normal 4 9 16 6" xfId="12873"/>
    <cellStyle name="Normal 4 9 16 7" xfId="12874"/>
    <cellStyle name="Normal 4 9 16 8" xfId="12875"/>
    <cellStyle name="Normal 4 9 17" xfId="12876"/>
    <cellStyle name="Normal 4 9 18" xfId="12877"/>
    <cellStyle name="Normal 4 9 19" xfId="12878"/>
    <cellStyle name="Normal 4 9 2" xfId="12879"/>
    <cellStyle name="Normal 4 9 2 10" xfId="12880"/>
    <cellStyle name="Normal 4 9 2 11" xfId="12881"/>
    <cellStyle name="Normal 4 9 2 12" xfId="12882"/>
    <cellStyle name="Normal 4 9 2 13" xfId="12883"/>
    <cellStyle name="Normal 4 9 2 14" xfId="12884"/>
    <cellStyle name="Normal 4 9 2 15" xfId="12885"/>
    <cellStyle name="Normal 4 9 2 15 2" xfId="12886"/>
    <cellStyle name="Normal 4 9 2 15 2 2" xfId="12887"/>
    <cellStyle name="Normal 4 9 2 15 2 2 2" xfId="12888"/>
    <cellStyle name="Normal 4 9 2 15 2 2 3" xfId="12889"/>
    <cellStyle name="Normal 4 9 2 15 2 2 4" xfId="12890"/>
    <cellStyle name="Normal 4 9 2 15 2 2 5" xfId="12891"/>
    <cellStyle name="Normal 4 9 2 15 2 2 6" xfId="12892"/>
    <cellStyle name="Normal 4 9 2 15 2 2 7" xfId="12893"/>
    <cellStyle name="Normal 4 9 2 15 2 2 8" xfId="12894"/>
    <cellStyle name="Normal 4 9 2 15 2 3" xfId="12895"/>
    <cellStyle name="Normal 4 9 2 15 2 4" xfId="12896"/>
    <cellStyle name="Normal 4 9 2 15 2 5" xfId="12897"/>
    <cellStyle name="Normal 4 9 2 15 2 6" xfId="12898"/>
    <cellStyle name="Normal 4 9 2 15 2 7" xfId="12899"/>
    <cellStyle name="Normal 4 9 2 15 2 8" xfId="12900"/>
    <cellStyle name="Normal 4 9 2 15 3" xfId="12901"/>
    <cellStyle name="Normal 4 9 2 15 4" xfId="12902"/>
    <cellStyle name="Normal 4 9 2 15 5" xfId="12903"/>
    <cellStyle name="Normal 4 9 2 15 6" xfId="12904"/>
    <cellStyle name="Normal 4 9 2 15 7" xfId="12905"/>
    <cellStyle name="Normal 4 9 2 15 8" xfId="12906"/>
    <cellStyle name="Normal 4 9 2 15 9" xfId="12907"/>
    <cellStyle name="Normal 4 9 2 16" xfId="12908"/>
    <cellStyle name="Normal 4 9 2 16 2" xfId="12909"/>
    <cellStyle name="Normal 4 9 2 16 3" xfId="12910"/>
    <cellStyle name="Normal 4 9 2 16 4" xfId="12911"/>
    <cellStyle name="Normal 4 9 2 16 5" xfId="12912"/>
    <cellStyle name="Normal 4 9 2 16 6" xfId="12913"/>
    <cellStyle name="Normal 4 9 2 16 7" xfId="12914"/>
    <cellStyle name="Normal 4 9 2 16 8" xfId="12915"/>
    <cellStyle name="Normal 4 9 2 17" xfId="12916"/>
    <cellStyle name="Normal 4 9 2 18" xfId="12917"/>
    <cellStyle name="Normal 4 9 2 19" xfId="12918"/>
    <cellStyle name="Normal 4 9 2 2" xfId="12919"/>
    <cellStyle name="Normal 4 9 2 2 10" xfId="12920"/>
    <cellStyle name="Normal 4 9 2 2 10 2" xfId="12921"/>
    <cellStyle name="Normal 4 9 2 2 10 2 2" xfId="12922"/>
    <cellStyle name="Normal 4 9 2 2 10 2 2 2" xfId="12923"/>
    <cellStyle name="Normal 4 9 2 2 10 2 2 3" xfId="12924"/>
    <cellStyle name="Normal 4 9 2 2 10 2 2 4" xfId="12925"/>
    <cellStyle name="Normal 4 9 2 2 10 2 2 5" xfId="12926"/>
    <cellStyle name="Normal 4 9 2 2 10 2 2 6" xfId="12927"/>
    <cellStyle name="Normal 4 9 2 2 10 2 2 7" xfId="12928"/>
    <cellStyle name="Normal 4 9 2 2 10 2 2 8" xfId="12929"/>
    <cellStyle name="Normal 4 9 2 2 10 2 3" xfId="12930"/>
    <cellStyle name="Normal 4 9 2 2 10 2 4" xfId="12931"/>
    <cellStyle name="Normal 4 9 2 2 10 2 5" xfId="12932"/>
    <cellStyle name="Normal 4 9 2 2 10 2 6" xfId="12933"/>
    <cellStyle name="Normal 4 9 2 2 10 2 7" xfId="12934"/>
    <cellStyle name="Normal 4 9 2 2 10 2 8" xfId="12935"/>
    <cellStyle name="Normal 4 9 2 2 10 3" xfId="12936"/>
    <cellStyle name="Normal 4 9 2 2 10 4" xfId="12937"/>
    <cellStyle name="Normal 4 9 2 2 10 5" xfId="12938"/>
    <cellStyle name="Normal 4 9 2 2 10 6" xfId="12939"/>
    <cellStyle name="Normal 4 9 2 2 10 7" xfId="12940"/>
    <cellStyle name="Normal 4 9 2 2 10 8" xfId="12941"/>
    <cellStyle name="Normal 4 9 2 2 10 9" xfId="12942"/>
    <cellStyle name="Normal 4 9 2 2 11" xfId="12943"/>
    <cellStyle name="Normal 4 9 2 2 11 2" xfId="12944"/>
    <cellStyle name="Normal 4 9 2 2 11 3" xfId="12945"/>
    <cellStyle name="Normal 4 9 2 2 11 4" xfId="12946"/>
    <cellStyle name="Normal 4 9 2 2 11 5" xfId="12947"/>
    <cellStyle name="Normal 4 9 2 2 11 6" xfId="12948"/>
    <cellStyle name="Normal 4 9 2 2 11 7" xfId="12949"/>
    <cellStyle name="Normal 4 9 2 2 11 8" xfId="12950"/>
    <cellStyle name="Normal 4 9 2 2 12" xfId="12951"/>
    <cellStyle name="Normal 4 9 2 2 13" xfId="12952"/>
    <cellStyle name="Normal 4 9 2 2 14" xfId="12953"/>
    <cellStyle name="Normal 4 9 2 2 15" xfId="12954"/>
    <cellStyle name="Normal 4 9 2 2 16" xfId="12955"/>
    <cellStyle name="Normal 4 9 2 2 17" xfId="12956"/>
    <cellStyle name="Normal 4 9 2 2 2" xfId="12957"/>
    <cellStyle name="Normal 4 9 2 2 2 10" xfId="12958"/>
    <cellStyle name="Normal 4 9 2 2 2 10 2" xfId="12959"/>
    <cellStyle name="Normal 4 9 2 2 2 10 2 2" xfId="12960"/>
    <cellStyle name="Normal 4 9 2 2 2 10 2 2 2" xfId="12961"/>
    <cellStyle name="Normal 4 9 2 2 2 10 2 2 3" xfId="12962"/>
    <cellStyle name="Normal 4 9 2 2 2 10 2 2 4" xfId="12963"/>
    <cellStyle name="Normal 4 9 2 2 2 10 2 2 5" xfId="12964"/>
    <cellStyle name="Normal 4 9 2 2 2 10 2 2 6" xfId="12965"/>
    <cellStyle name="Normal 4 9 2 2 2 10 2 2 7" xfId="12966"/>
    <cellStyle name="Normal 4 9 2 2 2 10 2 2 8" xfId="12967"/>
    <cellStyle name="Normal 4 9 2 2 2 10 2 3" xfId="12968"/>
    <cellStyle name="Normal 4 9 2 2 2 10 2 4" xfId="12969"/>
    <cellStyle name="Normal 4 9 2 2 2 10 2 5" xfId="12970"/>
    <cellStyle name="Normal 4 9 2 2 2 10 2 6" xfId="12971"/>
    <cellStyle name="Normal 4 9 2 2 2 10 2 7" xfId="12972"/>
    <cellStyle name="Normal 4 9 2 2 2 10 2 8" xfId="12973"/>
    <cellStyle name="Normal 4 9 2 2 2 10 3" xfId="12974"/>
    <cellStyle name="Normal 4 9 2 2 2 10 4" xfId="12975"/>
    <cellStyle name="Normal 4 9 2 2 2 10 5" xfId="12976"/>
    <cellStyle name="Normal 4 9 2 2 2 10 6" xfId="12977"/>
    <cellStyle name="Normal 4 9 2 2 2 10 7" xfId="12978"/>
    <cellStyle name="Normal 4 9 2 2 2 10 8" xfId="12979"/>
    <cellStyle name="Normal 4 9 2 2 2 10 9" xfId="12980"/>
    <cellStyle name="Normal 4 9 2 2 2 11" xfId="12981"/>
    <cellStyle name="Normal 4 9 2 2 2 11 2" xfId="12982"/>
    <cellStyle name="Normal 4 9 2 2 2 11 3" xfId="12983"/>
    <cellStyle name="Normal 4 9 2 2 2 11 4" xfId="12984"/>
    <cellStyle name="Normal 4 9 2 2 2 11 5" xfId="12985"/>
    <cellStyle name="Normal 4 9 2 2 2 11 6" xfId="12986"/>
    <cellStyle name="Normal 4 9 2 2 2 11 7" xfId="12987"/>
    <cellStyle name="Normal 4 9 2 2 2 11 8" xfId="12988"/>
    <cellStyle name="Normal 4 9 2 2 2 12" xfId="12989"/>
    <cellStyle name="Normal 4 9 2 2 2 13" xfId="12990"/>
    <cellStyle name="Normal 4 9 2 2 2 14" xfId="12991"/>
    <cellStyle name="Normal 4 9 2 2 2 15" xfId="12992"/>
    <cellStyle name="Normal 4 9 2 2 2 16" xfId="12993"/>
    <cellStyle name="Normal 4 9 2 2 2 17" xfId="12994"/>
    <cellStyle name="Normal 4 9 2 2 2 2" xfId="12995"/>
    <cellStyle name="Normal 4 9 2 2 2 2 10" xfId="12996"/>
    <cellStyle name="Normal 4 9 2 2 2 2 2" xfId="12997"/>
    <cellStyle name="Normal 4 9 2 2 2 2 2 2" xfId="12998"/>
    <cellStyle name="Normal 4 9 2 2 2 2 2 2 2" xfId="12999"/>
    <cellStyle name="Normal 4 9 2 2 2 2 2 2 2 2" xfId="13000"/>
    <cellStyle name="Normal 4 9 2 2 2 2 2 2 2 3" xfId="13001"/>
    <cellStyle name="Normal 4 9 2 2 2 2 2 2 2 4" xfId="13002"/>
    <cellStyle name="Normal 4 9 2 2 2 2 2 2 2 5" xfId="13003"/>
    <cellStyle name="Normal 4 9 2 2 2 2 2 2 2 6" xfId="13004"/>
    <cellStyle name="Normal 4 9 2 2 2 2 2 2 2 7" xfId="13005"/>
    <cellStyle name="Normal 4 9 2 2 2 2 2 2 2 8" xfId="13006"/>
    <cellStyle name="Normal 4 9 2 2 2 2 2 2 3" xfId="13007"/>
    <cellStyle name="Normal 4 9 2 2 2 2 2 2 4" xfId="13008"/>
    <cellStyle name="Normal 4 9 2 2 2 2 2 2 5" xfId="13009"/>
    <cellStyle name="Normal 4 9 2 2 2 2 2 2 6" xfId="13010"/>
    <cellStyle name="Normal 4 9 2 2 2 2 2 2 7" xfId="13011"/>
    <cellStyle name="Normal 4 9 2 2 2 2 2 2 8" xfId="13012"/>
    <cellStyle name="Normal 4 9 2 2 2 2 2 3" xfId="13013"/>
    <cellStyle name="Normal 4 9 2 2 2 2 2 4" xfId="13014"/>
    <cellStyle name="Normal 4 9 2 2 2 2 2 5" xfId="13015"/>
    <cellStyle name="Normal 4 9 2 2 2 2 2 6" xfId="13016"/>
    <cellStyle name="Normal 4 9 2 2 2 2 2 7" xfId="13017"/>
    <cellStyle name="Normal 4 9 2 2 2 2 2 8" xfId="13018"/>
    <cellStyle name="Normal 4 9 2 2 2 2 2 9" xfId="13019"/>
    <cellStyle name="Normal 4 9 2 2 2 2 3" xfId="13020"/>
    <cellStyle name="Normal 4 9 2 2 2 2 4" xfId="13021"/>
    <cellStyle name="Normal 4 9 2 2 2 2 4 2" xfId="13022"/>
    <cellStyle name="Normal 4 9 2 2 2 2 4 3" xfId="13023"/>
    <cellStyle name="Normal 4 9 2 2 2 2 4 4" xfId="13024"/>
    <cellStyle name="Normal 4 9 2 2 2 2 4 5" xfId="13025"/>
    <cellStyle name="Normal 4 9 2 2 2 2 4 6" xfId="13026"/>
    <cellStyle name="Normal 4 9 2 2 2 2 4 7" xfId="13027"/>
    <cellStyle name="Normal 4 9 2 2 2 2 4 8" xfId="13028"/>
    <cellStyle name="Normal 4 9 2 2 2 2 5" xfId="13029"/>
    <cellStyle name="Normal 4 9 2 2 2 2 6" xfId="13030"/>
    <cellStyle name="Normal 4 9 2 2 2 2 7" xfId="13031"/>
    <cellStyle name="Normal 4 9 2 2 2 2 8" xfId="13032"/>
    <cellStyle name="Normal 4 9 2 2 2 2 9" xfId="13033"/>
    <cellStyle name="Normal 4 9 2 2 2 3" xfId="13034"/>
    <cellStyle name="Normal 4 9 2 2 2 4" xfId="13035"/>
    <cellStyle name="Normal 4 9 2 2 2 5" xfId="13036"/>
    <cellStyle name="Normal 4 9 2 2 2 6" xfId="13037"/>
    <cellStyle name="Normal 4 9 2 2 2 7" xfId="13038"/>
    <cellStyle name="Normal 4 9 2 2 2 8" xfId="13039"/>
    <cellStyle name="Normal 4 9 2 2 2 9" xfId="13040"/>
    <cellStyle name="Normal 4 9 2 2 3" xfId="13041"/>
    <cellStyle name="Normal 4 9 2 2 3 10" xfId="13042"/>
    <cellStyle name="Normal 4 9 2 2 3 2" xfId="13043"/>
    <cellStyle name="Normal 4 9 2 2 3 2 2" xfId="13044"/>
    <cellStyle name="Normal 4 9 2 2 3 2 2 2" xfId="13045"/>
    <cellStyle name="Normal 4 9 2 2 3 2 2 2 2" xfId="13046"/>
    <cellStyle name="Normal 4 9 2 2 3 2 2 2 3" xfId="13047"/>
    <cellStyle name="Normal 4 9 2 2 3 2 2 2 4" xfId="13048"/>
    <cellStyle name="Normal 4 9 2 2 3 2 2 2 5" xfId="13049"/>
    <cellStyle name="Normal 4 9 2 2 3 2 2 2 6" xfId="13050"/>
    <cellStyle name="Normal 4 9 2 2 3 2 2 2 7" xfId="13051"/>
    <cellStyle name="Normal 4 9 2 2 3 2 2 2 8" xfId="13052"/>
    <cellStyle name="Normal 4 9 2 2 3 2 2 3" xfId="13053"/>
    <cellStyle name="Normal 4 9 2 2 3 2 2 4" xfId="13054"/>
    <cellStyle name="Normal 4 9 2 2 3 2 2 5" xfId="13055"/>
    <cellStyle name="Normal 4 9 2 2 3 2 2 6" xfId="13056"/>
    <cellStyle name="Normal 4 9 2 2 3 2 2 7" xfId="13057"/>
    <cellStyle name="Normal 4 9 2 2 3 2 2 8" xfId="13058"/>
    <cellStyle name="Normal 4 9 2 2 3 2 3" xfId="13059"/>
    <cellStyle name="Normal 4 9 2 2 3 2 4" xfId="13060"/>
    <cellStyle name="Normal 4 9 2 2 3 2 5" xfId="13061"/>
    <cellStyle name="Normal 4 9 2 2 3 2 6" xfId="13062"/>
    <cellStyle name="Normal 4 9 2 2 3 2 7" xfId="13063"/>
    <cellStyle name="Normal 4 9 2 2 3 2 8" xfId="13064"/>
    <cellStyle name="Normal 4 9 2 2 3 2 9" xfId="13065"/>
    <cellStyle name="Normal 4 9 2 2 3 3" xfId="13066"/>
    <cellStyle name="Normal 4 9 2 2 3 4" xfId="13067"/>
    <cellStyle name="Normal 4 9 2 2 3 4 2" xfId="13068"/>
    <cellStyle name="Normal 4 9 2 2 3 4 3" xfId="13069"/>
    <cellStyle name="Normal 4 9 2 2 3 4 4" xfId="13070"/>
    <cellStyle name="Normal 4 9 2 2 3 4 5" xfId="13071"/>
    <cellStyle name="Normal 4 9 2 2 3 4 6" xfId="13072"/>
    <cellStyle name="Normal 4 9 2 2 3 4 7" xfId="13073"/>
    <cellStyle name="Normal 4 9 2 2 3 4 8" xfId="13074"/>
    <cellStyle name="Normal 4 9 2 2 3 5" xfId="13075"/>
    <cellStyle name="Normal 4 9 2 2 3 6" xfId="13076"/>
    <cellStyle name="Normal 4 9 2 2 3 7" xfId="13077"/>
    <cellStyle name="Normal 4 9 2 2 3 8" xfId="13078"/>
    <cellStyle name="Normal 4 9 2 2 3 9" xfId="13079"/>
    <cellStyle name="Normal 4 9 2 2 4" xfId="13080"/>
    <cellStyle name="Normal 4 9 2 2 5" xfId="13081"/>
    <cellStyle name="Normal 4 9 2 2 6" xfId="13082"/>
    <cellStyle name="Normal 4 9 2 2 7" xfId="13083"/>
    <cellStyle name="Normal 4 9 2 2 8" xfId="13084"/>
    <cellStyle name="Normal 4 9 2 2 9" xfId="13085"/>
    <cellStyle name="Normal 4 9 2 20" xfId="13086"/>
    <cellStyle name="Normal 4 9 2 21" xfId="13087"/>
    <cellStyle name="Normal 4 9 2 22" xfId="13088"/>
    <cellStyle name="Normal 4 9 2 3" xfId="13089"/>
    <cellStyle name="Normal 4 9 2 4" xfId="13090"/>
    <cellStyle name="Normal 4 9 2 5" xfId="13091"/>
    <cellStyle name="Normal 4 9 2 6" xfId="13092"/>
    <cellStyle name="Normal 4 9 2 7" xfId="13093"/>
    <cellStyle name="Normal 4 9 2 7 10" xfId="13094"/>
    <cellStyle name="Normal 4 9 2 7 2" xfId="13095"/>
    <cellStyle name="Normal 4 9 2 7 2 2" xfId="13096"/>
    <cellStyle name="Normal 4 9 2 7 2 2 2" xfId="13097"/>
    <cellStyle name="Normal 4 9 2 7 2 2 2 2" xfId="13098"/>
    <cellStyle name="Normal 4 9 2 7 2 2 2 3" xfId="13099"/>
    <cellStyle name="Normal 4 9 2 7 2 2 2 4" xfId="13100"/>
    <cellStyle name="Normal 4 9 2 7 2 2 2 5" xfId="13101"/>
    <cellStyle name="Normal 4 9 2 7 2 2 2 6" xfId="13102"/>
    <cellStyle name="Normal 4 9 2 7 2 2 2 7" xfId="13103"/>
    <cellStyle name="Normal 4 9 2 7 2 2 2 8" xfId="13104"/>
    <cellStyle name="Normal 4 9 2 7 2 2 3" xfId="13105"/>
    <cellStyle name="Normal 4 9 2 7 2 2 4" xfId="13106"/>
    <cellStyle name="Normal 4 9 2 7 2 2 5" xfId="13107"/>
    <cellStyle name="Normal 4 9 2 7 2 2 6" xfId="13108"/>
    <cellStyle name="Normal 4 9 2 7 2 2 7" xfId="13109"/>
    <cellStyle name="Normal 4 9 2 7 2 2 8" xfId="13110"/>
    <cellStyle name="Normal 4 9 2 7 2 3" xfId="13111"/>
    <cellStyle name="Normal 4 9 2 7 2 4" xfId="13112"/>
    <cellStyle name="Normal 4 9 2 7 2 5" xfId="13113"/>
    <cellStyle name="Normal 4 9 2 7 2 6" xfId="13114"/>
    <cellStyle name="Normal 4 9 2 7 2 7" xfId="13115"/>
    <cellStyle name="Normal 4 9 2 7 2 8" xfId="13116"/>
    <cellStyle name="Normal 4 9 2 7 2 9" xfId="13117"/>
    <cellStyle name="Normal 4 9 2 7 3" xfId="13118"/>
    <cellStyle name="Normal 4 9 2 7 4" xfId="13119"/>
    <cellStyle name="Normal 4 9 2 7 4 2" xfId="13120"/>
    <cellStyle name="Normal 4 9 2 7 4 3" xfId="13121"/>
    <cellStyle name="Normal 4 9 2 7 4 4" xfId="13122"/>
    <cellStyle name="Normal 4 9 2 7 4 5" xfId="13123"/>
    <cellStyle name="Normal 4 9 2 7 4 6" xfId="13124"/>
    <cellStyle name="Normal 4 9 2 7 4 7" xfId="13125"/>
    <cellStyle name="Normal 4 9 2 7 4 8" xfId="13126"/>
    <cellStyle name="Normal 4 9 2 7 5" xfId="13127"/>
    <cellStyle name="Normal 4 9 2 7 6" xfId="13128"/>
    <cellStyle name="Normal 4 9 2 7 7" xfId="13129"/>
    <cellStyle name="Normal 4 9 2 7 8" xfId="13130"/>
    <cellStyle name="Normal 4 9 2 7 9" xfId="13131"/>
    <cellStyle name="Normal 4 9 2 8" xfId="13132"/>
    <cellStyle name="Normal 4 9 2 9" xfId="13133"/>
    <cellStyle name="Normal 4 9 20" xfId="13134"/>
    <cellStyle name="Normal 4 9 21" xfId="13135"/>
    <cellStyle name="Normal 4 9 22" xfId="13136"/>
    <cellStyle name="Normal 4 9 3" xfId="13137"/>
    <cellStyle name="Normal 4 9 3 10" xfId="13138"/>
    <cellStyle name="Normal 4 9 3 10 2" xfId="13139"/>
    <cellStyle name="Normal 4 9 3 10 2 2" xfId="13140"/>
    <cellStyle name="Normal 4 9 3 10 2 2 2" xfId="13141"/>
    <cellStyle name="Normal 4 9 3 10 2 2 3" xfId="13142"/>
    <cellStyle name="Normal 4 9 3 10 2 2 4" xfId="13143"/>
    <cellStyle name="Normal 4 9 3 10 2 2 5" xfId="13144"/>
    <cellStyle name="Normal 4 9 3 10 2 2 6" xfId="13145"/>
    <cellStyle name="Normal 4 9 3 10 2 2 7" xfId="13146"/>
    <cellStyle name="Normal 4 9 3 10 2 2 8" xfId="13147"/>
    <cellStyle name="Normal 4 9 3 10 2 3" xfId="13148"/>
    <cellStyle name="Normal 4 9 3 10 2 4" xfId="13149"/>
    <cellStyle name="Normal 4 9 3 10 2 5" xfId="13150"/>
    <cellStyle name="Normal 4 9 3 10 2 6" xfId="13151"/>
    <cellStyle name="Normal 4 9 3 10 2 7" xfId="13152"/>
    <cellStyle name="Normal 4 9 3 10 2 8" xfId="13153"/>
    <cellStyle name="Normal 4 9 3 10 3" xfId="13154"/>
    <cellStyle name="Normal 4 9 3 10 4" xfId="13155"/>
    <cellStyle name="Normal 4 9 3 10 5" xfId="13156"/>
    <cellStyle name="Normal 4 9 3 10 6" xfId="13157"/>
    <cellStyle name="Normal 4 9 3 10 7" xfId="13158"/>
    <cellStyle name="Normal 4 9 3 10 8" xfId="13159"/>
    <cellStyle name="Normal 4 9 3 10 9" xfId="13160"/>
    <cellStyle name="Normal 4 9 3 11" xfId="13161"/>
    <cellStyle name="Normal 4 9 3 11 2" xfId="13162"/>
    <cellStyle name="Normal 4 9 3 11 3" xfId="13163"/>
    <cellStyle name="Normal 4 9 3 11 4" xfId="13164"/>
    <cellStyle name="Normal 4 9 3 11 5" xfId="13165"/>
    <cellStyle name="Normal 4 9 3 11 6" xfId="13166"/>
    <cellStyle name="Normal 4 9 3 11 7" xfId="13167"/>
    <cellStyle name="Normal 4 9 3 11 8" xfId="13168"/>
    <cellStyle name="Normal 4 9 3 12" xfId="13169"/>
    <cellStyle name="Normal 4 9 3 13" xfId="13170"/>
    <cellStyle name="Normal 4 9 3 14" xfId="13171"/>
    <cellStyle name="Normal 4 9 3 15" xfId="13172"/>
    <cellStyle name="Normal 4 9 3 16" xfId="13173"/>
    <cellStyle name="Normal 4 9 3 17" xfId="13174"/>
    <cellStyle name="Normal 4 9 3 2" xfId="13175"/>
    <cellStyle name="Normal 4 9 3 2 10" xfId="13176"/>
    <cellStyle name="Normal 4 9 3 2 10 2" xfId="13177"/>
    <cellStyle name="Normal 4 9 3 2 10 2 2" xfId="13178"/>
    <cellStyle name="Normal 4 9 3 2 10 2 2 2" xfId="13179"/>
    <cellStyle name="Normal 4 9 3 2 10 2 2 3" xfId="13180"/>
    <cellStyle name="Normal 4 9 3 2 10 2 2 4" xfId="13181"/>
    <cellStyle name="Normal 4 9 3 2 10 2 2 5" xfId="13182"/>
    <cellStyle name="Normal 4 9 3 2 10 2 2 6" xfId="13183"/>
    <cellStyle name="Normal 4 9 3 2 10 2 2 7" xfId="13184"/>
    <cellStyle name="Normal 4 9 3 2 10 2 2 8" xfId="13185"/>
    <cellStyle name="Normal 4 9 3 2 10 2 3" xfId="13186"/>
    <cellStyle name="Normal 4 9 3 2 10 2 4" xfId="13187"/>
    <cellStyle name="Normal 4 9 3 2 10 2 5" xfId="13188"/>
    <cellStyle name="Normal 4 9 3 2 10 2 6" xfId="13189"/>
    <cellStyle name="Normal 4 9 3 2 10 2 7" xfId="13190"/>
    <cellStyle name="Normal 4 9 3 2 10 2 8" xfId="13191"/>
    <cellStyle name="Normal 4 9 3 2 10 3" xfId="13192"/>
    <cellStyle name="Normal 4 9 3 2 10 4" xfId="13193"/>
    <cellStyle name="Normal 4 9 3 2 10 5" xfId="13194"/>
    <cellStyle name="Normal 4 9 3 2 10 6" xfId="13195"/>
    <cellStyle name="Normal 4 9 3 2 10 7" xfId="13196"/>
    <cellStyle name="Normal 4 9 3 2 10 8" xfId="13197"/>
    <cellStyle name="Normal 4 9 3 2 10 9" xfId="13198"/>
    <cellStyle name="Normal 4 9 3 2 11" xfId="13199"/>
    <cellStyle name="Normal 4 9 3 2 11 2" xfId="13200"/>
    <cellStyle name="Normal 4 9 3 2 11 3" xfId="13201"/>
    <cellStyle name="Normal 4 9 3 2 11 4" xfId="13202"/>
    <cellStyle name="Normal 4 9 3 2 11 5" xfId="13203"/>
    <cellStyle name="Normal 4 9 3 2 11 6" xfId="13204"/>
    <cellStyle name="Normal 4 9 3 2 11 7" xfId="13205"/>
    <cellStyle name="Normal 4 9 3 2 11 8" xfId="13206"/>
    <cellStyle name="Normal 4 9 3 2 12" xfId="13207"/>
    <cellStyle name="Normal 4 9 3 2 13" xfId="13208"/>
    <cellStyle name="Normal 4 9 3 2 14" xfId="13209"/>
    <cellStyle name="Normal 4 9 3 2 15" xfId="13210"/>
    <cellStyle name="Normal 4 9 3 2 16" xfId="13211"/>
    <cellStyle name="Normal 4 9 3 2 17" xfId="13212"/>
    <cellStyle name="Normal 4 9 3 2 2" xfId="13213"/>
    <cellStyle name="Normal 4 9 3 2 2 10" xfId="13214"/>
    <cellStyle name="Normal 4 9 3 2 2 2" xfId="13215"/>
    <cellStyle name="Normal 4 9 3 2 2 2 2" xfId="13216"/>
    <cellStyle name="Normal 4 9 3 2 2 2 2 2" xfId="13217"/>
    <cellStyle name="Normal 4 9 3 2 2 2 2 2 2" xfId="13218"/>
    <cellStyle name="Normal 4 9 3 2 2 2 2 2 3" xfId="13219"/>
    <cellStyle name="Normal 4 9 3 2 2 2 2 2 4" xfId="13220"/>
    <cellStyle name="Normal 4 9 3 2 2 2 2 2 5" xfId="13221"/>
    <cellStyle name="Normal 4 9 3 2 2 2 2 2 6" xfId="13222"/>
    <cellStyle name="Normal 4 9 3 2 2 2 2 2 7" xfId="13223"/>
    <cellStyle name="Normal 4 9 3 2 2 2 2 2 8" xfId="13224"/>
    <cellStyle name="Normal 4 9 3 2 2 2 2 3" xfId="13225"/>
    <cellStyle name="Normal 4 9 3 2 2 2 2 4" xfId="13226"/>
    <cellStyle name="Normal 4 9 3 2 2 2 2 5" xfId="13227"/>
    <cellStyle name="Normal 4 9 3 2 2 2 2 6" xfId="13228"/>
    <cellStyle name="Normal 4 9 3 2 2 2 2 7" xfId="13229"/>
    <cellStyle name="Normal 4 9 3 2 2 2 2 8" xfId="13230"/>
    <cellStyle name="Normal 4 9 3 2 2 2 3" xfId="13231"/>
    <cellStyle name="Normal 4 9 3 2 2 2 4" xfId="13232"/>
    <cellStyle name="Normal 4 9 3 2 2 2 5" xfId="13233"/>
    <cellStyle name="Normal 4 9 3 2 2 2 6" xfId="13234"/>
    <cellStyle name="Normal 4 9 3 2 2 2 7" xfId="13235"/>
    <cellStyle name="Normal 4 9 3 2 2 2 8" xfId="13236"/>
    <cellStyle name="Normal 4 9 3 2 2 2 9" xfId="13237"/>
    <cellStyle name="Normal 4 9 3 2 2 3" xfId="13238"/>
    <cellStyle name="Normal 4 9 3 2 2 4" xfId="13239"/>
    <cellStyle name="Normal 4 9 3 2 2 4 2" xfId="13240"/>
    <cellStyle name="Normal 4 9 3 2 2 4 3" xfId="13241"/>
    <cellStyle name="Normal 4 9 3 2 2 4 4" xfId="13242"/>
    <cellStyle name="Normal 4 9 3 2 2 4 5" xfId="13243"/>
    <cellStyle name="Normal 4 9 3 2 2 4 6" xfId="13244"/>
    <cellStyle name="Normal 4 9 3 2 2 4 7" xfId="13245"/>
    <cellStyle name="Normal 4 9 3 2 2 4 8" xfId="13246"/>
    <cellStyle name="Normal 4 9 3 2 2 5" xfId="13247"/>
    <cellStyle name="Normal 4 9 3 2 2 6" xfId="13248"/>
    <cellStyle name="Normal 4 9 3 2 2 7" xfId="13249"/>
    <cellStyle name="Normal 4 9 3 2 2 8" xfId="13250"/>
    <cellStyle name="Normal 4 9 3 2 2 9" xfId="13251"/>
    <cellStyle name="Normal 4 9 3 2 3" xfId="13252"/>
    <cellStyle name="Normal 4 9 3 2 4" xfId="13253"/>
    <cellStyle name="Normal 4 9 3 2 5" xfId="13254"/>
    <cellStyle name="Normal 4 9 3 2 6" xfId="13255"/>
    <cellStyle name="Normal 4 9 3 2 7" xfId="13256"/>
    <cellStyle name="Normal 4 9 3 2 8" xfId="13257"/>
    <cellStyle name="Normal 4 9 3 2 9" xfId="13258"/>
    <cellStyle name="Normal 4 9 3 3" xfId="13259"/>
    <cellStyle name="Normal 4 9 3 3 10" xfId="13260"/>
    <cellStyle name="Normal 4 9 3 3 2" xfId="13261"/>
    <cellStyle name="Normal 4 9 3 3 2 2" xfId="13262"/>
    <cellStyle name="Normal 4 9 3 3 2 2 2" xfId="13263"/>
    <cellStyle name="Normal 4 9 3 3 2 2 2 2" xfId="13264"/>
    <cellStyle name="Normal 4 9 3 3 2 2 2 3" xfId="13265"/>
    <cellStyle name="Normal 4 9 3 3 2 2 2 4" xfId="13266"/>
    <cellStyle name="Normal 4 9 3 3 2 2 2 5" xfId="13267"/>
    <cellStyle name="Normal 4 9 3 3 2 2 2 6" xfId="13268"/>
    <cellStyle name="Normal 4 9 3 3 2 2 2 7" xfId="13269"/>
    <cellStyle name="Normal 4 9 3 3 2 2 2 8" xfId="13270"/>
    <cellStyle name="Normal 4 9 3 3 2 2 3" xfId="13271"/>
    <cellStyle name="Normal 4 9 3 3 2 2 4" xfId="13272"/>
    <cellStyle name="Normal 4 9 3 3 2 2 5" xfId="13273"/>
    <cellStyle name="Normal 4 9 3 3 2 2 6" xfId="13274"/>
    <cellStyle name="Normal 4 9 3 3 2 2 7" xfId="13275"/>
    <cellStyle name="Normal 4 9 3 3 2 2 8" xfId="13276"/>
    <cellStyle name="Normal 4 9 3 3 2 3" xfId="13277"/>
    <cellStyle name="Normal 4 9 3 3 2 4" xfId="13278"/>
    <cellStyle name="Normal 4 9 3 3 2 5" xfId="13279"/>
    <cellStyle name="Normal 4 9 3 3 2 6" xfId="13280"/>
    <cellStyle name="Normal 4 9 3 3 2 7" xfId="13281"/>
    <cellStyle name="Normal 4 9 3 3 2 8" xfId="13282"/>
    <cellStyle name="Normal 4 9 3 3 2 9" xfId="13283"/>
    <cellStyle name="Normal 4 9 3 3 3" xfId="13284"/>
    <cellStyle name="Normal 4 9 3 3 4" xfId="13285"/>
    <cellStyle name="Normal 4 9 3 3 4 2" xfId="13286"/>
    <cellStyle name="Normal 4 9 3 3 4 3" xfId="13287"/>
    <cellStyle name="Normal 4 9 3 3 4 4" xfId="13288"/>
    <cellStyle name="Normal 4 9 3 3 4 5" xfId="13289"/>
    <cellStyle name="Normal 4 9 3 3 4 6" xfId="13290"/>
    <cellStyle name="Normal 4 9 3 3 4 7" xfId="13291"/>
    <cellStyle name="Normal 4 9 3 3 4 8" xfId="13292"/>
    <cellStyle name="Normal 4 9 3 3 5" xfId="13293"/>
    <cellStyle name="Normal 4 9 3 3 6" xfId="13294"/>
    <cellStyle name="Normal 4 9 3 3 7" xfId="13295"/>
    <cellStyle name="Normal 4 9 3 3 8" xfId="13296"/>
    <cellStyle name="Normal 4 9 3 3 9" xfId="13297"/>
    <cellStyle name="Normal 4 9 3 4" xfId="13298"/>
    <cellStyle name="Normal 4 9 3 5" xfId="13299"/>
    <cellStyle name="Normal 4 9 3 6" xfId="13300"/>
    <cellStyle name="Normal 4 9 3 7" xfId="13301"/>
    <cellStyle name="Normal 4 9 3 8" xfId="13302"/>
    <cellStyle name="Normal 4 9 3 9" xfId="13303"/>
    <cellStyle name="Normal 4 9 4" xfId="13304"/>
    <cellStyle name="Normal 4 9 5" xfId="13305"/>
    <cellStyle name="Normal 4 9 6" xfId="13306"/>
    <cellStyle name="Normal 4 9 7" xfId="13307"/>
    <cellStyle name="Normal 4 9 7 10" xfId="13308"/>
    <cellStyle name="Normal 4 9 7 2" xfId="13309"/>
    <cellStyle name="Normal 4 9 7 2 2" xfId="13310"/>
    <cellStyle name="Normal 4 9 7 2 2 2" xfId="13311"/>
    <cellStyle name="Normal 4 9 7 2 2 2 2" xfId="13312"/>
    <cellStyle name="Normal 4 9 7 2 2 2 3" xfId="13313"/>
    <cellStyle name="Normal 4 9 7 2 2 2 4" xfId="13314"/>
    <cellStyle name="Normal 4 9 7 2 2 2 5" xfId="13315"/>
    <cellStyle name="Normal 4 9 7 2 2 2 6" xfId="13316"/>
    <cellStyle name="Normal 4 9 7 2 2 2 7" xfId="13317"/>
    <cellStyle name="Normal 4 9 7 2 2 2 8" xfId="13318"/>
    <cellStyle name="Normal 4 9 7 2 2 3" xfId="13319"/>
    <cellStyle name="Normal 4 9 7 2 2 4" xfId="13320"/>
    <cellStyle name="Normal 4 9 7 2 2 5" xfId="13321"/>
    <cellStyle name="Normal 4 9 7 2 2 6" xfId="13322"/>
    <cellStyle name="Normal 4 9 7 2 2 7" xfId="13323"/>
    <cellStyle name="Normal 4 9 7 2 2 8" xfId="13324"/>
    <cellStyle name="Normal 4 9 7 2 3" xfId="13325"/>
    <cellStyle name="Normal 4 9 7 2 4" xfId="13326"/>
    <cellStyle name="Normal 4 9 7 2 5" xfId="13327"/>
    <cellStyle name="Normal 4 9 7 2 6" xfId="13328"/>
    <cellStyle name="Normal 4 9 7 2 7" xfId="13329"/>
    <cellStyle name="Normal 4 9 7 2 8" xfId="13330"/>
    <cellStyle name="Normal 4 9 7 2 9" xfId="13331"/>
    <cellStyle name="Normal 4 9 7 3" xfId="13332"/>
    <cellStyle name="Normal 4 9 7 4" xfId="13333"/>
    <cellStyle name="Normal 4 9 7 4 2" xfId="13334"/>
    <cellStyle name="Normal 4 9 7 4 3" xfId="13335"/>
    <cellStyle name="Normal 4 9 7 4 4" xfId="13336"/>
    <cellStyle name="Normal 4 9 7 4 5" xfId="13337"/>
    <cellStyle name="Normal 4 9 7 4 6" xfId="13338"/>
    <cellStyle name="Normal 4 9 7 4 7" xfId="13339"/>
    <cellStyle name="Normal 4 9 7 4 8" xfId="13340"/>
    <cellStyle name="Normal 4 9 7 5" xfId="13341"/>
    <cellStyle name="Normal 4 9 7 6" xfId="13342"/>
    <cellStyle name="Normal 4 9 7 7" xfId="13343"/>
    <cellStyle name="Normal 4 9 7 8" xfId="13344"/>
    <cellStyle name="Normal 4 9 7 9" xfId="13345"/>
    <cellStyle name="Normal 4 9 8" xfId="13346"/>
    <cellStyle name="Normal 4 9 9" xfId="13347"/>
    <cellStyle name="Normal 40" xfId="13348"/>
    <cellStyle name="Normal 40 10" xfId="13349"/>
    <cellStyle name="Normal 40 2" xfId="13350"/>
    <cellStyle name="Normal 40 3" xfId="13351"/>
    <cellStyle name="Normal 40 4" xfId="13352"/>
    <cellStyle name="Normal 40 5" xfId="13353"/>
    <cellStyle name="Normal 40 6" xfId="13354"/>
    <cellStyle name="Normal 40 7" xfId="13355"/>
    <cellStyle name="Normal 40 8" xfId="13356"/>
    <cellStyle name="Normal 40 9" xfId="13357"/>
    <cellStyle name="Normal 41" xfId="13358"/>
    <cellStyle name="Normal 41 10" xfId="13359"/>
    <cellStyle name="Normal 41 2" xfId="13360"/>
    <cellStyle name="Normal 41 3" xfId="13361"/>
    <cellStyle name="Normal 41 4" xfId="13362"/>
    <cellStyle name="Normal 41 5" xfId="13363"/>
    <cellStyle name="Normal 41 6" xfId="13364"/>
    <cellStyle name="Normal 41 7" xfId="13365"/>
    <cellStyle name="Normal 41 8" xfId="13366"/>
    <cellStyle name="Normal 41 9" xfId="13367"/>
    <cellStyle name="Normal 42" xfId="13368"/>
    <cellStyle name="Normal 42 10" xfId="13369"/>
    <cellStyle name="Normal 42 2" xfId="13370"/>
    <cellStyle name="Normal 42 3" xfId="13371"/>
    <cellStyle name="Normal 42 4" xfId="13372"/>
    <cellStyle name="Normal 42 5" xfId="13373"/>
    <cellStyle name="Normal 42 6" xfId="13374"/>
    <cellStyle name="Normal 42 7" xfId="13375"/>
    <cellStyle name="Normal 42 8" xfId="13376"/>
    <cellStyle name="Normal 42 9" xfId="13377"/>
    <cellStyle name="Normal 43" xfId="13378"/>
    <cellStyle name="Normal 43 10" xfId="13379"/>
    <cellStyle name="Normal 43 2" xfId="13380"/>
    <cellStyle name="Normal 43 3" xfId="13381"/>
    <cellStyle name="Normal 43 4" xfId="13382"/>
    <cellStyle name="Normal 43 5" xfId="13383"/>
    <cellStyle name="Normal 43 6" xfId="13384"/>
    <cellStyle name="Normal 43 7" xfId="13385"/>
    <cellStyle name="Normal 43 8" xfId="13386"/>
    <cellStyle name="Normal 43 9" xfId="13387"/>
    <cellStyle name="Normal 44" xfId="13388"/>
    <cellStyle name="Normal 44 10" xfId="13389"/>
    <cellStyle name="Normal 44 2" xfId="13390"/>
    <cellStyle name="Normal 44 3" xfId="13391"/>
    <cellStyle name="Normal 44 4" xfId="13392"/>
    <cellStyle name="Normal 44 5" xfId="13393"/>
    <cellStyle name="Normal 44 6" xfId="13394"/>
    <cellStyle name="Normal 44 7" xfId="13395"/>
    <cellStyle name="Normal 44 8" xfId="13396"/>
    <cellStyle name="Normal 44 9" xfId="13397"/>
    <cellStyle name="Normal 45" xfId="13398"/>
    <cellStyle name="Normal 45 10" xfId="13399"/>
    <cellStyle name="Normal 45 2" xfId="13400"/>
    <cellStyle name="Normal 45 3" xfId="13401"/>
    <cellStyle name="Normal 45 4" xfId="13402"/>
    <cellStyle name="Normal 45 5" xfId="13403"/>
    <cellStyle name="Normal 45 6" xfId="13404"/>
    <cellStyle name="Normal 45 7" xfId="13405"/>
    <cellStyle name="Normal 45 8" xfId="13406"/>
    <cellStyle name="Normal 45 9" xfId="13407"/>
    <cellStyle name="Normal 46" xfId="13408"/>
    <cellStyle name="Normal 46 10" xfId="13409"/>
    <cellStyle name="Normal 46 2" xfId="13410"/>
    <cellStyle name="Normal 46 3" xfId="13411"/>
    <cellStyle name="Normal 46 4" xfId="13412"/>
    <cellStyle name="Normal 46 5" xfId="13413"/>
    <cellStyle name="Normal 46 6" xfId="13414"/>
    <cellStyle name="Normal 46 7" xfId="13415"/>
    <cellStyle name="Normal 46 8" xfId="13416"/>
    <cellStyle name="Normal 46 9" xfId="13417"/>
    <cellStyle name="Normal 47" xfId="13418"/>
    <cellStyle name="Normal 47 10" xfId="13419"/>
    <cellStyle name="Normal 47 2" xfId="13420"/>
    <cellStyle name="Normal 47 3" xfId="13421"/>
    <cellStyle name="Normal 47 4" xfId="13422"/>
    <cellStyle name="Normal 47 5" xfId="13423"/>
    <cellStyle name="Normal 47 6" xfId="13424"/>
    <cellStyle name="Normal 47 7" xfId="13425"/>
    <cellStyle name="Normal 47 8" xfId="13426"/>
    <cellStyle name="Normal 47 9" xfId="13427"/>
    <cellStyle name="Normal 48" xfId="13428"/>
    <cellStyle name="Normal 48 2" xfId="13429"/>
    <cellStyle name="Normal 48 2 2" xfId="13430"/>
    <cellStyle name="Normal 48 2 2 2" xfId="13431"/>
    <cellStyle name="Normal 48 2 2 3" xfId="13432"/>
    <cellStyle name="Normal 48 2 2 4" xfId="13433"/>
    <cellStyle name="Normal 48 2 2 5" xfId="13434"/>
    <cellStyle name="Normal 48 2 2 6" xfId="13435"/>
    <cellStyle name="Normal 48 2 2 7" xfId="13436"/>
    <cellStyle name="Normal 48 2 2 8" xfId="13437"/>
    <cellStyle name="Normal 48 2 3" xfId="13438"/>
    <cellStyle name="Normal 48 2 4" xfId="13439"/>
    <cellStyle name="Normal 48 2 5" xfId="13440"/>
    <cellStyle name="Normal 48 2 6" xfId="13441"/>
    <cellStyle name="Normal 48 2 7" xfId="13442"/>
    <cellStyle name="Normal 48 2 8" xfId="13443"/>
    <cellStyle name="Normal 48 3" xfId="13444"/>
    <cellStyle name="Normal 48 4" xfId="13445"/>
    <cellStyle name="Normal 48 5" xfId="13446"/>
    <cellStyle name="Normal 48 6" xfId="13447"/>
    <cellStyle name="Normal 49" xfId="13448"/>
    <cellStyle name="Normal 49 2" xfId="13449"/>
    <cellStyle name="Normal 49 3" xfId="13450"/>
    <cellStyle name="Normal 49 4" xfId="13451"/>
    <cellStyle name="Normal 49 5" xfId="13452"/>
    <cellStyle name="Normal 49 6" xfId="13453"/>
    <cellStyle name="Normal 49 7" xfId="13454"/>
    <cellStyle name="Normal 49 8" xfId="13455"/>
    <cellStyle name="Normal 49 9" xfId="13456"/>
    <cellStyle name="Normal 5" xfId="13457"/>
    <cellStyle name="Normal 5 2" xfId="13458"/>
    <cellStyle name="Normal 5 3" xfId="13459"/>
    <cellStyle name="Normal 5 4" xfId="13460"/>
    <cellStyle name="Normal 5 5" xfId="13461"/>
    <cellStyle name="Normal 5 6" xfId="13737"/>
    <cellStyle name="Normal 50" xfId="13462"/>
    <cellStyle name="Normal 50 2" xfId="13463"/>
    <cellStyle name="Normal 51" xfId="13464"/>
    <cellStyle name="Normal 51 2" xfId="13465"/>
    <cellStyle name="Normal 52" xfId="13466"/>
    <cellStyle name="Normal 52 2" xfId="13467"/>
    <cellStyle name="Normal 53" xfId="13468"/>
    <cellStyle name="Normal 53 2" xfId="13469"/>
    <cellStyle name="Normal 54" xfId="13773"/>
    <cellStyle name="Normal 55" xfId="13470"/>
    <cellStyle name="Normal 55 2" xfId="13471"/>
    <cellStyle name="Normal 56" xfId="13774"/>
    <cellStyle name="Normal 6" xfId="13472"/>
    <cellStyle name="Normal 6 10" xfId="13473"/>
    <cellStyle name="Normal 6 11" xfId="13474"/>
    <cellStyle name="Normal 6 12" xfId="13475"/>
    <cellStyle name="Normal 6 13" xfId="13476"/>
    <cellStyle name="Normal 6 14" xfId="13477"/>
    <cellStyle name="Normal 6 15" xfId="13478"/>
    <cellStyle name="Normal 6 16" xfId="13479"/>
    <cellStyle name="Normal 6 17" xfId="13480"/>
    <cellStyle name="Normal 6 18" xfId="13481"/>
    <cellStyle name="Normal 6 19" xfId="13482"/>
    <cellStyle name="Normal 6 2" xfId="13483"/>
    <cellStyle name="Normal 6 20" xfId="13484"/>
    <cellStyle name="Normal 6 21" xfId="13485"/>
    <cellStyle name="Normal 6 22" xfId="13486"/>
    <cellStyle name="Normal 6 23" xfId="13487"/>
    <cellStyle name="Normal 6 24" xfId="13488"/>
    <cellStyle name="Normal 6 25" xfId="13489"/>
    <cellStyle name="Normal 6 26" xfId="13490"/>
    <cellStyle name="Normal 6 27" xfId="13491"/>
    <cellStyle name="Normal 6 28" xfId="13492"/>
    <cellStyle name="Normal 6 29" xfId="13493"/>
    <cellStyle name="Normal 6 3" xfId="13494"/>
    <cellStyle name="Normal 6 30" xfId="13495"/>
    <cellStyle name="Normal 6 31" xfId="13496"/>
    <cellStyle name="Normal 6 32" xfId="13497"/>
    <cellStyle name="Normal 6 33" xfId="13498"/>
    <cellStyle name="Normal 6 34" xfId="13499"/>
    <cellStyle name="Normal 6 35" xfId="13500"/>
    <cellStyle name="Normal 6 36" xfId="13501"/>
    <cellStyle name="Normal 6 37" xfId="13502"/>
    <cellStyle name="Normal 6 38" xfId="13503"/>
    <cellStyle name="Normal 6 39" xfId="13504"/>
    <cellStyle name="Normal 6 4" xfId="13505"/>
    <cellStyle name="Normal 6 40" xfId="13506"/>
    <cellStyle name="Normal 6 41" xfId="13507"/>
    <cellStyle name="Normal 6 42" xfId="13508"/>
    <cellStyle name="Normal 6 43" xfId="13509"/>
    <cellStyle name="Normal 6 44" xfId="13510"/>
    <cellStyle name="Normal 6 45" xfId="13738"/>
    <cellStyle name="Normal 6 5" xfId="13511"/>
    <cellStyle name="Normal 6 6" xfId="13512"/>
    <cellStyle name="Normal 6 7" xfId="13513"/>
    <cellStyle name="Normal 6 8" xfId="13514"/>
    <cellStyle name="Normal 6 9" xfId="13515"/>
    <cellStyle name="Normal 7" xfId="13516"/>
    <cellStyle name="Normal 7 10" xfId="13517"/>
    <cellStyle name="Normal 7 11" xfId="13518"/>
    <cellStyle name="Normal 7 12" xfId="13519"/>
    <cellStyle name="Normal 7 13" xfId="13520"/>
    <cellStyle name="Normal 7 14" xfId="13521"/>
    <cellStyle name="Normal 7 15" xfId="13522"/>
    <cellStyle name="Normal 7 16" xfId="13523"/>
    <cellStyle name="Normal 7 17" xfId="13524"/>
    <cellStyle name="Normal 7 18" xfId="13525"/>
    <cellStyle name="Normal 7 19" xfId="13526"/>
    <cellStyle name="Normal 7 2" xfId="13527"/>
    <cellStyle name="Normal 7 20" xfId="13528"/>
    <cellStyle name="Normal 7 21" xfId="13529"/>
    <cellStyle name="Normal 7 22" xfId="13530"/>
    <cellStyle name="Normal 7 23" xfId="13531"/>
    <cellStyle name="Normal 7 24" xfId="13532"/>
    <cellStyle name="Normal 7 25" xfId="13533"/>
    <cellStyle name="Normal 7 26" xfId="13534"/>
    <cellStyle name="Normal 7 27" xfId="13535"/>
    <cellStyle name="Normal 7 28" xfId="13536"/>
    <cellStyle name="Normal 7 29" xfId="13537"/>
    <cellStyle name="Normal 7 3" xfId="13538"/>
    <cellStyle name="Normal 7 30" xfId="13539"/>
    <cellStyle name="Normal 7 31" xfId="13540"/>
    <cellStyle name="Normal 7 32" xfId="13541"/>
    <cellStyle name="Normal 7 33" xfId="13542"/>
    <cellStyle name="Normal 7 34" xfId="13543"/>
    <cellStyle name="Normal 7 35" xfId="13544"/>
    <cellStyle name="Normal 7 36" xfId="13545"/>
    <cellStyle name="Normal 7 37" xfId="13546"/>
    <cellStyle name="Normal 7 38" xfId="13547"/>
    <cellStyle name="Normal 7 39" xfId="13548"/>
    <cellStyle name="Normal 7 4" xfId="13549"/>
    <cellStyle name="Normal 7 40" xfId="13550"/>
    <cellStyle name="Normal 7 41" xfId="13551"/>
    <cellStyle name="Normal 7 42" xfId="13552"/>
    <cellStyle name="Normal 7 43" xfId="13553"/>
    <cellStyle name="Normal 7 44" xfId="13554"/>
    <cellStyle name="Normal 7 45" xfId="13739"/>
    <cellStyle name="Normal 7 5" xfId="13555"/>
    <cellStyle name="Normal 7 6" xfId="13556"/>
    <cellStyle name="Normal 7 7" xfId="13557"/>
    <cellStyle name="Normal 7 8" xfId="13558"/>
    <cellStyle name="Normal 7 9" xfId="13559"/>
    <cellStyle name="Normal 8" xfId="13560"/>
    <cellStyle name="Normal 8 10" xfId="13561"/>
    <cellStyle name="Normal 8 11" xfId="13562"/>
    <cellStyle name="Normal 8 12" xfId="13563"/>
    <cellStyle name="Normal 8 13" xfId="13564"/>
    <cellStyle name="Normal 8 14" xfId="13565"/>
    <cellStyle name="Normal 8 15" xfId="13566"/>
    <cellStyle name="Normal 8 16" xfId="13567"/>
    <cellStyle name="Normal 8 17" xfId="13568"/>
    <cellStyle name="Normal 8 18" xfId="13569"/>
    <cellStyle name="Normal 8 19" xfId="13570"/>
    <cellStyle name="Normal 8 2" xfId="13571"/>
    <cellStyle name="Normal 8 20" xfId="13572"/>
    <cellStyle name="Normal 8 21" xfId="13573"/>
    <cellStyle name="Normal 8 22" xfId="13574"/>
    <cellStyle name="Normal 8 23" xfId="13575"/>
    <cellStyle name="Normal 8 24" xfId="13576"/>
    <cellStyle name="Normal 8 25" xfId="13577"/>
    <cellStyle name="Normal 8 26" xfId="13578"/>
    <cellStyle name="Normal 8 27" xfId="13579"/>
    <cellStyle name="Normal 8 28" xfId="13580"/>
    <cellStyle name="Normal 8 29" xfId="13581"/>
    <cellStyle name="Normal 8 3" xfId="13582"/>
    <cellStyle name="Normal 8 30" xfId="13583"/>
    <cellStyle name="Normal 8 31" xfId="13584"/>
    <cellStyle name="Normal 8 32" xfId="13585"/>
    <cellStyle name="Normal 8 33" xfId="13586"/>
    <cellStyle name="Normal 8 34" xfId="13587"/>
    <cellStyle name="Normal 8 35" xfId="13588"/>
    <cellStyle name="Normal 8 36" xfId="13589"/>
    <cellStyle name="Normal 8 37" xfId="13590"/>
    <cellStyle name="Normal 8 38" xfId="13591"/>
    <cellStyle name="Normal 8 39" xfId="13592"/>
    <cellStyle name="Normal 8 4" xfId="13593"/>
    <cellStyle name="Normal 8 40" xfId="13594"/>
    <cellStyle name="Normal 8 41" xfId="13595"/>
    <cellStyle name="Normal 8 42" xfId="13596"/>
    <cellStyle name="Normal 8 43" xfId="13597"/>
    <cellStyle name="Normal 8 44" xfId="13598"/>
    <cellStyle name="Normal 8 45" xfId="13740"/>
    <cellStyle name="Normal 8 5" xfId="13599"/>
    <cellStyle name="Normal 8 6" xfId="13600"/>
    <cellStyle name="Normal 8 7" xfId="13601"/>
    <cellStyle name="Normal 8 8" xfId="13602"/>
    <cellStyle name="Normal 8 9" xfId="13603"/>
    <cellStyle name="Normal 9" xfId="13604"/>
    <cellStyle name="Normal 9 10" xfId="13605"/>
    <cellStyle name="Normal 9 11" xfId="13606"/>
    <cellStyle name="Normal 9 12" xfId="13607"/>
    <cellStyle name="Normal 9 13" xfId="13608"/>
    <cellStyle name="Normal 9 14" xfId="13609"/>
    <cellStyle name="Normal 9 15" xfId="13610"/>
    <cellStyle name="Normal 9 16" xfId="13611"/>
    <cellStyle name="Normal 9 17" xfId="13612"/>
    <cellStyle name="Normal 9 18" xfId="13613"/>
    <cellStyle name="Normal 9 19" xfId="13614"/>
    <cellStyle name="Normal 9 2" xfId="13615"/>
    <cellStyle name="Normal 9 20" xfId="13616"/>
    <cellStyle name="Normal 9 21" xfId="13617"/>
    <cellStyle name="Normal 9 22" xfId="13618"/>
    <cellStyle name="Normal 9 23" xfId="13619"/>
    <cellStyle name="Normal 9 24" xfId="13620"/>
    <cellStyle name="Normal 9 25" xfId="13621"/>
    <cellStyle name="Normal 9 26" xfId="13622"/>
    <cellStyle name="Normal 9 27" xfId="13623"/>
    <cellStyle name="Normal 9 28" xfId="13624"/>
    <cellStyle name="Normal 9 29" xfId="13625"/>
    <cellStyle name="Normal 9 3" xfId="13626"/>
    <cellStyle name="Normal 9 30" xfId="13627"/>
    <cellStyle name="Normal 9 31" xfId="13628"/>
    <cellStyle name="Normal 9 32" xfId="13629"/>
    <cellStyle name="Normal 9 33" xfId="13630"/>
    <cellStyle name="Normal 9 34" xfId="13631"/>
    <cellStyle name="Normal 9 35" xfId="13632"/>
    <cellStyle name="Normal 9 36" xfId="13633"/>
    <cellStyle name="Normal 9 37" xfId="13634"/>
    <cellStyle name="Normal 9 38" xfId="13635"/>
    <cellStyle name="Normal 9 39" xfId="13636"/>
    <cellStyle name="Normal 9 4" xfId="13637"/>
    <cellStyle name="Normal 9 40" xfId="13638"/>
    <cellStyle name="Normal 9 41" xfId="13639"/>
    <cellStyle name="Normal 9 42" xfId="13640"/>
    <cellStyle name="Normal 9 43" xfId="13641"/>
    <cellStyle name="Normal 9 44" xfId="13642"/>
    <cellStyle name="Normal 9 45" xfId="13741"/>
    <cellStyle name="Normal 9 5" xfId="13643"/>
    <cellStyle name="Normal 9 6" xfId="13644"/>
    <cellStyle name="Normal 9 7" xfId="13645"/>
    <cellStyle name="Normal 9 8" xfId="13646"/>
    <cellStyle name="Normal 9 9" xfId="13647"/>
    <cellStyle name="Normal GHG whole table" xfId="13648"/>
    <cellStyle name="Normál_erdekeltseg" xfId="13649"/>
    <cellStyle name="Normal-blank" xfId="13650"/>
    <cellStyle name="Normal-bottom" xfId="13651"/>
    <cellStyle name="Normal-center" xfId="13652"/>
    <cellStyle name="Normal-droit" xfId="13653"/>
    <cellStyle name="normální_Nove vystupy_DOPOCTENE" xfId="13654"/>
    <cellStyle name="Normalny_BOPIIP4_1999" xfId="13655"/>
    <cellStyle name="Normal-top" xfId="13656"/>
    <cellStyle name="Note" xfId="13657"/>
    <cellStyle name="Note 2" xfId="13658"/>
    <cellStyle name="Obično 2" xfId="13659"/>
    <cellStyle name="Output" xfId="13660"/>
    <cellStyle name="Output 2" xfId="13661"/>
    <cellStyle name="Percent" xfId="13762" builtinId="5"/>
    <cellStyle name="Percent 2" xfId="13662"/>
    <cellStyle name="Percent 2 2" xfId="13663"/>
    <cellStyle name="Percent 3" xfId="13664"/>
    <cellStyle name="Percent 4" xfId="13665"/>
    <cellStyle name="Percent 4 2" xfId="13666"/>
    <cellStyle name="Percent 5" xfId="13667"/>
    <cellStyle name="Percent 6" xfId="13668"/>
    <cellStyle name="Percent 6 2" xfId="13669"/>
    <cellStyle name="Percent 7" xfId="13670"/>
    <cellStyle name="Percent 8" xfId="13763"/>
    <cellStyle name="Percent 9" xfId="13775"/>
    <cellStyle name="Pilkku_Esimerkkejä kaavioista.xls Kaavio 1" xfId="13671"/>
    <cellStyle name="Postotak 2" xfId="13672"/>
    <cellStyle name="Pourcentage 10" xfId="13673"/>
    <cellStyle name="Pourcentage 11" xfId="13716"/>
    <cellStyle name="Pourcentage 12" xfId="13718"/>
    <cellStyle name="Pourcentage 13" xfId="13720"/>
    <cellStyle name="Pourcentage 14" xfId="13745"/>
    <cellStyle name="Pourcentage 2" xfId="13674"/>
    <cellStyle name="Pourcentage 2 2" xfId="13675"/>
    <cellStyle name="Pourcentage 3" xfId="13676"/>
    <cellStyle name="Pourcentage 3 2" xfId="13677"/>
    <cellStyle name="Pourcentage 4" xfId="13678"/>
    <cellStyle name="Pourcentage 5" xfId="13679"/>
    <cellStyle name="Pourcentage 5 2" xfId="13680"/>
    <cellStyle name="Pourcentage 6" xfId="13681"/>
    <cellStyle name="Pourcentage 6 2" xfId="13682"/>
    <cellStyle name="Pourcentage 6 2 2" xfId="13742"/>
    <cellStyle name="Pourcentage 7" xfId="13683"/>
    <cellStyle name="Pourcentage 8" xfId="13684"/>
    <cellStyle name="Pourcentage 9" xfId="13685"/>
    <cellStyle name="Rubrik 1" xfId="13686"/>
    <cellStyle name="Rubrik2" xfId="13687"/>
    <cellStyle name="Rubrik3" xfId="13688"/>
    <cellStyle name="Standard 11" xfId="13689"/>
    <cellStyle name="Standard_2 + 3" xfId="13690"/>
    <cellStyle name="Style 24" xfId="13691"/>
    <cellStyle name="Style 25" xfId="13692"/>
    <cellStyle name="style_col_headings" xfId="13693"/>
    <cellStyle name="Tabellrubrik" xfId="13694"/>
    <cellStyle name="TableStyleLight1" xfId="13695"/>
    <cellStyle name="Tal1" xfId="13696"/>
    <cellStyle name="Tal2" xfId="13697"/>
    <cellStyle name="Tal3" xfId="13698"/>
    <cellStyle name="TEXT" xfId="13699"/>
    <cellStyle name="Title" xfId="13700"/>
    <cellStyle name="Title 2" xfId="13701"/>
    <cellStyle name="Titre 1" xfId="13702"/>
    <cellStyle name="Titre 2" xfId="13703"/>
    <cellStyle name="Titre 3" xfId="13704"/>
    <cellStyle name="Titre 4" xfId="13705"/>
    <cellStyle name="Tusental (0)_Blad1" xfId="13706"/>
    <cellStyle name="Valuta (0)_Blad1" xfId="13707"/>
    <cellStyle name="Virgule fixe" xfId="13708"/>
    <cellStyle name="Warning Text" xfId="13709"/>
    <cellStyle name="Wrapped" xfId="13710"/>
    <cellStyle name="Обычный 2" xfId="13711"/>
    <cellStyle name="Обычный 2 2" xfId="13712"/>
    <cellStyle name="Обычный_BoP0212n_M6" xfId="1371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hartsheet" Target="chartsheets/sheet7.xml"/><Relationship Id="rId13" Type="http://schemas.openxmlformats.org/officeDocument/2006/relationships/chartsheet" Target="chartsheets/sheet10.xml"/><Relationship Id="rId18" Type="http://schemas.openxmlformats.org/officeDocument/2006/relationships/worksheet" Target="worksheets/sheet7.xml"/><Relationship Id="rId26" Type="http://schemas.openxmlformats.org/officeDocument/2006/relationships/externalLink" Target="externalLinks/externalLink4.xml"/><Relationship Id="rId39" Type="http://schemas.openxmlformats.org/officeDocument/2006/relationships/externalLink" Target="externalLinks/externalLink17.xml"/><Relationship Id="rId3" Type="http://schemas.openxmlformats.org/officeDocument/2006/relationships/chartsheet" Target="chartsheets/sheet2.xml"/><Relationship Id="rId21" Type="http://schemas.openxmlformats.org/officeDocument/2006/relationships/worksheet" Target="worksheets/sheet10.xml"/><Relationship Id="rId34" Type="http://schemas.openxmlformats.org/officeDocument/2006/relationships/externalLink" Target="externalLinks/externalLink12.xml"/><Relationship Id="rId42" Type="http://schemas.openxmlformats.org/officeDocument/2006/relationships/externalLink" Target="externalLinks/externalLink20.xml"/><Relationship Id="rId47" Type="http://schemas.openxmlformats.org/officeDocument/2006/relationships/sharedStrings" Target="sharedStrings.xml"/><Relationship Id="rId7" Type="http://schemas.openxmlformats.org/officeDocument/2006/relationships/chartsheet" Target="chartsheets/sheet6.xml"/><Relationship Id="rId12" Type="http://schemas.openxmlformats.org/officeDocument/2006/relationships/chartsheet" Target="chartsheets/sheet9.xml"/><Relationship Id="rId17" Type="http://schemas.openxmlformats.org/officeDocument/2006/relationships/worksheet" Target="worksheets/sheet6.xml"/><Relationship Id="rId25" Type="http://schemas.openxmlformats.org/officeDocument/2006/relationships/externalLink" Target="externalLinks/externalLink3.xml"/><Relationship Id="rId33" Type="http://schemas.openxmlformats.org/officeDocument/2006/relationships/externalLink" Target="externalLinks/externalLink11.xml"/><Relationship Id="rId38" Type="http://schemas.openxmlformats.org/officeDocument/2006/relationships/externalLink" Target="externalLinks/externalLink16.xml"/><Relationship Id="rId46" Type="http://schemas.openxmlformats.org/officeDocument/2006/relationships/styles" Target="styles.xml"/><Relationship Id="rId2" Type="http://schemas.openxmlformats.org/officeDocument/2006/relationships/chartsheet" Target="chartsheets/sheet1.xml"/><Relationship Id="rId16" Type="http://schemas.openxmlformats.org/officeDocument/2006/relationships/worksheet" Target="worksheets/sheet5.xml"/><Relationship Id="rId20" Type="http://schemas.openxmlformats.org/officeDocument/2006/relationships/worksheet" Target="worksheets/sheet9.xml"/><Relationship Id="rId29" Type="http://schemas.openxmlformats.org/officeDocument/2006/relationships/externalLink" Target="externalLinks/externalLink7.xml"/><Relationship Id="rId41" Type="http://schemas.openxmlformats.org/officeDocument/2006/relationships/externalLink" Target="externalLinks/externalLink19.xml"/><Relationship Id="rId1" Type="http://schemas.openxmlformats.org/officeDocument/2006/relationships/worksheet" Target="worksheets/sheet1.xml"/><Relationship Id="rId6" Type="http://schemas.openxmlformats.org/officeDocument/2006/relationships/chartsheet" Target="chartsheets/sheet5.xml"/><Relationship Id="rId11" Type="http://schemas.openxmlformats.org/officeDocument/2006/relationships/chartsheet" Target="chartsheets/sheet8.xml"/><Relationship Id="rId24" Type="http://schemas.openxmlformats.org/officeDocument/2006/relationships/externalLink" Target="externalLinks/externalLink2.xml"/><Relationship Id="rId32" Type="http://schemas.openxmlformats.org/officeDocument/2006/relationships/externalLink" Target="externalLinks/externalLink10.xml"/><Relationship Id="rId37" Type="http://schemas.openxmlformats.org/officeDocument/2006/relationships/externalLink" Target="externalLinks/externalLink15.xml"/><Relationship Id="rId40" Type="http://schemas.openxmlformats.org/officeDocument/2006/relationships/externalLink" Target="externalLinks/externalLink18.xml"/><Relationship Id="rId45" Type="http://schemas.openxmlformats.org/officeDocument/2006/relationships/theme" Target="theme/theme1.xml"/><Relationship Id="rId5" Type="http://schemas.openxmlformats.org/officeDocument/2006/relationships/chartsheet" Target="chartsheets/sheet4.xml"/><Relationship Id="rId15" Type="http://schemas.openxmlformats.org/officeDocument/2006/relationships/worksheet" Target="worksheets/sheet4.xml"/><Relationship Id="rId23" Type="http://schemas.openxmlformats.org/officeDocument/2006/relationships/externalLink" Target="externalLinks/externalLink1.xml"/><Relationship Id="rId28" Type="http://schemas.openxmlformats.org/officeDocument/2006/relationships/externalLink" Target="externalLinks/externalLink6.xml"/><Relationship Id="rId36" Type="http://schemas.openxmlformats.org/officeDocument/2006/relationships/externalLink" Target="externalLinks/externalLink14.xml"/><Relationship Id="rId10" Type="http://schemas.openxmlformats.org/officeDocument/2006/relationships/worksheet" Target="worksheets/sheet3.xml"/><Relationship Id="rId19" Type="http://schemas.openxmlformats.org/officeDocument/2006/relationships/worksheet" Target="worksheets/sheet8.xml"/><Relationship Id="rId31" Type="http://schemas.openxmlformats.org/officeDocument/2006/relationships/externalLink" Target="externalLinks/externalLink9.xml"/><Relationship Id="rId44" Type="http://schemas.openxmlformats.org/officeDocument/2006/relationships/externalLink" Target="externalLinks/externalLink22.xml"/><Relationship Id="rId4" Type="http://schemas.openxmlformats.org/officeDocument/2006/relationships/chartsheet" Target="chartsheets/sheet3.xml"/><Relationship Id="rId9" Type="http://schemas.openxmlformats.org/officeDocument/2006/relationships/worksheet" Target="worksheets/sheet2.xml"/><Relationship Id="rId14" Type="http://schemas.openxmlformats.org/officeDocument/2006/relationships/chartsheet" Target="chartsheets/sheet11.xml"/><Relationship Id="rId22" Type="http://schemas.openxmlformats.org/officeDocument/2006/relationships/worksheet" Target="worksheets/sheet11.xml"/><Relationship Id="rId27" Type="http://schemas.openxmlformats.org/officeDocument/2006/relationships/externalLink" Target="externalLinks/externalLink5.xml"/><Relationship Id="rId30" Type="http://schemas.openxmlformats.org/officeDocument/2006/relationships/externalLink" Target="externalLinks/externalLink8.xml"/><Relationship Id="rId35" Type="http://schemas.openxmlformats.org/officeDocument/2006/relationships/externalLink" Target="externalLinks/externalLink13.xml"/><Relationship Id="rId43" Type="http://schemas.openxmlformats.org/officeDocument/2006/relationships/externalLink" Target="externalLinks/externalLink21.xml"/><Relationship Id="rId48" Type="http://schemas.openxmlformats.org/officeDocument/2006/relationships/calcChain" Target="calcChain.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11.xml.rels><?xml version="1.0" encoding="UTF-8" standalone="yes"?>
<Relationships xmlns="http://schemas.openxmlformats.org/package/2006/relationships"><Relationship Id="rId1" Type="http://schemas.openxmlformats.org/officeDocument/2006/relationships/chartUserShapes" Target="../drawings/drawing22.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5.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7.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9.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11.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13.xml"/></Relationships>
</file>

<file path=xl/charts/_rels/chart7.xml.rels><?xml version="1.0" encoding="UTF-8" standalone="yes"?>
<Relationships xmlns="http://schemas.openxmlformats.org/package/2006/relationships"><Relationship Id="rId1" Type="http://schemas.openxmlformats.org/officeDocument/2006/relationships/chartUserShapes" Target="../drawings/drawing15.xml"/></Relationships>
</file>

<file path=xl/charts/_rels/chart8.xml.rels><?xml version="1.0" encoding="UTF-8" standalone="yes"?>
<Relationships xmlns="http://schemas.openxmlformats.org/package/2006/relationships"><Relationship Id="rId1" Type="http://schemas.openxmlformats.org/officeDocument/2006/relationships/chartUserShapes" Target="../drawings/drawing17.xml"/></Relationships>
</file>

<file path=xl/charts/_rels/chart9.xml.rels><?xml version="1.0" encoding="UTF-8" standalone="yes"?>
<Relationships xmlns="http://schemas.openxmlformats.org/package/2006/relationships"><Relationship Id="rId1" Type="http://schemas.openxmlformats.org/officeDocument/2006/relationships/chartUserShapes" Target="../drawings/drawing1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b="1" i="0" u="none" strike="noStrike" baseline="0">
                <a:solidFill>
                  <a:srgbClr val="000000"/>
                </a:solidFill>
                <a:latin typeface="Arial"/>
                <a:ea typeface="Arial"/>
                <a:cs typeface="Arial"/>
              </a:defRPr>
            </a:pPr>
            <a:r>
              <a:rPr lang="fr-FR" sz="1600" baseline="0"/>
              <a:t>Figure </a:t>
            </a:r>
            <a:r>
              <a:rPr lang="ta-IN" sz="1600" baseline="0"/>
              <a:t>1</a:t>
            </a:r>
            <a:r>
              <a:rPr lang="fr-FR" sz="1600" baseline="0"/>
              <a:t>: Public vs private property in </a:t>
            </a:r>
            <a:r>
              <a:rPr lang="ta-IN" sz="1600" baseline="0"/>
              <a:t>China and</a:t>
            </a:r>
            <a:r>
              <a:rPr lang="fr-FR" sz="1600" baseline="0"/>
              <a:t>Russia </a:t>
            </a:r>
            <a:r>
              <a:rPr lang="fr-FR" sz="1600" b="1" baseline="0"/>
              <a:t>19</a:t>
            </a:r>
            <a:r>
              <a:rPr lang="ta-IN" sz="1600" b="1" baseline="0"/>
              <a:t>78</a:t>
            </a:r>
            <a:r>
              <a:rPr lang="fr-FR" sz="1600" b="1" baseline="0"/>
              <a:t>-2015 </a:t>
            </a:r>
            <a:endParaRPr lang="ta-IN" sz="1600" b="1" baseline="0"/>
          </a:p>
          <a:p>
            <a:pPr>
              <a:defRPr sz="1600" b="1" i="0" u="none" strike="noStrike" baseline="0">
                <a:solidFill>
                  <a:srgbClr val="000000"/>
                </a:solidFill>
                <a:latin typeface="Arial"/>
                <a:ea typeface="Arial"/>
                <a:cs typeface="Arial"/>
              </a:defRPr>
            </a:pPr>
            <a:r>
              <a:rPr lang="fr-FR" sz="1200" b="0" baseline="0"/>
              <a:t>(% national income) </a:t>
            </a:r>
            <a:endParaRPr lang="fr-FR" sz="1200" b="0" baseline="0">
              <a:latin typeface="Arial" panose="020B0604020202020204" pitchFamily="34" charset="0"/>
              <a:cs typeface="Arial" panose="020B0604020202020204" pitchFamily="34" charset="0"/>
            </a:endParaRPr>
          </a:p>
        </c:rich>
      </c:tx>
      <c:layout>
        <c:manualLayout>
          <c:xMode val="edge"/>
          <c:yMode val="edge"/>
          <c:x val="0.15168478522822401"/>
          <c:y val="6.7385521329454898E-3"/>
        </c:manualLayout>
      </c:layout>
      <c:overlay val="0"/>
      <c:spPr>
        <a:noFill/>
        <a:ln w="25400">
          <a:noFill/>
        </a:ln>
      </c:spPr>
    </c:title>
    <c:autoTitleDeleted val="0"/>
    <c:plotArea>
      <c:layout>
        <c:manualLayout>
          <c:layoutTarget val="inner"/>
          <c:xMode val="edge"/>
          <c:yMode val="edge"/>
          <c:x val="0.10103653224105"/>
          <c:y val="9.2651713495453994E-2"/>
          <c:w val="0.90093246078353895"/>
          <c:h val="0.84182214444509795"/>
        </c:manualLayout>
      </c:layout>
      <c:lineChart>
        <c:grouping val="standard"/>
        <c:varyColors val="0"/>
        <c:ser>
          <c:idx val="2"/>
          <c:order val="0"/>
          <c:tx>
            <c:v>Net private wealth (China)</c:v>
          </c:tx>
          <c:spPr>
            <a:ln w="38100">
              <a:solidFill>
                <a:srgbClr val="FF0000"/>
              </a:solidFill>
            </a:ln>
          </c:spPr>
          <c:marker>
            <c:symbol val="triangle"/>
            <c:size val="9"/>
            <c:spPr>
              <a:solidFill>
                <a:srgbClr val="FF0000"/>
              </a:solidFill>
              <a:ln>
                <a:solidFill>
                  <a:srgbClr val="FF0000"/>
                </a:solidFill>
              </a:ln>
            </c:spPr>
          </c:marker>
          <c:cat>
            <c:numRef>
              <c:f>MainData!$A$85:$A$122</c:f>
              <c:numCache>
                <c:formatCode>0</c:formatCode>
                <c:ptCount val="38"/>
                <c:pt idx="0">
                  <c:v>1978</c:v>
                </c:pt>
                <c:pt idx="1">
                  <c:v>1979</c:v>
                </c:pt>
                <c:pt idx="2">
                  <c:v>1980</c:v>
                </c:pt>
                <c:pt idx="3">
                  <c:v>1981</c:v>
                </c:pt>
                <c:pt idx="4">
                  <c:v>1982</c:v>
                </c:pt>
                <c:pt idx="5">
                  <c:v>1983</c:v>
                </c:pt>
                <c:pt idx="6">
                  <c:v>1984</c:v>
                </c:pt>
                <c:pt idx="7">
                  <c:v>1985</c:v>
                </c:pt>
                <c:pt idx="8">
                  <c:v>1986</c:v>
                </c:pt>
                <c:pt idx="9">
                  <c:v>1987</c:v>
                </c:pt>
                <c:pt idx="10">
                  <c:v>1988</c:v>
                </c:pt>
                <c:pt idx="11">
                  <c:v>1989</c:v>
                </c:pt>
                <c:pt idx="12">
                  <c:v>1990</c:v>
                </c:pt>
                <c:pt idx="13">
                  <c:v>1991</c:v>
                </c:pt>
                <c:pt idx="14">
                  <c:v>1992</c:v>
                </c:pt>
                <c:pt idx="15">
                  <c:v>1993</c:v>
                </c:pt>
                <c:pt idx="16">
                  <c:v>1994</c:v>
                </c:pt>
                <c:pt idx="17">
                  <c:v>1995</c:v>
                </c:pt>
                <c:pt idx="18">
                  <c:v>1996</c:v>
                </c:pt>
                <c:pt idx="19">
                  <c:v>1997</c:v>
                </c:pt>
                <c:pt idx="20">
                  <c:v>1998</c:v>
                </c:pt>
                <c:pt idx="21">
                  <c:v>1999</c:v>
                </c:pt>
                <c:pt idx="22">
                  <c:v>2000</c:v>
                </c:pt>
                <c:pt idx="23">
                  <c:v>2001</c:v>
                </c:pt>
                <c:pt idx="24">
                  <c:v>2002</c:v>
                </c:pt>
                <c:pt idx="25">
                  <c:v>2003</c:v>
                </c:pt>
                <c:pt idx="26">
                  <c:v>2004</c:v>
                </c:pt>
                <c:pt idx="27">
                  <c:v>2005</c:v>
                </c:pt>
                <c:pt idx="28">
                  <c:v>2006</c:v>
                </c:pt>
                <c:pt idx="29">
                  <c:v>2007</c:v>
                </c:pt>
                <c:pt idx="30">
                  <c:v>2008</c:v>
                </c:pt>
                <c:pt idx="31">
                  <c:v>2009</c:v>
                </c:pt>
                <c:pt idx="32">
                  <c:v>2010</c:v>
                </c:pt>
                <c:pt idx="33">
                  <c:v>2011</c:v>
                </c:pt>
                <c:pt idx="34">
                  <c:v>2012</c:v>
                </c:pt>
                <c:pt idx="35">
                  <c:v>2013</c:v>
                </c:pt>
                <c:pt idx="36">
                  <c:v>2014</c:v>
                </c:pt>
                <c:pt idx="37">
                  <c:v>2015</c:v>
                </c:pt>
              </c:numCache>
            </c:numRef>
          </c:cat>
          <c:val>
            <c:numRef>
              <c:f>MainData!$B$85:$B$122</c:f>
              <c:numCache>
                <c:formatCode>0%</c:formatCode>
                <c:ptCount val="38"/>
                <c:pt idx="0">
                  <c:v>1.147663054981747</c:v>
                </c:pt>
                <c:pt idx="1">
                  <c:v>1.1645617031455182</c:v>
                </c:pt>
                <c:pt idx="2">
                  <c:v>1.1981179895898919</c:v>
                </c:pt>
                <c:pt idx="3">
                  <c:v>1.2673611521043793</c:v>
                </c:pt>
                <c:pt idx="4">
                  <c:v>1.4532769244997472</c:v>
                </c:pt>
                <c:pt idx="5">
                  <c:v>1.6128866454448523</c:v>
                </c:pt>
                <c:pt idx="6">
                  <c:v>1.572939973880604</c:v>
                </c:pt>
                <c:pt idx="7">
                  <c:v>1.5372690743251374</c:v>
                </c:pt>
                <c:pt idx="8">
                  <c:v>1.6453465428110392</c:v>
                </c:pt>
                <c:pt idx="9">
                  <c:v>1.6646473756948814</c:v>
                </c:pt>
                <c:pt idx="10">
                  <c:v>1.6430313374151797</c:v>
                </c:pt>
                <c:pt idx="11">
                  <c:v>1.7842847608465791</c:v>
                </c:pt>
                <c:pt idx="12">
                  <c:v>1.9248303929322428</c:v>
                </c:pt>
                <c:pt idx="13">
                  <c:v>1.9353827739116938</c:v>
                </c:pt>
                <c:pt idx="14">
                  <c:v>2.0708273138494304</c:v>
                </c:pt>
                <c:pt idx="15">
                  <c:v>2.2920250660169033</c:v>
                </c:pt>
                <c:pt idx="16">
                  <c:v>2.2580676214753157</c:v>
                </c:pt>
                <c:pt idx="17">
                  <c:v>2.325984130173163</c:v>
                </c:pt>
                <c:pt idx="18">
                  <c:v>2.4787891190500897</c:v>
                </c:pt>
                <c:pt idx="19">
                  <c:v>2.7946465253147306</c:v>
                </c:pt>
                <c:pt idx="20">
                  <c:v>3.0942606096674949</c:v>
                </c:pt>
                <c:pt idx="21">
                  <c:v>3.3361196524395291</c:v>
                </c:pt>
                <c:pt idx="22">
                  <c:v>3.586981313531866</c:v>
                </c:pt>
                <c:pt idx="23">
                  <c:v>3.6235374473774415</c:v>
                </c:pt>
                <c:pt idx="24">
                  <c:v>3.7711723545873888</c:v>
                </c:pt>
                <c:pt idx="25">
                  <c:v>3.9450045553674862</c:v>
                </c:pt>
                <c:pt idx="26">
                  <c:v>4.0095586513209973</c:v>
                </c:pt>
                <c:pt idx="27">
                  <c:v>4.2161233779379437</c:v>
                </c:pt>
                <c:pt idx="28">
                  <c:v>4.2088177157188502</c:v>
                </c:pt>
                <c:pt idx="29">
                  <c:v>4.2564943601701843</c:v>
                </c:pt>
                <c:pt idx="30">
                  <c:v>4.2699576295960604</c:v>
                </c:pt>
                <c:pt idx="31">
                  <c:v>4.426477622002662</c:v>
                </c:pt>
                <c:pt idx="32">
                  <c:v>4.6743430342190528</c:v>
                </c:pt>
                <c:pt idx="33">
                  <c:v>4.5964710893225016</c:v>
                </c:pt>
                <c:pt idx="34">
                  <c:v>4.6274316691625392</c:v>
                </c:pt>
                <c:pt idx="35">
                  <c:v>4.7117358713526665</c:v>
                </c:pt>
                <c:pt idx="36">
                  <c:v>4.7026019648030584</c:v>
                </c:pt>
                <c:pt idx="37">
                  <c:v>4.8734539175401439</c:v>
                </c:pt>
              </c:numCache>
            </c:numRef>
          </c:val>
          <c:smooth val="0"/>
          <c:extLst>
            <c:ext xmlns:c16="http://schemas.microsoft.com/office/drawing/2014/chart" uri="{C3380CC4-5D6E-409C-BE32-E72D297353CC}">
              <c16:uniqueId val="{00000000-3628-4AE5-83E1-3BD1440516FB}"/>
            </c:ext>
          </c:extLst>
        </c:ser>
        <c:ser>
          <c:idx val="3"/>
          <c:order val="1"/>
          <c:tx>
            <c:v>Net public wealth (China)</c:v>
          </c:tx>
          <c:spPr>
            <a:ln w="38100">
              <a:solidFill>
                <a:srgbClr val="FF0000"/>
              </a:solidFill>
            </a:ln>
          </c:spPr>
          <c:marker>
            <c:symbol val="square"/>
            <c:size val="7"/>
            <c:spPr>
              <a:solidFill>
                <a:schemeClr val="bg1"/>
              </a:solidFill>
              <a:ln>
                <a:solidFill>
                  <a:srgbClr val="FF0000"/>
                </a:solidFill>
              </a:ln>
            </c:spPr>
          </c:marker>
          <c:val>
            <c:numRef>
              <c:f>MainData!$G$85:$G$122</c:f>
              <c:numCache>
                <c:formatCode>0%</c:formatCode>
                <c:ptCount val="38"/>
                <c:pt idx="0">
                  <c:v>2.5745676726164044</c:v>
                </c:pt>
                <c:pt idx="1">
                  <c:v>2.5314150570325076</c:v>
                </c:pt>
                <c:pt idx="2">
                  <c:v>2.4185762197911984</c:v>
                </c:pt>
                <c:pt idx="3">
                  <c:v>2.4189520683017172</c:v>
                </c:pt>
                <c:pt idx="4">
                  <c:v>2.3896033214262151</c:v>
                </c:pt>
                <c:pt idx="5">
                  <c:v>2.3245194709304706</c:v>
                </c:pt>
                <c:pt idx="6">
                  <c:v>2.1698959221637129</c:v>
                </c:pt>
                <c:pt idx="7">
                  <c:v>2.0216845075613157</c:v>
                </c:pt>
                <c:pt idx="8">
                  <c:v>2.125215372381092</c:v>
                </c:pt>
                <c:pt idx="9">
                  <c:v>2.1046583514418491</c:v>
                </c:pt>
                <c:pt idx="10">
                  <c:v>2.0420391731619247</c:v>
                </c:pt>
                <c:pt idx="11">
                  <c:v>2.2371081262303751</c:v>
                </c:pt>
                <c:pt idx="12">
                  <c:v>2.3934240579223038</c:v>
                </c:pt>
                <c:pt idx="13">
                  <c:v>2.4059826121373429</c:v>
                </c:pt>
                <c:pt idx="14">
                  <c:v>2.46860670725329</c:v>
                </c:pt>
                <c:pt idx="15">
                  <c:v>2.5835387722634859</c:v>
                </c:pt>
                <c:pt idx="16">
                  <c:v>2.4124549870657583</c:v>
                </c:pt>
                <c:pt idx="17">
                  <c:v>2.3201580142017857</c:v>
                </c:pt>
                <c:pt idx="18">
                  <c:v>2.3156601519777205</c:v>
                </c:pt>
                <c:pt idx="19">
                  <c:v>2.3960447221177015</c:v>
                </c:pt>
                <c:pt idx="20">
                  <c:v>2.4561933773756666</c:v>
                </c:pt>
                <c:pt idx="21">
                  <c:v>2.4931869235152675</c:v>
                </c:pt>
                <c:pt idx="22">
                  <c:v>2.5337185341036883</c:v>
                </c:pt>
                <c:pt idx="23">
                  <c:v>2.4106615108743634</c:v>
                </c:pt>
                <c:pt idx="24">
                  <c:v>2.1851808629662131</c:v>
                </c:pt>
                <c:pt idx="25">
                  <c:v>2.0329092706169618</c:v>
                </c:pt>
                <c:pt idx="26">
                  <c:v>2.0042655649092698</c:v>
                </c:pt>
                <c:pt idx="27">
                  <c:v>1.9507839995134337</c:v>
                </c:pt>
                <c:pt idx="28">
                  <c:v>1.8955832729952762</c:v>
                </c:pt>
                <c:pt idx="29">
                  <c:v>2.1890100110900379</c:v>
                </c:pt>
                <c:pt idx="30">
                  <c:v>2.082841800730308</c:v>
                </c:pt>
                <c:pt idx="31">
                  <c:v>1.8926276756742091</c:v>
                </c:pt>
                <c:pt idx="32">
                  <c:v>2.1178338643189401</c:v>
                </c:pt>
                <c:pt idx="33">
                  <c:v>2.118973608798048</c:v>
                </c:pt>
                <c:pt idx="34">
                  <c:v>2.0989067081201958</c:v>
                </c:pt>
                <c:pt idx="35">
                  <c:v>2.2056404718329503</c:v>
                </c:pt>
                <c:pt idx="36">
                  <c:v>2.235382743912413</c:v>
                </c:pt>
                <c:pt idx="37">
                  <c:v>2.2311836225481119</c:v>
                </c:pt>
              </c:numCache>
            </c:numRef>
          </c:val>
          <c:smooth val="0"/>
          <c:extLst>
            <c:ext xmlns:c16="http://schemas.microsoft.com/office/drawing/2014/chart" uri="{C3380CC4-5D6E-409C-BE32-E72D297353CC}">
              <c16:uniqueId val="{00000002-3628-4AE5-83E1-3BD1440516FB}"/>
            </c:ext>
          </c:extLst>
        </c:ser>
        <c:ser>
          <c:idx val="1"/>
          <c:order val="2"/>
          <c:tx>
            <c:v>Net private wealth (Russia)</c:v>
          </c:tx>
          <c:spPr>
            <a:ln w="38100">
              <a:solidFill>
                <a:schemeClr val="tx2">
                  <a:lumMod val="60000"/>
                  <a:lumOff val="40000"/>
                </a:schemeClr>
              </a:solidFill>
            </a:ln>
          </c:spPr>
          <c:marker>
            <c:symbol val="triangle"/>
            <c:size val="7"/>
            <c:spPr>
              <a:solidFill>
                <a:schemeClr val="tx2">
                  <a:lumMod val="60000"/>
                  <a:lumOff val="40000"/>
                </a:schemeClr>
              </a:solidFill>
              <a:ln w="22225">
                <a:solidFill>
                  <a:schemeClr val="tx2">
                    <a:lumMod val="60000"/>
                    <a:lumOff val="40000"/>
                  </a:schemeClr>
                </a:solidFill>
              </a:ln>
            </c:spPr>
          </c:marker>
          <c:cat>
            <c:numRef>
              <c:f>MainData!$A$85:$A$122</c:f>
              <c:numCache>
                <c:formatCode>0</c:formatCode>
                <c:ptCount val="38"/>
                <c:pt idx="0">
                  <c:v>1978</c:v>
                </c:pt>
                <c:pt idx="1">
                  <c:v>1979</c:v>
                </c:pt>
                <c:pt idx="2">
                  <c:v>1980</c:v>
                </c:pt>
                <c:pt idx="3">
                  <c:v>1981</c:v>
                </c:pt>
                <c:pt idx="4">
                  <c:v>1982</c:v>
                </c:pt>
                <c:pt idx="5">
                  <c:v>1983</c:v>
                </c:pt>
                <c:pt idx="6">
                  <c:v>1984</c:v>
                </c:pt>
                <c:pt idx="7">
                  <c:v>1985</c:v>
                </c:pt>
                <c:pt idx="8">
                  <c:v>1986</c:v>
                </c:pt>
                <c:pt idx="9">
                  <c:v>1987</c:v>
                </c:pt>
                <c:pt idx="10">
                  <c:v>1988</c:v>
                </c:pt>
                <c:pt idx="11">
                  <c:v>1989</c:v>
                </c:pt>
                <c:pt idx="12">
                  <c:v>1990</c:v>
                </c:pt>
                <c:pt idx="13">
                  <c:v>1991</c:v>
                </c:pt>
                <c:pt idx="14">
                  <c:v>1992</c:v>
                </c:pt>
                <c:pt idx="15">
                  <c:v>1993</c:v>
                </c:pt>
                <c:pt idx="16">
                  <c:v>1994</c:v>
                </c:pt>
                <c:pt idx="17">
                  <c:v>1995</c:v>
                </c:pt>
                <c:pt idx="18">
                  <c:v>1996</c:v>
                </c:pt>
                <c:pt idx="19">
                  <c:v>1997</c:v>
                </c:pt>
                <c:pt idx="20">
                  <c:v>1998</c:v>
                </c:pt>
                <c:pt idx="21">
                  <c:v>1999</c:v>
                </c:pt>
                <c:pt idx="22">
                  <c:v>2000</c:v>
                </c:pt>
                <c:pt idx="23">
                  <c:v>2001</c:v>
                </c:pt>
                <c:pt idx="24">
                  <c:v>2002</c:v>
                </c:pt>
                <c:pt idx="25">
                  <c:v>2003</c:v>
                </c:pt>
                <c:pt idx="26">
                  <c:v>2004</c:v>
                </c:pt>
                <c:pt idx="27">
                  <c:v>2005</c:v>
                </c:pt>
                <c:pt idx="28">
                  <c:v>2006</c:v>
                </c:pt>
                <c:pt idx="29">
                  <c:v>2007</c:v>
                </c:pt>
                <c:pt idx="30">
                  <c:v>2008</c:v>
                </c:pt>
                <c:pt idx="31">
                  <c:v>2009</c:v>
                </c:pt>
                <c:pt idx="32">
                  <c:v>2010</c:v>
                </c:pt>
                <c:pt idx="33">
                  <c:v>2011</c:v>
                </c:pt>
                <c:pt idx="34">
                  <c:v>2012</c:v>
                </c:pt>
                <c:pt idx="35">
                  <c:v>2013</c:v>
                </c:pt>
                <c:pt idx="36">
                  <c:v>2014</c:v>
                </c:pt>
                <c:pt idx="37">
                  <c:v>2015</c:v>
                </c:pt>
              </c:numCache>
            </c:numRef>
          </c:cat>
          <c:val>
            <c:numRef>
              <c:f>MainData!$N$85:$N$122</c:f>
              <c:numCache>
                <c:formatCode>0%</c:formatCode>
                <c:ptCount val="38"/>
                <c:pt idx="12">
                  <c:v>1.2375755280765541</c:v>
                </c:pt>
                <c:pt idx="13">
                  <c:v>1.4354146076970213</c:v>
                </c:pt>
                <c:pt idx="14">
                  <c:v>1.6332536873174885</c:v>
                </c:pt>
                <c:pt idx="15">
                  <c:v>1.8310927669379558</c:v>
                </c:pt>
                <c:pt idx="16">
                  <c:v>2.028931846558423</c:v>
                </c:pt>
                <c:pt idx="17">
                  <c:v>2.2267709261788897</c:v>
                </c:pt>
                <c:pt idx="18">
                  <c:v>2.3443372543991923</c:v>
                </c:pt>
                <c:pt idx="19">
                  <c:v>2.560300893030762</c:v>
                </c:pt>
                <c:pt idx="20">
                  <c:v>2.8499188281907846</c:v>
                </c:pt>
                <c:pt idx="21">
                  <c:v>2.5492336044252646</c:v>
                </c:pt>
                <c:pt idx="22">
                  <c:v>2.3073106237757384</c:v>
                </c:pt>
                <c:pt idx="23">
                  <c:v>2.4213777700046464</c:v>
                </c:pt>
                <c:pt idx="24">
                  <c:v>2.7455002967274567</c:v>
                </c:pt>
                <c:pt idx="25">
                  <c:v>2.944868463505216</c:v>
                </c:pt>
                <c:pt idx="26">
                  <c:v>2.926106902999801</c:v>
                </c:pt>
                <c:pt idx="27">
                  <c:v>2.9687990527699988</c:v>
                </c:pt>
                <c:pt idx="28">
                  <c:v>3.5051837136874218</c:v>
                </c:pt>
                <c:pt idx="29">
                  <c:v>4.0056605355258776</c:v>
                </c:pt>
                <c:pt idx="30">
                  <c:v>3.8895553455854706</c:v>
                </c:pt>
                <c:pt idx="31">
                  <c:v>4.219201704105692</c:v>
                </c:pt>
                <c:pt idx="32">
                  <c:v>4.0109522271604607</c:v>
                </c:pt>
                <c:pt idx="33">
                  <c:v>3.4112223124763155</c:v>
                </c:pt>
                <c:pt idx="34">
                  <c:v>3.3889908383559924</c:v>
                </c:pt>
                <c:pt idx="35">
                  <c:v>3.572872567711785</c:v>
                </c:pt>
                <c:pt idx="36">
                  <c:v>3.6304622711882599</c:v>
                </c:pt>
                <c:pt idx="37">
                  <c:v>3.7091976943620653</c:v>
                </c:pt>
              </c:numCache>
            </c:numRef>
          </c:val>
          <c:smooth val="0"/>
          <c:extLst>
            <c:ext xmlns:c16="http://schemas.microsoft.com/office/drawing/2014/chart" uri="{C3380CC4-5D6E-409C-BE32-E72D297353CC}">
              <c16:uniqueId val="{00000001-3628-4AE5-83E1-3BD1440516FB}"/>
            </c:ext>
          </c:extLst>
        </c:ser>
        <c:ser>
          <c:idx val="0"/>
          <c:order val="3"/>
          <c:tx>
            <c:v>Net public wealth (Russia)</c:v>
          </c:tx>
          <c:spPr>
            <a:ln w="38100">
              <a:solidFill>
                <a:schemeClr val="tx2">
                  <a:lumMod val="60000"/>
                  <a:lumOff val="40000"/>
                </a:schemeClr>
              </a:solidFill>
            </a:ln>
          </c:spPr>
          <c:marker>
            <c:symbol val="square"/>
            <c:size val="7"/>
            <c:spPr>
              <a:solidFill>
                <a:schemeClr val="bg1"/>
              </a:solidFill>
              <a:ln>
                <a:solidFill>
                  <a:schemeClr val="tx2">
                    <a:lumMod val="60000"/>
                    <a:lumOff val="40000"/>
                  </a:schemeClr>
                </a:solidFill>
              </a:ln>
            </c:spPr>
          </c:marker>
          <c:cat>
            <c:numRef>
              <c:f>MainData!$A$85:$A$122</c:f>
              <c:numCache>
                <c:formatCode>0</c:formatCode>
                <c:ptCount val="38"/>
                <c:pt idx="0">
                  <c:v>1978</c:v>
                </c:pt>
                <c:pt idx="1">
                  <c:v>1979</c:v>
                </c:pt>
                <c:pt idx="2">
                  <c:v>1980</c:v>
                </c:pt>
                <c:pt idx="3">
                  <c:v>1981</c:v>
                </c:pt>
                <c:pt idx="4">
                  <c:v>1982</c:v>
                </c:pt>
                <c:pt idx="5">
                  <c:v>1983</c:v>
                </c:pt>
                <c:pt idx="6">
                  <c:v>1984</c:v>
                </c:pt>
                <c:pt idx="7">
                  <c:v>1985</c:v>
                </c:pt>
                <c:pt idx="8">
                  <c:v>1986</c:v>
                </c:pt>
                <c:pt idx="9">
                  <c:v>1987</c:v>
                </c:pt>
                <c:pt idx="10">
                  <c:v>1988</c:v>
                </c:pt>
                <c:pt idx="11">
                  <c:v>1989</c:v>
                </c:pt>
                <c:pt idx="12">
                  <c:v>1990</c:v>
                </c:pt>
                <c:pt idx="13">
                  <c:v>1991</c:v>
                </c:pt>
                <c:pt idx="14">
                  <c:v>1992</c:v>
                </c:pt>
                <c:pt idx="15">
                  <c:v>1993</c:v>
                </c:pt>
                <c:pt idx="16">
                  <c:v>1994</c:v>
                </c:pt>
                <c:pt idx="17">
                  <c:v>1995</c:v>
                </c:pt>
                <c:pt idx="18">
                  <c:v>1996</c:v>
                </c:pt>
                <c:pt idx="19">
                  <c:v>1997</c:v>
                </c:pt>
                <c:pt idx="20">
                  <c:v>1998</c:v>
                </c:pt>
                <c:pt idx="21">
                  <c:v>1999</c:v>
                </c:pt>
                <c:pt idx="22">
                  <c:v>2000</c:v>
                </c:pt>
                <c:pt idx="23">
                  <c:v>2001</c:v>
                </c:pt>
                <c:pt idx="24">
                  <c:v>2002</c:v>
                </c:pt>
                <c:pt idx="25">
                  <c:v>2003</c:v>
                </c:pt>
                <c:pt idx="26">
                  <c:v>2004</c:v>
                </c:pt>
                <c:pt idx="27">
                  <c:v>2005</c:v>
                </c:pt>
                <c:pt idx="28">
                  <c:v>2006</c:v>
                </c:pt>
                <c:pt idx="29">
                  <c:v>2007</c:v>
                </c:pt>
                <c:pt idx="30">
                  <c:v>2008</c:v>
                </c:pt>
                <c:pt idx="31">
                  <c:v>2009</c:v>
                </c:pt>
                <c:pt idx="32">
                  <c:v>2010</c:v>
                </c:pt>
                <c:pt idx="33">
                  <c:v>2011</c:v>
                </c:pt>
                <c:pt idx="34">
                  <c:v>2012</c:v>
                </c:pt>
                <c:pt idx="35">
                  <c:v>2013</c:v>
                </c:pt>
                <c:pt idx="36">
                  <c:v>2014</c:v>
                </c:pt>
                <c:pt idx="37">
                  <c:v>2015</c:v>
                </c:pt>
              </c:numCache>
            </c:numRef>
          </c:cat>
          <c:val>
            <c:numRef>
              <c:f>MainData!$U$85:$U$122</c:f>
              <c:numCache>
                <c:formatCode>0%</c:formatCode>
                <c:ptCount val="38"/>
                <c:pt idx="12">
                  <c:v>3.0091241561707402</c:v>
                </c:pt>
                <c:pt idx="13">
                  <c:v>2.65432005095755</c:v>
                </c:pt>
                <c:pt idx="14">
                  <c:v>2.3644329165018112</c:v>
                </c:pt>
                <c:pt idx="15">
                  <c:v>2.110946253302338</c:v>
                </c:pt>
                <c:pt idx="16">
                  <c:v>1.8695685792283261</c:v>
                </c:pt>
                <c:pt idx="17">
                  <c:v>1.2351036301047893</c:v>
                </c:pt>
                <c:pt idx="18">
                  <c:v>1.2048843786788552</c:v>
                </c:pt>
                <c:pt idx="19">
                  <c:v>1.096999600504446</c:v>
                </c:pt>
                <c:pt idx="20">
                  <c:v>0.90405788293227829</c:v>
                </c:pt>
                <c:pt idx="21">
                  <c:v>0.77322474576149891</c:v>
                </c:pt>
                <c:pt idx="22">
                  <c:v>0.70552298569051619</c:v>
                </c:pt>
                <c:pt idx="23">
                  <c:v>0.98284387687568953</c:v>
                </c:pt>
                <c:pt idx="24">
                  <c:v>1.2039061477608783</c:v>
                </c:pt>
                <c:pt idx="25">
                  <c:v>1.1857977180227761</c:v>
                </c:pt>
                <c:pt idx="26">
                  <c:v>1.0957087944906858</c:v>
                </c:pt>
                <c:pt idx="27">
                  <c:v>1.1029736840072262</c:v>
                </c:pt>
                <c:pt idx="28">
                  <c:v>1.3026250369254542</c:v>
                </c:pt>
                <c:pt idx="29">
                  <c:v>1.3934143371168952</c:v>
                </c:pt>
                <c:pt idx="30">
                  <c:v>1.2543782149899405</c:v>
                </c:pt>
                <c:pt idx="31">
                  <c:v>1.3441642968589242</c:v>
                </c:pt>
                <c:pt idx="32">
                  <c:v>1.1198285940250052</c:v>
                </c:pt>
                <c:pt idx="33">
                  <c:v>0.89243488660061887</c:v>
                </c:pt>
                <c:pt idx="34">
                  <c:v>0.85953944562459128</c:v>
                </c:pt>
                <c:pt idx="35">
                  <c:v>0.86611635233680184</c:v>
                </c:pt>
                <c:pt idx="36">
                  <c:v>0.85035488739689757</c:v>
                </c:pt>
                <c:pt idx="37">
                  <c:v>0.84394971837318955</c:v>
                </c:pt>
              </c:numCache>
            </c:numRef>
          </c:val>
          <c:smooth val="0"/>
          <c:extLst>
            <c:ext xmlns:c16="http://schemas.microsoft.com/office/drawing/2014/chart" uri="{C3380CC4-5D6E-409C-BE32-E72D297353CC}">
              <c16:uniqueId val="{00000003-3628-4AE5-83E1-3BD1440516FB}"/>
            </c:ext>
          </c:extLst>
        </c:ser>
        <c:dLbls>
          <c:showLegendKey val="0"/>
          <c:showVal val="0"/>
          <c:showCatName val="0"/>
          <c:showSerName val="0"/>
          <c:showPercent val="0"/>
          <c:showBubbleSize val="0"/>
        </c:dLbls>
        <c:marker val="1"/>
        <c:smooth val="0"/>
        <c:axId val="2134433016"/>
        <c:axId val="2134439192"/>
      </c:lineChart>
      <c:catAx>
        <c:axId val="2134433016"/>
        <c:scaling>
          <c:orientation val="minMax"/>
        </c:scaling>
        <c:delete val="0"/>
        <c:axPos val="b"/>
        <c:majorGridlines>
          <c:spPr>
            <a:ln w="3175">
              <a:solidFill>
                <a:schemeClr val="bg1">
                  <a:lumMod val="75000"/>
                </a:schemeClr>
              </a:solidFill>
              <a:prstDash val="sysDash"/>
            </a:ln>
          </c:spPr>
        </c:majorGridlines>
        <c:numFmt formatCode="General" sourceLinked="0"/>
        <c:majorTickMark val="out"/>
        <c:minorTickMark val="none"/>
        <c:tickLblPos val="nextTo"/>
        <c:spPr>
          <a:ln w="3175">
            <a:solidFill>
              <a:srgbClr val="000000"/>
            </a:solidFill>
            <a:prstDash val="solid"/>
          </a:ln>
        </c:spPr>
        <c:txPr>
          <a:bodyPr rot="0" vert="horz"/>
          <a:lstStyle/>
          <a:p>
            <a:pPr>
              <a:defRPr sz="1500" b="0" i="0" u="none" strike="noStrike" baseline="0">
                <a:solidFill>
                  <a:srgbClr val="000000"/>
                </a:solidFill>
                <a:latin typeface="Arial"/>
                <a:ea typeface="Arial"/>
                <a:cs typeface="Arial"/>
              </a:defRPr>
            </a:pPr>
            <a:endParaRPr lang="zh-CN"/>
          </a:p>
        </c:txPr>
        <c:crossAx val="2134439192"/>
        <c:crossesAt val="0"/>
        <c:auto val="1"/>
        <c:lblAlgn val="ctr"/>
        <c:lblOffset val="100"/>
        <c:tickLblSkip val="4"/>
        <c:tickMarkSkip val="4"/>
        <c:noMultiLvlLbl val="0"/>
      </c:catAx>
      <c:valAx>
        <c:axId val="2134439192"/>
        <c:scaling>
          <c:orientation val="minMax"/>
          <c:max val="5"/>
          <c:min val="0"/>
        </c:scaling>
        <c:delete val="0"/>
        <c:axPos val="l"/>
        <c:majorGridlines>
          <c:spPr>
            <a:ln w="3175">
              <a:solidFill>
                <a:schemeClr val="bg1">
                  <a:lumMod val="75000"/>
                </a:schemeClr>
              </a:solidFill>
              <a:prstDash val="solid"/>
            </a:ln>
          </c:spPr>
        </c:majorGridlines>
        <c:numFmt formatCode="0%" sourceLinked="0"/>
        <c:majorTickMark val="out"/>
        <c:minorTickMark val="none"/>
        <c:tickLblPos val="nextTo"/>
        <c:spPr>
          <a:ln w="3175">
            <a:solidFill>
              <a:srgbClr val="000000"/>
            </a:solidFill>
            <a:prstDash val="solid"/>
          </a:ln>
        </c:spPr>
        <c:txPr>
          <a:bodyPr rot="0" vert="horz"/>
          <a:lstStyle/>
          <a:p>
            <a:pPr>
              <a:defRPr sz="1500" b="0" i="0" u="none" strike="noStrike" baseline="0">
                <a:solidFill>
                  <a:srgbClr val="000000"/>
                </a:solidFill>
                <a:latin typeface="Arial"/>
                <a:ea typeface="Arial"/>
                <a:cs typeface="Arial"/>
              </a:defRPr>
            </a:pPr>
            <a:endParaRPr lang="zh-CN"/>
          </a:p>
        </c:txPr>
        <c:crossAx val="2134433016"/>
        <c:crosses val="autoZero"/>
        <c:crossBetween val="midCat"/>
        <c:majorUnit val="0.5"/>
        <c:minorUnit val="0.5"/>
      </c:valAx>
      <c:spPr>
        <a:solidFill>
          <a:srgbClr val="FFFFFF"/>
        </a:solidFill>
        <a:ln w="3175">
          <a:solidFill>
            <a:srgbClr val="000000"/>
          </a:solidFill>
          <a:prstDash val="solid"/>
        </a:ln>
      </c:spPr>
    </c:plotArea>
    <c:legend>
      <c:legendPos val="l"/>
      <c:legendEntry>
        <c:idx val="2"/>
        <c:txPr>
          <a:bodyPr/>
          <a:lstStyle/>
          <a:p>
            <a:pPr>
              <a:defRPr sz="1200"/>
            </a:pPr>
            <a:endParaRPr lang="zh-CN"/>
          </a:p>
        </c:txPr>
      </c:legendEntry>
      <c:legendEntry>
        <c:idx val="3"/>
        <c:txPr>
          <a:bodyPr/>
          <a:lstStyle/>
          <a:p>
            <a:pPr>
              <a:defRPr sz="1200"/>
            </a:pPr>
            <a:endParaRPr lang="zh-CN"/>
          </a:p>
        </c:txPr>
      </c:legendEntry>
      <c:layout>
        <c:manualLayout>
          <c:xMode val="edge"/>
          <c:yMode val="edge"/>
          <c:x val="9.8859801105292397E-2"/>
          <c:y val="0.104357060230718"/>
          <c:w val="0.32469998720899101"/>
          <c:h val="0.22450395029921"/>
        </c:manualLayout>
      </c:layout>
      <c:overlay val="1"/>
      <c:spPr>
        <a:solidFill>
          <a:schemeClr val="bg1"/>
        </a:solidFill>
        <a:ln w="12700">
          <a:solidFill>
            <a:schemeClr val="tx1"/>
          </a:solidFill>
        </a:ln>
      </c:spPr>
      <c:txPr>
        <a:bodyPr/>
        <a:lstStyle/>
        <a:p>
          <a:pPr>
            <a:defRPr sz="1200"/>
          </a:pPr>
          <a:endParaRPr lang="zh-CN"/>
        </a:p>
      </c:txPr>
    </c:legend>
    <c:plotVisOnly val="1"/>
    <c:dispBlanksAs val="span"/>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zh-CN"/>
    </a:p>
  </c:txPr>
  <c:userShapes r:id="rId1"/>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latin typeface="Arial"/>
                <a:cs typeface="Arial"/>
              </a:defRPr>
            </a:pPr>
            <a:r>
              <a:rPr lang="ta-IN">
                <a:latin typeface="Arial"/>
                <a:cs typeface="Arial"/>
              </a:rPr>
              <a:t>Figure .  Top 10</a:t>
            </a:r>
            <a:r>
              <a:rPr lang="ta-IN" baseline="0">
                <a:latin typeface="Arial"/>
                <a:cs typeface="Arial"/>
              </a:rPr>
              <a:t>% in Russia, China, Poland and Slovenia</a:t>
            </a:r>
            <a:endParaRPr lang="en-US">
              <a:latin typeface="Arial"/>
              <a:cs typeface="Arial"/>
            </a:endParaRPr>
          </a:p>
        </c:rich>
      </c:tx>
      <c:layout>
        <c:manualLayout>
          <c:xMode val="edge"/>
          <c:yMode val="edge"/>
          <c:x val="0.140943180561349"/>
          <c:y val="1.8069816363712701E-2"/>
        </c:manualLayout>
      </c:layout>
      <c:overlay val="0"/>
    </c:title>
    <c:autoTitleDeleted val="0"/>
    <c:plotArea>
      <c:layout>
        <c:manualLayout>
          <c:layoutTarget val="inner"/>
          <c:xMode val="edge"/>
          <c:yMode val="edge"/>
          <c:x val="5.6981596008280698E-2"/>
          <c:y val="8.5831627727635196E-2"/>
          <c:w val="0.92709225049556199"/>
          <c:h val="0.83277914487084004"/>
        </c:manualLayout>
      </c:layout>
      <c:lineChart>
        <c:grouping val="standard"/>
        <c:varyColors val="0"/>
        <c:ser>
          <c:idx val="0"/>
          <c:order val="0"/>
          <c:tx>
            <c:v>Top 10% (Poland)</c:v>
          </c:tx>
          <c:spPr>
            <a:ln w="25400">
              <a:solidFill>
                <a:schemeClr val="accent1">
                  <a:lumMod val="75000"/>
                </a:schemeClr>
              </a:solidFill>
            </a:ln>
          </c:spPr>
          <c:marker>
            <c:symbol val="diamond"/>
            <c:size val="10"/>
            <c:spPr>
              <a:solidFill>
                <a:schemeClr val="accent1">
                  <a:lumMod val="75000"/>
                </a:schemeClr>
              </a:solidFill>
              <a:ln>
                <a:solidFill>
                  <a:schemeClr val="accent1">
                    <a:lumMod val="75000"/>
                  </a:schemeClr>
                </a:solidFill>
              </a:ln>
            </c:spPr>
          </c:marker>
          <c:cat>
            <c:numRef>
              <c:f>MainData!$A$87:$A$122</c:f>
              <c:numCache>
                <c:formatCode>0</c:formatCode>
                <c:ptCount val="36"/>
                <c:pt idx="0">
                  <c:v>1980</c:v>
                </c:pt>
                <c:pt idx="1">
                  <c:v>1981</c:v>
                </c:pt>
                <c:pt idx="2">
                  <c:v>1982</c:v>
                </c:pt>
                <c:pt idx="3">
                  <c:v>1983</c:v>
                </c:pt>
                <c:pt idx="4">
                  <c:v>1984</c:v>
                </c:pt>
                <c:pt idx="5">
                  <c:v>1985</c:v>
                </c:pt>
                <c:pt idx="6">
                  <c:v>1986</c:v>
                </c:pt>
                <c:pt idx="7">
                  <c:v>1987</c:v>
                </c:pt>
                <c:pt idx="8">
                  <c:v>1988</c:v>
                </c:pt>
                <c:pt idx="9">
                  <c:v>1989</c:v>
                </c:pt>
                <c:pt idx="10">
                  <c:v>1990</c:v>
                </c:pt>
                <c:pt idx="11">
                  <c:v>1991</c:v>
                </c:pt>
                <c:pt idx="12">
                  <c:v>1992</c:v>
                </c:pt>
                <c:pt idx="13">
                  <c:v>1993</c:v>
                </c:pt>
                <c:pt idx="14">
                  <c:v>1994</c:v>
                </c:pt>
                <c:pt idx="15">
                  <c:v>1995</c:v>
                </c:pt>
                <c:pt idx="16">
                  <c:v>1996</c:v>
                </c:pt>
                <c:pt idx="17">
                  <c:v>1997</c:v>
                </c:pt>
                <c:pt idx="18">
                  <c:v>1998</c:v>
                </c:pt>
                <c:pt idx="19">
                  <c:v>1999</c:v>
                </c:pt>
                <c:pt idx="20">
                  <c:v>2000</c:v>
                </c:pt>
                <c:pt idx="21">
                  <c:v>2001</c:v>
                </c:pt>
                <c:pt idx="22">
                  <c:v>2002</c:v>
                </c:pt>
                <c:pt idx="23">
                  <c:v>2003</c:v>
                </c:pt>
                <c:pt idx="24">
                  <c:v>2004</c:v>
                </c:pt>
                <c:pt idx="25">
                  <c:v>2005</c:v>
                </c:pt>
                <c:pt idx="26">
                  <c:v>2006</c:v>
                </c:pt>
                <c:pt idx="27">
                  <c:v>2007</c:v>
                </c:pt>
                <c:pt idx="28">
                  <c:v>2008</c:v>
                </c:pt>
                <c:pt idx="29">
                  <c:v>2009</c:v>
                </c:pt>
                <c:pt idx="30">
                  <c:v>2010</c:v>
                </c:pt>
                <c:pt idx="31">
                  <c:v>2011</c:v>
                </c:pt>
                <c:pt idx="32">
                  <c:v>2012</c:v>
                </c:pt>
                <c:pt idx="33">
                  <c:v>2013</c:v>
                </c:pt>
                <c:pt idx="34">
                  <c:v>2014</c:v>
                </c:pt>
                <c:pt idx="35">
                  <c:v>2015</c:v>
                </c:pt>
              </c:numCache>
            </c:numRef>
          </c:cat>
          <c:val>
            <c:numRef>
              <c:f>MainData!$AP$87:$AP$122</c:f>
              <c:numCache>
                <c:formatCode>0%</c:formatCode>
                <c:ptCount val="36"/>
                <c:pt idx="3">
                  <c:v>0.218339784761029</c:v>
                </c:pt>
                <c:pt idx="4">
                  <c:v>0.226076905237512</c:v>
                </c:pt>
                <c:pt idx="5">
                  <c:v>0.221504525469672</c:v>
                </c:pt>
                <c:pt idx="6">
                  <c:v>0.22277117961003701</c:v>
                </c:pt>
                <c:pt idx="7">
                  <c:v>0.21755371164266499</c:v>
                </c:pt>
                <c:pt idx="8">
                  <c:v>0.21378854100594899</c:v>
                </c:pt>
                <c:pt idx="9">
                  <c:v>0.225658896426081</c:v>
                </c:pt>
                <c:pt idx="12">
                  <c:v>0.27153473945559597</c:v>
                </c:pt>
                <c:pt idx="13">
                  <c:v>0.27615138149282198</c:v>
                </c:pt>
                <c:pt idx="14">
                  <c:v>0.30453693538655002</c:v>
                </c:pt>
                <c:pt idx="15">
                  <c:v>0.33442149964214002</c:v>
                </c:pt>
                <c:pt idx="16">
                  <c:v>0.32109133026659997</c:v>
                </c:pt>
                <c:pt idx="17">
                  <c:v>0.320260726097639</c:v>
                </c:pt>
                <c:pt idx="18">
                  <c:v>0.34029938677274502</c:v>
                </c:pt>
                <c:pt idx="19">
                  <c:v>0.34104878895875601</c:v>
                </c:pt>
                <c:pt idx="20">
                  <c:v>0.34858626719922697</c:v>
                </c:pt>
                <c:pt idx="21">
                  <c:v>0.33910635477675199</c:v>
                </c:pt>
                <c:pt idx="22">
                  <c:v>0.352484172259728</c:v>
                </c:pt>
                <c:pt idx="23">
                  <c:v>0.35105379192686997</c:v>
                </c:pt>
                <c:pt idx="24">
                  <c:v>0.36311289360715399</c:v>
                </c:pt>
                <c:pt idx="25">
                  <c:v>0.36545461262142398</c:v>
                </c:pt>
                <c:pt idx="26">
                  <c:v>0.37826486417519101</c:v>
                </c:pt>
                <c:pt idx="27">
                  <c:v>0.38375530513057399</c:v>
                </c:pt>
                <c:pt idx="28">
                  <c:v>0.38713562598011603</c:v>
                </c:pt>
                <c:pt idx="29">
                  <c:v>0.38058008377587998</c:v>
                </c:pt>
                <c:pt idx="30">
                  <c:v>0.37813417207179101</c:v>
                </c:pt>
                <c:pt idx="31">
                  <c:v>0.37748582149976501</c:v>
                </c:pt>
                <c:pt idx="32">
                  <c:v>0.378280495100349</c:v>
                </c:pt>
                <c:pt idx="33">
                  <c:v>0.37849547199450201</c:v>
                </c:pt>
                <c:pt idx="34">
                  <c:v>0.39032269380111401</c:v>
                </c:pt>
                <c:pt idx="35">
                  <c:v>0.39526293298350101</c:v>
                </c:pt>
              </c:numCache>
            </c:numRef>
          </c:val>
          <c:smooth val="0"/>
          <c:extLst>
            <c:ext xmlns:c16="http://schemas.microsoft.com/office/drawing/2014/chart" uri="{C3380CC4-5D6E-409C-BE32-E72D297353CC}">
              <c16:uniqueId val="{00000000-4893-4E26-BA9A-A6DDB480F779}"/>
            </c:ext>
          </c:extLst>
        </c:ser>
        <c:ser>
          <c:idx val="1"/>
          <c:order val="1"/>
          <c:tx>
            <c:v>Top 10% (Russia)</c:v>
          </c:tx>
          <c:spPr>
            <a:ln w="28575">
              <a:solidFill>
                <a:schemeClr val="accent2">
                  <a:lumMod val="75000"/>
                </a:schemeClr>
              </a:solidFill>
            </a:ln>
          </c:spPr>
          <c:marker>
            <c:symbol val="square"/>
            <c:size val="7"/>
            <c:spPr>
              <a:solidFill>
                <a:schemeClr val="accent2"/>
              </a:solidFill>
              <a:ln>
                <a:solidFill>
                  <a:schemeClr val="accent2">
                    <a:lumMod val="50000"/>
                  </a:schemeClr>
                </a:solidFill>
              </a:ln>
            </c:spPr>
          </c:marker>
          <c:cat>
            <c:numRef>
              <c:f>MainData!$A$87:$A$122</c:f>
              <c:numCache>
                <c:formatCode>0</c:formatCode>
                <c:ptCount val="36"/>
                <c:pt idx="0">
                  <c:v>1980</c:v>
                </c:pt>
                <c:pt idx="1">
                  <c:v>1981</c:v>
                </c:pt>
                <c:pt idx="2">
                  <c:v>1982</c:v>
                </c:pt>
                <c:pt idx="3">
                  <c:v>1983</c:v>
                </c:pt>
                <c:pt idx="4">
                  <c:v>1984</c:v>
                </c:pt>
                <c:pt idx="5">
                  <c:v>1985</c:v>
                </c:pt>
                <c:pt idx="6">
                  <c:v>1986</c:v>
                </c:pt>
                <c:pt idx="7">
                  <c:v>1987</c:v>
                </c:pt>
                <c:pt idx="8">
                  <c:v>1988</c:v>
                </c:pt>
                <c:pt idx="9">
                  <c:v>1989</c:v>
                </c:pt>
                <c:pt idx="10">
                  <c:v>1990</c:v>
                </c:pt>
                <c:pt idx="11">
                  <c:v>1991</c:v>
                </c:pt>
                <c:pt idx="12">
                  <c:v>1992</c:v>
                </c:pt>
                <c:pt idx="13">
                  <c:v>1993</c:v>
                </c:pt>
                <c:pt idx="14">
                  <c:v>1994</c:v>
                </c:pt>
                <c:pt idx="15">
                  <c:v>1995</c:v>
                </c:pt>
                <c:pt idx="16">
                  <c:v>1996</c:v>
                </c:pt>
                <c:pt idx="17">
                  <c:v>1997</c:v>
                </c:pt>
                <c:pt idx="18">
                  <c:v>1998</c:v>
                </c:pt>
                <c:pt idx="19">
                  <c:v>1999</c:v>
                </c:pt>
                <c:pt idx="20">
                  <c:v>2000</c:v>
                </c:pt>
                <c:pt idx="21">
                  <c:v>2001</c:v>
                </c:pt>
                <c:pt idx="22">
                  <c:v>2002</c:v>
                </c:pt>
                <c:pt idx="23">
                  <c:v>2003</c:v>
                </c:pt>
                <c:pt idx="24">
                  <c:v>2004</c:v>
                </c:pt>
                <c:pt idx="25">
                  <c:v>2005</c:v>
                </c:pt>
                <c:pt idx="26">
                  <c:v>2006</c:v>
                </c:pt>
                <c:pt idx="27">
                  <c:v>2007</c:v>
                </c:pt>
                <c:pt idx="28">
                  <c:v>2008</c:v>
                </c:pt>
                <c:pt idx="29">
                  <c:v>2009</c:v>
                </c:pt>
                <c:pt idx="30">
                  <c:v>2010</c:v>
                </c:pt>
                <c:pt idx="31">
                  <c:v>2011</c:v>
                </c:pt>
                <c:pt idx="32">
                  <c:v>2012</c:v>
                </c:pt>
                <c:pt idx="33">
                  <c:v>2013</c:v>
                </c:pt>
                <c:pt idx="34">
                  <c:v>2014</c:v>
                </c:pt>
                <c:pt idx="35">
                  <c:v>2015</c:v>
                </c:pt>
              </c:numCache>
            </c:numRef>
          </c:cat>
          <c:val>
            <c:numRef>
              <c:f>MainData!$AD$87:$AD$122</c:f>
              <c:numCache>
                <c:formatCode>0%</c:formatCode>
                <c:ptCount val="36"/>
                <c:pt idx="0">
                  <c:v>0.21021997916772944</c:v>
                </c:pt>
                <c:pt idx="5">
                  <c:v>0.22370185046851671</c:v>
                </c:pt>
                <c:pt idx="8">
                  <c:v>0.22378073833890696</c:v>
                </c:pt>
                <c:pt idx="9">
                  <c:v>0.23724319784739786</c:v>
                </c:pt>
                <c:pt idx="10">
                  <c:v>0.23579780639834255</c:v>
                </c:pt>
                <c:pt idx="11">
                  <c:v>0.24627768464645847</c:v>
                </c:pt>
                <c:pt idx="12">
                  <c:v>0.32368459886609935</c:v>
                </c:pt>
                <c:pt idx="13">
                  <c:v>0.34287913310270535</c:v>
                </c:pt>
                <c:pt idx="14">
                  <c:v>0.40578766615963263</c:v>
                </c:pt>
                <c:pt idx="15">
                  <c:v>0.42448803685462466</c:v>
                </c:pt>
                <c:pt idx="16">
                  <c:v>0.48321548625082478</c:v>
                </c:pt>
                <c:pt idx="17">
                  <c:v>0.45172605322686965</c:v>
                </c:pt>
                <c:pt idx="18">
                  <c:v>0.43242709267299684</c:v>
                </c:pt>
                <c:pt idx="19">
                  <c:v>0.45952355068395784</c:v>
                </c:pt>
                <c:pt idx="20">
                  <c:v>0.4819166243089642</c:v>
                </c:pt>
                <c:pt idx="21">
                  <c:v>0.49526943844956817</c:v>
                </c:pt>
                <c:pt idx="22">
                  <c:v>0.47941686436102604</c:v>
                </c:pt>
                <c:pt idx="23">
                  <c:v>0.48179959673316813</c:v>
                </c:pt>
                <c:pt idx="24">
                  <c:v>0.48244157059178366</c:v>
                </c:pt>
                <c:pt idx="25">
                  <c:v>0.4740202604854204</c:v>
                </c:pt>
                <c:pt idx="26">
                  <c:v>0.49243380986096291</c:v>
                </c:pt>
                <c:pt idx="27">
                  <c:v>0.4900553812821411</c:v>
                </c:pt>
                <c:pt idx="28">
                  <c:v>0.52139675550994924</c:v>
                </c:pt>
                <c:pt idx="29">
                  <c:v>0.49651408718248552</c:v>
                </c:pt>
                <c:pt idx="30">
                  <c:v>0.46844982408453323</c:v>
                </c:pt>
                <c:pt idx="31">
                  <c:v>0.4806886114025361</c:v>
                </c:pt>
                <c:pt idx="32">
                  <c:v>0.45534358295861871</c:v>
                </c:pt>
                <c:pt idx="33">
                  <c:v>0.47270762961453816</c:v>
                </c:pt>
                <c:pt idx="34">
                  <c:v>0.45670652083121416</c:v>
                </c:pt>
                <c:pt idx="35">
                  <c:v>0.45517980354009419</c:v>
                </c:pt>
              </c:numCache>
            </c:numRef>
          </c:val>
          <c:smooth val="0"/>
          <c:extLst>
            <c:ext xmlns:c16="http://schemas.microsoft.com/office/drawing/2014/chart" uri="{C3380CC4-5D6E-409C-BE32-E72D297353CC}">
              <c16:uniqueId val="{00000001-4893-4E26-BA9A-A6DDB480F779}"/>
            </c:ext>
          </c:extLst>
        </c:ser>
        <c:ser>
          <c:idx val="2"/>
          <c:order val="2"/>
          <c:tx>
            <c:v>Top 10% (China)</c:v>
          </c:tx>
          <c:spPr>
            <a:ln w="25400">
              <a:solidFill>
                <a:schemeClr val="accent4"/>
              </a:solidFill>
            </a:ln>
          </c:spPr>
          <c:marker>
            <c:symbol val="triangle"/>
            <c:size val="8"/>
            <c:spPr>
              <a:solidFill>
                <a:schemeClr val="accent4"/>
              </a:solidFill>
              <a:ln>
                <a:solidFill>
                  <a:schemeClr val="accent4"/>
                </a:solidFill>
              </a:ln>
            </c:spPr>
          </c:marker>
          <c:cat>
            <c:numRef>
              <c:f>MainData!$A$87:$A$122</c:f>
              <c:numCache>
                <c:formatCode>0</c:formatCode>
                <c:ptCount val="36"/>
                <c:pt idx="0">
                  <c:v>1980</c:v>
                </c:pt>
                <c:pt idx="1">
                  <c:v>1981</c:v>
                </c:pt>
                <c:pt idx="2">
                  <c:v>1982</c:v>
                </c:pt>
                <c:pt idx="3">
                  <c:v>1983</c:v>
                </c:pt>
                <c:pt idx="4">
                  <c:v>1984</c:v>
                </c:pt>
                <c:pt idx="5">
                  <c:v>1985</c:v>
                </c:pt>
                <c:pt idx="6">
                  <c:v>1986</c:v>
                </c:pt>
                <c:pt idx="7">
                  <c:v>1987</c:v>
                </c:pt>
                <c:pt idx="8">
                  <c:v>1988</c:v>
                </c:pt>
                <c:pt idx="9">
                  <c:v>1989</c:v>
                </c:pt>
                <c:pt idx="10">
                  <c:v>1990</c:v>
                </c:pt>
                <c:pt idx="11">
                  <c:v>1991</c:v>
                </c:pt>
                <c:pt idx="12">
                  <c:v>1992</c:v>
                </c:pt>
                <c:pt idx="13">
                  <c:v>1993</c:v>
                </c:pt>
                <c:pt idx="14">
                  <c:v>1994</c:v>
                </c:pt>
                <c:pt idx="15">
                  <c:v>1995</c:v>
                </c:pt>
                <c:pt idx="16">
                  <c:v>1996</c:v>
                </c:pt>
                <c:pt idx="17">
                  <c:v>1997</c:v>
                </c:pt>
                <c:pt idx="18">
                  <c:v>1998</c:v>
                </c:pt>
                <c:pt idx="19">
                  <c:v>1999</c:v>
                </c:pt>
                <c:pt idx="20">
                  <c:v>2000</c:v>
                </c:pt>
                <c:pt idx="21">
                  <c:v>2001</c:v>
                </c:pt>
                <c:pt idx="22">
                  <c:v>2002</c:v>
                </c:pt>
                <c:pt idx="23">
                  <c:v>2003</c:v>
                </c:pt>
                <c:pt idx="24">
                  <c:v>2004</c:v>
                </c:pt>
                <c:pt idx="25">
                  <c:v>2005</c:v>
                </c:pt>
                <c:pt idx="26">
                  <c:v>2006</c:v>
                </c:pt>
                <c:pt idx="27">
                  <c:v>2007</c:v>
                </c:pt>
                <c:pt idx="28">
                  <c:v>2008</c:v>
                </c:pt>
                <c:pt idx="29">
                  <c:v>2009</c:v>
                </c:pt>
                <c:pt idx="30">
                  <c:v>2010</c:v>
                </c:pt>
                <c:pt idx="31">
                  <c:v>2011</c:v>
                </c:pt>
                <c:pt idx="32">
                  <c:v>2012</c:v>
                </c:pt>
                <c:pt idx="33">
                  <c:v>2013</c:v>
                </c:pt>
                <c:pt idx="34">
                  <c:v>2014</c:v>
                </c:pt>
                <c:pt idx="35">
                  <c:v>2015</c:v>
                </c:pt>
              </c:numCache>
            </c:numRef>
          </c:cat>
          <c:val>
            <c:numRef>
              <c:f>MainData!$AH$87:$AH$122</c:f>
              <c:numCache>
                <c:formatCode>0%</c:formatCode>
                <c:ptCount val="36"/>
                <c:pt idx="0">
                  <c:v>0.27</c:v>
                </c:pt>
                <c:pt idx="1">
                  <c:v>0.28000000000000003</c:v>
                </c:pt>
                <c:pt idx="2">
                  <c:v>0.28000000000000003</c:v>
                </c:pt>
                <c:pt idx="3">
                  <c:v>0.28000000000000003</c:v>
                </c:pt>
                <c:pt idx="4">
                  <c:v>0.28999999999999998</c:v>
                </c:pt>
                <c:pt idx="5">
                  <c:v>0.3</c:v>
                </c:pt>
                <c:pt idx="6">
                  <c:v>0.3</c:v>
                </c:pt>
                <c:pt idx="7">
                  <c:v>0.3</c:v>
                </c:pt>
                <c:pt idx="8">
                  <c:v>0.3</c:v>
                </c:pt>
                <c:pt idx="9">
                  <c:v>0.31</c:v>
                </c:pt>
                <c:pt idx="10">
                  <c:v>0.3</c:v>
                </c:pt>
                <c:pt idx="11">
                  <c:v>0.31</c:v>
                </c:pt>
                <c:pt idx="12">
                  <c:v>0.32</c:v>
                </c:pt>
                <c:pt idx="13">
                  <c:v>0.34</c:v>
                </c:pt>
                <c:pt idx="14">
                  <c:v>0.34</c:v>
                </c:pt>
                <c:pt idx="15">
                  <c:v>0.34</c:v>
                </c:pt>
                <c:pt idx="16">
                  <c:v>0.34</c:v>
                </c:pt>
                <c:pt idx="17">
                  <c:v>0.34</c:v>
                </c:pt>
                <c:pt idx="18">
                  <c:v>0.34</c:v>
                </c:pt>
                <c:pt idx="19">
                  <c:v>0.34</c:v>
                </c:pt>
                <c:pt idx="20">
                  <c:v>0.36</c:v>
                </c:pt>
                <c:pt idx="21">
                  <c:v>0.36</c:v>
                </c:pt>
                <c:pt idx="22">
                  <c:v>0.39</c:v>
                </c:pt>
                <c:pt idx="23">
                  <c:v>0.4</c:v>
                </c:pt>
                <c:pt idx="24">
                  <c:v>0.41</c:v>
                </c:pt>
                <c:pt idx="25">
                  <c:v>0.42</c:v>
                </c:pt>
                <c:pt idx="26">
                  <c:v>0.42</c:v>
                </c:pt>
                <c:pt idx="27">
                  <c:v>0.42</c:v>
                </c:pt>
                <c:pt idx="28">
                  <c:v>0.42</c:v>
                </c:pt>
                <c:pt idx="29">
                  <c:v>0.42</c:v>
                </c:pt>
                <c:pt idx="30">
                  <c:v>0.43</c:v>
                </c:pt>
                <c:pt idx="31">
                  <c:v>0.43</c:v>
                </c:pt>
                <c:pt idx="32">
                  <c:v>0.41</c:v>
                </c:pt>
                <c:pt idx="33">
                  <c:v>0.42</c:v>
                </c:pt>
                <c:pt idx="34">
                  <c:v>0.41</c:v>
                </c:pt>
                <c:pt idx="35">
                  <c:v>0.41</c:v>
                </c:pt>
              </c:numCache>
            </c:numRef>
          </c:val>
          <c:smooth val="0"/>
          <c:extLst>
            <c:ext xmlns:c16="http://schemas.microsoft.com/office/drawing/2014/chart" uri="{C3380CC4-5D6E-409C-BE32-E72D297353CC}">
              <c16:uniqueId val="{00000002-4893-4E26-BA9A-A6DDB480F779}"/>
            </c:ext>
          </c:extLst>
        </c:ser>
        <c:ser>
          <c:idx val="3"/>
          <c:order val="3"/>
          <c:tx>
            <c:v>Top 10% (Slovenia)</c:v>
          </c:tx>
          <c:spPr>
            <a:ln w="25400">
              <a:solidFill>
                <a:schemeClr val="accent6">
                  <a:lumMod val="75000"/>
                </a:schemeClr>
              </a:solidFill>
            </a:ln>
          </c:spPr>
          <c:marker>
            <c:symbol val="circle"/>
            <c:size val="7"/>
            <c:spPr>
              <a:solidFill>
                <a:schemeClr val="accent6">
                  <a:lumMod val="75000"/>
                </a:schemeClr>
              </a:solidFill>
              <a:ln>
                <a:solidFill>
                  <a:schemeClr val="accent6">
                    <a:lumMod val="75000"/>
                  </a:schemeClr>
                </a:solidFill>
              </a:ln>
            </c:spPr>
          </c:marker>
          <c:cat>
            <c:numRef>
              <c:f>MainData!$A$87:$A$122</c:f>
              <c:numCache>
                <c:formatCode>0</c:formatCode>
                <c:ptCount val="36"/>
                <c:pt idx="0">
                  <c:v>1980</c:v>
                </c:pt>
                <c:pt idx="1">
                  <c:v>1981</c:v>
                </c:pt>
                <c:pt idx="2">
                  <c:v>1982</c:v>
                </c:pt>
                <c:pt idx="3">
                  <c:v>1983</c:v>
                </c:pt>
                <c:pt idx="4">
                  <c:v>1984</c:v>
                </c:pt>
                <c:pt idx="5">
                  <c:v>1985</c:v>
                </c:pt>
                <c:pt idx="6">
                  <c:v>1986</c:v>
                </c:pt>
                <c:pt idx="7">
                  <c:v>1987</c:v>
                </c:pt>
                <c:pt idx="8">
                  <c:v>1988</c:v>
                </c:pt>
                <c:pt idx="9">
                  <c:v>1989</c:v>
                </c:pt>
                <c:pt idx="10">
                  <c:v>1990</c:v>
                </c:pt>
                <c:pt idx="11">
                  <c:v>1991</c:v>
                </c:pt>
                <c:pt idx="12">
                  <c:v>1992</c:v>
                </c:pt>
                <c:pt idx="13">
                  <c:v>1993</c:v>
                </c:pt>
                <c:pt idx="14">
                  <c:v>1994</c:v>
                </c:pt>
                <c:pt idx="15">
                  <c:v>1995</c:v>
                </c:pt>
                <c:pt idx="16">
                  <c:v>1996</c:v>
                </c:pt>
                <c:pt idx="17">
                  <c:v>1997</c:v>
                </c:pt>
                <c:pt idx="18">
                  <c:v>1998</c:v>
                </c:pt>
                <c:pt idx="19">
                  <c:v>1999</c:v>
                </c:pt>
                <c:pt idx="20">
                  <c:v>2000</c:v>
                </c:pt>
                <c:pt idx="21">
                  <c:v>2001</c:v>
                </c:pt>
                <c:pt idx="22">
                  <c:v>2002</c:v>
                </c:pt>
                <c:pt idx="23">
                  <c:v>2003</c:v>
                </c:pt>
                <c:pt idx="24">
                  <c:v>2004</c:v>
                </c:pt>
                <c:pt idx="25">
                  <c:v>2005</c:v>
                </c:pt>
                <c:pt idx="26">
                  <c:v>2006</c:v>
                </c:pt>
                <c:pt idx="27">
                  <c:v>2007</c:v>
                </c:pt>
                <c:pt idx="28">
                  <c:v>2008</c:v>
                </c:pt>
                <c:pt idx="29">
                  <c:v>2009</c:v>
                </c:pt>
                <c:pt idx="30">
                  <c:v>2010</c:v>
                </c:pt>
                <c:pt idx="31">
                  <c:v>2011</c:v>
                </c:pt>
                <c:pt idx="32">
                  <c:v>2012</c:v>
                </c:pt>
                <c:pt idx="33">
                  <c:v>2013</c:v>
                </c:pt>
                <c:pt idx="34">
                  <c:v>2014</c:v>
                </c:pt>
                <c:pt idx="35">
                  <c:v>2015</c:v>
                </c:pt>
              </c:numCache>
            </c:numRef>
          </c:cat>
          <c:val>
            <c:numRef>
              <c:f>MainData!$AX$87:$AX$121</c:f>
              <c:numCache>
                <c:formatCode>#,##0</c:formatCode>
                <c:ptCount val="35"/>
                <c:pt idx="11" formatCode="0%">
                  <c:v>0.23173050746028978</c:v>
                </c:pt>
                <c:pt idx="12" formatCode="0%">
                  <c:v>0.24334323960463217</c:v>
                </c:pt>
                <c:pt idx="13" formatCode="0%">
                  <c:v>0.27715768928510004</c:v>
                </c:pt>
                <c:pt idx="14" formatCode="0%">
                  <c:v>0.26893122808119668</c:v>
                </c:pt>
                <c:pt idx="15" formatCode="0%">
                  <c:v>0.28974745070510294</c:v>
                </c:pt>
                <c:pt idx="16" formatCode="0%">
                  <c:v>0.29888009175761188</c:v>
                </c:pt>
                <c:pt idx="17" formatCode="0%">
                  <c:v>0.2945025680941038</c:v>
                </c:pt>
                <c:pt idx="18" formatCode="0%">
                  <c:v>0.29674582893223195</c:v>
                </c:pt>
                <c:pt idx="19" formatCode="0%">
                  <c:v>0.30265745454096388</c:v>
                </c:pt>
                <c:pt idx="20" formatCode="0%">
                  <c:v>0.30021527372822848</c:v>
                </c:pt>
                <c:pt idx="21" formatCode="0%">
                  <c:v>0.2950774474903764</c:v>
                </c:pt>
                <c:pt idx="22" formatCode="0%">
                  <c:v>0.30264549122296835</c:v>
                </c:pt>
                <c:pt idx="23" formatCode="0%">
                  <c:v>0.30603250832081552</c:v>
                </c:pt>
                <c:pt idx="24" formatCode="0%">
                  <c:v>0.30736884217684851</c:v>
                </c:pt>
                <c:pt idx="25" formatCode="0%">
                  <c:v>0.30757027083091748</c:v>
                </c:pt>
                <c:pt idx="26" formatCode="0%">
                  <c:v>0.30331617420856816</c:v>
                </c:pt>
                <c:pt idx="27" formatCode="0%">
                  <c:v>0.29865627451805921</c:v>
                </c:pt>
                <c:pt idx="28" formatCode="0%">
                  <c:v>0.29850727939757077</c:v>
                </c:pt>
                <c:pt idx="29" formatCode="0%">
                  <c:v>0.30208270515015245</c:v>
                </c:pt>
                <c:pt idx="30" formatCode="0%">
                  <c:v>0.30399104540531896</c:v>
                </c:pt>
                <c:pt idx="31" formatCode="0%">
                  <c:v>0.29649805516777455</c:v>
                </c:pt>
                <c:pt idx="32" formatCode="0%">
                  <c:v>0.30548346653749181</c:v>
                </c:pt>
              </c:numCache>
            </c:numRef>
          </c:val>
          <c:smooth val="0"/>
          <c:extLst>
            <c:ext xmlns:c16="http://schemas.microsoft.com/office/drawing/2014/chart" uri="{C3380CC4-5D6E-409C-BE32-E72D297353CC}">
              <c16:uniqueId val="{00000003-4893-4E26-BA9A-A6DDB480F779}"/>
            </c:ext>
          </c:extLst>
        </c:ser>
        <c:dLbls>
          <c:showLegendKey val="0"/>
          <c:showVal val="0"/>
          <c:showCatName val="0"/>
          <c:showSerName val="0"/>
          <c:showPercent val="0"/>
          <c:showBubbleSize val="0"/>
        </c:dLbls>
        <c:marker val="1"/>
        <c:smooth val="0"/>
        <c:axId val="2132266728"/>
        <c:axId val="2132272696"/>
      </c:lineChart>
      <c:catAx>
        <c:axId val="2132266728"/>
        <c:scaling>
          <c:orientation val="minMax"/>
        </c:scaling>
        <c:delete val="0"/>
        <c:axPos val="b"/>
        <c:majorGridlines>
          <c:spPr>
            <a:ln>
              <a:solidFill>
                <a:schemeClr val="bg1">
                  <a:lumMod val="85000"/>
                </a:schemeClr>
              </a:solidFill>
              <a:prstDash val="sysDash"/>
            </a:ln>
          </c:spPr>
        </c:majorGridlines>
        <c:numFmt formatCode="0" sourceLinked="1"/>
        <c:majorTickMark val="out"/>
        <c:minorTickMark val="none"/>
        <c:tickLblPos val="nextTo"/>
        <c:txPr>
          <a:bodyPr rot="-5400000" vert="horz"/>
          <a:lstStyle/>
          <a:p>
            <a:pPr>
              <a:defRPr sz="1200">
                <a:latin typeface="Arial"/>
                <a:cs typeface="Arial"/>
              </a:defRPr>
            </a:pPr>
            <a:endParaRPr lang="zh-CN"/>
          </a:p>
        </c:txPr>
        <c:crossAx val="2132272696"/>
        <c:crosses val="autoZero"/>
        <c:auto val="1"/>
        <c:lblAlgn val="ctr"/>
        <c:lblOffset val="100"/>
        <c:tickLblSkip val="2"/>
        <c:tickMarkSkip val="2"/>
        <c:noMultiLvlLbl val="0"/>
      </c:catAx>
      <c:valAx>
        <c:axId val="2132272696"/>
        <c:scaling>
          <c:orientation val="minMax"/>
          <c:min val="0.1"/>
        </c:scaling>
        <c:delete val="0"/>
        <c:axPos val="l"/>
        <c:majorGridlines/>
        <c:numFmt formatCode="0%" sourceLinked="0"/>
        <c:majorTickMark val="out"/>
        <c:minorTickMark val="none"/>
        <c:tickLblPos val="nextTo"/>
        <c:txPr>
          <a:bodyPr/>
          <a:lstStyle/>
          <a:p>
            <a:pPr>
              <a:defRPr sz="1200">
                <a:latin typeface="Arial"/>
                <a:cs typeface="Arial"/>
              </a:defRPr>
            </a:pPr>
            <a:endParaRPr lang="zh-CN"/>
          </a:p>
        </c:txPr>
        <c:crossAx val="2132266728"/>
        <c:crossesAt val="1"/>
        <c:crossBetween val="between"/>
      </c:valAx>
    </c:plotArea>
    <c:legend>
      <c:legendPos val="r"/>
      <c:layout>
        <c:manualLayout>
          <c:xMode val="edge"/>
          <c:yMode val="edge"/>
          <c:x val="0.52401345319953097"/>
          <c:y val="0.60371416538434997"/>
          <c:w val="0.23923441756257499"/>
          <c:h val="0.23863113315533799"/>
        </c:manualLayout>
      </c:layout>
      <c:overlay val="0"/>
      <c:spPr>
        <a:solidFill>
          <a:schemeClr val="bg1"/>
        </a:solidFill>
        <a:ln>
          <a:solidFill>
            <a:schemeClr val="tx1"/>
          </a:solidFill>
        </a:ln>
      </c:spPr>
      <c:txPr>
        <a:bodyPr/>
        <a:lstStyle/>
        <a:p>
          <a:pPr>
            <a:defRPr sz="1200">
              <a:latin typeface="Arial"/>
              <a:cs typeface="Arial"/>
            </a:defRPr>
          </a:pPr>
          <a:endParaRPr lang="zh-CN"/>
        </a:p>
      </c:txPr>
    </c:legend>
    <c:plotVisOnly val="1"/>
    <c:dispBlanksAs val="span"/>
    <c:showDLblsOverMax val="0"/>
  </c:chart>
  <c:spPr>
    <a:ln>
      <a:noFill/>
    </a:ln>
  </c:spPr>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rgbClr val="000000"/>
                </a:solidFill>
                <a:latin typeface="Arial"/>
                <a:ea typeface="Arial"/>
                <a:cs typeface="Arial"/>
              </a:defRPr>
            </a:pPr>
            <a:r>
              <a:rPr lang="fr-FR" sz="1600"/>
              <a:t>Figure </a:t>
            </a:r>
            <a:r>
              <a:rPr lang="en-US" sz="1600"/>
              <a:t>5:</a:t>
            </a:r>
            <a:r>
              <a:rPr lang="fr-FR" sz="1600" baseline="0"/>
              <a:t> Top 1% wealth share: </a:t>
            </a:r>
            <a:r>
              <a:rPr lang="ta-IN" sz="1600" baseline="0"/>
              <a:t>China, </a:t>
            </a:r>
            <a:r>
              <a:rPr lang="fr-FR" sz="1600" baseline="0"/>
              <a:t>Russia</a:t>
            </a:r>
            <a:r>
              <a:rPr lang="ta-IN" sz="1600" baseline="0"/>
              <a:t>, the US and France</a:t>
            </a:r>
            <a:endParaRPr lang="fr-FR" sz="1600" baseline="0"/>
          </a:p>
        </c:rich>
      </c:tx>
      <c:layout>
        <c:manualLayout>
          <c:xMode val="edge"/>
          <c:yMode val="edge"/>
          <c:x val="0.172083493040421"/>
          <c:y val="2.2522522522522501E-3"/>
        </c:manualLayout>
      </c:layout>
      <c:overlay val="0"/>
      <c:spPr>
        <a:noFill/>
        <a:ln w="25400">
          <a:noFill/>
        </a:ln>
        <a:effectLst/>
      </c:spPr>
    </c:title>
    <c:autoTitleDeleted val="0"/>
    <c:plotArea>
      <c:layout>
        <c:manualLayout>
          <c:layoutTarget val="inner"/>
          <c:xMode val="edge"/>
          <c:yMode val="edge"/>
          <c:x val="6.5736538979333195E-2"/>
          <c:y val="5.2135254067531098E-2"/>
          <c:w val="0.90330212694985001"/>
          <c:h val="0.79645260851189303"/>
        </c:manualLayout>
      </c:layout>
      <c:lineChart>
        <c:grouping val="standard"/>
        <c:varyColors val="0"/>
        <c:ser>
          <c:idx val="0"/>
          <c:order val="0"/>
          <c:tx>
            <c:v>Russia</c:v>
          </c:tx>
          <c:spPr>
            <a:ln w="28575" cap="rnd" cmpd="sng" algn="ctr">
              <a:solidFill>
                <a:schemeClr val="accent2">
                  <a:lumMod val="75000"/>
                </a:schemeClr>
              </a:solidFill>
              <a:prstDash val="solid"/>
              <a:round/>
            </a:ln>
            <a:effectLst/>
          </c:spPr>
          <c:marker>
            <c:symbol val="square"/>
            <c:size val="7"/>
            <c:spPr>
              <a:solidFill>
                <a:schemeClr val="accent2">
                  <a:lumMod val="75000"/>
                </a:schemeClr>
              </a:solidFill>
              <a:ln w="9525" cap="flat" cmpd="sng" algn="ctr">
                <a:solidFill>
                  <a:schemeClr val="accent2">
                    <a:lumMod val="75000"/>
                  </a:schemeClr>
                </a:solidFill>
                <a:prstDash val="solid"/>
                <a:round/>
              </a:ln>
              <a:effectLst/>
            </c:spPr>
          </c:marker>
          <c:cat>
            <c:numRef>
              <c:f>Russia4!$A$98:$A$118</c:f>
              <c:numCache>
                <c:formatCode>0</c:formatCode>
                <c:ptCount val="21"/>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numCache>
            </c:numRef>
          </c:cat>
          <c:val>
            <c:numRef>
              <c:f>Russia4!$BE$98:$BE$118</c:f>
              <c:numCache>
                <c:formatCode>0.0%</c:formatCode>
                <c:ptCount val="21"/>
                <c:pt idx="0">
                  <c:v>0.2150312211849508</c:v>
                </c:pt>
                <c:pt idx="1">
                  <c:v>0.23424172413774674</c:v>
                </c:pt>
                <c:pt idx="2">
                  <c:v>0.315069520314471</c:v>
                </c:pt>
                <c:pt idx="3">
                  <c:v>0.35744976128262651</c:v>
                </c:pt>
                <c:pt idx="4">
                  <c:v>0.41246584648760987</c:v>
                </c:pt>
                <c:pt idx="5">
                  <c:v>0.39176861703425664</c:v>
                </c:pt>
                <c:pt idx="6">
                  <c:v>0.42886919183175581</c:v>
                </c:pt>
                <c:pt idx="7">
                  <c:v>0.38476455529886644</c:v>
                </c:pt>
                <c:pt idx="8">
                  <c:v>0.42729171521180226</c:v>
                </c:pt>
                <c:pt idx="9">
                  <c:v>0.43084325363026643</c:v>
                </c:pt>
                <c:pt idx="10">
                  <c:v>0.40450417335255606</c:v>
                </c:pt>
                <c:pt idx="11">
                  <c:v>0.36720333762664914</c:v>
                </c:pt>
                <c:pt idx="12">
                  <c:v>0.35959335171361206</c:v>
                </c:pt>
                <c:pt idx="13">
                  <c:v>0.39318165766870911</c:v>
                </c:pt>
                <c:pt idx="14">
                  <c:v>0.31746320133919353</c:v>
                </c:pt>
                <c:pt idx="15">
                  <c:v>0.34277352393227201</c:v>
                </c:pt>
                <c:pt idx="16">
                  <c:v>0.35979926363104753</c:v>
                </c:pt>
                <c:pt idx="17">
                  <c:v>0.35466636683248698</c:v>
                </c:pt>
                <c:pt idx="18">
                  <c:v>0.35462674617129392</c:v>
                </c:pt>
                <c:pt idx="19">
                  <c:v>0.36906936891568587</c:v>
                </c:pt>
                <c:pt idx="20">
                  <c:v>0.42581831748065091</c:v>
                </c:pt>
              </c:numCache>
            </c:numRef>
          </c:val>
          <c:smooth val="0"/>
          <c:extLst>
            <c:ext xmlns:c16="http://schemas.microsoft.com/office/drawing/2014/chart" uri="{C3380CC4-5D6E-409C-BE32-E72D297353CC}">
              <c16:uniqueId val="{00000000-5884-49C6-8C3A-D140FAE6AB8F}"/>
            </c:ext>
          </c:extLst>
        </c:ser>
        <c:ser>
          <c:idx val="1"/>
          <c:order val="1"/>
          <c:tx>
            <c:v>USA</c:v>
          </c:tx>
          <c:spPr>
            <a:ln w="28575" cap="rnd" cmpd="sng" algn="ctr">
              <a:solidFill>
                <a:schemeClr val="accent1">
                  <a:lumMod val="75000"/>
                </a:schemeClr>
              </a:solidFill>
              <a:prstDash val="solid"/>
              <a:round/>
            </a:ln>
            <a:effectLst/>
          </c:spPr>
          <c:marker>
            <c:symbol val="diamond"/>
            <c:size val="8"/>
            <c:spPr>
              <a:solidFill>
                <a:schemeClr val="accent1">
                  <a:lumMod val="75000"/>
                </a:schemeClr>
              </a:solidFill>
              <a:ln w="9525" cap="flat" cmpd="sng" algn="ctr">
                <a:solidFill>
                  <a:schemeClr val="accent1">
                    <a:lumMod val="75000"/>
                  </a:schemeClr>
                </a:solidFill>
                <a:prstDash val="solid"/>
                <a:round/>
              </a:ln>
              <a:effectLst/>
            </c:spPr>
          </c:marker>
          <c:val>
            <c:numRef>
              <c:f>Russia4!$BJ$98:$BJ$118</c:f>
              <c:numCache>
                <c:formatCode>0.0%</c:formatCode>
                <c:ptCount val="21"/>
                <c:pt idx="0">
                  <c:v>0.29142999649000001</c:v>
                </c:pt>
                <c:pt idx="1">
                  <c:v>0.30020999908399998</c:v>
                </c:pt>
                <c:pt idx="2">
                  <c:v>0.309729993343</c:v>
                </c:pt>
                <c:pt idx="3">
                  <c:v>0.32613998651499998</c:v>
                </c:pt>
                <c:pt idx="4">
                  <c:v>0.338999986649</c:v>
                </c:pt>
                <c:pt idx="5">
                  <c:v>0.34439998865100002</c:v>
                </c:pt>
                <c:pt idx="6">
                  <c:v>0.333680003881</c:v>
                </c:pt>
                <c:pt idx="7">
                  <c:v>0.32273998856500002</c:v>
                </c:pt>
                <c:pt idx="8">
                  <c:v>0.321539998055</c:v>
                </c:pt>
                <c:pt idx="9">
                  <c:v>0.33171999454500001</c:v>
                </c:pt>
                <c:pt idx="10">
                  <c:v>0.33533999323800001</c:v>
                </c:pt>
                <c:pt idx="11">
                  <c:v>0.34086000919300002</c:v>
                </c:pt>
                <c:pt idx="12">
                  <c:v>0.351009994745</c:v>
                </c:pt>
                <c:pt idx="13">
                  <c:v>0.373800009489</c:v>
                </c:pt>
                <c:pt idx="14">
                  <c:v>0.373429983854</c:v>
                </c:pt>
                <c:pt idx="15">
                  <c:v>0.39004999399200002</c:v>
                </c:pt>
                <c:pt idx="16">
                  <c:v>0.38830998539900002</c:v>
                </c:pt>
                <c:pt idx="17">
                  <c:v>0.40097999572800003</c:v>
                </c:pt>
                <c:pt idx="18">
                  <c:v>0.38277000188799998</c:v>
                </c:pt>
                <c:pt idx="19">
                  <c:v>0.38561999797800001</c:v>
                </c:pt>
                <c:pt idx="20">
                  <c:v>0.38561999797800001</c:v>
                </c:pt>
              </c:numCache>
            </c:numRef>
          </c:val>
          <c:smooth val="0"/>
          <c:extLst>
            <c:ext xmlns:c16="http://schemas.microsoft.com/office/drawing/2014/chart" uri="{C3380CC4-5D6E-409C-BE32-E72D297353CC}">
              <c16:uniqueId val="{00000000-89FD-4F9C-A3BB-7592609CE4F1}"/>
            </c:ext>
          </c:extLst>
        </c:ser>
        <c:ser>
          <c:idx val="2"/>
          <c:order val="2"/>
          <c:tx>
            <c:v>China</c:v>
          </c:tx>
          <c:spPr>
            <a:ln w="28575" cap="rnd" cmpd="sng" algn="ctr">
              <a:solidFill>
                <a:schemeClr val="accent4"/>
              </a:solidFill>
              <a:prstDash val="solid"/>
              <a:round/>
            </a:ln>
            <a:effectLst/>
          </c:spPr>
          <c:marker>
            <c:symbol val="circle"/>
            <c:size val="7"/>
            <c:spPr>
              <a:solidFill>
                <a:schemeClr val="accent4"/>
              </a:solidFill>
              <a:ln w="9525" cap="flat" cmpd="sng" algn="ctr">
                <a:solidFill>
                  <a:schemeClr val="accent4"/>
                </a:solidFill>
                <a:prstDash val="solid"/>
                <a:round/>
              </a:ln>
              <a:effectLst/>
            </c:spPr>
          </c:marker>
          <c:val>
            <c:numRef>
              <c:f>Russia4!$BI$98:$BI$118</c:f>
              <c:numCache>
                <c:formatCode>0.0%</c:formatCode>
                <c:ptCount val="21"/>
                <c:pt idx="0">
                  <c:v>0.15797249972800001</c:v>
                </c:pt>
                <c:pt idx="1">
                  <c:v>0.170144155622</c:v>
                </c:pt>
                <c:pt idx="2">
                  <c:v>0.179232209921</c:v>
                </c:pt>
                <c:pt idx="3">
                  <c:v>0.18627677857899999</c:v>
                </c:pt>
                <c:pt idx="4">
                  <c:v>0.19189734756900001</c:v>
                </c:pt>
                <c:pt idx="5">
                  <c:v>0.19648613035699999</c:v>
                </c:pt>
                <c:pt idx="6">
                  <c:v>0.20030330121500001</c:v>
                </c:pt>
                <c:pt idx="7">
                  <c:v>0.203528434038</c:v>
                </c:pt>
                <c:pt idx="8">
                  <c:v>0.205001950264</c:v>
                </c:pt>
                <c:pt idx="9">
                  <c:v>0.22452549636399999</c:v>
                </c:pt>
                <c:pt idx="10">
                  <c:v>0.237034767866</c:v>
                </c:pt>
                <c:pt idx="11">
                  <c:v>0.26204821467400002</c:v>
                </c:pt>
                <c:pt idx="12">
                  <c:v>0.28482428193100001</c:v>
                </c:pt>
                <c:pt idx="13">
                  <c:v>0.29249617457400001</c:v>
                </c:pt>
                <c:pt idx="14">
                  <c:v>0.31155809760100001</c:v>
                </c:pt>
                <c:pt idx="15">
                  <c:v>0.304503589869</c:v>
                </c:pt>
                <c:pt idx="16">
                  <c:v>0.279194802046</c:v>
                </c:pt>
                <c:pt idx="17">
                  <c:v>0.272453427315</c:v>
                </c:pt>
                <c:pt idx="18">
                  <c:v>0.27246135473299998</c:v>
                </c:pt>
                <c:pt idx="19">
                  <c:v>0.27831006050099999</c:v>
                </c:pt>
                <c:pt idx="20">
                  <c:v>0.29628971219099998</c:v>
                </c:pt>
              </c:numCache>
            </c:numRef>
          </c:val>
          <c:smooth val="0"/>
          <c:extLst>
            <c:ext xmlns:c16="http://schemas.microsoft.com/office/drawing/2014/chart" uri="{C3380CC4-5D6E-409C-BE32-E72D297353CC}">
              <c16:uniqueId val="{00000001-89FD-4F9C-A3BB-7592609CE4F1}"/>
            </c:ext>
          </c:extLst>
        </c:ser>
        <c:ser>
          <c:idx val="3"/>
          <c:order val="3"/>
          <c:tx>
            <c:v>France</c:v>
          </c:tx>
          <c:spPr>
            <a:ln w="28575" cap="rnd" cmpd="sng" algn="ctr">
              <a:solidFill>
                <a:schemeClr val="accent6">
                  <a:lumMod val="75000"/>
                </a:schemeClr>
              </a:solidFill>
              <a:prstDash val="solid"/>
              <a:round/>
            </a:ln>
            <a:effectLst/>
          </c:spPr>
          <c:marker>
            <c:symbol val="circle"/>
            <c:size val="7"/>
            <c:spPr>
              <a:solidFill>
                <a:schemeClr val="accent6">
                  <a:lumMod val="75000"/>
                </a:schemeClr>
              </a:solidFill>
              <a:ln w="9525" cap="flat" cmpd="sng" algn="ctr">
                <a:solidFill>
                  <a:schemeClr val="accent6">
                    <a:lumMod val="75000"/>
                  </a:schemeClr>
                </a:solidFill>
                <a:prstDash val="solid"/>
                <a:round/>
              </a:ln>
              <a:effectLst/>
            </c:spPr>
          </c:marker>
          <c:val>
            <c:numRef>
              <c:f>Russia4!$BK$98:$BK$118</c:f>
              <c:numCache>
                <c:formatCode>0.0%</c:formatCode>
                <c:ptCount val="21"/>
                <c:pt idx="0">
                  <c:v>0.19642250239799999</c:v>
                </c:pt>
                <c:pt idx="1">
                  <c:v>0.23320880532300001</c:v>
                </c:pt>
                <c:pt idx="2">
                  <c:v>0.253081798553</c:v>
                </c:pt>
                <c:pt idx="3">
                  <c:v>0.26698580384300002</c:v>
                </c:pt>
                <c:pt idx="4">
                  <c:v>0.27835509181000001</c:v>
                </c:pt>
                <c:pt idx="5">
                  <c:v>0.281123012304</c:v>
                </c:pt>
                <c:pt idx="6">
                  <c:v>0.27050110697700003</c:v>
                </c:pt>
                <c:pt idx="7">
                  <c:v>0.25402331352200003</c:v>
                </c:pt>
                <c:pt idx="8">
                  <c:v>0.246183201671</c:v>
                </c:pt>
                <c:pt idx="9">
                  <c:v>0.23764179647</c:v>
                </c:pt>
                <c:pt idx="10">
                  <c:v>0.22511060535899999</c:v>
                </c:pt>
                <c:pt idx="11">
                  <c:v>0.22132070362600001</c:v>
                </c:pt>
                <c:pt idx="12">
                  <c:v>0.223748505116</c:v>
                </c:pt>
                <c:pt idx="13">
                  <c:v>0.215929299593</c:v>
                </c:pt>
                <c:pt idx="14">
                  <c:v>0.21701070666300001</c:v>
                </c:pt>
                <c:pt idx="15">
                  <c:v>0.23506590724000001</c:v>
                </c:pt>
                <c:pt idx="16">
                  <c:v>0.229755103588</c:v>
                </c:pt>
                <c:pt idx="17">
                  <c:v>0.22357790172100001</c:v>
                </c:pt>
                <c:pt idx="18">
                  <c:v>0.22904559969900001</c:v>
                </c:pt>
                <c:pt idx="19">
                  <c:v>0.23378859460400001</c:v>
                </c:pt>
                <c:pt idx="20">
                  <c:v>0.23378859460400001</c:v>
                </c:pt>
              </c:numCache>
            </c:numRef>
          </c:val>
          <c:smooth val="0"/>
          <c:extLst>
            <c:ext xmlns:c16="http://schemas.microsoft.com/office/drawing/2014/chart" uri="{C3380CC4-5D6E-409C-BE32-E72D297353CC}">
              <c16:uniqueId val="{00000002-89FD-4F9C-A3BB-7592609CE4F1}"/>
            </c:ext>
          </c:extLst>
        </c:ser>
        <c:dLbls>
          <c:showLegendKey val="0"/>
          <c:showVal val="0"/>
          <c:showCatName val="0"/>
          <c:showSerName val="0"/>
          <c:showPercent val="0"/>
          <c:showBubbleSize val="0"/>
        </c:dLbls>
        <c:marker val="1"/>
        <c:smooth val="0"/>
        <c:axId val="2101846600"/>
        <c:axId val="2101855864"/>
      </c:lineChart>
      <c:catAx>
        <c:axId val="2101846600"/>
        <c:scaling>
          <c:orientation val="minMax"/>
        </c:scaling>
        <c:delete val="0"/>
        <c:axPos val="b"/>
        <c:majorGridlines>
          <c:spPr>
            <a:ln w="3175" cap="flat" cmpd="sng" algn="ctr">
              <a:solidFill>
                <a:schemeClr val="bg1">
                  <a:lumMod val="75000"/>
                </a:schemeClr>
              </a:solidFill>
              <a:prstDash val="sysDash"/>
              <a:round/>
            </a:ln>
            <a:effectLst/>
          </c:spPr>
        </c:majorGridlines>
        <c:title>
          <c:tx>
            <c:rich>
              <a:bodyPr rot="0" spcFirstLastPara="1" vertOverflow="ellipsis" vert="horz" wrap="square" anchor="ctr" anchorCtr="1"/>
              <a:lstStyle/>
              <a:p>
                <a:pPr>
                  <a:defRPr sz="1000" b="0" i="0" u="none" strike="noStrike" kern="1200" baseline="0">
                    <a:solidFill>
                      <a:srgbClr val="000000"/>
                    </a:solidFill>
                    <a:latin typeface="Arial"/>
                    <a:ea typeface="Arial"/>
                    <a:cs typeface="Arial"/>
                  </a:defRPr>
                </a:pPr>
                <a:r>
                  <a:rPr lang="fr-FR"/>
                  <a:t>Distribution of personal wealth among adults. Estimates obtained by combining Forbes billionaire data for Russia</a:t>
                </a:r>
                <a:r>
                  <a:rPr lang="fr-FR" baseline="0"/>
                  <a:t>,</a:t>
                </a:r>
                <a:r>
                  <a:rPr lang="fr-FR"/>
                  <a:t> generalized Pareto interpolation techniques and normalized WID.world wealth distributions</a:t>
                </a:r>
                <a:r>
                  <a:rPr lang="fr-FR" baseline="0"/>
                  <a:t>.</a:t>
                </a:r>
                <a:endParaRPr lang="fr-FR"/>
              </a:p>
            </c:rich>
          </c:tx>
          <c:overlay val="0"/>
          <c:spPr>
            <a:noFill/>
            <a:ln>
              <a:noFill/>
            </a:ln>
            <a:effectLst/>
          </c:spPr>
        </c:title>
        <c:numFmt formatCode="General" sourceLinked="0"/>
        <c:majorTickMark val="out"/>
        <c:minorTickMark val="none"/>
        <c:tickLblPos val="nextTo"/>
        <c:spPr>
          <a:noFill/>
          <a:ln w="3175" cap="flat" cmpd="sng" algn="ctr">
            <a:solidFill>
              <a:srgbClr val="000000"/>
            </a:solidFill>
            <a:prstDash val="solid"/>
            <a:round/>
          </a:ln>
          <a:effectLst/>
        </c:spPr>
        <c:txPr>
          <a:bodyPr rot="0" spcFirstLastPara="1" vertOverflow="ellipsis" wrap="square" anchor="ctr" anchorCtr="1"/>
          <a:lstStyle/>
          <a:p>
            <a:pPr>
              <a:defRPr sz="1600" b="0" i="0" u="none" strike="noStrike" kern="1200" baseline="0">
                <a:solidFill>
                  <a:srgbClr val="000000"/>
                </a:solidFill>
                <a:latin typeface="Arial"/>
                <a:ea typeface="Arial"/>
                <a:cs typeface="Arial"/>
              </a:defRPr>
            </a:pPr>
            <a:endParaRPr lang="zh-CN"/>
          </a:p>
        </c:txPr>
        <c:crossAx val="2101855864"/>
        <c:crossesAt val="0"/>
        <c:auto val="1"/>
        <c:lblAlgn val="ctr"/>
        <c:lblOffset val="100"/>
        <c:tickLblSkip val="5"/>
        <c:tickMarkSkip val="1"/>
        <c:noMultiLvlLbl val="0"/>
      </c:catAx>
      <c:valAx>
        <c:axId val="2101855864"/>
        <c:scaling>
          <c:orientation val="minMax"/>
          <c:max val="0.5"/>
          <c:min val="0.1"/>
        </c:scaling>
        <c:delete val="0"/>
        <c:axPos val="l"/>
        <c:majorGridlines>
          <c:spPr>
            <a:ln w="3175" cap="flat" cmpd="sng" algn="ctr">
              <a:solidFill>
                <a:schemeClr val="bg1">
                  <a:lumMod val="75000"/>
                </a:schemeClr>
              </a:solidFill>
              <a:prstDash val="solid"/>
              <a:round/>
            </a:ln>
            <a:effectLst/>
          </c:spPr>
        </c:majorGridlines>
        <c:numFmt formatCode="0%" sourceLinked="0"/>
        <c:majorTickMark val="out"/>
        <c:minorTickMark val="none"/>
        <c:tickLblPos val="nextTo"/>
        <c:spPr>
          <a:noFill/>
          <a:ln w="3175" cap="flat" cmpd="sng" algn="ctr">
            <a:solidFill>
              <a:srgbClr val="000000"/>
            </a:solidFill>
            <a:prstDash val="solid"/>
            <a:round/>
          </a:ln>
          <a:effectLst/>
        </c:spPr>
        <c:txPr>
          <a:bodyPr rot="0" spcFirstLastPara="1" vertOverflow="ellipsis" wrap="square" anchor="ctr" anchorCtr="1"/>
          <a:lstStyle/>
          <a:p>
            <a:pPr>
              <a:defRPr sz="1600" b="0" i="0" u="none" strike="noStrike" kern="1200" baseline="0">
                <a:solidFill>
                  <a:srgbClr val="000000"/>
                </a:solidFill>
                <a:latin typeface="Arial"/>
                <a:ea typeface="Arial"/>
                <a:cs typeface="Arial"/>
              </a:defRPr>
            </a:pPr>
            <a:endParaRPr lang="zh-CN"/>
          </a:p>
        </c:txPr>
        <c:crossAx val="2101846600"/>
        <c:crosses val="autoZero"/>
        <c:crossBetween val="midCat"/>
        <c:majorUnit val="0.05"/>
        <c:minorUnit val="1E-3"/>
      </c:valAx>
      <c:spPr>
        <a:solidFill>
          <a:srgbClr val="FFFFFF"/>
        </a:solidFill>
        <a:ln w="3175">
          <a:solidFill>
            <a:srgbClr val="000000"/>
          </a:solidFill>
          <a:prstDash val="solid"/>
        </a:ln>
        <a:effectLst/>
      </c:spPr>
    </c:plotArea>
    <c:legend>
      <c:legendPos val="l"/>
      <c:layout>
        <c:manualLayout>
          <c:xMode val="edge"/>
          <c:yMode val="edge"/>
          <c:x val="0.58134916461819597"/>
          <c:y val="6.3090684368107594E-2"/>
          <c:w val="0.30963427672542598"/>
          <c:h val="0.15546794810323999"/>
        </c:manualLayout>
      </c:layout>
      <c:overlay val="1"/>
      <c:spPr>
        <a:solidFill>
          <a:schemeClr val="bg1"/>
        </a:solidFill>
        <a:ln>
          <a:solidFill>
            <a:schemeClr val="tx1"/>
          </a:solidFill>
        </a:ln>
        <a:effectLst/>
      </c:spPr>
      <c:txPr>
        <a:bodyPr rot="0" spcFirstLastPara="1" vertOverflow="ellipsis" vert="horz" wrap="square" anchor="ctr" anchorCtr="1"/>
        <a:lstStyle/>
        <a:p>
          <a:pPr>
            <a:defRPr sz="1400" b="0" i="0" u="none" strike="noStrike" kern="1200" baseline="0">
              <a:solidFill>
                <a:srgbClr val="000000"/>
              </a:solidFill>
              <a:latin typeface="Arial"/>
              <a:ea typeface="Arial"/>
              <a:cs typeface="Arial"/>
            </a:defRPr>
          </a:pPr>
          <a:endParaRPr lang="zh-CN"/>
        </a:p>
      </c:txPr>
    </c:legend>
    <c:plotVisOnly val="1"/>
    <c:dispBlanksAs val="span"/>
    <c:showDLblsOverMax val="0"/>
  </c:chart>
  <c:spPr>
    <a:noFill/>
    <a:ln w="9525" cap="flat" cmpd="sng" algn="ctr">
      <a:noFill/>
      <a:prstDash val="solid"/>
      <a:round/>
    </a:ln>
    <a:effectLst/>
  </c:spPr>
  <c:txPr>
    <a:bodyPr/>
    <a:lstStyle/>
    <a:p>
      <a:pPr>
        <a:defRPr sz="1000" b="0" i="0" u="none" strike="noStrike" baseline="0">
          <a:solidFill>
            <a:srgbClr val="000000"/>
          </a:solidFill>
          <a:latin typeface="Arial"/>
          <a:ea typeface="Arial"/>
          <a:cs typeface="Arial"/>
        </a:defRPr>
      </a:pPr>
      <a:endParaRPr lang="zh-CN"/>
    </a:p>
  </c:txPr>
  <c:userShapes r:id="rId1"/>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baseline="0">
                <a:solidFill>
                  <a:srgbClr val="000000"/>
                </a:solidFill>
                <a:latin typeface="Arial"/>
                <a:ea typeface="Arial"/>
                <a:cs typeface="Arial"/>
              </a:defRPr>
            </a:pPr>
            <a:r>
              <a:rPr lang="fr-FR" sz="1600" baseline="0"/>
              <a:t>Figure 2 </a:t>
            </a:r>
            <a:r>
              <a:rPr lang="en-US" sz="1600" baseline="0"/>
              <a:t>Panel A</a:t>
            </a:r>
            <a:r>
              <a:rPr lang="fr-FR" sz="1600" baseline="0"/>
              <a:t>: </a:t>
            </a:r>
            <a:r>
              <a:rPr lang="fr-FR" altLang="zh-CN" sz="1600" b="1" i="0" u="none" strike="noStrike" baseline="0">
                <a:effectLst/>
              </a:rPr>
              <a:t>Composition of Private Wealth in </a:t>
            </a:r>
            <a:r>
              <a:rPr lang="ta-IN" sz="1600" baseline="0"/>
              <a:t>China </a:t>
            </a:r>
            <a:r>
              <a:rPr lang="fr-FR" sz="1600" b="1" baseline="0"/>
              <a:t>19</a:t>
            </a:r>
            <a:r>
              <a:rPr lang="ta-IN" sz="1600" b="1" baseline="0"/>
              <a:t>78</a:t>
            </a:r>
            <a:r>
              <a:rPr lang="fr-FR" sz="1600" b="1" baseline="0"/>
              <a:t>-2015</a:t>
            </a:r>
          </a:p>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baseline="0">
                <a:solidFill>
                  <a:srgbClr val="000000"/>
                </a:solidFill>
                <a:latin typeface="Arial"/>
                <a:ea typeface="Arial"/>
                <a:cs typeface="Arial"/>
              </a:defRPr>
            </a:pPr>
            <a:r>
              <a:rPr lang="fr-FR" altLang="zh-CN" sz="1200" b="0" i="0" baseline="0">
                <a:effectLst/>
              </a:rPr>
              <a:t>(% national income) </a:t>
            </a:r>
            <a:endParaRPr lang="zh-CN" altLang="zh-CN" sz="1200">
              <a:effectLst/>
            </a:endParaRPr>
          </a:p>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baseline="0">
                <a:solidFill>
                  <a:srgbClr val="000000"/>
                </a:solidFill>
                <a:latin typeface="Arial"/>
                <a:ea typeface="Arial"/>
                <a:cs typeface="Arial"/>
              </a:defRPr>
            </a:pPr>
            <a:r>
              <a:rPr lang="fr-FR" sz="1600" b="1" baseline="0"/>
              <a:t> </a:t>
            </a:r>
            <a:endParaRPr lang="ta-IN" sz="1600" b="1" baseline="0"/>
          </a:p>
        </c:rich>
      </c:tx>
      <c:layout>
        <c:manualLayout>
          <c:xMode val="edge"/>
          <c:yMode val="edge"/>
          <c:x val="0.15168478522822401"/>
          <c:y val="6.7385521329454898E-3"/>
        </c:manualLayout>
      </c:layout>
      <c:overlay val="0"/>
      <c:spPr>
        <a:noFill/>
        <a:ln w="25400">
          <a:noFill/>
        </a:ln>
      </c:spPr>
    </c:title>
    <c:autoTitleDeleted val="0"/>
    <c:plotArea>
      <c:layout>
        <c:manualLayout>
          <c:layoutTarget val="inner"/>
          <c:xMode val="edge"/>
          <c:yMode val="edge"/>
          <c:x val="0.10103653224105"/>
          <c:y val="9.2651713495453994E-2"/>
          <c:w val="0.90093246078353895"/>
          <c:h val="0.84182214444509795"/>
        </c:manualLayout>
      </c:layout>
      <c:areaChart>
        <c:grouping val="stacked"/>
        <c:varyColors val="0"/>
        <c:ser>
          <c:idx val="0"/>
          <c:order val="0"/>
          <c:tx>
            <c:v>Housing (net of debt)</c:v>
          </c:tx>
          <c:cat>
            <c:numRef>
              <c:f>MainData!$A$85:$A$122</c:f>
              <c:numCache>
                <c:formatCode>0</c:formatCode>
                <c:ptCount val="38"/>
                <c:pt idx="0">
                  <c:v>1978</c:v>
                </c:pt>
                <c:pt idx="1">
                  <c:v>1979</c:v>
                </c:pt>
                <c:pt idx="2">
                  <c:v>1980</c:v>
                </c:pt>
                <c:pt idx="3">
                  <c:v>1981</c:v>
                </c:pt>
                <c:pt idx="4">
                  <c:v>1982</c:v>
                </c:pt>
                <c:pt idx="5">
                  <c:v>1983</c:v>
                </c:pt>
                <c:pt idx="6">
                  <c:v>1984</c:v>
                </c:pt>
                <c:pt idx="7">
                  <c:v>1985</c:v>
                </c:pt>
                <c:pt idx="8">
                  <c:v>1986</c:v>
                </c:pt>
                <c:pt idx="9">
                  <c:v>1987</c:v>
                </c:pt>
                <c:pt idx="10">
                  <c:v>1988</c:v>
                </c:pt>
                <c:pt idx="11">
                  <c:v>1989</c:v>
                </c:pt>
                <c:pt idx="12">
                  <c:v>1990</c:v>
                </c:pt>
                <c:pt idx="13">
                  <c:v>1991</c:v>
                </c:pt>
                <c:pt idx="14">
                  <c:v>1992</c:v>
                </c:pt>
                <c:pt idx="15">
                  <c:v>1993</c:v>
                </c:pt>
                <c:pt idx="16">
                  <c:v>1994</c:v>
                </c:pt>
                <c:pt idx="17">
                  <c:v>1995</c:v>
                </c:pt>
                <c:pt idx="18">
                  <c:v>1996</c:v>
                </c:pt>
                <c:pt idx="19">
                  <c:v>1997</c:v>
                </c:pt>
                <c:pt idx="20">
                  <c:v>1998</c:v>
                </c:pt>
                <c:pt idx="21">
                  <c:v>1999</c:v>
                </c:pt>
                <c:pt idx="22">
                  <c:v>2000</c:v>
                </c:pt>
                <c:pt idx="23">
                  <c:v>2001</c:v>
                </c:pt>
                <c:pt idx="24">
                  <c:v>2002</c:v>
                </c:pt>
                <c:pt idx="25">
                  <c:v>2003</c:v>
                </c:pt>
                <c:pt idx="26">
                  <c:v>2004</c:v>
                </c:pt>
                <c:pt idx="27">
                  <c:v>2005</c:v>
                </c:pt>
                <c:pt idx="28">
                  <c:v>2006</c:v>
                </c:pt>
                <c:pt idx="29">
                  <c:v>2007</c:v>
                </c:pt>
                <c:pt idx="30">
                  <c:v>2008</c:v>
                </c:pt>
                <c:pt idx="31">
                  <c:v>2009</c:v>
                </c:pt>
                <c:pt idx="32">
                  <c:v>2010</c:v>
                </c:pt>
                <c:pt idx="33">
                  <c:v>2011</c:v>
                </c:pt>
                <c:pt idx="34">
                  <c:v>2012</c:v>
                </c:pt>
                <c:pt idx="35">
                  <c:v>2013</c:v>
                </c:pt>
                <c:pt idx="36">
                  <c:v>2014</c:v>
                </c:pt>
                <c:pt idx="37">
                  <c:v>2015</c:v>
                </c:pt>
              </c:numCache>
            </c:numRef>
          </c:cat>
          <c:val>
            <c:numRef>
              <c:f>MainData!$I$85:$I$122</c:f>
              <c:numCache>
                <c:formatCode>0%</c:formatCode>
                <c:ptCount val="38"/>
                <c:pt idx="0">
                  <c:v>0.31</c:v>
                </c:pt>
                <c:pt idx="1">
                  <c:v>0.31</c:v>
                </c:pt>
                <c:pt idx="2">
                  <c:v>0.31</c:v>
                </c:pt>
                <c:pt idx="3">
                  <c:v>0.33</c:v>
                </c:pt>
                <c:pt idx="4">
                  <c:v>0.38</c:v>
                </c:pt>
                <c:pt idx="5">
                  <c:v>0.42</c:v>
                </c:pt>
                <c:pt idx="6">
                  <c:v>0.44</c:v>
                </c:pt>
                <c:pt idx="7">
                  <c:v>0.45</c:v>
                </c:pt>
                <c:pt idx="8">
                  <c:v>0.51</c:v>
                </c:pt>
                <c:pt idx="9">
                  <c:v>0.51</c:v>
                </c:pt>
                <c:pt idx="10">
                  <c:v>0.49</c:v>
                </c:pt>
                <c:pt idx="11">
                  <c:v>0.53</c:v>
                </c:pt>
                <c:pt idx="12">
                  <c:v>0.57999999999999996</c:v>
                </c:pt>
                <c:pt idx="13">
                  <c:v>0.61</c:v>
                </c:pt>
                <c:pt idx="14">
                  <c:v>0.66</c:v>
                </c:pt>
                <c:pt idx="15">
                  <c:v>0.77</c:v>
                </c:pt>
                <c:pt idx="16">
                  <c:v>0.79</c:v>
                </c:pt>
                <c:pt idx="17">
                  <c:v>0.83</c:v>
                </c:pt>
                <c:pt idx="18">
                  <c:v>0.93</c:v>
                </c:pt>
                <c:pt idx="19">
                  <c:v>1.1399999999999999</c:v>
                </c:pt>
                <c:pt idx="20">
                  <c:v>1.33</c:v>
                </c:pt>
                <c:pt idx="21">
                  <c:v>1.45</c:v>
                </c:pt>
                <c:pt idx="22">
                  <c:v>1.6</c:v>
                </c:pt>
                <c:pt idx="23">
                  <c:v>1.66</c:v>
                </c:pt>
                <c:pt idx="24">
                  <c:v>1.75</c:v>
                </c:pt>
                <c:pt idx="25">
                  <c:v>1.83</c:v>
                </c:pt>
                <c:pt idx="26">
                  <c:v>1.87</c:v>
                </c:pt>
                <c:pt idx="27">
                  <c:v>2.06</c:v>
                </c:pt>
                <c:pt idx="28">
                  <c:v>2.0699999999999998</c:v>
                </c:pt>
                <c:pt idx="29">
                  <c:v>2.11</c:v>
                </c:pt>
                <c:pt idx="30">
                  <c:v>2.0699999999999998</c:v>
                </c:pt>
                <c:pt idx="31">
                  <c:v>2.1</c:v>
                </c:pt>
                <c:pt idx="32">
                  <c:v>2.19</c:v>
                </c:pt>
                <c:pt idx="33">
                  <c:v>2.11</c:v>
                </c:pt>
                <c:pt idx="34">
                  <c:v>2.1</c:v>
                </c:pt>
                <c:pt idx="35">
                  <c:v>2.0699999999999998</c:v>
                </c:pt>
                <c:pt idx="36">
                  <c:v>1.98</c:v>
                </c:pt>
                <c:pt idx="37">
                  <c:v>2.0099999999999998</c:v>
                </c:pt>
              </c:numCache>
            </c:numRef>
          </c:val>
          <c:extLst>
            <c:ext xmlns:c16="http://schemas.microsoft.com/office/drawing/2014/chart" uri="{C3380CC4-5D6E-409C-BE32-E72D297353CC}">
              <c16:uniqueId val="{00000000-7FF3-46E6-8197-16F86A0B529C}"/>
            </c:ext>
          </c:extLst>
        </c:ser>
        <c:ser>
          <c:idx val="1"/>
          <c:order val="1"/>
          <c:tx>
            <c:v>Non-housing non financial assets</c:v>
          </c:tx>
          <c:val>
            <c:numRef>
              <c:f>MainData!$J$85:$J$122</c:f>
              <c:numCache>
                <c:formatCode>0%</c:formatCode>
                <c:ptCount val="38"/>
                <c:pt idx="0">
                  <c:v>0.67</c:v>
                </c:pt>
                <c:pt idx="1">
                  <c:v>0.68</c:v>
                </c:pt>
                <c:pt idx="2">
                  <c:v>0.69</c:v>
                </c:pt>
                <c:pt idx="3">
                  <c:v>0.71</c:v>
                </c:pt>
                <c:pt idx="4">
                  <c:v>0.83</c:v>
                </c:pt>
                <c:pt idx="5">
                  <c:v>0.92</c:v>
                </c:pt>
                <c:pt idx="6">
                  <c:v>0.84</c:v>
                </c:pt>
                <c:pt idx="7">
                  <c:v>0.77</c:v>
                </c:pt>
                <c:pt idx="8">
                  <c:v>0.77</c:v>
                </c:pt>
                <c:pt idx="9">
                  <c:v>0.74</c:v>
                </c:pt>
                <c:pt idx="10">
                  <c:v>0.71</c:v>
                </c:pt>
                <c:pt idx="11">
                  <c:v>0.74</c:v>
                </c:pt>
                <c:pt idx="12">
                  <c:v>0.75</c:v>
                </c:pt>
                <c:pt idx="13">
                  <c:v>0.68</c:v>
                </c:pt>
                <c:pt idx="14">
                  <c:v>0.69</c:v>
                </c:pt>
                <c:pt idx="15">
                  <c:v>0.74</c:v>
                </c:pt>
                <c:pt idx="16">
                  <c:v>0.69</c:v>
                </c:pt>
                <c:pt idx="17">
                  <c:v>0.69</c:v>
                </c:pt>
                <c:pt idx="18">
                  <c:v>0.69</c:v>
                </c:pt>
                <c:pt idx="19">
                  <c:v>0.71</c:v>
                </c:pt>
                <c:pt idx="20">
                  <c:v>0.7</c:v>
                </c:pt>
                <c:pt idx="21">
                  <c:v>0.69</c:v>
                </c:pt>
                <c:pt idx="22">
                  <c:v>0.66</c:v>
                </c:pt>
                <c:pt idx="23">
                  <c:v>0.59</c:v>
                </c:pt>
                <c:pt idx="24">
                  <c:v>0.56999999999999995</c:v>
                </c:pt>
                <c:pt idx="25">
                  <c:v>0.56999999999999995</c:v>
                </c:pt>
                <c:pt idx="26">
                  <c:v>0.53</c:v>
                </c:pt>
                <c:pt idx="27">
                  <c:v>0.51</c:v>
                </c:pt>
                <c:pt idx="28">
                  <c:v>0.48</c:v>
                </c:pt>
                <c:pt idx="29">
                  <c:v>0.44</c:v>
                </c:pt>
                <c:pt idx="30">
                  <c:v>0.44</c:v>
                </c:pt>
                <c:pt idx="31">
                  <c:v>0.44</c:v>
                </c:pt>
                <c:pt idx="32">
                  <c:v>0.46</c:v>
                </c:pt>
                <c:pt idx="33">
                  <c:v>0.49</c:v>
                </c:pt>
                <c:pt idx="34">
                  <c:v>0.51</c:v>
                </c:pt>
                <c:pt idx="35">
                  <c:v>0.53</c:v>
                </c:pt>
                <c:pt idx="36">
                  <c:v>0.55000000000000004</c:v>
                </c:pt>
                <c:pt idx="37">
                  <c:v>0.56999999999999995</c:v>
                </c:pt>
              </c:numCache>
            </c:numRef>
          </c:val>
          <c:extLst>
            <c:ext xmlns:c16="http://schemas.microsoft.com/office/drawing/2014/chart" uri="{C3380CC4-5D6E-409C-BE32-E72D297353CC}">
              <c16:uniqueId val="{00000001-7FF3-46E6-8197-16F86A0B529C}"/>
            </c:ext>
          </c:extLst>
        </c:ser>
        <c:ser>
          <c:idx val="2"/>
          <c:order val="2"/>
          <c:tx>
            <c:v>Equity</c:v>
          </c:tx>
          <c:val>
            <c:numRef>
              <c:f>MainData!$K$85:$K$122</c:f>
              <c:numCache>
                <c:formatCode>0%</c:formatCode>
                <c:ptCount val="38"/>
                <c:pt idx="0">
                  <c:v>0</c:v>
                </c:pt>
                <c:pt idx="1">
                  <c:v>0</c:v>
                </c:pt>
                <c:pt idx="2">
                  <c:v>0</c:v>
                </c:pt>
                <c:pt idx="3">
                  <c:v>0.01</c:v>
                </c:pt>
                <c:pt idx="4">
                  <c:v>0.01</c:v>
                </c:pt>
                <c:pt idx="5">
                  <c:v>0.01</c:v>
                </c:pt>
                <c:pt idx="6">
                  <c:v>0.01</c:v>
                </c:pt>
                <c:pt idx="7">
                  <c:v>0.01</c:v>
                </c:pt>
                <c:pt idx="8">
                  <c:v>0.02</c:v>
                </c:pt>
                <c:pt idx="9">
                  <c:v>0.02</c:v>
                </c:pt>
                <c:pt idx="10">
                  <c:v>0.02</c:v>
                </c:pt>
                <c:pt idx="11">
                  <c:v>0.03</c:v>
                </c:pt>
                <c:pt idx="12">
                  <c:v>0.03</c:v>
                </c:pt>
                <c:pt idx="13">
                  <c:v>0.04</c:v>
                </c:pt>
                <c:pt idx="14">
                  <c:v>0.06</c:v>
                </c:pt>
                <c:pt idx="15">
                  <c:v>7.0000000000000007E-2</c:v>
                </c:pt>
                <c:pt idx="16">
                  <c:v>7.0000000000000007E-2</c:v>
                </c:pt>
                <c:pt idx="17">
                  <c:v>7.0000000000000007E-2</c:v>
                </c:pt>
                <c:pt idx="18">
                  <c:v>7.0000000000000007E-2</c:v>
                </c:pt>
                <c:pt idx="19">
                  <c:v>0.1</c:v>
                </c:pt>
                <c:pt idx="20">
                  <c:v>0.14000000000000001</c:v>
                </c:pt>
                <c:pt idx="21">
                  <c:v>0.19</c:v>
                </c:pt>
                <c:pt idx="22">
                  <c:v>0.27</c:v>
                </c:pt>
                <c:pt idx="23">
                  <c:v>0.32</c:v>
                </c:pt>
                <c:pt idx="24">
                  <c:v>0.34</c:v>
                </c:pt>
                <c:pt idx="25">
                  <c:v>0.36</c:v>
                </c:pt>
                <c:pt idx="26">
                  <c:v>0.4</c:v>
                </c:pt>
                <c:pt idx="27">
                  <c:v>0.44</c:v>
                </c:pt>
                <c:pt idx="28">
                  <c:v>0.47</c:v>
                </c:pt>
                <c:pt idx="29">
                  <c:v>0.59</c:v>
                </c:pt>
                <c:pt idx="30">
                  <c:v>0.65</c:v>
                </c:pt>
                <c:pt idx="31">
                  <c:v>0.69</c:v>
                </c:pt>
                <c:pt idx="32">
                  <c:v>0.77</c:v>
                </c:pt>
                <c:pt idx="33">
                  <c:v>0.75</c:v>
                </c:pt>
                <c:pt idx="34">
                  <c:v>0.75</c:v>
                </c:pt>
                <c:pt idx="35">
                  <c:v>0.8</c:v>
                </c:pt>
                <c:pt idx="36">
                  <c:v>0.84</c:v>
                </c:pt>
                <c:pt idx="37">
                  <c:v>0.9</c:v>
                </c:pt>
              </c:numCache>
            </c:numRef>
          </c:val>
          <c:extLst>
            <c:ext xmlns:c16="http://schemas.microsoft.com/office/drawing/2014/chart" uri="{C3380CC4-5D6E-409C-BE32-E72D297353CC}">
              <c16:uniqueId val="{00000002-7FF3-46E6-8197-16F86A0B529C}"/>
            </c:ext>
          </c:extLst>
        </c:ser>
        <c:ser>
          <c:idx val="3"/>
          <c:order val="3"/>
          <c:tx>
            <c:v>Non-equity financial assets </c:v>
          </c:tx>
          <c:val>
            <c:numRef>
              <c:f>MainData!$L$85:$L$122</c:f>
              <c:numCache>
                <c:formatCode>0%</c:formatCode>
                <c:ptCount val="38"/>
                <c:pt idx="0">
                  <c:v>0.17</c:v>
                </c:pt>
                <c:pt idx="1">
                  <c:v>0.17</c:v>
                </c:pt>
                <c:pt idx="2">
                  <c:v>0.19</c:v>
                </c:pt>
                <c:pt idx="3">
                  <c:v>0.21</c:v>
                </c:pt>
                <c:pt idx="4">
                  <c:v>0.24</c:v>
                </c:pt>
                <c:pt idx="5">
                  <c:v>0.26</c:v>
                </c:pt>
                <c:pt idx="6">
                  <c:v>0.28000000000000003</c:v>
                </c:pt>
                <c:pt idx="7">
                  <c:v>0.3</c:v>
                </c:pt>
                <c:pt idx="8">
                  <c:v>0.35</c:v>
                </c:pt>
                <c:pt idx="9">
                  <c:v>0.39</c:v>
                </c:pt>
                <c:pt idx="10">
                  <c:v>0.43</c:v>
                </c:pt>
                <c:pt idx="11">
                  <c:v>0.49</c:v>
                </c:pt>
                <c:pt idx="12">
                  <c:v>0.56000000000000005</c:v>
                </c:pt>
                <c:pt idx="13">
                  <c:v>0.6</c:v>
                </c:pt>
                <c:pt idx="14">
                  <c:v>0.66</c:v>
                </c:pt>
                <c:pt idx="15">
                  <c:v>0.71</c:v>
                </c:pt>
                <c:pt idx="16">
                  <c:v>0.7</c:v>
                </c:pt>
                <c:pt idx="17">
                  <c:v>0.74</c:v>
                </c:pt>
                <c:pt idx="18">
                  <c:v>0.78</c:v>
                </c:pt>
                <c:pt idx="19">
                  <c:v>0.85</c:v>
                </c:pt>
                <c:pt idx="20">
                  <c:v>0.93</c:v>
                </c:pt>
                <c:pt idx="21">
                  <c:v>1.01</c:v>
                </c:pt>
                <c:pt idx="22">
                  <c:v>1.06</c:v>
                </c:pt>
                <c:pt idx="23">
                  <c:v>1.06</c:v>
                </c:pt>
                <c:pt idx="24">
                  <c:v>1.1100000000000001</c:v>
                </c:pt>
                <c:pt idx="25">
                  <c:v>1.19</c:v>
                </c:pt>
                <c:pt idx="26">
                  <c:v>1.21</c:v>
                </c:pt>
                <c:pt idx="27">
                  <c:v>1.21</c:v>
                </c:pt>
                <c:pt idx="28">
                  <c:v>1.19</c:v>
                </c:pt>
                <c:pt idx="29">
                  <c:v>1.1100000000000001</c:v>
                </c:pt>
                <c:pt idx="30">
                  <c:v>1.1100000000000001</c:v>
                </c:pt>
                <c:pt idx="31">
                  <c:v>1.19</c:v>
                </c:pt>
                <c:pt idx="32">
                  <c:v>1.25</c:v>
                </c:pt>
                <c:pt idx="33">
                  <c:v>1.25</c:v>
                </c:pt>
                <c:pt idx="34">
                  <c:v>1.27</c:v>
                </c:pt>
                <c:pt idx="35">
                  <c:v>1.31</c:v>
                </c:pt>
                <c:pt idx="36">
                  <c:v>1.33</c:v>
                </c:pt>
                <c:pt idx="37">
                  <c:v>1.4</c:v>
                </c:pt>
              </c:numCache>
            </c:numRef>
          </c:val>
          <c:extLst>
            <c:ext xmlns:c16="http://schemas.microsoft.com/office/drawing/2014/chart" uri="{C3380CC4-5D6E-409C-BE32-E72D297353CC}">
              <c16:uniqueId val="{00000003-7FF3-46E6-8197-16F86A0B529C}"/>
            </c:ext>
          </c:extLst>
        </c:ser>
        <c:dLbls>
          <c:showLegendKey val="0"/>
          <c:showVal val="0"/>
          <c:showCatName val="0"/>
          <c:showSerName val="0"/>
          <c:showPercent val="0"/>
          <c:showBubbleSize val="0"/>
        </c:dLbls>
        <c:axId val="2134510376"/>
        <c:axId val="2134514072"/>
      </c:areaChart>
      <c:catAx>
        <c:axId val="2134510376"/>
        <c:scaling>
          <c:orientation val="minMax"/>
        </c:scaling>
        <c:delete val="0"/>
        <c:axPos val="b"/>
        <c:majorGridlines>
          <c:spPr>
            <a:ln w="3175">
              <a:solidFill>
                <a:schemeClr val="bg1">
                  <a:lumMod val="75000"/>
                </a:schemeClr>
              </a:solidFill>
              <a:prstDash val="sysDash"/>
            </a:ln>
          </c:spPr>
        </c:majorGridlines>
        <c:numFmt formatCode="General" sourceLinked="0"/>
        <c:majorTickMark val="out"/>
        <c:minorTickMark val="none"/>
        <c:tickLblPos val="nextTo"/>
        <c:spPr>
          <a:ln w="3175">
            <a:solidFill>
              <a:srgbClr val="000000"/>
            </a:solidFill>
            <a:prstDash val="solid"/>
          </a:ln>
        </c:spPr>
        <c:txPr>
          <a:bodyPr rot="0" vert="horz"/>
          <a:lstStyle/>
          <a:p>
            <a:pPr>
              <a:defRPr sz="1500" b="0" i="0" u="none" strike="noStrike" baseline="0">
                <a:solidFill>
                  <a:srgbClr val="000000"/>
                </a:solidFill>
                <a:latin typeface="Arial"/>
                <a:ea typeface="Arial"/>
                <a:cs typeface="Arial"/>
              </a:defRPr>
            </a:pPr>
            <a:endParaRPr lang="zh-CN"/>
          </a:p>
        </c:txPr>
        <c:crossAx val="2134514072"/>
        <c:crossesAt val="0"/>
        <c:auto val="1"/>
        <c:lblAlgn val="ctr"/>
        <c:lblOffset val="100"/>
        <c:tickLblSkip val="4"/>
        <c:tickMarkSkip val="2"/>
        <c:noMultiLvlLbl val="0"/>
      </c:catAx>
      <c:valAx>
        <c:axId val="2134514072"/>
        <c:scaling>
          <c:orientation val="minMax"/>
          <c:max val="5"/>
          <c:min val="0"/>
        </c:scaling>
        <c:delete val="0"/>
        <c:axPos val="l"/>
        <c:majorGridlines>
          <c:spPr>
            <a:ln w="3175">
              <a:solidFill>
                <a:schemeClr val="bg1">
                  <a:lumMod val="75000"/>
                </a:schemeClr>
              </a:solidFill>
              <a:prstDash val="solid"/>
            </a:ln>
          </c:spPr>
        </c:majorGridlines>
        <c:numFmt formatCode="0%" sourceLinked="0"/>
        <c:majorTickMark val="out"/>
        <c:minorTickMark val="none"/>
        <c:tickLblPos val="nextTo"/>
        <c:spPr>
          <a:ln w="3175">
            <a:solidFill>
              <a:srgbClr val="000000"/>
            </a:solidFill>
            <a:prstDash val="solid"/>
          </a:ln>
        </c:spPr>
        <c:txPr>
          <a:bodyPr rot="0" vert="horz"/>
          <a:lstStyle/>
          <a:p>
            <a:pPr>
              <a:defRPr sz="1500" b="0" i="0" u="none" strike="noStrike" baseline="0">
                <a:solidFill>
                  <a:srgbClr val="000000"/>
                </a:solidFill>
                <a:latin typeface="Arial"/>
                <a:ea typeface="Arial"/>
                <a:cs typeface="Arial"/>
              </a:defRPr>
            </a:pPr>
            <a:endParaRPr lang="zh-CN"/>
          </a:p>
        </c:txPr>
        <c:crossAx val="2134510376"/>
        <c:crosses val="autoZero"/>
        <c:crossBetween val="midCat"/>
        <c:majorUnit val="0.5"/>
      </c:valAx>
      <c:spPr>
        <a:solidFill>
          <a:srgbClr val="FFFFFF"/>
        </a:solidFill>
        <a:ln w="3175">
          <a:solidFill>
            <a:srgbClr val="000000"/>
          </a:solidFill>
          <a:prstDash val="solid"/>
        </a:ln>
      </c:spPr>
    </c:plotArea>
    <c:legend>
      <c:legendPos val="l"/>
      <c:layout>
        <c:manualLayout>
          <c:xMode val="edge"/>
          <c:yMode val="edge"/>
          <c:x val="0.101646178746345"/>
          <c:y val="0.13819164869999701"/>
          <c:w val="0.38175710848643918"/>
          <c:h val="0.23169353269043616"/>
        </c:manualLayout>
      </c:layout>
      <c:overlay val="1"/>
      <c:spPr>
        <a:solidFill>
          <a:schemeClr val="bg1"/>
        </a:solidFill>
        <a:ln w="12700">
          <a:solidFill>
            <a:schemeClr val="tx1"/>
          </a:solidFill>
        </a:ln>
      </c:spPr>
      <c:txPr>
        <a:bodyPr/>
        <a:lstStyle/>
        <a:p>
          <a:pPr>
            <a:defRPr sz="1600"/>
          </a:pPr>
          <a:endParaRPr lang="zh-CN"/>
        </a:p>
      </c:txPr>
    </c:legend>
    <c:plotVisOnly val="1"/>
    <c:dispBlanksAs val="span"/>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zh-CN"/>
    </a:p>
  </c:txPr>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baseline="0">
                <a:solidFill>
                  <a:srgbClr val="000000"/>
                </a:solidFill>
                <a:latin typeface="Arial"/>
                <a:ea typeface="Arial"/>
                <a:cs typeface="Arial"/>
              </a:defRPr>
            </a:pPr>
            <a:r>
              <a:rPr lang="en-US" sz="1600" baseline="0"/>
              <a:t>Figure 2 Panel B</a:t>
            </a:r>
            <a:r>
              <a:rPr lang="fr-FR" sz="1600" baseline="0"/>
              <a:t>: </a:t>
            </a:r>
            <a:r>
              <a:rPr lang="fr-FR" altLang="zh-CN" sz="1600" b="1" i="0" baseline="0">
                <a:effectLst/>
              </a:rPr>
              <a:t>Composition of Private Wealth in  </a:t>
            </a:r>
            <a:r>
              <a:rPr lang="en-US" altLang="zh-CN" sz="1600" b="1" i="0" baseline="0">
                <a:effectLst/>
              </a:rPr>
              <a:t>Russia</a:t>
            </a:r>
            <a:r>
              <a:rPr lang="ta-IN" altLang="zh-CN" sz="1600" b="1" i="0" baseline="0">
                <a:effectLst/>
              </a:rPr>
              <a:t> </a:t>
            </a:r>
            <a:r>
              <a:rPr lang="fr-FR" altLang="zh-CN" sz="1600" b="1" i="0" baseline="0">
                <a:effectLst/>
              </a:rPr>
              <a:t>19</a:t>
            </a:r>
            <a:r>
              <a:rPr lang="en-US" altLang="zh-CN" sz="1600" b="1" i="0" baseline="0">
                <a:effectLst/>
              </a:rPr>
              <a:t>90</a:t>
            </a:r>
            <a:r>
              <a:rPr lang="fr-FR" altLang="zh-CN" sz="1600" b="1" i="0" baseline="0">
                <a:effectLst/>
              </a:rPr>
              <a:t>-2015 </a:t>
            </a:r>
            <a:endParaRPr lang="zh-CN" altLang="zh-CN" sz="1600">
              <a:effectLst/>
            </a:endParaRPr>
          </a:p>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baseline="0">
                <a:solidFill>
                  <a:srgbClr val="000000"/>
                </a:solidFill>
                <a:latin typeface="Arial"/>
                <a:ea typeface="Arial"/>
                <a:cs typeface="Arial"/>
              </a:defRPr>
            </a:pPr>
            <a:r>
              <a:rPr lang="fr-FR" altLang="zh-CN" sz="1200" b="0" i="0" baseline="0">
                <a:effectLst/>
              </a:rPr>
              <a:t>(% national income)</a:t>
            </a:r>
            <a:r>
              <a:rPr lang="fr-FR" sz="1200" b="1" baseline="0"/>
              <a:t> </a:t>
            </a:r>
            <a:endParaRPr lang="ta-IN" sz="1200" b="1" baseline="0"/>
          </a:p>
        </c:rich>
      </c:tx>
      <c:layout>
        <c:manualLayout>
          <c:xMode val="edge"/>
          <c:yMode val="edge"/>
          <c:x val="0.15168478522822401"/>
          <c:y val="6.7385521329454898E-3"/>
        </c:manualLayout>
      </c:layout>
      <c:overlay val="0"/>
      <c:spPr>
        <a:noFill/>
        <a:ln w="25400">
          <a:noFill/>
        </a:ln>
      </c:spPr>
    </c:title>
    <c:autoTitleDeleted val="0"/>
    <c:plotArea>
      <c:layout>
        <c:manualLayout>
          <c:layoutTarget val="inner"/>
          <c:xMode val="edge"/>
          <c:yMode val="edge"/>
          <c:x val="0.10103653224105"/>
          <c:y val="9.2651713495453994E-2"/>
          <c:w val="0.90093246078353895"/>
          <c:h val="0.84182214444509795"/>
        </c:manualLayout>
      </c:layout>
      <c:areaChart>
        <c:grouping val="stacked"/>
        <c:varyColors val="0"/>
        <c:ser>
          <c:idx val="0"/>
          <c:order val="0"/>
          <c:tx>
            <c:v>Housing (net of debt)</c:v>
          </c:tx>
          <c:cat>
            <c:numRef>
              <c:f>MainData!$A$97:$A$122</c:f>
              <c:numCache>
                <c:formatCode>0</c:formatCode>
                <c:ptCount val="26"/>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numCache>
            </c:numRef>
          </c:cat>
          <c:val>
            <c:numRef>
              <c:f>MainData!$W$97:$W$122</c:f>
              <c:numCache>
                <c:formatCode>0%</c:formatCode>
                <c:ptCount val="26"/>
                <c:pt idx="0">
                  <c:v>0.39</c:v>
                </c:pt>
                <c:pt idx="1">
                  <c:v>0.6</c:v>
                </c:pt>
                <c:pt idx="2">
                  <c:v>0.77600000000000002</c:v>
                </c:pt>
                <c:pt idx="3">
                  <c:v>0.92280000000000006</c:v>
                </c:pt>
                <c:pt idx="4">
                  <c:v>1.0822400000000001</c:v>
                </c:pt>
                <c:pt idx="5">
                  <c:v>1.44</c:v>
                </c:pt>
                <c:pt idx="6">
                  <c:v>1.48</c:v>
                </c:pt>
                <c:pt idx="7">
                  <c:v>1.51</c:v>
                </c:pt>
                <c:pt idx="8">
                  <c:v>1.72</c:v>
                </c:pt>
                <c:pt idx="9">
                  <c:v>1.54</c:v>
                </c:pt>
                <c:pt idx="10">
                  <c:v>1.27</c:v>
                </c:pt>
                <c:pt idx="11">
                  <c:v>1.29</c:v>
                </c:pt>
                <c:pt idx="12">
                  <c:v>1.48</c:v>
                </c:pt>
                <c:pt idx="13">
                  <c:v>1.57</c:v>
                </c:pt>
                <c:pt idx="14">
                  <c:v>1.56</c:v>
                </c:pt>
                <c:pt idx="15">
                  <c:v>1.51</c:v>
                </c:pt>
                <c:pt idx="16">
                  <c:v>1.8</c:v>
                </c:pt>
                <c:pt idx="17">
                  <c:v>2.23</c:v>
                </c:pt>
                <c:pt idx="18">
                  <c:v>2.34</c:v>
                </c:pt>
                <c:pt idx="19">
                  <c:v>2.5299999999999998</c:v>
                </c:pt>
                <c:pt idx="20">
                  <c:v>2.31</c:v>
                </c:pt>
                <c:pt idx="21">
                  <c:v>1.81</c:v>
                </c:pt>
                <c:pt idx="22">
                  <c:v>1.77</c:v>
                </c:pt>
                <c:pt idx="23">
                  <c:v>1.83</c:v>
                </c:pt>
                <c:pt idx="24">
                  <c:v>1.79</c:v>
                </c:pt>
                <c:pt idx="25">
                  <c:v>1.72</c:v>
                </c:pt>
              </c:numCache>
            </c:numRef>
          </c:val>
          <c:extLst>
            <c:ext xmlns:c16="http://schemas.microsoft.com/office/drawing/2014/chart" uri="{C3380CC4-5D6E-409C-BE32-E72D297353CC}">
              <c16:uniqueId val="{00000000-9B2C-4BC7-B2CC-3EB780E45D36}"/>
            </c:ext>
          </c:extLst>
        </c:ser>
        <c:ser>
          <c:idx val="1"/>
          <c:order val="1"/>
          <c:tx>
            <c:v>Non-housing non financial assets</c:v>
          </c:tx>
          <c:cat>
            <c:numRef>
              <c:f>MainData!$A$97:$A$122</c:f>
              <c:numCache>
                <c:formatCode>0</c:formatCode>
                <c:ptCount val="26"/>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numCache>
            </c:numRef>
          </c:cat>
          <c:val>
            <c:numRef>
              <c:f>MainData!$X$97:$X$122</c:f>
              <c:numCache>
                <c:formatCode>0%</c:formatCode>
                <c:ptCount val="26"/>
                <c:pt idx="0">
                  <c:v>0</c:v>
                </c:pt>
                <c:pt idx="1">
                  <c:v>8.199999999999999E-2</c:v>
                </c:pt>
                <c:pt idx="2">
                  <c:v>0.15559999999999999</c:v>
                </c:pt>
                <c:pt idx="3">
                  <c:v>0.21848000000000001</c:v>
                </c:pt>
                <c:pt idx="4">
                  <c:v>0.27678400000000003</c:v>
                </c:pt>
                <c:pt idx="5">
                  <c:v>0.41</c:v>
                </c:pt>
                <c:pt idx="6">
                  <c:v>0.45</c:v>
                </c:pt>
                <c:pt idx="7">
                  <c:v>0.47</c:v>
                </c:pt>
                <c:pt idx="8">
                  <c:v>0.51</c:v>
                </c:pt>
                <c:pt idx="9">
                  <c:v>0.42</c:v>
                </c:pt>
                <c:pt idx="10">
                  <c:v>0.43</c:v>
                </c:pt>
                <c:pt idx="11">
                  <c:v>0.46</c:v>
                </c:pt>
                <c:pt idx="12">
                  <c:v>0.45</c:v>
                </c:pt>
                <c:pt idx="13">
                  <c:v>0.45</c:v>
                </c:pt>
                <c:pt idx="14">
                  <c:v>0.42</c:v>
                </c:pt>
                <c:pt idx="15">
                  <c:v>0.39</c:v>
                </c:pt>
                <c:pt idx="16">
                  <c:v>0.37</c:v>
                </c:pt>
                <c:pt idx="17">
                  <c:v>0.38</c:v>
                </c:pt>
                <c:pt idx="18">
                  <c:v>0.38</c:v>
                </c:pt>
                <c:pt idx="19">
                  <c:v>0.48</c:v>
                </c:pt>
                <c:pt idx="20">
                  <c:v>0.45</c:v>
                </c:pt>
                <c:pt idx="21">
                  <c:v>0.41</c:v>
                </c:pt>
                <c:pt idx="22">
                  <c:v>0.4</c:v>
                </c:pt>
                <c:pt idx="23">
                  <c:v>0.44</c:v>
                </c:pt>
                <c:pt idx="24">
                  <c:v>0.46</c:v>
                </c:pt>
                <c:pt idx="25">
                  <c:v>0.45</c:v>
                </c:pt>
              </c:numCache>
            </c:numRef>
          </c:val>
          <c:extLst>
            <c:ext xmlns:c16="http://schemas.microsoft.com/office/drawing/2014/chart" uri="{C3380CC4-5D6E-409C-BE32-E72D297353CC}">
              <c16:uniqueId val="{00000001-9B2C-4BC7-B2CC-3EB780E45D36}"/>
            </c:ext>
          </c:extLst>
        </c:ser>
        <c:ser>
          <c:idx val="2"/>
          <c:order val="2"/>
          <c:tx>
            <c:v>Equity</c:v>
          </c:tx>
          <c:cat>
            <c:numRef>
              <c:f>MainData!$A$97:$A$122</c:f>
              <c:numCache>
                <c:formatCode>0</c:formatCode>
                <c:ptCount val="26"/>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numCache>
            </c:numRef>
          </c:cat>
          <c:val>
            <c:numRef>
              <c:f>MainData!$Y$97:$Y$122</c:f>
              <c:numCache>
                <c:formatCode>0%</c:formatCode>
                <c:ptCount val="26"/>
                <c:pt idx="0">
                  <c:v>0.09</c:v>
                </c:pt>
                <c:pt idx="1">
                  <c:v>0.11</c:v>
                </c:pt>
                <c:pt idx="2">
                  <c:v>0.124</c:v>
                </c:pt>
                <c:pt idx="3">
                  <c:v>0.15720000000000001</c:v>
                </c:pt>
                <c:pt idx="4">
                  <c:v>0.17776</c:v>
                </c:pt>
                <c:pt idx="5">
                  <c:v>0.19</c:v>
                </c:pt>
                <c:pt idx="6">
                  <c:v>0.18</c:v>
                </c:pt>
                <c:pt idx="7">
                  <c:v>0.28999999999999998</c:v>
                </c:pt>
                <c:pt idx="8">
                  <c:v>0.26</c:v>
                </c:pt>
                <c:pt idx="9">
                  <c:v>0.22</c:v>
                </c:pt>
                <c:pt idx="10">
                  <c:v>0.21</c:v>
                </c:pt>
                <c:pt idx="11">
                  <c:v>0.18</c:v>
                </c:pt>
                <c:pt idx="12">
                  <c:v>0.2</c:v>
                </c:pt>
                <c:pt idx="13">
                  <c:v>0.27</c:v>
                </c:pt>
                <c:pt idx="14">
                  <c:v>0.26</c:v>
                </c:pt>
                <c:pt idx="15">
                  <c:v>0.33</c:v>
                </c:pt>
                <c:pt idx="16">
                  <c:v>0.57999999999999996</c:v>
                </c:pt>
                <c:pt idx="17">
                  <c:v>0.61</c:v>
                </c:pt>
                <c:pt idx="18">
                  <c:v>0.36</c:v>
                </c:pt>
                <c:pt idx="19">
                  <c:v>0.31</c:v>
                </c:pt>
                <c:pt idx="20">
                  <c:v>0.31</c:v>
                </c:pt>
                <c:pt idx="21">
                  <c:v>0.21</c:v>
                </c:pt>
                <c:pt idx="22">
                  <c:v>0.14000000000000001</c:v>
                </c:pt>
                <c:pt idx="23">
                  <c:v>0.16</c:v>
                </c:pt>
                <c:pt idx="24">
                  <c:v>0.17</c:v>
                </c:pt>
                <c:pt idx="25">
                  <c:v>0.18</c:v>
                </c:pt>
              </c:numCache>
            </c:numRef>
          </c:val>
          <c:extLst>
            <c:ext xmlns:c16="http://schemas.microsoft.com/office/drawing/2014/chart" uri="{C3380CC4-5D6E-409C-BE32-E72D297353CC}">
              <c16:uniqueId val="{00000002-9B2C-4BC7-B2CC-3EB780E45D36}"/>
            </c:ext>
          </c:extLst>
        </c:ser>
        <c:ser>
          <c:idx val="3"/>
          <c:order val="3"/>
          <c:tx>
            <c:v>Non-equity financial assets </c:v>
          </c:tx>
          <c:cat>
            <c:numRef>
              <c:f>MainData!$A$97:$A$122</c:f>
              <c:numCache>
                <c:formatCode>0</c:formatCode>
                <c:ptCount val="26"/>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numCache>
            </c:numRef>
          </c:cat>
          <c:val>
            <c:numRef>
              <c:f>MainData!$Z$97:$Z$122</c:f>
              <c:numCache>
                <c:formatCode>0%</c:formatCode>
                <c:ptCount val="26"/>
                <c:pt idx="0">
                  <c:v>0.76</c:v>
                </c:pt>
                <c:pt idx="1">
                  <c:v>0.628</c:v>
                </c:pt>
                <c:pt idx="2">
                  <c:v>0.52439999999999998</c:v>
                </c:pt>
                <c:pt idx="3">
                  <c:v>0.44551999999999997</c:v>
                </c:pt>
                <c:pt idx="4">
                  <c:v>0.38841599999999998</c:v>
                </c:pt>
                <c:pt idx="5">
                  <c:v>0.1</c:v>
                </c:pt>
                <c:pt idx="6">
                  <c:v>0.11</c:v>
                </c:pt>
                <c:pt idx="7">
                  <c:v>0.13</c:v>
                </c:pt>
                <c:pt idx="8">
                  <c:v>0.16</c:v>
                </c:pt>
                <c:pt idx="9">
                  <c:v>0.11</c:v>
                </c:pt>
                <c:pt idx="10">
                  <c:v>0.11</c:v>
                </c:pt>
                <c:pt idx="11">
                  <c:v>0.13</c:v>
                </c:pt>
                <c:pt idx="12">
                  <c:v>0.15</c:v>
                </c:pt>
                <c:pt idx="13">
                  <c:v>0.18</c:v>
                </c:pt>
                <c:pt idx="14">
                  <c:v>0.19</c:v>
                </c:pt>
                <c:pt idx="15">
                  <c:v>0.2</c:v>
                </c:pt>
                <c:pt idx="16">
                  <c:v>0.22</c:v>
                </c:pt>
                <c:pt idx="17">
                  <c:v>0.24</c:v>
                </c:pt>
                <c:pt idx="18">
                  <c:v>0.23</c:v>
                </c:pt>
                <c:pt idx="19">
                  <c:v>0.28999999999999998</c:v>
                </c:pt>
                <c:pt idx="20">
                  <c:v>0.3</c:v>
                </c:pt>
                <c:pt idx="21">
                  <c:v>0.31</c:v>
                </c:pt>
                <c:pt idx="22">
                  <c:v>0.33</c:v>
                </c:pt>
                <c:pt idx="23">
                  <c:v>0.35</c:v>
                </c:pt>
                <c:pt idx="24">
                  <c:v>0.36</c:v>
                </c:pt>
                <c:pt idx="25">
                  <c:v>0.38</c:v>
                </c:pt>
              </c:numCache>
            </c:numRef>
          </c:val>
          <c:extLst>
            <c:ext xmlns:c16="http://schemas.microsoft.com/office/drawing/2014/chart" uri="{C3380CC4-5D6E-409C-BE32-E72D297353CC}">
              <c16:uniqueId val="{00000003-9B2C-4BC7-B2CC-3EB780E45D36}"/>
            </c:ext>
          </c:extLst>
        </c:ser>
        <c:ser>
          <c:idx val="4"/>
          <c:order val="4"/>
          <c:tx>
            <c:v>Offshore wealth</c:v>
          </c:tx>
          <c:val>
            <c:numRef>
              <c:f>MainData!$AA$97:$AA$122</c:f>
              <c:numCache>
                <c:formatCode>0%</c:formatCode>
                <c:ptCount val="26"/>
                <c:pt idx="0">
                  <c:v>0</c:v>
                </c:pt>
                <c:pt idx="1">
                  <c:v>2.1999999999999999E-2</c:v>
                </c:pt>
                <c:pt idx="2">
                  <c:v>4.5600000000000002E-2</c:v>
                </c:pt>
                <c:pt idx="3">
                  <c:v>7.2480000000000003E-2</c:v>
                </c:pt>
                <c:pt idx="4">
                  <c:v>0.10398399999999999</c:v>
                </c:pt>
                <c:pt idx="5">
                  <c:v>0.11</c:v>
                </c:pt>
                <c:pt idx="6">
                  <c:v>0.14000000000000001</c:v>
                </c:pt>
                <c:pt idx="7">
                  <c:v>0.18</c:v>
                </c:pt>
                <c:pt idx="8">
                  <c:v>0.23</c:v>
                </c:pt>
                <c:pt idx="9">
                  <c:v>0.28000000000000003</c:v>
                </c:pt>
                <c:pt idx="10">
                  <c:v>0.32</c:v>
                </c:pt>
                <c:pt idx="11">
                  <c:v>0.39</c:v>
                </c:pt>
                <c:pt idx="12">
                  <c:v>0.48</c:v>
                </c:pt>
                <c:pt idx="13">
                  <c:v>0.51</c:v>
                </c:pt>
                <c:pt idx="14">
                  <c:v>0.53</c:v>
                </c:pt>
                <c:pt idx="15">
                  <c:v>0.56000000000000005</c:v>
                </c:pt>
                <c:pt idx="16">
                  <c:v>0.56000000000000005</c:v>
                </c:pt>
                <c:pt idx="17">
                  <c:v>0.59</c:v>
                </c:pt>
                <c:pt idx="18">
                  <c:v>0.6</c:v>
                </c:pt>
                <c:pt idx="19">
                  <c:v>0.63</c:v>
                </c:pt>
                <c:pt idx="20">
                  <c:v>0.65</c:v>
                </c:pt>
                <c:pt idx="21">
                  <c:v>0.66</c:v>
                </c:pt>
                <c:pt idx="22">
                  <c:v>0.68</c:v>
                </c:pt>
                <c:pt idx="23">
                  <c:v>0.7</c:v>
                </c:pt>
                <c:pt idx="24">
                  <c:v>0.73</c:v>
                </c:pt>
                <c:pt idx="25">
                  <c:v>0.74</c:v>
                </c:pt>
              </c:numCache>
            </c:numRef>
          </c:val>
          <c:extLst>
            <c:ext xmlns:c16="http://schemas.microsoft.com/office/drawing/2014/chart" uri="{C3380CC4-5D6E-409C-BE32-E72D297353CC}">
              <c16:uniqueId val="{00000004-9B2C-4BC7-B2CC-3EB780E45D36}"/>
            </c:ext>
          </c:extLst>
        </c:ser>
        <c:dLbls>
          <c:showLegendKey val="0"/>
          <c:showVal val="0"/>
          <c:showCatName val="0"/>
          <c:showSerName val="0"/>
          <c:showPercent val="0"/>
          <c:showBubbleSize val="0"/>
        </c:dLbls>
        <c:axId val="2131973432"/>
        <c:axId val="2131977128"/>
      </c:areaChart>
      <c:catAx>
        <c:axId val="2131973432"/>
        <c:scaling>
          <c:orientation val="minMax"/>
        </c:scaling>
        <c:delete val="0"/>
        <c:axPos val="b"/>
        <c:majorGridlines>
          <c:spPr>
            <a:ln w="3175">
              <a:solidFill>
                <a:schemeClr val="bg1">
                  <a:lumMod val="75000"/>
                </a:schemeClr>
              </a:solidFill>
              <a:prstDash val="sysDash"/>
            </a:ln>
          </c:spPr>
        </c:majorGridlines>
        <c:numFmt formatCode="General" sourceLinked="0"/>
        <c:majorTickMark val="out"/>
        <c:minorTickMark val="none"/>
        <c:tickLblPos val="nextTo"/>
        <c:spPr>
          <a:ln w="3175">
            <a:solidFill>
              <a:srgbClr val="000000"/>
            </a:solidFill>
            <a:prstDash val="solid"/>
          </a:ln>
        </c:spPr>
        <c:txPr>
          <a:bodyPr rot="0" vert="horz"/>
          <a:lstStyle/>
          <a:p>
            <a:pPr>
              <a:defRPr sz="1500" b="0" i="0" u="none" strike="noStrike" baseline="0">
                <a:solidFill>
                  <a:srgbClr val="000000"/>
                </a:solidFill>
                <a:latin typeface="Arial"/>
                <a:ea typeface="Arial"/>
                <a:cs typeface="Arial"/>
              </a:defRPr>
            </a:pPr>
            <a:endParaRPr lang="zh-CN"/>
          </a:p>
        </c:txPr>
        <c:crossAx val="2131977128"/>
        <c:crossesAt val="0"/>
        <c:auto val="1"/>
        <c:lblAlgn val="ctr"/>
        <c:lblOffset val="100"/>
        <c:noMultiLvlLbl val="0"/>
      </c:catAx>
      <c:valAx>
        <c:axId val="2131977128"/>
        <c:scaling>
          <c:orientation val="minMax"/>
          <c:max val="5"/>
          <c:min val="0"/>
        </c:scaling>
        <c:delete val="0"/>
        <c:axPos val="l"/>
        <c:majorGridlines>
          <c:spPr>
            <a:ln w="3175">
              <a:solidFill>
                <a:schemeClr val="bg1">
                  <a:lumMod val="75000"/>
                </a:schemeClr>
              </a:solidFill>
              <a:prstDash val="solid"/>
            </a:ln>
          </c:spPr>
        </c:majorGridlines>
        <c:numFmt formatCode="0%" sourceLinked="0"/>
        <c:majorTickMark val="out"/>
        <c:minorTickMark val="none"/>
        <c:tickLblPos val="nextTo"/>
        <c:spPr>
          <a:ln w="3175">
            <a:solidFill>
              <a:srgbClr val="000000"/>
            </a:solidFill>
            <a:prstDash val="solid"/>
          </a:ln>
        </c:spPr>
        <c:txPr>
          <a:bodyPr rot="0" vert="horz"/>
          <a:lstStyle/>
          <a:p>
            <a:pPr>
              <a:defRPr sz="1500" b="0" i="0" u="none" strike="noStrike" baseline="0">
                <a:solidFill>
                  <a:srgbClr val="000000"/>
                </a:solidFill>
                <a:latin typeface="Arial"/>
                <a:ea typeface="Arial"/>
                <a:cs typeface="Arial"/>
              </a:defRPr>
            </a:pPr>
            <a:endParaRPr lang="zh-CN"/>
          </a:p>
        </c:txPr>
        <c:crossAx val="2131973432"/>
        <c:crosses val="autoZero"/>
        <c:crossBetween val="midCat"/>
        <c:majorUnit val="0.5"/>
      </c:valAx>
      <c:spPr>
        <a:solidFill>
          <a:srgbClr val="FFFFFF"/>
        </a:solidFill>
        <a:ln w="3175">
          <a:solidFill>
            <a:srgbClr val="000000"/>
          </a:solidFill>
          <a:prstDash val="solid"/>
        </a:ln>
      </c:spPr>
    </c:plotArea>
    <c:legend>
      <c:legendPos val="l"/>
      <c:layout>
        <c:manualLayout>
          <c:xMode val="edge"/>
          <c:yMode val="edge"/>
          <c:x val="0.101646178746345"/>
          <c:y val="0.13819164869999701"/>
          <c:w val="0.38036821959755024"/>
          <c:h val="0.23231354507652835"/>
        </c:manualLayout>
      </c:layout>
      <c:overlay val="1"/>
      <c:spPr>
        <a:solidFill>
          <a:schemeClr val="bg1"/>
        </a:solidFill>
        <a:ln w="12700">
          <a:solidFill>
            <a:schemeClr val="tx1"/>
          </a:solidFill>
        </a:ln>
      </c:spPr>
      <c:txPr>
        <a:bodyPr/>
        <a:lstStyle/>
        <a:p>
          <a:pPr>
            <a:defRPr sz="1600"/>
          </a:pPr>
          <a:endParaRPr lang="zh-CN"/>
        </a:p>
      </c:txPr>
    </c:legend>
    <c:plotVisOnly val="1"/>
    <c:dispBlanksAs val="span"/>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zh-CN"/>
    </a:p>
  </c:txPr>
  <c:userShapes r:id="rId1"/>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fr-FR" sz="1600" b="1" i="0" u="none" strike="noStrike" baseline="0">
                <a:effectLst/>
              </a:rPr>
              <a:t>Figure </a:t>
            </a:r>
            <a:r>
              <a:rPr lang="ta-IN" sz="1600" b="1" i="0" u="none" strike="noStrike" baseline="0">
                <a:effectLst/>
              </a:rPr>
              <a:t>3</a:t>
            </a:r>
            <a:r>
              <a:rPr lang="fr-FR" sz="1600" b="1" i="0" u="none" strike="noStrike" baseline="0">
                <a:effectLst/>
              </a:rPr>
              <a:t>: The decline of public property: </a:t>
            </a:r>
            <a:r>
              <a:rPr lang="ta-IN" sz="1600" b="1" i="0" u="none" strike="noStrike" baseline="0">
                <a:effectLst/>
              </a:rPr>
              <a:t>China </a:t>
            </a:r>
            <a:r>
              <a:rPr lang="en-US" sz="1600" b="1" i="0" u="none" strike="noStrike" baseline="0">
                <a:effectLst/>
              </a:rPr>
              <a:t>and</a:t>
            </a:r>
            <a:r>
              <a:rPr lang="ta-IN" sz="1600" b="1" i="0" u="none" strike="noStrike" baseline="0">
                <a:effectLst/>
              </a:rPr>
              <a:t> </a:t>
            </a:r>
            <a:r>
              <a:rPr lang="fr-FR" sz="1600" b="1" i="0" u="none" strike="noStrike" baseline="0">
                <a:effectLst/>
              </a:rPr>
              <a:t>Russia vs Western countries  </a:t>
            </a:r>
            <a:r>
              <a:rPr lang="fr-FR" sz="1600" b="0" i="0" u="none" strike="noStrike" baseline="0">
                <a:effectLst/>
              </a:rPr>
              <a:t>(share of net public wealth in net national wealth) </a:t>
            </a:r>
            <a:endParaRPr lang="en-US" sz="1600"/>
          </a:p>
        </c:rich>
      </c:tx>
      <c:layout>
        <c:manualLayout>
          <c:xMode val="edge"/>
          <c:yMode val="edge"/>
          <c:x val="0.15054908094514799"/>
          <c:y val="6.7669176938557601E-3"/>
        </c:manualLayout>
      </c:layout>
      <c:overlay val="0"/>
    </c:title>
    <c:autoTitleDeleted val="0"/>
    <c:plotArea>
      <c:layout>
        <c:manualLayout>
          <c:layoutTarget val="inner"/>
          <c:xMode val="edge"/>
          <c:yMode val="edge"/>
          <c:x val="6.87488771749942E-2"/>
          <c:y val="0.10622622611957"/>
          <c:w val="0.90093246078353895"/>
          <c:h val="0.83035852733855398"/>
        </c:manualLayout>
      </c:layout>
      <c:lineChart>
        <c:grouping val="standard"/>
        <c:varyColors val="0"/>
        <c:ser>
          <c:idx val="2"/>
          <c:order val="0"/>
          <c:tx>
            <c:v>China</c:v>
          </c:tx>
          <c:spPr>
            <a:ln w="25400">
              <a:solidFill>
                <a:srgbClr val="FF0000"/>
              </a:solidFill>
            </a:ln>
          </c:spPr>
          <c:marker>
            <c:symbol val="circle"/>
            <c:size val="7"/>
            <c:spPr>
              <a:solidFill>
                <a:srgbClr val="FF0000"/>
              </a:solidFill>
              <a:ln>
                <a:solidFill>
                  <a:srgbClr val="FF0000"/>
                </a:solidFill>
              </a:ln>
            </c:spPr>
          </c:marker>
          <c:cat>
            <c:numRef>
              <c:f>Russia3!$A$7:$A$42</c:f>
              <c:numCache>
                <c:formatCode>0</c:formatCode>
                <c:ptCount val="36"/>
                <c:pt idx="0">
                  <c:v>1980</c:v>
                </c:pt>
                <c:pt idx="1">
                  <c:v>1981</c:v>
                </c:pt>
                <c:pt idx="2">
                  <c:v>1982</c:v>
                </c:pt>
                <c:pt idx="3">
                  <c:v>1983</c:v>
                </c:pt>
                <c:pt idx="4">
                  <c:v>1984</c:v>
                </c:pt>
                <c:pt idx="5">
                  <c:v>1985</c:v>
                </c:pt>
                <c:pt idx="6">
                  <c:v>1986</c:v>
                </c:pt>
                <c:pt idx="7">
                  <c:v>1987</c:v>
                </c:pt>
                <c:pt idx="8">
                  <c:v>1988</c:v>
                </c:pt>
                <c:pt idx="9">
                  <c:v>1989</c:v>
                </c:pt>
                <c:pt idx="10">
                  <c:v>1990</c:v>
                </c:pt>
                <c:pt idx="11">
                  <c:v>1991</c:v>
                </c:pt>
                <c:pt idx="12">
                  <c:v>1992</c:v>
                </c:pt>
                <c:pt idx="13">
                  <c:v>1993</c:v>
                </c:pt>
                <c:pt idx="14">
                  <c:v>1994</c:v>
                </c:pt>
                <c:pt idx="15">
                  <c:v>1995</c:v>
                </c:pt>
                <c:pt idx="16">
                  <c:v>1996</c:v>
                </c:pt>
                <c:pt idx="17">
                  <c:v>1997</c:v>
                </c:pt>
                <c:pt idx="18">
                  <c:v>1998</c:v>
                </c:pt>
                <c:pt idx="19">
                  <c:v>1999</c:v>
                </c:pt>
                <c:pt idx="20">
                  <c:v>2000</c:v>
                </c:pt>
                <c:pt idx="21">
                  <c:v>2001</c:v>
                </c:pt>
                <c:pt idx="22">
                  <c:v>2002</c:v>
                </c:pt>
                <c:pt idx="23">
                  <c:v>2003</c:v>
                </c:pt>
                <c:pt idx="24">
                  <c:v>2004</c:v>
                </c:pt>
                <c:pt idx="25">
                  <c:v>2005</c:v>
                </c:pt>
                <c:pt idx="26">
                  <c:v>2006</c:v>
                </c:pt>
                <c:pt idx="27">
                  <c:v>2007</c:v>
                </c:pt>
                <c:pt idx="28">
                  <c:v>2008</c:v>
                </c:pt>
                <c:pt idx="29">
                  <c:v>2009</c:v>
                </c:pt>
                <c:pt idx="30">
                  <c:v>2010</c:v>
                </c:pt>
                <c:pt idx="31">
                  <c:v>2011</c:v>
                </c:pt>
                <c:pt idx="32">
                  <c:v>2012</c:v>
                </c:pt>
                <c:pt idx="33">
                  <c:v>2013</c:v>
                </c:pt>
                <c:pt idx="34">
                  <c:v>2014</c:v>
                </c:pt>
                <c:pt idx="35">
                  <c:v>2015</c:v>
                </c:pt>
              </c:numCache>
            </c:numRef>
          </c:cat>
          <c:val>
            <c:numRef>
              <c:f>China3!$W$10:$W$45</c:f>
              <c:numCache>
                <c:formatCode>0%</c:formatCode>
                <c:ptCount val="36"/>
                <c:pt idx="0">
                  <c:v>0.66872565933769645</c:v>
                </c:pt>
                <c:pt idx="1">
                  <c:v>0.65619819143725333</c:v>
                </c:pt>
                <c:pt idx="2">
                  <c:v>0.62182612220600897</c:v>
                </c:pt>
                <c:pt idx="3">
                  <c:v>0.59036822776878417</c:v>
                </c:pt>
                <c:pt idx="4">
                  <c:v>0.57974647631679666</c:v>
                </c:pt>
                <c:pt idx="5">
                  <c:v>0.56805587964137061</c:v>
                </c:pt>
                <c:pt idx="6">
                  <c:v>0.56363359631313747</c:v>
                </c:pt>
                <c:pt idx="7">
                  <c:v>0.55836764216008716</c:v>
                </c:pt>
                <c:pt idx="8">
                  <c:v>0.55413842619856113</c:v>
                </c:pt>
                <c:pt idx="9">
                  <c:v>0.55630180612779434</c:v>
                </c:pt>
                <c:pt idx="10">
                  <c:v>0.55425730122241068</c:v>
                </c:pt>
                <c:pt idx="11">
                  <c:v>0.55419951977987381</c:v>
                </c:pt>
                <c:pt idx="12">
                  <c:v>0.54381376527940273</c:v>
                </c:pt>
                <c:pt idx="13">
                  <c:v>0.52989538399208003</c:v>
                </c:pt>
                <c:pt idx="14">
                  <c:v>0.51652784693816833</c:v>
                </c:pt>
                <c:pt idx="15">
                  <c:v>0.49937301574184179</c:v>
                </c:pt>
                <c:pt idx="16">
                  <c:v>0.4829877262381172</c:v>
                </c:pt>
                <c:pt idx="17">
                  <c:v>0.46160416944523558</c:v>
                </c:pt>
                <c:pt idx="18">
                  <c:v>0.44252116729718721</c:v>
                </c:pt>
                <c:pt idx="19">
                  <c:v>0.42769871356558431</c:v>
                </c:pt>
                <c:pt idx="20">
                  <c:v>0.41395895848127101</c:v>
                </c:pt>
                <c:pt idx="21">
                  <c:v>0.3994998387611613</c:v>
                </c:pt>
                <c:pt idx="22">
                  <c:v>0.36686556071362608</c:v>
                </c:pt>
                <c:pt idx="23">
                  <c:v>0.34007001937372033</c:v>
                </c:pt>
                <c:pt idx="24">
                  <c:v>0.33327638002788729</c:v>
                </c:pt>
                <c:pt idx="25">
                  <c:v>0.31633100355070393</c:v>
                </c:pt>
                <c:pt idx="26">
                  <c:v>0.31052731897852848</c:v>
                </c:pt>
                <c:pt idx="27">
                  <c:v>0.33961810977129842</c:v>
                </c:pt>
                <c:pt idx="28">
                  <c:v>0.32786204311558192</c:v>
                </c:pt>
                <c:pt idx="29">
                  <c:v>0.29950880488888304</c:v>
                </c:pt>
                <c:pt idx="30">
                  <c:v>0.31180487433635612</c:v>
                </c:pt>
                <c:pt idx="31">
                  <c:v>0.31553734771892095</c:v>
                </c:pt>
                <c:pt idx="32">
                  <c:v>0.31204298540926206</c:v>
                </c:pt>
                <c:pt idx="33">
                  <c:v>0.31885506330817909</c:v>
                </c:pt>
                <c:pt idx="34">
                  <c:v>0.32219482137288846</c:v>
                </c:pt>
                <c:pt idx="35">
                  <c:v>0.31404608749687118</c:v>
                </c:pt>
              </c:numCache>
            </c:numRef>
          </c:val>
          <c:smooth val="1"/>
          <c:extLst>
            <c:ext xmlns:c16="http://schemas.microsoft.com/office/drawing/2014/chart" uri="{C3380CC4-5D6E-409C-BE32-E72D297353CC}">
              <c16:uniqueId val="{00000001-C777-400C-A28D-23A7B9A5845F}"/>
            </c:ext>
          </c:extLst>
        </c:ser>
        <c:ser>
          <c:idx val="6"/>
          <c:order val="1"/>
          <c:tx>
            <c:v>Russia</c:v>
          </c:tx>
          <c:spPr>
            <a:ln w="25400">
              <a:solidFill>
                <a:schemeClr val="tx2">
                  <a:lumMod val="60000"/>
                  <a:lumOff val="40000"/>
                </a:schemeClr>
              </a:solidFill>
            </a:ln>
          </c:spPr>
          <c:marker>
            <c:symbol val="square"/>
            <c:size val="7"/>
            <c:spPr>
              <a:solidFill>
                <a:schemeClr val="tx2">
                  <a:lumMod val="60000"/>
                  <a:lumOff val="40000"/>
                </a:schemeClr>
              </a:solidFill>
              <a:ln>
                <a:solidFill>
                  <a:schemeClr val="tx2">
                    <a:lumMod val="60000"/>
                    <a:lumOff val="40000"/>
                  </a:schemeClr>
                </a:solidFill>
              </a:ln>
            </c:spPr>
          </c:marker>
          <c:val>
            <c:numRef>
              <c:f>Russia3!$D$7:$D$42</c:f>
              <c:numCache>
                <c:formatCode>0%</c:formatCode>
                <c:ptCount val="36"/>
                <c:pt idx="0">
                  <c:v>0.75</c:v>
                </c:pt>
                <c:pt idx="1">
                  <c:v>0.74585794569681452</c:v>
                </c:pt>
                <c:pt idx="2">
                  <c:v>0.74171589139362903</c:v>
                </c:pt>
                <c:pt idx="3">
                  <c:v>0.73757383709044355</c:v>
                </c:pt>
                <c:pt idx="4">
                  <c:v>0.73343178278725807</c:v>
                </c:pt>
                <c:pt idx="5">
                  <c:v>0.72928972848407259</c:v>
                </c:pt>
                <c:pt idx="6">
                  <c:v>0.7251476741808871</c:v>
                </c:pt>
                <c:pt idx="7">
                  <c:v>0.72100561987770162</c:v>
                </c:pt>
                <c:pt idx="8">
                  <c:v>0.71686356557451614</c:v>
                </c:pt>
                <c:pt idx="9">
                  <c:v>0.71272151127133065</c:v>
                </c:pt>
                <c:pt idx="10">
                  <c:v>0.70857945696814484</c:v>
                </c:pt>
                <c:pt idx="15">
                  <c:v>0.35677307482529713</c:v>
                </c:pt>
                <c:pt idx="16">
                  <c:v>0.33947848380320061</c:v>
                </c:pt>
                <c:pt idx="17">
                  <c:v>0.2999478993983532</c:v>
                </c:pt>
                <c:pt idx="18">
                  <c:v>0.24082671590730639</c:v>
                </c:pt>
                <c:pt idx="19">
                  <c:v>0.23272669338895824</c:v>
                </c:pt>
                <c:pt idx="20">
                  <c:v>0.23417256879828313</c:v>
                </c:pt>
                <c:pt idx="21">
                  <c:v>0.2887132445610226</c:v>
                </c:pt>
                <c:pt idx="22">
                  <c:v>0.30483217280434916</c:v>
                </c:pt>
                <c:pt idx="23">
                  <c:v>0.28707178598105271</c:v>
                </c:pt>
                <c:pt idx="24">
                  <c:v>0.27244132424426631</c:v>
                </c:pt>
                <c:pt idx="25">
                  <c:v>0.2708829188930178</c:v>
                </c:pt>
                <c:pt idx="26">
                  <c:v>0.27093944549258575</c:v>
                </c:pt>
                <c:pt idx="27">
                  <c:v>0.25808390696290495</c:v>
                </c:pt>
                <c:pt idx="28">
                  <c:v>0.24385583527047408</c:v>
                </c:pt>
                <c:pt idx="29">
                  <c:v>0.24160989886803483</c:v>
                </c:pt>
                <c:pt idx="30">
                  <c:v>0.21825695406849771</c:v>
                </c:pt>
                <c:pt idx="31">
                  <c:v>0.20736662919900589</c:v>
                </c:pt>
                <c:pt idx="32">
                  <c:v>0.20231453895139975</c:v>
                </c:pt>
                <c:pt idx="33">
                  <c:v>0.19511568240799343</c:v>
                </c:pt>
                <c:pt idx="34">
                  <c:v>0.18977674323703084</c:v>
                </c:pt>
                <c:pt idx="35">
                  <c:v>0.1853552371295169</c:v>
                </c:pt>
              </c:numCache>
            </c:numRef>
          </c:val>
          <c:smooth val="0"/>
          <c:extLst>
            <c:ext xmlns:c16="http://schemas.microsoft.com/office/drawing/2014/chart" uri="{C3380CC4-5D6E-409C-BE32-E72D297353CC}">
              <c16:uniqueId val="{00000000-C777-400C-A28D-23A7B9A5845F}"/>
            </c:ext>
          </c:extLst>
        </c:ser>
        <c:ser>
          <c:idx val="0"/>
          <c:order val="3"/>
          <c:tx>
            <c:v>USA</c:v>
          </c:tx>
          <c:spPr>
            <a:ln w="22225">
              <a:solidFill>
                <a:schemeClr val="accent5">
                  <a:lumMod val="75000"/>
                </a:schemeClr>
              </a:solidFill>
            </a:ln>
          </c:spPr>
          <c:marker>
            <c:symbol val="square"/>
            <c:size val="6"/>
            <c:spPr>
              <a:solidFill>
                <a:schemeClr val="accent5">
                  <a:lumMod val="75000"/>
                </a:schemeClr>
              </a:solidFill>
              <a:ln>
                <a:solidFill>
                  <a:schemeClr val="accent5">
                    <a:lumMod val="75000"/>
                  </a:schemeClr>
                </a:solidFill>
              </a:ln>
            </c:spPr>
          </c:marker>
          <c:cat>
            <c:numRef>
              <c:f>Russia3!$A$7:$A$42</c:f>
              <c:numCache>
                <c:formatCode>0</c:formatCode>
                <c:ptCount val="36"/>
                <c:pt idx="0">
                  <c:v>1980</c:v>
                </c:pt>
                <c:pt idx="1">
                  <c:v>1981</c:v>
                </c:pt>
                <c:pt idx="2">
                  <c:v>1982</c:v>
                </c:pt>
                <c:pt idx="3">
                  <c:v>1983</c:v>
                </c:pt>
                <c:pt idx="4">
                  <c:v>1984</c:v>
                </c:pt>
                <c:pt idx="5">
                  <c:v>1985</c:v>
                </c:pt>
                <c:pt idx="6">
                  <c:v>1986</c:v>
                </c:pt>
                <c:pt idx="7">
                  <c:v>1987</c:v>
                </c:pt>
                <c:pt idx="8">
                  <c:v>1988</c:v>
                </c:pt>
                <c:pt idx="9">
                  <c:v>1989</c:v>
                </c:pt>
                <c:pt idx="10">
                  <c:v>1990</c:v>
                </c:pt>
                <c:pt idx="11">
                  <c:v>1991</c:v>
                </c:pt>
                <c:pt idx="12">
                  <c:v>1992</c:v>
                </c:pt>
                <c:pt idx="13">
                  <c:v>1993</c:v>
                </c:pt>
                <c:pt idx="14">
                  <c:v>1994</c:v>
                </c:pt>
                <c:pt idx="15">
                  <c:v>1995</c:v>
                </c:pt>
                <c:pt idx="16">
                  <c:v>1996</c:v>
                </c:pt>
                <c:pt idx="17">
                  <c:v>1997</c:v>
                </c:pt>
                <c:pt idx="18">
                  <c:v>1998</c:v>
                </c:pt>
                <c:pt idx="19">
                  <c:v>1999</c:v>
                </c:pt>
                <c:pt idx="20">
                  <c:v>2000</c:v>
                </c:pt>
                <c:pt idx="21">
                  <c:v>2001</c:v>
                </c:pt>
                <c:pt idx="22">
                  <c:v>2002</c:v>
                </c:pt>
                <c:pt idx="23">
                  <c:v>2003</c:v>
                </c:pt>
                <c:pt idx="24">
                  <c:v>2004</c:v>
                </c:pt>
                <c:pt idx="25">
                  <c:v>2005</c:v>
                </c:pt>
                <c:pt idx="26">
                  <c:v>2006</c:v>
                </c:pt>
                <c:pt idx="27">
                  <c:v>2007</c:v>
                </c:pt>
                <c:pt idx="28">
                  <c:v>2008</c:v>
                </c:pt>
                <c:pt idx="29">
                  <c:v>2009</c:v>
                </c:pt>
                <c:pt idx="30">
                  <c:v>2010</c:v>
                </c:pt>
                <c:pt idx="31">
                  <c:v>2011</c:v>
                </c:pt>
                <c:pt idx="32">
                  <c:v>2012</c:v>
                </c:pt>
                <c:pt idx="33">
                  <c:v>2013</c:v>
                </c:pt>
                <c:pt idx="34">
                  <c:v>2014</c:v>
                </c:pt>
                <c:pt idx="35">
                  <c:v>2015</c:v>
                </c:pt>
              </c:numCache>
            </c:numRef>
          </c:cat>
          <c:val>
            <c:numRef>
              <c:f>China3!$CD$10:$CD$45</c:f>
              <c:numCache>
                <c:formatCode>0%</c:formatCode>
                <c:ptCount val="36"/>
                <c:pt idx="0">
                  <c:v>0.15444718983114156</c:v>
                </c:pt>
                <c:pt idx="1">
                  <c:v>0.15992156236360397</c:v>
                </c:pt>
                <c:pt idx="2">
                  <c:v>0.15417609803450932</c:v>
                </c:pt>
                <c:pt idx="3">
                  <c:v>0.14104194639625553</c:v>
                </c:pt>
                <c:pt idx="4">
                  <c:v>0.12661300528769401</c:v>
                </c:pt>
                <c:pt idx="5">
                  <c:v>0.11250125446530609</c:v>
                </c:pt>
                <c:pt idx="6">
                  <c:v>9.9119472014903634E-2</c:v>
                </c:pt>
                <c:pt idx="7">
                  <c:v>9.0742226608489435E-2</c:v>
                </c:pt>
                <c:pt idx="8">
                  <c:v>8.3626173392666203E-2</c:v>
                </c:pt>
                <c:pt idx="9">
                  <c:v>7.6287451075053997E-2</c:v>
                </c:pt>
                <c:pt idx="10">
                  <c:v>7.1083011747718527E-2</c:v>
                </c:pt>
                <c:pt idx="11">
                  <c:v>6.3011028678215467E-2</c:v>
                </c:pt>
                <c:pt idx="12">
                  <c:v>4.7777028486973586E-2</c:v>
                </c:pt>
                <c:pt idx="13">
                  <c:v>3.3352299928127056E-2</c:v>
                </c:pt>
                <c:pt idx="14">
                  <c:v>2.6982190829738257E-2</c:v>
                </c:pt>
                <c:pt idx="15">
                  <c:v>2.6440727139786638E-2</c:v>
                </c:pt>
                <c:pt idx="16">
                  <c:v>3.2043023568733953E-2</c:v>
                </c:pt>
                <c:pt idx="17">
                  <c:v>4.2364691926585686E-2</c:v>
                </c:pt>
                <c:pt idx="18">
                  <c:v>5.2506761060664278E-2</c:v>
                </c:pt>
                <c:pt idx="19">
                  <c:v>6.2652443673820044E-2</c:v>
                </c:pt>
                <c:pt idx="20">
                  <c:v>7.2765579033704078E-2</c:v>
                </c:pt>
                <c:pt idx="21">
                  <c:v>8.0992430426203424E-2</c:v>
                </c:pt>
                <c:pt idx="22">
                  <c:v>8.2482400284852639E-2</c:v>
                </c:pt>
                <c:pt idx="23">
                  <c:v>7.8006455163139213E-2</c:v>
                </c:pt>
                <c:pt idx="24">
                  <c:v>6.7865001323737281E-2</c:v>
                </c:pt>
                <c:pt idx="25">
                  <c:v>6.340332310621416E-2</c:v>
                </c:pt>
                <c:pt idx="26">
                  <c:v>7.0451817108016651E-2</c:v>
                </c:pt>
                <c:pt idx="27">
                  <c:v>7.7349422616957403E-2</c:v>
                </c:pt>
                <c:pt idx="28">
                  <c:v>6.8755248179269146E-2</c:v>
                </c:pt>
                <c:pt idx="29">
                  <c:v>3.4236265349848277E-2</c:v>
                </c:pt>
                <c:pt idx="30">
                  <c:v>-4.3848016931997833E-4</c:v>
                </c:pt>
                <c:pt idx="31">
                  <c:v>-2.3485848551488064E-2</c:v>
                </c:pt>
                <c:pt idx="32">
                  <c:v>-3.7101200505045111E-2</c:v>
                </c:pt>
                <c:pt idx="33">
                  <c:v>-3.6235402922512094E-2</c:v>
                </c:pt>
                <c:pt idx="34">
                  <c:v>-3.2221145845416486E-2</c:v>
                </c:pt>
                <c:pt idx="35">
                  <c:v>-3.5358349700396856E-2</c:v>
                </c:pt>
              </c:numCache>
            </c:numRef>
          </c:val>
          <c:smooth val="0"/>
          <c:extLst>
            <c:ext xmlns:c16="http://schemas.microsoft.com/office/drawing/2014/chart" uri="{C3380CC4-5D6E-409C-BE32-E72D297353CC}">
              <c16:uniqueId val="{00000002-C777-400C-A28D-23A7B9A5845F}"/>
            </c:ext>
          </c:extLst>
        </c:ser>
        <c:ser>
          <c:idx val="4"/>
          <c:order val="4"/>
          <c:tx>
            <c:v>Japan</c:v>
          </c:tx>
          <c:spPr>
            <a:ln w="22225">
              <a:solidFill>
                <a:schemeClr val="accent3">
                  <a:lumMod val="75000"/>
                </a:schemeClr>
              </a:solidFill>
            </a:ln>
          </c:spPr>
          <c:marker>
            <c:symbol val="triangle"/>
            <c:size val="7"/>
            <c:spPr>
              <a:solidFill>
                <a:schemeClr val="accent3">
                  <a:lumMod val="75000"/>
                </a:schemeClr>
              </a:solidFill>
              <a:ln>
                <a:solidFill>
                  <a:schemeClr val="accent3">
                    <a:lumMod val="75000"/>
                  </a:schemeClr>
                </a:solidFill>
              </a:ln>
            </c:spPr>
          </c:marker>
          <c:cat>
            <c:numRef>
              <c:f>Russia3!$A$7:$A$42</c:f>
              <c:numCache>
                <c:formatCode>0</c:formatCode>
                <c:ptCount val="36"/>
                <c:pt idx="0">
                  <c:v>1980</c:v>
                </c:pt>
                <c:pt idx="1">
                  <c:v>1981</c:v>
                </c:pt>
                <c:pt idx="2">
                  <c:v>1982</c:v>
                </c:pt>
                <c:pt idx="3">
                  <c:v>1983</c:v>
                </c:pt>
                <c:pt idx="4">
                  <c:v>1984</c:v>
                </c:pt>
                <c:pt idx="5">
                  <c:v>1985</c:v>
                </c:pt>
                <c:pt idx="6">
                  <c:v>1986</c:v>
                </c:pt>
                <c:pt idx="7">
                  <c:v>1987</c:v>
                </c:pt>
                <c:pt idx="8">
                  <c:v>1988</c:v>
                </c:pt>
                <c:pt idx="9">
                  <c:v>1989</c:v>
                </c:pt>
                <c:pt idx="10">
                  <c:v>1990</c:v>
                </c:pt>
                <c:pt idx="11">
                  <c:v>1991</c:v>
                </c:pt>
                <c:pt idx="12">
                  <c:v>1992</c:v>
                </c:pt>
                <c:pt idx="13">
                  <c:v>1993</c:v>
                </c:pt>
                <c:pt idx="14">
                  <c:v>1994</c:v>
                </c:pt>
                <c:pt idx="15">
                  <c:v>1995</c:v>
                </c:pt>
                <c:pt idx="16">
                  <c:v>1996</c:v>
                </c:pt>
                <c:pt idx="17">
                  <c:v>1997</c:v>
                </c:pt>
                <c:pt idx="18">
                  <c:v>1998</c:v>
                </c:pt>
                <c:pt idx="19">
                  <c:v>1999</c:v>
                </c:pt>
                <c:pt idx="20">
                  <c:v>2000</c:v>
                </c:pt>
                <c:pt idx="21">
                  <c:v>2001</c:v>
                </c:pt>
                <c:pt idx="22">
                  <c:v>2002</c:v>
                </c:pt>
                <c:pt idx="23">
                  <c:v>2003</c:v>
                </c:pt>
                <c:pt idx="24">
                  <c:v>2004</c:v>
                </c:pt>
                <c:pt idx="25">
                  <c:v>2005</c:v>
                </c:pt>
                <c:pt idx="26">
                  <c:v>2006</c:v>
                </c:pt>
                <c:pt idx="27">
                  <c:v>2007</c:v>
                </c:pt>
                <c:pt idx="28">
                  <c:v>2008</c:v>
                </c:pt>
                <c:pt idx="29">
                  <c:v>2009</c:v>
                </c:pt>
                <c:pt idx="30">
                  <c:v>2010</c:v>
                </c:pt>
                <c:pt idx="31">
                  <c:v>2011</c:v>
                </c:pt>
                <c:pt idx="32">
                  <c:v>2012</c:v>
                </c:pt>
                <c:pt idx="33">
                  <c:v>2013</c:v>
                </c:pt>
                <c:pt idx="34">
                  <c:v>2014</c:v>
                </c:pt>
                <c:pt idx="35">
                  <c:v>2015</c:v>
                </c:pt>
              </c:numCache>
            </c:numRef>
          </c:cat>
          <c:val>
            <c:numRef>
              <c:f>China3!$FJ$10:$FJ$45</c:f>
              <c:numCache>
                <c:formatCode>0%</c:formatCode>
                <c:ptCount val="36"/>
                <c:pt idx="0">
                  <c:v>0.15037402577057141</c:v>
                </c:pt>
                <c:pt idx="1">
                  <c:v>0.145802595947334</c:v>
                </c:pt>
                <c:pt idx="2">
                  <c:v>0.13824181415125195</c:v>
                </c:pt>
                <c:pt idx="3">
                  <c:v>0.12894136110714793</c:v>
                </c:pt>
                <c:pt idx="4">
                  <c:v>0.1209357867882538</c:v>
                </c:pt>
                <c:pt idx="5">
                  <c:v>0.11517201251000074</c:v>
                </c:pt>
                <c:pt idx="6">
                  <c:v>0.10583590626107202</c:v>
                </c:pt>
                <c:pt idx="7">
                  <c:v>0.10380998488916274</c:v>
                </c:pt>
                <c:pt idx="8">
                  <c:v>0.11015259409969481</c:v>
                </c:pt>
                <c:pt idx="9">
                  <c:v>0.1190052156214222</c:v>
                </c:pt>
                <c:pt idx="10">
                  <c:v>0.12853544171197684</c:v>
                </c:pt>
                <c:pt idx="11">
                  <c:v>0.13624081350268252</c:v>
                </c:pt>
                <c:pt idx="12">
                  <c:v>0.14161509392628291</c:v>
                </c:pt>
                <c:pt idx="13">
                  <c:v>0.14324438202247192</c:v>
                </c:pt>
                <c:pt idx="14">
                  <c:v>0.14271451472283939</c:v>
                </c:pt>
                <c:pt idx="15">
                  <c:v>0.14104995935365178</c:v>
                </c:pt>
                <c:pt idx="16">
                  <c:v>0.13718560405254165</c:v>
                </c:pt>
                <c:pt idx="17">
                  <c:v>0.1324906437407001</c:v>
                </c:pt>
                <c:pt idx="18">
                  <c:v>0.12185827191980902</c:v>
                </c:pt>
                <c:pt idx="19">
                  <c:v>0.10715980543362201</c:v>
                </c:pt>
                <c:pt idx="20">
                  <c:v>9.6230188793599805E-2</c:v>
                </c:pt>
                <c:pt idx="21">
                  <c:v>8.7313744603815635E-2</c:v>
                </c:pt>
                <c:pt idx="22">
                  <c:v>7.5490522115064851E-2</c:v>
                </c:pt>
                <c:pt idx="23">
                  <c:v>6.6022259392691712E-2</c:v>
                </c:pt>
                <c:pt idx="24">
                  <c:v>6.0168570770091856E-2</c:v>
                </c:pt>
                <c:pt idx="25">
                  <c:v>5.6488072730859651E-2</c:v>
                </c:pt>
                <c:pt idx="26">
                  <c:v>5.8338443662653713E-2</c:v>
                </c:pt>
                <c:pt idx="27">
                  <c:v>6.2632679187800799E-2</c:v>
                </c:pt>
                <c:pt idx="28">
                  <c:v>5.556807935076645E-2</c:v>
                </c:pt>
                <c:pt idx="29">
                  <c:v>3.8328176262963941E-2</c:v>
                </c:pt>
                <c:pt idx="30">
                  <c:v>2.2614478560084698E-2</c:v>
                </c:pt>
                <c:pt idx="31">
                  <c:v>3.0139246687208498E-3</c:v>
                </c:pt>
                <c:pt idx="32">
                  <c:v>-1.3241929885456437E-2</c:v>
                </c:pt>
                <c:pt idx="33">
                  <c:v>-8.9276604428119594E-3</c:v>
                </c:pt>
                <c:pt idx="34">
                  <c:v>-8.9276604428119594E-3</c:v>
                </c:pt>
                <c:pt idx="35">
                  <c:v>-8.9276604428119594E-3</c:v>
                </c:pt>
              </c:numCache>
            </c:numRef>
          </c:val>
          <c:smooth val="0"/>
          <c:extLst>
            <c:ext xmlns:c16="http://schemas.microsoft.com/office/drawing/2014/chart" uri="{C3380CC4-5D6E-409C-BE32-E72D297353CC}">
              <c16:uniqueId val="{00000003-C777-400C-A28D-23A7B9A5845F}"/>
            </c:ext>
          </c:extLst>
        </c:ser>
        <c:ser>
          <c:idx val="1"/>
          <c:order val="5"/>
          <c:tx>
            <c:v>France</c:v>
          </c:tx>
          <c:spPr>
            <a:ln w="22225">
              <a:solidFill>
                <a:schemeClr val="tx2"/>
              </a:solidFill>
            </a:ln>
          </c:spPr>
          <c:marker>
            <c:symbol val="x"/>
            <c:size val="5"/>
            <c:spPr>
              <a:solidFill>
                <a:schemeClr val="accent1"/>
              </a:solidFill>
              <a:ln>
                <a:solidFill>
                  <a:schemeClr val="tx2"/>
                </a:solidFill>
              </a:ln>
            </c:spPr>
          </c:marker>
          <c:cat>
            <c:numRef>
              <c:f>Russia3!$A$7:$A$42</c:f>
              <c:numCache>
                <c:formatCode>0</c:formatCode>
                <c:ptCount val="36"/>
                <c:pt idx="0">
                  <c:v>1980</c:v>
                </c:pt>
                <c:pt idx="1">
                  <c:v>1981</c:v>
                </c:pt>
                <c:pt idx="2">
                  <c:v>1982</c:v>
                </c:pt>
                <c:pt idx="3">
                  <c:v>1983</c:v>
                </c:pt>
                <c:pt idx="4">
                  <c:v>1984</c:v>
                </c:pt>
                <c:pt idx="5">
                  <c:v>1985</c:v>
                </c:pt>
                <c:pt idx="6">
                  <c:v>1986</c:v>
                </c:pt>
                <c:pt idx="7">
                  <c:v>1987</c:v>
                </c:pt>
                <c:pt idx="8">
                  <c:v>1988</c:v>
                </c:pt>
                <c:pt idx="9">
                  <c:v>1989</c:v>
                </c:pt>
                <c:pt idx="10">
                  <c:v>1990</c:v>
                </c:pt>
                <c:pt idx="11">
                  <c:v>1991</c:v>
                </c:pt>
                <c:pt idx="12">
                  <c:v>1992</c:v>
                </c:pt>
                <c:pt idx="13">
                  <c:v>1993</c:v>
                </c:pt>
                <c:pt idx="14">
                  <c:v>1994</c:v>
                </c:pt>
                <c:pt idx="15">
                  <c:v>1995</c:v>
                </c:pt>
                <c:pt idx="16">
                  <c:v>1996</c:v>
                </c:pt>
                <c:pt idx="17">
                  <c:v>1997</c:v>
                </c:pt>
                <c:pt idx="18">
                  <c:v>1998</c:v>
                </c:pt>
                <c:pt idx="19">
                  <c:v>1999</c:v>
                </c:pt>
                <c:pt idx="20">
                  <c:v>2000</c:v>
                </c:pt>
                <c:pt idx="21">
                  <c:v>2001</c:v>
                </c:pt>
                <c:pt idx="22">
                  <c:v>2002</c:v>
                </c:pt>
                <c:pt idx="23">
                  <c:v>2003</c:v>
                </c:pt>
                <c:pt idx="24">
                  <c:v>2004</c:v>
                </c:pt>
                <c:pt idx="25">
                  <c:v>2005</c:v>
                </c:pt>
                <c:pt idx="26">
                  <c:v>2006</c:v>
                </c:pt>
                <c:pt idx="27">
                  <c:v>2007</c:v>
                </c:pt>
                <c:pt idx="28">
                  <c:v>2008</c:v>
                </c:pt>
                <c:pt idx="29">
                  <c:v>2009</c:v>
                </c:pt>
                <c:pt idx="30">
                  <c:v>2010</c:v>
                </c:pt>
                <c:pt idx="31">
                  <c:v>2011</c:v>
                </c:pt>
                <c:pt idx="32">
                  <c:v>2012</c:v>
                </c:pt>
                <c:pt idx="33">
                  <c:v>2013</c:v>
                </c:pt>
                <c:pt idx="34">
                  <c:v>2014</c:v>
                </c:pt>
                <c:pt idx="35">
                  <c:v>2015</c:v>
                </c:pt>
              </c:numCache>
            </c:numRef>
          </c:cat>
          <c:val>
            <c:numRef>
              <c:f>China3!$DW$10:$DW$45</c:f>
              <c:numCache>
                <c:formatCode>0%</c:formatCode>
                <c:ptCount val="36"/>
                <c:pt idx="0">
                  <c:v>0.17075648762354109</c:v>
                </c:pt>
                <c:pt idx="1">
                  <c:v>0.17645562450074864</c:v>
                </c:pt>
                <c:pt idx="2">
                  <c:v>0.17615722760293467</c:v>
                </c:pt>
                <c:pt idx="3">
                  <c:v>0.17438599496344906</c:v>
                </c:pt>
                <c:pt idx="4">
                  <c:v>0.17110072964630163</c:v>
                </c:pt>
                <c:pt idx="5">
                  <c:v>0.16537815676125542</c:v>
                </c:pt>
                <c:pt idx="6">
                  <c:v>0.15443551824326132</c:v>
                </c:pt>
                <c:pt idx="7">
                  <c:v>0.14868728635055303</c:v>
                </c:pt>
                <c:pt idx="8">
                  <c:v>0.14574782378171225</c:v>
                </c:pt>
                <c:pt idx="9">
                  <c:v>0.13947845475231924</c:v>
                </c:pt>
                <c:pt idx="10">
                  <c:v>0.13656667079065682</c:v>
                </c:pt>
                <c:pt idx="11">
                  <c:v>0.13507043675054212</c:v>
                </c:pt>
                <c:pt idx="12">
                  <c:v>0.13102589395389219</c:v>
                </c:pt>
                <c:pt idx="13">
                  <c:v>0.11737819590689016</c:v>
                </c:pt>
                <c:pt idx="14">
                  <c:v>0.10533935060759897</c:v>
                </c:pt>
                <c:pt idx="15">
                  <c:v>9.7193045877654816E-2</c:v>
                </c:pt>
                <c:pt idx="16">
                  <c:v>8.2432023425284773E-2</c:v>
                </c:pt>
                <c:pt idx="17">
                  <c:v>7.1863228502280233E-2</c:v>
                </c:pt>
                <c:pt idx="18">
                  <c:v>6.5304001882985935E-2</c:v>
                </c:pt>
                <c:pt idx="19">
                  <c:v>7.3215213685388733E-2</c:v>
                </c:pt>
                <c:pt idx="20">
                  <c:v>8.1381451566205978E-2</c:v>
                </c:pt>
                <c:pt idx="21">
                  <c:v>7.9069308278392522E-2</c:v>
                </c:pt>
                <c:pt idx="22">
                  <c:v>7.5282796687381068E-2</c:v>
                </c:pt>
                <c:pt idx="23">
                  <c:v>7.3231145243658952E-2</c:v>
                </c:pt>
                <c:pt idx="24">
                  <c:v>7.6148797562545154E-2</c:v>
                </c:pt>
                <c:pt idx="25">
                  <c:v>8.3674922812454519E-2</c:v>
                </c:pt>
                <c:pt idx="26">
                  <c:v>9.4490862863382347E-2</c:v>
                </c:pt>
                <c:pt idx="27">
                  <c:v>0.10268770435682203</c:v>
                </c:pt>
                <c:pt idx="28">
                  <c:v>9.7063689143022519E-2</c:v>
                </c:pt>
                <c:pt idx="29">
                  <c:v>8.3357660691486188E-2</c:v>
                </c:pt>
                <c:pt idx="30">
                  <c:v>7.7537375064394676E-2</c:v>
                </c:pt>
                <c:pt idx="31">
                  <c:v>7.273857779579801E-2</c:v>
                </c:pt>
                <c:pt idx="32">
                  <c:v>6.1171367012605428E-2</c:v>
                </c:pt>
                <c:pt idx="33">
                  <c:v>5.2404369460791883E-2</c:v>
                </c:pt>
                <c:pt idx="34">
                  <c:v>4.2711290639881452E-2</c:v>
                </c:pt>
                <c:pt idx="35">
                  <c:v>4.2711290639881452E-2</c:v>
                </c:pt>
              </c:numCache>
            </c:numRef>
          </c:val>
          <c:smooth val="0"/>
          <c:extLst>
            <c:ext xmlns:c16="http://schemas.microsoft.com/office/drawing/2014/chart" uri="{C3380CC4-5D6E-409C-BE32-E72D297353CC}">
              <c16:uniqueId val="{00000004-C777-400C-A28D-23A7B9A5845F}"/>
            </c:ext>
          </c:extLst>
        </c:ser>
        <c:ser>
          <c:idx val="3"/>
          <c:order val="6"/>
          <c:tx>
            <c:v>Britain</c:v>
          </c:tx>
          <c:spPr>
            <a:ln w="22225">
              <a:solidFill>
                <a:schemeClr val="tx1">
                  <a:lumMod val="50000"/>
                  <a:lumOff val="50000"/>
                </a:schemeClr>
              </a:solidFill>
            </a:ln>
          </c:spPr>
          <c:marker>
            <c:symbol val="circle"/>
            <c:size val="6"/>
            <c:spPr>
              <a:solidFill>
                <a:schemeClr val="tx1">
                  <a:lumMod val="50000"/>
                  <a:lumOff val="50000"/>
                </a:schemeClr>
              </a:solidFill>
              <a:ln>
                <a:solidFill>
                  <a:schemeClr val="tx1">
                    <a:lumMod val="50000"/>
                    <a:lumOff val="50000"/>
                  </a:schemeClr>
                </a:solidFill>
              </a:ln>
            </c:spPr>
          </c:marker>
          <c:cat>
            <c:numRef>
              <c:f>Russia3!$A$7:$A$42</c:f>
              <c:numCache>
                <c:formatCode>0</c:formatCode>
                <c:ptCount val="36"/>
                <c:pt idx="0">
                  <c:v>1980</c:v>
                </c:pt>
                <c:pt idx="1">
                  <c:v>1981</c:v>
                </c:pt>
                <c:pt idx="2">
                  <c:v>1982</c:v>
                </c:pt>
                <c:pt idx="3">
                  <c:v>1983</c:v>
                </c:pt>
                <c:pt idx="4">
                  <c:v>1984</c:v>
                </c:pt>
                <c:pt idx="5">
                  <c:v>1985</c:v>
                </c:pt>
                <c:pt idx="6">
                  <c:v>1986</c:v>
                </c:pt>
                <c:pt idx="7">
                  <c:v>1987</c:v>
                </c:pt>
                <c:pt idx="8">
                  <c:v>1988</c:v>
                </c:pt>
                <c:pt idx="9">
                  <c:v>1989</c:v>
                </c:pt>
                <c:pt idx="10">
                  <c:v>1990</c:v>
                </c:pt>
                <c:pt idx="11">
                  <c:v>1991</c:v>
                </c:pt>
                <c:pt idx="12">
                  <c:v>1992</c:v>
                </c:pt>
                <c:pt idx="13">
                  <c:v>1993</c:v>
                </c:pt>
                <c:pt idx="14">
                  <c:v>1994</c:v>
                </c:pt>
                <c:pt idx="15">
                  <c:v>1995</c:v>
                </c:pt>
                <c:pt idx="16">
                  <c:v>1996</c:v>
                </c:pt>
                <c:pt idx="17">
                  <c:v>1997</c:v>
                </c:pt>
                <c:pt idx="18">
                  <c:v>1998</c:v>
                </c:pt>
                <c:pt idx="19">
                  <c:v>1999</c:v>
                </c:pt>
                <c:pt idx="20">
                  <c:v>2000</c:v>
                </c:pt>
                <c:pt idx="21">
                  <c:v>2001</c:v>
                </c:pt>
                <c:pt idx="22">
                  <c:v>2002</c:v>
                </c:pt>
                <c:pt idx="23">
                  <c:v>2003</c:v>
                </c:pt>
                <c:pt idx="24">
                  <c:v>2004</c:v>
                </c:pt>
                <c:pt idx="25">
                  <c:v>2005</c:v>
                </c:pt>
                <c:pt idx="26">
                  <c:v>2006</c:v>
                </c:pt>
                <c:pt idx="27">
                  <c:v>2007</c:v>
                </c:pt>
                <c:pt idx="28">
                  <c:v>2008</c:v>
                </c:pt>
                <c:pt idx="29">
                  <c:v>2009</c:v>
                </c:pt>
                <c:pt idx="30">
                  <c:v>2010</c:v>
                </c:pt>
                <c:pt idx="31">
                  <c:v>2011</c:v>
                </c:pt>
                <c:pt idx="32">
                  <c:v>2012</c:v>
                </c:pt>
                <c:pt idx="33">
                  <c:v>2013</c:v>
                </c:pt>
                <c:pt idx="34">
                  <c:v>2014</c:v>
                </c:pt>
                <c:pt idx="35">
                  <c:v>2015</c:v>
                </c:pt>
              </c:numCache>
            </c:numRef>
          </c:cat>
          <c:val>
            <c:numRef>
              <c:f>China3!$FD$10:$FD$45</c:f>
              <c:numCache>
                <c:formatCode>0%</c:formatCode>
                <c:ptCount val="36"/>
                <c:pt idx="0">
                  <c:v>0.25599877341374289</c:v>
                </c:pt>
                <c:pt idx="1">
                  <c:v>0.26484282586263308</c:v>
                </c:pt>
                <c:pt idx="2">
                  <c:v>0.24970858040646698</c:v>
                </c:pt>
                <c:pt idx="3">
                  <c:v>0.23034926142306808</c:v>
                </c:pt>
                <c:pt idx="4">
                  <c:v>0.21968158455559736</c:v>
                </c:pt>
                <c:pt idx="5">
                  <c:v>0.21231475475275688</c:v>
                </c:pt>
                <c:pt idx="6">
                  <c:v>0.19731262209939485</c:v>
                </c:pt>
                <c:pt idx="7">
                  <c:v>0.18584256071461805</c:v>
                </c:pt>
                <c:pt idx="8">
                  <c:v>0.18101940995507163</c:v>
                </c:pt>
                <c:pt idx="9">
                  <c:v>0.16700306967747364</c:v>
                </c:pt>
                <c:pt idx="10">
                  <c:v>0.15105904936413411</c:v>
                </c:pt>
                <c:pt idx="11">
                  <c:v>0.13704370004326735</c:v>
                </c:pt>
                <c:pt idx="12">
                  <c:v>0.11663706335109532</c:v>
                </c:pt>
                <c:pt idx="13">
                  <c:v>8.7934168979045046E-2</c:v>
                </c:pt>
                <c:pt idx="14">
                  <c:v>7.5746808145661274E-2</c:v>
                </c:pt>
                <c:pt idx="15">
                  <c:v>6.7004617546677372E-2</c:v>
                </c:pt>
                <c:pt idx="16">
                  <c:v>5.177733738052831E-2</c:v>
                </c:pt>
                <c:pt idx="17">
                  <c:v>4.7218441077365947E-2</c:v>
                </c:pt>
                <c:pt idx="18">
                  <c:v>4.4288138712249785E-2</c:v>
                </c:pt>
                <c:pt idx="19">
                  <c:v>4.3773430068821458E-2</c:v>
                </c:pt>
                <c:pt idx="20">
                  <c:v>4.9387904257262923E-2</c:v>
                </c:pt>
                <c:pt idx="21">
                  <c:v>6.0001087961703753E-2</c:v>
                </c:pt>
                <c:pt idx="22">
                  <c:v>6.342862429456933E-2</c:v>
                </c:pt>
                <c:pt idx="23">
                  <c:v>6.0735196027569847E-2</c:v>
                </c:pt>
                <c:pt idx="24">
                  <c:v>6.2328172478657212E-2</c:v>
                </c:pt>
                <c:pt idx="25">
                  <c:v>6.2993253279407302E-2</c:v>
                </c:pt>
                <c:pt idx="26">
                  <c:v>6.3066366350636408E-2</c:v>
                </c:pt>
                <c:pt idx="27">
                  <c:v>6.3175769337399504E-2</c:v>
                </c:pt>
                <c:pt idx="28">
                  <c:v>5.7733673155830306E-2</c:v>
                </c:pt>
                <c:pt idx="29">
                  <c:v>3.9301945100890745E-2</c:v>
                </c:pt>
                <c:pt idx="30">
                  <c:v>2.2434772974869361E-2</c:v>
                </c:pt>
                <c:pt idx="31">
                  <c:v>3.0546150448991609E-3</c:v>
                </c:pt>
                <c:pt idx="32">
                  <c:v>-1.3295005389867052E-2</c:v>
                </c:pt>
                <c:pt idx="33">
                  <c:v>-1.4129346115324081E-2</c:v>
                </c:pt>
                <c:pt idx="34">
                  <c:v>-1.4129346115324081E-2</c:v>
                </c:pt>
                <c:pt idx="35">
                  <c:v>-1.4129346115324081E-2</c:v>
                </c:pt>
              </c:numCache>
            </c:numRef>
          </c:val>
          <c:smooth val="0"/>
          <c:extLst>
            <c:ext xmlns:c16="http://schemas.microsoft.com/office/drawing/2014/chart" uri="{C3380CC4-5D6E-409C-BE32-E72D297353CC}">
              <c16:uniqueId val="{00000005-C777-400C-A28D-23A7B9A5845F}"/>
            </c:ext>
          </c:extLst>
        </c:ser>
        <c:ser>
          <c:idx val="5"/>
          <c:order val="7"/>
          <c:tx>
            <c:v>Germany</c:v>
          </c:tx>
          <c:spPr>
            <a:ln w="22225">
              <a:solidFill>
                <a:schemeClr val="accent6">
                  <a:lumMod val="75000"/>
                </a:schemeClr>
              </a:solidFill>
            </a:ln>
          </c:spPr>
          <c:marker>
            <c:symbol val="diamond"/>
            <c:size val="7"/>
            <c:spPr>
              <a:solidFill>
                <a:schemeClr val="accent6"/>
              </a:solidFill>
              <a:ln>
                <a:solidFill>
                  <a:schemeClr val="accent6"/>
                </a:solidFill>
              </a:ln>
            </c:spPr>
          </c:marker>
          <c:cat>
            <c:numRef>
              <c:f>Russia3!$A$7:$A$42</c:f>
              <c:numCache>
                <c:formatCode>0</c:formatCode>
                <c:ptCount val="36"/>
                <c:pt idx="0">
                  <c:v>1980</c:v>
                </c:pt>
                <c:pt idx="1">
                  <c:v>1981</c:v>
                </c:pt>
                <c:pt idx="2">
                  <c:v>1982</c:v>
                </c:pt>
                <c:pt idx="3">
                  <c:v>1983</c:v>
                </c:pt>
                <c:pt idx="4">
                  <c:v>1984</c:v>
                </c:pt>
                <c:pt idx="5">
                  <c:v>1985</c:v>
                </c:pt>
                <c:pt idx="6">
                  <c:v>1986</c:v>
                </c:pt>
                <c:pt idx="7">
                  <c:v>1987</c:v>
                </c:pt>
                <c:pt idx="8">
                  <c:v>1988</c:v>
                </c:pt>
                <c:pt idx="9">
                  <c:v>1989</c:v>
                </c:pt>
                <c:pt idx="10">
                  <c:v>1990</c:v>
                </c:pt>
                <c:pt idx="11">
                  <c:v>1991</c:v>
                </c:pt>
                <c:pt idx="12">
                  <c:v>1992</c:v>
                </c:pt>
                <c:pt idx="13">
                  <c:v>1993</c:v>
                </c:pt>
                <c:pt idx="14">
                  <c:v>1994</c:v>
                </c:pt>
                <c:pt idx="15">
                  <c:v>1995</c:v>
                </c:pt>
                <c:pt idx="16">
                  <c:v>1996</c:v>
                </c:pt>
                <c:pt idx="17">
                  <c:v>1997</c:v>
                </c:pt>
                <c:pt idx="18">
                  <c:v>1998</c:v>
                </c:pt>
                <c:pt idx="19">
                  <c:v>1999</c:v>
                </c:pt>
                <c:pt idx="20">
                  <c:v>2000</c:v>
                </c:pt>
                <c:pt idx="21">
                  <c:v>2001</c:v>
                </c:pt>
                <c:pt idx="22">
                  <c:v>2002</c:v>
                </c:pt>
                <c:pt idx="23">
                  <c:v>2003</c:v>
                </c:pt>
                <c:pt idx="24">
                  <c:v>2004</c:v>
                </c:pt>
                <c:pt idx="25">
                  <c:v>2005</c:v>
                </c:pt>
                <c:pt idx="26">
                  <c:v>2006</c:v>
                </c:pt>
                <c:pt idx="27">
                  <c:v>2007</c:v>
                </c:pt>
                <c:pt idx="28">
                  <c:v>2008</c:v>
                </c:pt>
                <c:pt idx="29">
                  <c:v>2009</c:v>
                </c:pt>
                <c:pt idx="30">
                  <c:v>2010</c:v>
                </c:pt>
                <c:pt idx="31">
                  <c:v>2011</c:v>
                </c:pt>
                <c:pt idx="32">
                  <c:v>2012</c:v>
                </c:pt>
                <c:pt idx="33">
                  <c:v>2013</c:v>
                </c:pt>
                <c:pt idx="34">
                  <c:v>2014</c:v>
                </c:pt>
                <c:pt idx="35">
                  <c:v>2015</c:v>
                </c:pt>
              </c:numCache>
            </c:numRef>
          </c:cat>
          <c:val>
            <c:numRef>
              <c:f>China3!$FW$10:$FW$45</c:f>
              <c:numCache>
                <c:formatCode>0%</c:formatCode>
                <c:ptCount val="36"/>
                <c:pt idx="0">
                  <c:v>0.23858739868020612</c:v>
                </c:pt>
                <c:pt idx="1">
                  <c:v>0.23316990105986315</c:v>
                </c:pt>
                <c:pt idx="2">
                  <c:v>0.22045434963669264</c:v>
                </c:pt>
                <c:pt idx="3">
                  <c:v>0.20872957120892885</c:v>
                </c:pt>
                <c:pt idx="4">
                  <c:v>0.20079488999290279</c:v>
                </c:pt>
                <c:pt idx="5">
                  <c:v>0.19323373602040531</c:v>
                </c:pt>
                <c:pt idx="6">
                  <c:v>0.18688177435983169</c:v>
                </c:pt>
                <c:pt idx="7">
                  <c:v>0.18214169292621971</c:v>
                </c:pt>
                <c:pt idx="8">
                  <c:v>0.17699843582777638</c:v>
                </c:pt>
                <c:pt idx="9">
                  <c:v>0.17582235020489534</c:v>
                </c:pt>
                <c:pt idx="10">
                  <c:v>0.18342108815984878</c:v>
                </c:pt>
                <c:pt idx="11">
                  <c:v>0.18422252621979024</c:v>
                </c:pt>
                <c:pt idx="12">
                  <c:v>0.17076878944348825</c:v>
                </c:pt>
                <c:pt idx="13">
                  <c:v>0.15450991343200221</c:v>
                </c:pt>
                <c:pt idx="14">
                  <c:v>0.14504263501086773</c:v>
                </c:pt>
                <c:pt idx="15">
                  <c:v>0.12579752696064592</c:v>
                </c:pt>
                <c:pt idx="16">
                  <c:v>0.10166166951550985</c:v>
                </c:pt>
                <c:pt idx="17">
                  <c:v>9.1149055514311628E-2</c:v>
                </c:pt>
                <c:pt idx="18">
                  <c:v>8.0146163215590746E-2</c:v>
                </c:pt>
                <c:pt idx="19">
                  <c:v>7.1076800212964197E-2</c:v>
                </c:pt>
                <c:pt idx="20">
                  <c:v>7.1006693791836203E-2</c:v>
                </c:pt>
                <c:pt idx="21">
                  <c:v>6.7193779715779237E-2</c:v>
                </c:pt>
                <c:pt idx="22">
                  <c:v>5.5484108028660668E-2</c:v>
                </c:pt>
                <c:pt idx="23">
                  <c:v>4.3028633788910246E-2</c:v>
                </c:pt>
                <c:pt idx="24">
                  <c:v>3.1202515064186535E-2</c:v>
                </c:pt>
                <c:pt idx="25">
                  <c:v>2.1299555509878984E-2</c:v>
                </c:pt>
                <c:pt idx="26">
                  <c:v>1.953176205332564E-2</c:v>
                </c:pt>
                <c:pt idx="27">
                  <c:v>2.8327725174113777E-2</c:v>
                </c:pt>
                <c:pt idx="28">
                  <c:v>3.3913817211135115E-2</c:v>
                </c:pt>
                <c:pt idx="29">
                  <c:v>2.9664400300031455E-2</c:v>
                </c:pt>
                <c:pt idx="30">
                  <c:v>2.3409795412275263E-2</c:v>
                </c:pt>
                <c:pt idx="31">
                  <c:v>1.7335276520671933E-2</c:v>
                </c:pt>
                <c:pt idx="32">
                  <c:v>1.5156085055044488E-2</c:v>
                </c:pt>
                <c:pt idx="33">
                  <c:v>2.1186233829631442E-2</c:v>
                </c:pt>
                <c:pt idx="34">
                  <c:v>2.1186233829631442E-2</c:v>
                </c:pt>
                <c:pt idx="35">
                  <c:v>2.1186233829631442E-2</c:v>
                </c:pt>
              </c:numCache>
            </c:numRef>
          </c:val>
          <c:smooth val="0"/>
          <c:extLst>
            <c:ext xmlns:c16="http://schemas.microsoft.com/office/drawing/2014/chart" uri="{C3380CC4-5D6E-409C-BE32-E72D297353CC}">
              <c16:uniqueId val="{00000006-C777-400C-A28D-23A7B9A5845F}"/>
            </c:ext>
          </c:extLst>
        </c:ser>
        <c:dLbls>
          <c:showLegendKey val="0"/>
          <c:showVal val="0"/>
          <c:showCatName val="0"/>
          <c:showSerName val="0"/>
          <c:showPercent val="0"/>
          <c:showBubbleSize val="0"/>
        </c:dLbls>
        <c:marker val="1"/>
        <c:smooth val="0"/>
        <c:axId val="2132067864"/>
        <c:axId val="2132073816"/>
        <c:extLst>
          <c:ext xmlns:c15="http://schemas.microsoft.com/office/drawing/2012/chart" uri="{02D57815-91ED-43cb-92C2-25804820EDAC}">
            <c15:filteredLineSeries>
              <c15:ser>
                <c:idx val="7"/>
                <c:order val="2"/>
                <c:tx>
                  <c:v>Czech Rep.</c:v>
                </c:tx>
                <c:spPr>
                  <a:ln w="25400">
                    <a:solidFill>
                      <a:srgbClr val="00B050"/>
                    </a:solidFill>
                  </a:ln>
                </c:spPr>
                <c:marker>
                  <c:symbol val="diamond"/>
                  <c:size val="7"/>
                  <c:spPr>
                    <a:solidFill>
                      <a:srgbClr val="00B050"/>
                    </a:solidFill>
                    <a:ln>
                      <a:solidFill>
                        <a:srgbClr val="00B050"/>
                      </a:solidFill>
                    </a:ln>
                  </c:spPr>
                </c:marker>
                <c:val>
                  <c:numRef>
                    <c:extLst>
                      <c:ext uri="{02D57815-91ED-43cb-92C2-25804820EDAC}">
                        <c15:formulaRef>
                          <c15:sqref>Russia3!$AT$7:$AT$42</c15:sqref>
                        </c15:formulaRef>
                      </c:ext>
                    </c:extLst>
                    <c:numCache>
                      <c:formatCode>General</c:formatCode>
                      <c:ptCount val="36"/>
                      <c:pt idx="0" formatCode="0%">
                        <c:v>0.79</c:v>
                      </c:pt>
                      <c:pt idx="10" formatCode="0%">
                        <c:v>0.78091981689309897</c:v>
                      </c:pt>
                      <c:pt idx="11" formatCode="0%">
                        <c:v>0.75489030728349582</c:v>
                      </c:pt>
                      <c:pt idx="12" formatCode="0%">
                        <c:v>0.66148667642133652</c:v>
                      </c:pt>
                      <c:pt idx="13" formatCode="0%">
                        <c:v>0.60042766040815043</c:v>
                      </c:pt>
                      <c:pt idx="14" formatCode="0%">
                        <c:v>0.5491253063892082</c:v>
                      </c:pt>
                      <c:pt idx="15" formatCode="0%">
                        <c:v>0.53877455225566562</c:v>
                      </c:pt>
                      <c:pt idx="16" formatCode="0%">
                        <c:v>0.52461185587702064</c:v>
                      </c:pt>
                      <c:pt idx="17" formatCode="0%">
                        <c:v>0.51601637538090428</c:v>
                      </c:pt>
                      <c:pt idx="18" formatCode="0%">
                        <c:v>0.50739161441228275</c:v>
                      </c:pt>
                      <c:pt idx="19" formatCode="0%">
                        <c:v>0.4986584054007891</c:v>
                      </c:pt>
                      <c:pt idx="20" formatCode="0%">
                        <c:v>0.49293441269509652</c:v>
                      </c:pt>
                      <c:pt idx="21" formatCode="0%">
                        <c:v>0.48743345508872854</c:v>
                      </c:pt>
                      <c:pt idx="22" formatCode="0%">
                        <c:v>0.47655132415460572</c:v>
                      </c:pt>
                      <c:pt idx="23" formatCode="0%">
                        <c:v>0.46246875182177827</c:v>
                      </c:pt>
                      <c:pt idx="24" formatCode="0%">
                        <c:v>0.46026336147738306</c:v>
                      </c:pt>
                      <c:pt idx="25" formatCode="0%">
                        <c:v>0.46438575131420734</c:v>
                      </c:pt>
                      <c:pt idx="26" formatCode="0%">
                        <c:v>0.46156211318545332</c:v>
                      </c:pt>
                      <c:pt idx="27" formatCode="0%">
                        <c:v>0.45419826777755123</c:v>
                      </c:pt>
                      <c:pt idx="28" formatCode="0%">
                        <c:v>0.4393441309768461</c:v>
                      </c:pt>
                      <c:pt idx="29" formatCode="0%">
                        <c:v>0.4262205834333419</c:v>
                      </c:pt>
                      <c:pt idx="30" formatCode="0%">
                        <c:v>0.41124253259615479</c:v>
                      </c:pt>
                      <c:pt idx="31" formatCode="0%">
                        <c:v>0.39897315005792228</c:v>
                      </c:pt>
                      <c:pt idx="32" formatCode="0%">
                        <c:v>0.38693086409864652</c:v>
                      </c:pt>
                      <c:pt idx="33" formatCode="0%">
                        <c:v>0.36950719866919046</c:v>
                      </c:pt>
                      <c:pt idx="34" formatCode="0%">
                        <c:v>0.35582227438817238</c:v>
                      </c:pt>
                      <c:pt idx="35" formatCode="0%">
                        <c:v>0.34390969848646236</c:v>
                      </c:pt>
                    </c:numCache>
                  </c:numRef>
                </c:val>
                <c:smooth val="0"/>
                <c:extLst>
                  <c:ext xmlns:c16="http://schemas.microsoft.com/office/drawing/2014/chart" uri="{C3380CC4-5D6E-409C-BE32-E72D297353CC}">
                    <c16:uniqueId val="{00000007-C777-400C-A28D-23A7B9A5845F}"/>
                  </c:ext>
                </c:extLst>
              </c15:ser>
            </c15:filteredLineSeries>
          </c:ext>
        </c:extLst>
      </c:lineChart>
      <c:catAx>
        <c:axId val="2132067864"/>
        <c:scaling>
          <c:orientation val="minMax"/>
        </c:scaling>
        <c:delete val="0"/>
        <c:axPos val="b"/>
        <c:majorGridlines>
          <c:spPr>
            <a:ln w="3175">
              <a:solidFill>
                <a:schemeClr val="bg1">
                  <a:lumMod val="75000"/>
                </a:schemeClr>
              </a:solidFill>
              <a:prstDash val="sysDash"/>
            </a:ln>
          </c:spPr>
        </c:majorGridlines>
        <c:numFmt formatCode="General" sourceLinked="0"/>
        <c:majorTickMark val="out"/>
        <c:minorTickMark val="none"/>
        <c:tickLblPos val="low"/>
        <c:spPr>
          <a:ln w="3175">
            <a:solidFill>
              <a:srgbClr val="000000"/>
            </a:solidFill>
            <a:prstDash val="solid"/>
          </a:ln>
        </c:spPr>
        <c:txPr>
          <a:bodyPr rot="0" vert="horz"/>
          <a:lstStyle/>
          <a:p>
            <a:pPr>
              <a:defRPr sz="1500" b="0" i="0" u="none" strike="noStrike" baseline="0">
                <a:solidFill>
                  <a:srgbClr val="000000"/>
                </a:solidFill>
                <a:latin typeface="Arial"/>
                <a:ea typeface="Arial"/>
                <a:cs typeface="Arial"/>
              </a:defRPr>
            </a:pPr>
            <a:endParaRPr lang="zh-CN"/>
          </a:p>
        </c:txPr>
        <c:crossAx val="2132073816"/>
        <c:crossesAt val="0"/>
        <c:auto val="1"/>
        <c:lblAlgn val="ctr"/>
        <c:lblOffset val="100"/>
        <c:tickLblSkip val="4"/>
        <c:tickMarkSkip val="4"/>
        <c:noMultiLvlLbl val="0"/>
      </c:catAx>
      <c:valAx>
        <c:axId val="2132073816"/>
        <c:scaling>
          <c:orientation val="minMax"/>
          <c:max val="1"/>
          <c:min val="-0.1"/>
        </c:scaling>
        <c:delete val="0"/>
        <c:axPos val="l"/>
        <c:majorGridlines>
          <c:spPr>
            <a:ln w="3175">
              <a:solidFill>
                <a:schemeClr val="bg1">
                  <a:lumMod val="75000"/>
                </a:schemeClr>
              </a:solidFill>
              <a:prstDash val="solid"/>
            </a:ln>
          </c:spPr>
        </c:majorGridlines>
        <c:numFmt formatCode="0%" sourceLinked="0"/>
        <c:majorTickMark val="out"/>
        <c:minorTickMark val="none"/>
        <c:tickLblPos val="nextTo"/>
        <c:spPr>
          <a:ln w="3175">
            <a:solidFill>
              <a:srgbClr val="000000"/>
            </a:solidFill>
            <a:prstDash val="solid"/>
          </a:ln>
        </c:spPr>
        <c:txPr>
          <a:bodyPr rot="0" vert="horz"/>
          <a:lstStyle/>
          <a:p>
            <a:pPr>
              <a:defRPr sz="1500" b="0" i="0" u="none" strike="noStrike" baseline="0">
                <a:solidFill>
                  <a:srgbClr val="000000"/>
                </a:solidFill>
                <a:latin typeface="Arial"/>
                <a:ea typeface="Arial"/>
                <a:cs typeface="Arial"/>
              </a:defRPr>
            </a:pPr>
            <a:endParaRPr lang="zh-CN"/>
          </a:p>
        </c:txPr>
        <c:crossAx val="2132067864"/>
        <c:crosses val="autoZero"/>
        <c:crossBetween val="midCat"/>
        <c:majorUnit val="0.1"/>
        <c:minorUnit val="0.1"/>
      </c:valAx>
      <c:spPr>
        <a:solidFill>
          <a:srgbClr val="FFFFFF"/>
        </a:solidFill>
        <a:ln w="3175">
          <a:solidFill>
            <a:srgbClr val="000000"/>
          </a:solidFill>
          <a:prstDash val="solid"/>
        </a:ln>
      </c:spPr>
    </c:plotArea>
    <c:legend>
      <c:legendPos val="l"/>
      <c:legendEntry>
        <c:idx val="0"/>
        <c:txPr>
          <a:bodyPr/>
          <a:lstStyle/>
          <a:p>
            <a:pPr>
              <a:defRPr sz="1400"/>
            </a:pPr>
            <a:endParaRPr lang="zh-CN"/>
          </a:p>
        </c:txPr>
      </c:legendEntry>
      <c:layout>
        <c:manualLayout>
          <c:xMode val="edge"/>
          <c:yMode val="edge"/>
          <c:x val="0.80320570866141705"/>
          <c:y val="0.118298681765903"/>
          <c:w val="0.14325021872266"/>
          <c:h val="0.38622241882685998"/>
        </c:manualLayout>
      </c:layout>
      <c:overlay val="1"/>
      <c:spPr>
        <a:solidFill>
          <a:schemeClr val="bg1"/>
        </a:solidFill>
        <a:ln w="12700">
          <a:solidFill>
            <a:schemeClr val="tx1"/>
          </a:solidFill>
        </a:ln>
      </c:spPr>
      <c:txPr>
        <a:bodyPr/>
        <a:lstStyle/>
        <a:p>
          <a:pPr>
            <a:defRPr sz="1400"/>
          </a:pPr>
          <a:endParaRPr lang="zh-CN"/>
        </a:p>
      </c:txPr>
    </c:legend>
    <c:plotVisOnly val="1"/>
    <c:dispBlanksAs val="span"/>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zh-CN"/>
    </a:p>
  </c:txPr>
  <c:userShapes r:id="rId1"/>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1" i="0" u="none" strike="noStrike" baseline="0">
                <a:solidFill>
                  <a:srgbClr val="000000"/>
                </a:solidFill>
                <a:latin typeface="Arial"/>
                <a:ea typeface="Arial"/>
                <a:cs typeface="Arial"/>
              </a:defRPr>
            </a:pPr>
            <a:r>
              <a:rPr lang="en-US" sz="1400"/>
              <a:t>Panel A</a:t>
            </a:r>
            <a:r>
              <a:rPr lang="fr-FR" sz="1400"/>
              <a:t>:</a:t>
            </a:r>
            <a:r>
              <a:rPr lang="fr-FR" sz="1400" baseline="0"/>
              <a:t> Top 10 and bottom 50% income share in China and Russia, 1978-2015 </a:t>
            </a:r>
          </a:p>
        </c:rich>
      </c:tx>
      <c:layout>
        <c:manualLayout>
          <c:xMode val="edge"/>
          <c:yMode val="edge"/>
          <c:x val="0.13055505938968864"/>
          <c:y val="4.4893378226711564E-3"/>
        </c:manualLayout>
      </c:layout>
      <c:overlay val="0"/>
      <c:spPr>
        <a:noFill/>
        <a:ln w="25400">
          <a:noFill/>
        </a:ln>
      </c:spPr>
    </c:title>
    <c:autoTitleDeleted val="0"/>
    <c:plotArea>
      <c:layout>
        <c:manualLayout>
          <c:layoutTarget val="inner"/>
          <c:xMode val="edge"/>
          <c:yMode val="edge"/>
          <c:x val="6.5791410881653203E-2"/>
          <c:y val="4.9879954112637098E-2"/>
          <c:w val="0.90330212694985001"/>
          <c:h val="0.77164430900805903"/>
        </c:manualLayout>
      </c:layout>
      <c:lineChart>
        <c:grouping val="standard"/>
        <c:varyColors val="0"/>
        <c:ser>
          <c:idx val="2"/>
          <c:order val="0"/>
          <c:tx>
            <c:v>Top 10% (China)</c:v>
          </c:tx>
          <c:spPr>
            <a:ln w="25400">
              <a:solidFill>
                <a:srgbClr val="FF0000"/>
              </a:solidFill>
            </a:ln>
          </c:spPr>
          <c:marker>
            <c:symbol val="square"/>
            <c:size val="7"/>
            <c:spPr>
              <a:solidFill>
                <a:schemeClr val="bg1"/>
              </a:solidFill>
              <a:ln>
                <a:solidFill>
                  <a:srgbClr val="FF0000"/>
                </a:solidFill>
              </a:ln>
            </c:spPr>
          </c:marker>
          <c:cat>
            <c:numRef>
              <c:f>MainData!$A$85:$A$122</c:f>
              <c:numCache>
                <c:formatCode>0</c:formatCode>
                <c:ptCount val="38"/>
                <c:pt idx="0">
                  <c:v>1978</c:v>
                </c:pt>
                <c:pt idx="1">
                  <c:v>1979</c:v>
                </c:pt>
                <c:pt idx="2">
                  <c:v>1980</c:v>
                </c:pt>
                <c:pt idx="3">
                  <c:v>1981</c:v>
                </c:pt>
                <c:pt idx="4">
                  <c:v>1982</c:v>
                </c:pt>
                <c:pt idx="5">
                  <c:v>1983</c:v>
                </c:pt>
                <c:pt idx="6">
                  <c:v>1984</c:v>
                </c:pt>
                <c:pt idx="7">
                  <c:v>1985</c:v>
                </c:pt>
                <c:pt idx="8">
                  <c:v>1986</c:v>
                </c:pt>
                <c:pt idx="9">
                  <c:v>1987</c:v>
                </c:pt>
                <c:pt idx="10">
                  <c:v>1988</c:v>
                </c:pt>
                <c:pt idx="11">
                  <c:v>1989</c:v>
                </c:pt>
                <c:pt idx="12">
                  <c:v>1990</c:v>
                </c:pt>
                <c:pt idx="13">
                  <c:v>1991</c:v>
                </c:pt>
                <c:pt idx="14">
                  <c:v>1992</c:v>
                </c:pt>
                <c:pt idx="15">
                  <c:v>1993</c:v>
                </c:pt>
                <c:pt idx="16">
                  <c:v>1994</c:v>
                </c:pt>
                <c:pt idx="17">
                  <c:v>1995</c:v>
                </c:pt>
                <c:pt idx="18">
                  <c:v>1996</c:v>
                </c:pt>
                <c:pt idx="19">
                  <c:v>1997</c:v>
                </c:pt>
                <c:pt idx="20">
                  <c:v>1998</c:v>
                </c:pt>
                <c:pt idx="21">
                  <c:v>1999</c:v>
                </c:pt>
                <c:pt idx="22">
                  <c:v>2000</c:v>
                </c:pt>
                <c:pt idx="23">
                  <c:v>2001</c:v>
                </c:pt>
                <c:pt idx="24">
                  <c:v>2002</c:v>
                </c:pt>
                <c:pt idx="25">
                  <c:v>2003</c:v>
                </c:pt>
                <c:pt idx="26">
                  <c:v>2004</c:v>
                </c:pt>
                <c:pt idx="27">
                  <c:v>2005</c:v>
                </c:pt>
                <c:pt idx="28">
                  <c:v>2006</c:v>
                </c:pt>
                <c:pt idx="29">
                  <c:v>2007</c:v>
                </c:pt>
                <c:pt idx="30">
                  <c:v>2008</c:v>
                </c:pt>
                <c:pt idx="31">
                  <c:v>2009</c:v>
                </c:pt>
                <c:pt idx="32">
                  <c:v>2010</c:v>
                </c:pt>
                <c:pt idx="33">
                  <c:v>2011</c:v>
                </c:pt>
                <c:pt idx="34">
                  <c:v>2012</c:v>
                </c:pt>
                <c:pt idx="35">
                  <c:v>2013</c:v>
                </c:pt>
                <c:pt idx="36">
                  <c:v>2014</c:v>
                </c:pt>
                <c:pt idx="37">
                  <c:v>2015</c:v>
                </c:pt>
              </c:numCache>
              <c:extLst/>
            </c:numRef>
          </c:cat>
          <c:val>
            <c:numRef>
              <c:f>MainData!$AH$85:$AH$122</c:f>
              <c:numCache>
                <c:formatCode>0%</c:formatCode>
                <c:ptCount val="38"/>
                <c:pt idx="0">
                  <c:v>0.27</c:v>
                </c:pt>
                <c:pt idx="1">
                  <c:v>0.27</c:v>
                </c:pt>
                <c:pt idx="2">
                  <c:v>0.27</c:v>
                </c:pt>
                <c:pt idx="3">
                  <c:v>0.28000000000000003</c:v>
                </c:pt>
                <c:pt idx="4">
                  <c:v>0.28000000000000003</c:v>
                </c:pt>
                <c:pt idx="5">
                  <c:v>0.28000000000000003</c:v>
                </c:pt>
                <c:pt idx="6">
                  <c:v>0.28999999999999998</c:v>
                </c:pt>
                <c:pt idx="7">
                  <c:v>0.3</c:v>
                </c:pt>
                <c:pt idx="8">
                  <c:v>0.3</c:v>
                </c:pt>
                <c:pt idx="9">
                  <c:v>0.3</c:v>
                </c:pt>
                <c:pt idx="10">
                  <c:v>0.3</c:v>
                </c:pt>
                <c:pt idx="11">
                  <c:v>0.31</c:v>
                </c:pt>
                <c:pt idx="12">
                  <c:v>0.3</c:v>
                </c:pt>
                <c:pt idx="13">
                  <c:v>0.31</c:v>
                </c:pt>
                <c:pt idx="14">
                  <c:v>0.32</c:v>
                </c:pt>
                <c:pt idx="15">
                  <c:v>0.34</c:v>
                </c:pt>
                <c:pt idx="16">
                  <c:v>0.34</c:v>
                </c:pt>
                <c:pt idx="17">
                  <c:v>0.34</c:v>
                </c:pt>
                <c:pt idx="18">
                  <c:v>0.34</c:v>
                </c:pt>
                <c:pt idx="19">
                  <c:v>0.34</c:v>
                </c:pt>
                <c:pt idx="20">
                  <c:v>0.34</c:v>
                </c:pt>
                <c:pt idx="21">
                  <c:v>0.34</c:v>
                </c:pt>
                <c:pt idx="22">
                  <c:v>0.36</c:v>
                </c:pt>
                <c:pt idx="23">
                  <c:v>0.36</c:v>
                </c:pt>
                <c:pt idx="24">
                  <c:v>0.39</c:v>
                </c:pt>
                <c:pt idx="25">
                  <c:v>0.4</c:v>
                </c:pt>
                <c:pt idx="26">
                  <c:v>0.41</c:v>
                </c:pt>
                <c:pt idx="27">
                  <c:v>0.42</c:v>
                </c:pt>
                <c:pt idx="28">
                  <c:v>0.42</c:v>
                </c:pt>
                <c:pt idx="29">
                  <c:v>0.42</c:v>
                </c:pt>
                <c:pt idx="30">
                  <c:v>0.42</c:v>
                </c:pt>
                <c:pt idx="31">
                  <c:v>0.42</c:v>
                </c:pt>
                <c:pt idx="32">
                  <c:v>0.43</c:v>
                </c:pt>
                <c:pt idx="33">
                  <c:v>0.43</c:v>
                </c:pt>
                <c:pt idx="34">
                  <c:v>0.41</c:v>
                </c:pt>
                <c:pt idx="35">
                  <c:v>0.42</c:v>
                </c:pt>
                <c:pt idx="36">
                  <c:v>0.41</c:v>
                </c:pt>
                <c:pt idx="37">
                  <c:v>0.41</c:v>
                </c:pt>
              </c:numCache>
            </c:numRef>
          </c:val>
          <c:smooth val="0"/>
          <c:extLst>
            <c:ext xmlns:c16="http://schemas.microsoft.com/office/drawing/2014/chart" uri="{C3380CC4-5D6E-409C-BE32-E72D297353CC}">
              <c16:uniqueId val="{00000001-B0BE-4A5E-9A0D-77AAAA9ADC41}"/>
            </c:ext>
          </c:extLst>
        </c:ser>
        <c:ser>
          <c:idx val="3"/>
          <c:order val="1"/>
          <c:tx>
            <c:v>Bottom 50% (China)</c:v>
          </c:tx>
          <c:spPr>
            <a:ln w="25400">
              <a:solidFill>
                <a:srgbClr val="FF0000"/>
              </a:solidFill>
            </a:ln>
          </c:spPr>
          <c:marker>
            <c:symbol val="circle"/>
            <c:size val="7"/>
            <c:spPr>
              <a:solidFill>
                <a:srgbClr val="FF0000"/>
              </a:solidFill>
              <a:ln>
                <a:solidFill>
                  <a:srgbClr val="FF0000"/>
                </a:solidFill>
              </a:ln>
            </c:spPr>
          </c:marker>
          <c:cat>
            <c:strLit>
              <c:ptCount val="38"/>
              <c:pt idx="0">
                <c:v>1978</c:v>
              </c:pt>
              <c:pt idx="1">
                <c:v>1979</c:v>
              </c:pt>
              <c:pt idx="2">
                <c:v>1980</c:v>
              </c:pt>
              <c:pt idx="3">
                <c:v>1981</c:v>
              </c:pt>
              <c:pt idx="4">
                <c:v>1982</c:v>
              </c:pt>
              <c:pt idx="5">
                <c:v>1983</c:v>
              </c:pt>
              <c:pt idx="6">
                <c:v>1984</c:v>
              </c:pt>
              <c:pt idx="7">
                <c:v>1985</c:v>
              </c:pt>
              <c:pt idx="8">
                <c:v>1986</c:v>
              </c:pt>
              <c:pt idx="9">
                <c:v>1987</c:v>
              </c:pt>
              <c:pt idx="10">
                <c:v>1988</c:v>
              </c:pt>
              <c:pt idx="11">
                <c:v>1989</c:v>
              </c:pt>
              <c:pt idx="12">
                <c:v>1990</c:v>
              </c:pt>
              <c:pt idx="13">
                <c:v>1991</c:v>
              </c:pt>
              <c:pt idx="14">
                <c:v>1992</c:v>
              </c:pt>
              <c:pt idx="15">
                <c:v>1993</c:v>
              </c:pt>
              <c:pt idx="16">
                <c:v>1994</c:v>
              </c:pt>
              <c:pt idx="17">
                <c:v>1995</c:v>
              </c:pt>
              <c:pt idx="18">
                <c:v>1996</c:v>
              </c:pt>
              <c:pt idx="19">
                <c:v>1997</c:v>
              </c:pt>
              <c:pt idx="20">
                <c:v>1998</c:v>
              </c:pt>
              <c:pt idx="21">
                <c:v>1999</c:v>
              </c:pt>
              <c:pt idx="22">
                <c:v>2000</c:v>
              </c:pt>
              <c:pt idx="23">
                <c:v>2001</c:v>
              </c:pt>
              <c:pt idx="24">
                <c:v>2002</c:v>
              </c:pt>
              <c:pt idx="25">
                <c:v>2003</c:v>
              </c:pt>
              <c:pt idx="26">
                <c:v>2004</c:v>
              </c:pt>
              <c:pt idx="27">
                <c:v>2005</c:v>
              </c:pt>
              <c:pt idx="28">
                <c:v>2006</c:v>
              </c:pt>
              <c:pt idx="29">
                <c:v>2007</c:v>
              </c:pt>
              <c:pt idx="30">
                <c:v>2008</c:v>
              </c:pt>
              <c:pt idx="31">
                <c:v>2009</c:v>
              </c:pt>
              <c:pt idx="32">
                <c:v>2010</c:v>
              </c:pt>
              <c:pt idx="33">
                <c:v>2011</c:v>
              </c:pt>
              <c:pt idx="34">
                <c:v>2012</c:v>
              </c:pt>
              <c:pt idx="35">
                <c:v>2013</c:v>
              </c:pt>
              <c:pt idx="36">
                <c:v>2014</c:v>
              </c:pt>
              <c:pt idx="37">
                <c:v>2015</c:v>
              </c:pt>
              <c:extLst>
                <c:ext xmlns:c15="http://schemas.microsoft.com/office/drawing/2012/chart" uri="{02D57815-91ED-43cb-92C2-25804820EDAC}">
                  <c15:autoCat val="1"/>
                </c:ext>
              </c:extLst>
            </c:strLit>
          </c:cat>
          <c:val>
            <c:numRef>
              <c:f>MainData!$AJ$85:$AJ$122</c:f>
              <c:numCache>
                <c:formatCode>0%</c:formatCode>
                <c:ptCount val="38"/>
                <c:pt idx="0">
                  <c:v>0.27</c:v>
                </c:pt>
                <c:pt idx="1">
                  <c:v>0.27</c:v>
                </c:pt>
                <c:pt idx="2">
                  <c:v>0.27</c:v>
                </c:pt>
                <c:pt idx="3">
                  <c:v>0.26</c:v>
                </c:pt>
                <c:pt idx="4">
                  <c:v>0.26</c:v>
                </c:pt>
                <c:pt idx="5">
                  <c:v>0.26</c:v>
                </c:pt>
                <c:pt idx="6">
                  <c:v>0.26</c:v>
                </c:pt>
                <c:pt idx="7">
                  <c:v>0.25</c:v>
                </c:pt>
                <c:pt idx="8">
                  <c:v>0.24</c:v>
                </c:pt>
                <c:pt idx="9">
                  <c:v>0.23</c:v>
                </c:pt>
                <c:pt idx="10">
                  <c:v>0.23</c:v>
                </c:pt>
                <c:pt idx="11">
                  <c:v>0.22</c:v>
                </c:pt>
                <c:pt idx="12">
                  <c:v>0.23</c:v>
                </c:pt>
                <c:pt idx="13">
                  <c:v>0.21</c:v>
                </c:pt>
                <c:pt idx="14">
                  <c:v>0.2</c:v>
                </c:pt>
                <c:pt idx="15">
                  <c:v>0.19</c:v>
                </c:pt>
                <c:pt idx="16">
                  <c:v>0.19</c:v>
                </c:pt>
                <c:pt idx="17">
                  <c:v>0.19</c:v>
                </c:pt>
                <c:pt idx="18">
                  <c:v>0.2</c:v>
                </c:pt>
                <c:pt idx="19">
                  <c:v>0.2</c:v>
                </c:pt>
                <c:pt idx="20">
                  <c:v>0.2</c:v>
                </c:pt>
                <c:pt idx="21">
                  <c:v>0.19</c:v>
                </c:pt>
                <c:pt idx="22">
                  <c:v>0.18</c:v>
                </c:pt>
                <c:pt idx="23">
                  <c:v>0.17</c:v>
                </c:pt>
                <c:pt idx="24">
                  <c:v>0.16</c:v>
                </c:pt>
                <c:pt idx="25">
                  <c:v>0.16</c:v>
                </c:pt>
                <c:pt idx="26">
                  <c:v>0.16</c:v>
                </c:pt>
                <c:pt idx="27">
                  <c:v>0.15</c:v>
                </c:pt>
                <c:pt idx="28">
                  <c:v>0.15</c:v>
                </c:pt>
                <c:pt idx="29">
                  <c:v>0.15</c:v>
                </c:pt>
                <c:pt idx="30">
                  <c:v>0.15</c:v>
                </c:pt>
                <c:pt idx="31">
                  <c:v>0.15</c:v>
                </c:pt>
                <c:pt idx="32">
                  <c:v>0.14000000000000001</c:v>
                </c:pt>
                <c:pt idx="33">
                  <c:v>0.15</c:v>
                </c:pt>
                <c:pt idx="34">
                  <c:v>0.15</c:v>
                </c:pt>
                <c:pt idx="35">
                  <c:v>0.15</c:v>
                </c:pt>
                <c:pt idx="36">
                  <c:v>0.15</c:v>
                </c:pt>
                <c:pt idx="37">
                  <c:v>0.15</c:v>
                </c:pt>
              </c:numCache>
              <c:extLst/>
            </c:numRef>
          </c:val>
          <c:smooth val="0"/>
          <c:extLst>
            <c:ext xmlns:c16="http://schemas.microsoft.com/office/drawing/2014/chart" uri="{C3380CC4-5D6E-409C-BE32-E72D297353CC}">
              <c16:uniqueId val="{00000003-B0BE-4A5E-9A0D-77AAAA9ADC41}"/>
            </c:ext>
          </c:extLst>
        </c:ser>
        <c:ser>
          <c:idx val="0"/>
          <c:order val="2"/>
          <c:tx>
            <c:v>Top 10% (Russia)</c:v>
          </c:tx>
          <c:spPr>
            <a:ln w="31750">
              <a:solidFill>
                <a:schemeClr val="tx2">
                  <a:lumMod val="60000"/>
                  <a:lumOff val="40000"/>
                </a:schemeClr>
              </a:solidFill>
            </a:ln>
          </c:spPr>
          <c:marker>
            <c:symbol val="square"/>
            <c:size val="6"/>
            <c:spPr>
              <a:solidFill>
                <a:schemeClr val="bg1"/>
              </a:solidFill>
              <a:ln w="12700">
                <a:solidFill>
                  <a:schemeClr val="tx2">
                    <a:lumMod val="60000"/>
                    <a:lumOff val="40000"/>
                  </a:schemeClr>
                </a:solidFill>
              </a:ln>
            </c:spPr>
          </c:marker>
          <c:cat>
            <c:numRef>
              <c:f>MainData!$A$85:$A$122</c:f>
              <c:numCache>
                <c:formatCode>0</c:formatCode>
                <c:ptCount val="38"/>
                <c:pt idx="0">
                  <c:v>1978</c:v>
                </c:pt>
                <c:pt idx="1">
                  <c:v>1979</c:v>
                </c:pt>
                <c:pt idx="2">
                  <c:v>1980</c:v>
                </c:pt>
                <c:pt idx="3">
                  <c:v>1981</c:v>
                </c:pt>
                <c:pt idx="4">
                  <c:v>1982</c:v>
                </c:pt>
                <c:pt idx="5">
                  <c:v>1983</c:v>
                </c:pt>
                <c:pt idx="6">
                  <c:v>1984</c:v>
                </c:pt>
                <c:pt idx="7">
                  <c:v>1985</c:v>
                </c:pt>
                <c:pt idx="8">
                  <c:v>1986</c:v>
                </c:pt>
                <c:pt idx="9">
                  <c:v>1987</c:v>
                </c:pt>
                <c:pt idx="10">
                  <c:v>1988</c:v>
                </c:pt>
                <c:pt idx="11">
                  <c:v>1989</c:v>
                </c:pt>
                <c:pt idx="12">
                  <c:v>1990</c:v>
                </c:pt>
                <c:pt idx="13">
                  <c:v>1991</c:v>
                </c:pt>
                <c:pt idx="14">
                  <c:v>1992</c:v>
                </c:pt>
                <c:pt idx="15">
                  <c:v>1993</c:v>
                </c:pt>
                <c:pt idx="16">
                  <c:v>1994</c:v>
                </c:pt>
                <c:pt idx="17">
                  <c:v>1995</c:v>
                </c:pt>
                <c:pt idx="18">
                  <c:v>1996</c:v>
                </c:pt>
                <c:pt idx="19">
                  <c:v>1997</c:v>
                </c:pt>
                <c:pt idx="20">
                  <c:v>1998</c:v>
                </c:pt>
                <c:pt idx="21">
                  <c:v>1999</c:v>
                </c:pt>
                <c:pt idx="22">
                  <c:v>2000</c:v>
                </c:pt>
                <c:pt idx="23">
                  <c:v>2001</c:v>
                </c:pt>
                <c:pt idx="24">
                  <c:v>2002</c:v>
                </c:pt>
                <c:pt idx="25">
                  <c:v>2003</c:v>
                </c:pt>
                <c:pt idx="26">
                  <c:v>2004</c:v>
                </c:pt>
                <c:pt idx="27">
                  <c:v>2005</c:v>
                </c:pt>
                <c:pt idx="28">
                  <c:v>2006</c:v>
                </c:pt>
                <c:pt idx="29">
                  <c:v>2007</c:v>
                </c:pt>
                <c:pt idx="30">
                  <c:v>2008</c:v>
                </c:pt>
                <c:pt idx="31">
                  <c:v>2009</c:v>
                </c:pt>
                <c:pt idx="32">
                  <c:v>2010</c:v>
                </c:pt>
                <c:pt idx="33">
                  <c:v>2011</c:v>
                </c:pt>
                <c:pt idx="34">
                  <c:v>2012</c:v>
                </c:pt>
                <c:pt idx="35">
                  <c:v>2013</c:v>
                </c:pt>
                <c:pt idx="36">
                  <c:v>2014</c:v>
                </c:pt>
                <c:pt idx="37">
                  <c:v>2015</c:v>
                </c:pt>
              </c:numCache>
              <c:extLst/>
            </c:numRef>
          </c:cat>
          <c:val>
            <c:numRef>
              <c:f>MainData!$AD$85:$AD$122</c:f>
              <c:numCache>
                <c:formatCode>0%</c:formatCode>
                <c:ptCount val="38"/>
                <c:pt idx="2">
                  <c:v>0.21021997916772944</c:v>
                </c:pt>
                <c:pt idx="7">
                  <c:v>0.22370185046851671</c:v>
                </c:pt>
                <c:pt idx="10">
                  <c:v>0.22378073833890696</c:v>
                </c:pt>
                <c:pt idx="11">
                  <c:v>0.23724319784739786</c:v>
                </c:pt>
                <c:pt idx="12">
                  <c:v>0.23579780639834255</c:v>
                </c:pt>
                <c:pt idx="13">
                  <c:v>0.24627768464645847</c:v>
                </c:pt>
                <c:pt idx="14">
                  <c:v>0.32368459886609935</c:v>
                </c:pt>
                <c:pt idx="15">
                  <c:v>0.34287913310270535</c:v>
                </c:pt>
                <c:pt idx="16">
                  <c:v>0.40578766615963263</c:v>
                </c:pt>
                <c:pt idx="17">
                  <c:v>0.42448803685462466</c:v>
                </c:pt>
                <c:pt idx="18">
                  <c:v>0.48321548625082478</c:v>
                </c:pt>
                <c:pt idx="19">
                  <c:v>0.45172605322686965</c:v>
                </c:pt>
                <c:pt idx="20">
                  <c:v>0.43242709267299684</c:v>
                </c:pt>
                <c:pt idx="21">
                  <c:v>0.45952355068395784</c:v>
                </c:pt>
                <c:pt idx="22">
                  <c:v>0.4819166243089642</c:v>
                </c:pt>
                <c:pt idx="23">
                  <c:v>0.49526943844956817</c:v>
                </c:pt>
                <c:pt idx="24">
                  <c:v>0.47941686436102604</c:v>
                </c:pt>
                <c:pt idx="25">
                  <c:v>0.48179959673316813</c:v>
                </c:pt>
                <c:pt idx="26">
                  <c:v>0.48244157059178366</c:v>
                </c:pt>
                <c:pt idx="27">
                  <c:v>0.4740202604854204</c:v>
                </c:pt>
                <c:pt idx="28">
                  <c:v>0.49243380986096291</c:v>
                </c:pt>
                <c:pt idx="29">
                  <c:v>0.4900553812821411</c:v>
                </c:pt>
                <c:pt idx="30">
                  <c:v>0.52139675550994924</c:v>
                </c:pt>
                <c:pt idx="31">
                  <c:v>0.49651408718248552</c:v>
                </c:pt>
                <c:pt idx="32">
                  <c:v>0.46844982408453323</c:v>
                </c:pt>
                <c:pt idx="33">
                  <c:v>0.4806886114025361</c:v>
                </c:pt>
                <c:pt idx="34">
                  <c:v>0.45534358295861871</c:v>
                </c:pt>
                <c:pt idx="35">
                  <c:v>0.47270762961453816</c:v>
                </c:pt>
                <c:pt idx="36">
                  <c:v>0.45670652083121416</c:v>
                </c:pt>
                <c:pt idx="37">
                  <c:v>0.45517980354009419</c:v>
                </c:pt>
              </c:numCache>
            </c:numRef>
          </c:val>
          <c:smooth val="0"/>
          <c:extLst>
            <c:ext xmlns:c16="http://schemas.microsoft.com/office/drawing/2014/chart" uri="{C3380CC4-5D6E-409C-BE32-E72D297353CC}">
              <c16:uniqueId val="{00000000-B0BE-4A5E-9A0D-77AAAA9ADC41}"/>
            </c:ext>
          </c:extLst>
        </c:ser>
        <c:ser>
          <c:idx val="1"/>
          <c:order val="3"/>
          <c:tx>
            <c:v>Bottom 50% (Russia)</c:v>
          </c:tx>
          <c:spPr>
            <a:ln w="31750">
              <a:solidFill>
                <a:schemeClr val="tx2">
                  <a:lumMod val="60000"/>
                  <a:lumOff val="40000"/>
                </a:schemeClr>
              </a:solidFill>
            </a:ln>
          </c:spPr>
          <c:marker>
            <c:symbol val="circle"/>
            <c:size val="6"/>
            <c:spPr>
              <a:solidFill>
                <a:schemeClr val="tx2">
                  <a:lumMod val="60000"/>
                  <a:lumOff val="40000"/>
                </a:schemeClr>
              </a:solidFill>
              <a:ln w="12700">
                <a:solidFill>
                  <a:schemeClr val="tx2">
                    <a:lumMod val="60000"/>
                    <a:lumOff val="40000"/>
                  </a:schemeClr>
                </a:solidFill>
              </a:ln>
            </c:spPr>
          </c:marker>
          <c:cat>
            <c:numRef>
              <c:f>MainData!$A$85:$A$122</c:f>
              <c:numCache>
                <c:formatCode>0</c:formatCode>
                <c:ptCount val="38"/>
                <c:pt idx="0">
                  <c:v>1978</c:v>
                </c:pt>
                <c:pt idx="1">
                  <c:v>1979</c:v>
                </c:pt>
                <c:pt idx="2">
                  <c:v>1980</c:v>
                </c:pt>
                <c:pt idx="3">
                  <c:v>1981</c:v>
                </c:pt>
                <c:pt idx="4">
                  <c:v>1982</c:v>
                </c:pt>
                <c:pt idx="5">
                  <c:v>1983</c:v>
                </c:pt>
                <c:pt idx="6">
                  <c:v>1984</c:v>
                </c:pt>
                <c:pt idx="7">
                  <c:v>1985</c:v>
                </c:pt>
                <c:pt idx="8">
                  <c:v>1986</c:v>
                </c:pt>
                <c:pt idx="9">
                  <c:v>1987</c:v>
                </c:pt>
                <c:pt idx="10">
                  <c:v>1988</c:v>
                </c:pt>
                <c:pt idx="11">
                  <c:v>1989</c:v>
                </c:pt>
                <c:pt idx="12">
                  <c:v>1990</c:v>
                </c:pt>
                <c:pt idx="13">
                  <c:v>1991</c:v>
                </c:pt>
                <c:pt idx="14">
                  <c:v>1992</c:v>
                </c:pt>
                <c:pt idx="15">
                  <c:v>1993</c:v>
                </c:pt>
                <c:pt idx="16">
                  <c:v>1994</c:v>
                </c:pt>
                <c:pt idx="17">
                  <c:v>1995</c:v>
                </c:pt>
                <c:pt idx="18">
                  <c:v>1996</c:v>
                </c:pt>
                <c:pt idx="19">
                  <c:v>1997</c:v>
                </c:pt>
                <c:pt idx="20">
                  <c:v>1998</c:v>
                </c:pt>
                <c:pt idx="21">
                  <c:v>1999</c:v>
                </c:pt>
                <c:pt idx="22">
                  <c:v>2000</c:v>
                </c:pt>
                <c:pt idx="23">
                  <c:v>2001</c:v>
                </c:pt>
                <c:pt idx="24">
                  <c:v>2002</c:v>
                </c:pt>
                <c:pt idx="25">
                  <c:v>2003</c:v>
                </c:pt>
                <c:pt idx="26">
                  <c:v>2004</c:v>
                </c:pt>
                <c:pt idx="27">
                  <c:v>2005</c:v>
                </c:pt>
                <c:pt idx="28">
                  <c:v>2006</c:v>
                </c:pt>
                <c:pt idx="29">
                  <c:v>2007</c:v>
                </c:pt>
                <c:pt idx="30">
                  <c:v>2008</c:v>
                </c:pt>
                <c:pt idx="31">
                  <c:v>2009</c:v>
                </c:pt>
                <c:pt idx="32">
                  <c:v>2010</c:v>
                </c:pt>
                <c:pt idx="33">
                  <c:v>2011</c:v>
                </c:pt>
                <c:pt idx="34">
                  <c:v>2012</c:v>
                </c:pt>
                <c:pt idx="35">
                  <c:v>2013</c:v>
                </c:pt>
                <c:pt idx="36">
                  <c:v>2014</c:v>
                </c:pt>
                <c:pt idx="37">
                  <c:v>2015</c:v>
                </c:pt>
              </c:numCache>
              <c:extLst/>
            </c:numRef>
          </c:cat>
          <c:val>
            <c:numRef>
              <c:f>MainData!$AF$85:$AF$122</c:f>
              <c:numCache>
                <c:formatCode>0%</c:formatCode>
                <c:ptCount val="38"/>
                <c:pt idx="2">
                  <c:v>0.31003222310188383</c:v>
                </c:pt>
                <c:pt idx="7">
                  <c:v>0.30878963153704519</c:v>
                </c:pt>
                <c:pt idx="10">
                  <c:v>0.3095571171557463</c:v>
                </c:pt>
                <c:pt idx="11">
                  <c:v>0.3013272923155248</c:v>
                </c:pt>
                <c:pt idx="12">
                  <c:v>0.29471152100144982</c:v>
                </c:pt>
                <c:pt idx="13">
                  <c:v>0.29000214765850418</c:v>
                </c:pt>
                <c:pt idx="14">
                  <c:v>0.21873316054726188</c:v>
                </c:pt>
                <c:pt idx="15">
                  <c:v>0.20114715456189725</c:v>
                </c:pt>
                <c:pt idx="16">
                  <c:v>0.1529147740443223</c:v>
                </c:pt>
                <c:pt idx="17">
                  <c:v>0.13829915694210515</c:v>
                </c:pt>
                <c:pt idx="18">
                  <c:v>9.602332677525427E-2</c:v>
                </c:pt>
                <c:pt idx="19">
                  <c:v>0.12431246646713778</c:v>
                </c:pt>
                <c:pt idx="20">
                  <c:v>0.14399678249254422</c:v>
                </c:pt>
                <c:pt idx="21">
                  <c:v>0.14038442234874426</c:v>
                </c:pt>
                <c:pt idx="22">
                  <c:v>0.13564912949709762</c:v>
                </c:pt>
                <c:pt idx="23">
                  <c:v>0.13455340834952123</c:v>
                </c:pt>
                <c:pt idx="24">
                  <c:v>0.13836557334824362</c:v>
                </c:pt>
                <c:pt idx="25">
                  <c:v>0.1349267140681828</c:v>
                </c:pt>
                <c:pt idx="26">
                  <c:v>0.14002676078212239</c:v>
                </c:pt>
                <c:pt idx="27">
                  <c:v>0.14427747026456894</c:v>
                </c:pt>
                <c:pt idx="28">
                  <c:v>0.13975569660803089</c:v>
                </c:pt>
                <c:pt idx="29">
                  <c:v>0.13711890948286065</c:v>
                </c:pt>
                <c:pt idx="30">
                  <c:v>0.13454356473351892</c:v>
                </c:pt>
                <c:pt idx="31">
                  <c:v>0.1450622115131136</c:v>
                </c:pt>
                <c:pt idx="32">
                  <c:v>0.15864507174951259</c:v>
                </c:pt>
                <c:pt idx="33">
                  <c:v>0.15979316345919004</c:v>
                </c:pt>
                <c:pt idx="34">
                  <c:v>0.16623203933294273</c:v>
                </c:pt>
                <c:pt idx="35">
                  <c:v>0.16123904478717699</c:v>
                </c:pt>
                <c:pt idx="36">
                  <c:v>0.16810935076309486</c:v>
                </c:pt>
                <c:pt idx="37">
                  <c:v>0.16990001126479648</c:v>
                </c:pt>
              </c:numCache>
              <c:extLst/>
            </c:numRef>
          </c:val>
          <c:smooth val="0"/>
          <c:extLst>
            <c:ext xmlns:c16="http://schemas.microsoft.com/office/drawing/2014/chart" uri="{C3380CC4-5D6E-409C-BE32-E72D297353CC}">
              <c16:uniqueId val="{00000002-B0BE-4A5E-9A0D-77AAAA9ADC41}"/>
            </c:ext>
          </c:extLst>
        </c:ser>
        <c:dLbls>
          <c:showLegendKey val="0"/>
          <c:showVal val="0"/>
          <c:showCatName val="0"/>
          <c:showSerName val="0"/>
          <c:showPercent val="0"/>
          <c:showBubbleSize val="0"/>
        </c:dLbls>
        <c:marker val="1"/>
        <c:smooth val="0"/>
        <c:axId val="2134585752"/>
        <c:axId val="2134591976"/>
      </c:lineChart>
      <c:catAx>
        <c:axId val="2134585752"/>
        <c:scaling>
          <c:orientation val="minMax"/>
        </c:scaling>
        <c:delete val="0"/>
        <c:axPos val="b"/>
        <c:majorGridlines>
          <c:spPr>
            <a:ln w="3175">
              <a:solidFill>
                <a:schemeClr val="bg1">
                  <a:lumMod val="75000"/>
                </a:schemeClr>
              </a:solidFill>
              <a:prstDash val="sysDash"/>
            </a:ln>
          </c:spPr>
        </c:majorGridlines>
        <c:numFmt formatCode="General" sourceLinked="0"/>
        <c:majorTickMark val="out"/>
        <c:minorTickMark val="none"/>
        <c:tickLblPos val="nextTo"/>
        <c:spPr>
          <a:ln w="3175">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zh-CN"/>
          </a:p>
        </c:txPr>
        <c:crossAx val="2134591976"/>
        <c:crossesAt val="0"/>
        <c:auto val="1"/>
        <c:lblAlgn val="ctr"/>
        <c:lblOffset val="100"/>
        <c:tickLblSkip val="4"/>
        <c:tickMarkSkip val="4"/>
        <c:noMultiLvlLbl val="0"/>
      </c:catAx>
      <c:valAx>
        <c:axId val="2134591976"/>
        <c:scaling>
          <c:orientation val="minMax"/>
        </c:scaling>
        <c:delete val="0"/>
        <c:axPos val="l"/>
        <c:majorGridlines>
          <c:spPr>
            <a:ln w="3175">
              <a:solidFill>
                <a:schemeClr val="bg1">
                  <a:lumMod val="75000"/>
                </a:schemeClr>
              </a:solidFill>
              <a:prstDash val="solid"/>
            </a:ln>
          </c:spPr>
        </c:majorGridlines>
        <c:numFmt formatCode="0%" sourceLinked="0"/>
        <c:majorTickMark val="out"/>
        <c:minorTickMark val="none"/>
        <c:tickLblPos val="nextTo"/>
        <c:spPr>
          <a:ln w="3175">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zh-CN"/>
          </a:p>
        </c:txPr>
        <c:crossAx val="2134585752"/>
        <c:crosses val="autoZero"/>
        <c:crossBetween val="midCat"/>
        <c:majorUnit val="0.05"/>
        <c:minorUnit val="1E-3"/>
      </c:valAx>
      <c:spPr>
        <a:solidFill>
          <a:srgbClr val="FFFFFF"/>
        </a:solidFill>
        <a:ln w="3175">
          <a:solidFill>
            <a:srgbClr val="000000"/>
          </a:solidFill>
          <a:prstDash val="solid"/>
        </a:ln>
      </c:spPr>
    </c:plotArea>
    <c:legend>
      <c:legendPos val="l"/>
      <c:layout>
        <c:manualLayout>
          <c:xMode val="edge"/>
          <c:yMode val="edge"/>
          <c:x val="8.6619320359642094E-2"/>
          <c:y val="8.5150918635170603E-2"/>
          <c:w val="0.25061031835554598"/>
          <c:h val="0.20744413705043599"/>
        </c:manualLayout>
      </c:layout>
      <c:overlay val="1"/>
      <c:spPr>
        <a:solidFill>
          <a:schemeClr val="bg1"/>
        </a:solidFill>
        <a:ln>
          <a:solidFill>
            <a:schemeClr val="tx1"/>
          </a:solidFill>
        </a:ln>
      </c:spPr>
      <c:txPr>
        <a:bodyPr/>
        <a:lstStyle/>
        <a:p>
          <a:pPr>
            <a:defRPr sz="1200"/>
          </a:pPr>
          <a:endParaRPr lang="zh-CN"/>
        </a:p>
      </c:txPr>
    </c:legend>
    <c:plotVisOnly val="1"/>
    <c:dispBlanksAs val="span"/>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zh-CN"/>
    </a:p>
  </c:txPr>
  <c:userShapes r:id="rId1"/>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1" i="0" u="none" strike="noStrike" baseline="0">
                <a:solidFill>
                  <a:srgbClr val="000000"/>
                </a:solidFill>
                <a:latin typeface="Arial"/>
                <a:ea typeface="Arial"/>
                <a:cs typeface="Arial"/>
              </a:defRPr>
            </a:pPr>
            <a:r>
              <a:rPr lang="en-US" altLang="zh-CN" sz="1400" b="1" i="0" u="none" strike="noStrike" baseline="0">
                <a:effectLst/>
              </a:rPr>
              <a:t>Panel B: </a:t>
            </a:r>
            <a:r>
              <a:rPr lang="fr-FR" sz="1400" baseline="0"/>
              <a:t>Top 1% </a:t>
            </a:r>
            <a:r>
              <a:rPr lang="fr-FR" altLang="zh-CN" sz="1400" b="1" i="0" u="none" strike="noStrike" baseline="0">
                <a:effectLst/>
              </a:rPr>
              <a:t>income share: China and Russia vs. Western countries </a:t>
            </a:r>
            <a:endParaRPr lang="fr-FR" sz="1400" baseline="0"/>
          </a:p>
        </c:rich>
      </c:tx>
      <c:layout>
        <c:manualLayout>
          <c:xMode val="edge"/>
          <c:yMode val="edge"/>
          <c:x val="0.16774324645423486"/>
          <c:y val="1.3490813648293963E-2"/>
        </c:manualLayout>
      </c:layout>
      <c:overlay val="0"/>
      <c:spPr>
        <a:noFill/>
        <a:ln w="25400">
          <a:noFill/>
        </a:ln>
      </c:spPr>
    </c:title>
    <c:autoTitleDeleted val="0"/>
    <c:plotArea>
      <c:layout>
        <c:manualLayout>
          <c:layoutTarget val="inner"/>
          <c:xMode val="edge"/>
          <c:yMode val="edge"/>
          <c:x val="6.6460306856635995E-2"/>
          <c:y val="7.6906966021139195E-2"/>
          <c:w val="0.90330212694985001"/>
          <c:h val="0.75587855572107499"/>
        </c:manualLayout>
      </c:layout>
      <c:lineChart>
        <c:grouping val="standard"/>
        <c:varyColors val="0"/>
        <c:ser>
          <c:idx val="0"/>
          <c:order val="0"/>
          <c:tx>
            <c:v>Top 1% (Russia)</c:v>
          </c:tx>
          <c:spPr>
            <a:ln>
              <a:solidFill>
                <a:schemeClr val="tx2">
                  <a:lumMod val="60000"/>
                  <a:lumOff val="40000"/>
                </a:schemeClr>
              </a:solidFill>
            </a:ln>
          </c:spPr>
          <c:marker>
            <c:symbol val="circle"/>
            <c:size val="4"/>
            <c:spPr>
              <a:solidFill>
                <a:schemeClr val="tx2">
                  <a:lumMod val="60000"/>
                  <a:lumOff val="40000"/>
                </a:schemeClr>
              </a:solidFill>
              <a:ln w="25400">
                <a:solidFill>
                  <a:schemeClr val="tx2">
                    <a:lumMod val="60000"/>
                    <a:lumOff val="40000"/>
                  </a:schemeClr>
                </a:solidFill>
              </a:ln>
            </c:spPr>
          </c:marker>
          <c:cat>
            <c:numRef>
              <c:f>Russia4!$A$8:$A$118</c:f>
              <c:numCache>
                <c:formatCode>0</c:formatCode>
                <c:ptCount val="111"/>
                <c:pt idx="0">
                  <c:v>1905</c:v>
                </c:pt>
                <c:pt idx="1">
                  <c:v>1906</c:v>
                </c:pt>
                <c:pt idx="2">
                  <c:v>1907</c:v>
                </c:pt>
                <c:pt idx="3">
                  <c:v>1908</c:v>
                </c:pt>
                <c:pt idx="4">
                  <c:v>1909</c:v>
                </c:pt>
                <c:pt idx="5">
                  <c:v>1910</c:v>
                </c:pt>
                <c:pt idx="6">
                  <c:v>1911</c:v>
                </c:pt>
                <c:pt idx="7">
                  <c:v>1912</c:v>
                </c:pt>
                <c:pt idx="8">
                  <c:v>1913</c:v>
                </c:pt>
                <c:pt idx="9">
                  <c:v>1914</c:v>
                </c:pt>
                <c:pt idx="10">
                  <c:v>1915</c:v>
                </c:pt>
                <c:pt idx="11">
                  <c:v>1916</c:v>
                </c:pt>
                <c:pt idx="12">
                  <c:v>1917</c:v>
                </c:pt>
                <c:pt idx="13">
                  <c:v>1918</c:v>
                </c:pt>
                <c:pt idx="14">
                  <c:v>1919</c:v>
                </c:pt>
                <c:pt idx="15">
                  <c:v>1920</c:v>
                </c:pt>
                <c:pt idx="16">
                  <c:v>1921</c:v>
                </c:pt>
                <c:pt idx="17">
                  <c:v>1922</c:v>
                </c:pt>
                <c:pt idx="18">
                  <c:v>1923</c:v>
                </c:pt>
                <c:pt idx="19">
                  <c:v>1924</c:v>
                </c:pt>
                <c:pt idx="20">
                  <c:v>1925</c:v>
                </c:pt>
                <c:pt idx="21">
                  <c:v>1926</c:v>
                </c:pt>
                <c:pt idx="22">
                  <c:v>1927</c:v>
                </c:pt>
                <c:pt idx="23">
                  <c:v>1928</c:v>
                </c:pt>
                <c:pt idx="24">
                  <c:v>1929</c:v>
                </c:pt>
                <c:pt idx="25">
                  <c:v>1930</c:v>
                </c:pt>
                <c:pt idx="26">
                  <c:v>1931</c:v>
                </c:pt>
                <c:pt idx="27">
                  <c:v>1932</c:v>
                </c:pt>
                <c:pt idx="28">
                  <c:v>1933</c:v>
                </c:pt>
                <c:pt idx="29">
                  <c:v>1934</c:v>
                </c:pt>
                <c:pt idx="30">
                  <c:v>1935</c:v>
                </c:pt>
                <c:pt idx="31">
                  <c:v>1936</c:v>
                </c:pt>
                <c:pt idx="32">
                  <c:v>1937</c:v>
                </c:pt>
                <c:pt idx="33">
                  <c:v>1938</c:v>
                </c:pt>
                <c:pt idx="34">
                  <c:v>1939</c:v>
                </c:pt>
                <c:pt idx="35">
                  <c:v>1940</c:v>
                </c:pt>
                <c:pt idx="36">
                  <c:v>1941</c:v>
                </c:pt>
                <c:pt idx="37">
                  <c:v>1942</c:v>
                </c:pt>
                <c:pt idx="38">
                  <c:v>1943</c:v>
                </c:pt>
                <c:pt idx="39">
                  <c:v>1944</c:v>
                </c:pt>
                <c:pt idx="40">
                  <c:v>1945</c:v>
                </c:pt>
                <c:pt idx="41">
                  <c:v>1946</c:v>
                </c:pt>
                <c:pt idx="42">
                  <c:v>1947</c:v>
                </c:pt>
                <c:pt idx="43">
                  <c:v>1948</c:v>
                </c:pt>
                <c:pt idx="44">
                  <c:v>1949</c:v>
                </c:pt>
                <c:pt idx="45">
                  <c:v>1950</c:v>
                </c:pt>
                <c:pt idx="46">
                  <c:v>1951</c:v>
                </c:pt>
                <c:pt idx="47">
                  <c:v>1952</c:v>
                </c:pt>
                <c:pt idx="48">
                  <c:v>1953</c:v>
                </c:pt>
                <c:pt idx="49">
                  <c:v>1954</c:v>
                </c:pt>
                <c:pt idx="50">
                  <c:v>1955</c:v>
                </c:pt>
                <c:pt idx="51">
                  <c:v>1956</c:v>
                </c:pt>
                <c:pt idx="52">
                  <c:v>1957</c:v>
                </c:pt>
                <c:pt idx="53">
                  <c:v>1958</c:v>
                </c:pt>
                <c:pt idx="54">
                  <c:v>1959</c:v>
                </c:pt>
                <c:pt idx="55">
                  <c:v>1960</c:v>
                </c:pt>
                <c:pt idx="56">
                  <c:v>1961</c:v>
                </c:pt>
                <c:pt idx="57">
                  <c:v>1962</c:v>
                </c:pt>
                <c:pt idx="58">
                  <c:v>1963</c:v>
                </c:pt>
                <c:pt idx="59">
                  <c:v>1964</c:v>
                </c:pt>
                <c:pt idx="60">
                  <c:v>1965</c:v>
                </c:pt>
                <c:pt idx="61">
                  <c:v>1966</c:v>
                </c:pt>
                <c:pt idx="62">
                  <c:v>1967</c:v>
                </c:pt>
                <c:pt idx="63">
                  <c:v>1968</c:v>
                </c:pt>
                <c:pt idx="64">
                  <c:v>1969</c:v>
                </c:pt>
                <c:pt idx="65">
                  <c:v>1970</c:v>
                </c:pt>
                <c:pt idx="66">
                  <c:v>1971</c:v>
                </c:pt>
                <c:pt idx="67">
                  <c:v>1972</c:v>
                </c:pt>
                <c:pt idx="68">
                  <c:v>1973</c:v>
                </c:pt>
                <c:pt idx="69">
                  <c:v>1974</c:v>
                </c:pt>
                <c:pt idx="70">
                  <c:v>1975</c:v>
                </c:pt>
                <c:pt idx="71">
                  <c:v>1976</c:v>
                </c:pt>
                <c:pt idx="72">
                  <c:v>1977</c:v>
                </c:pt>
                <c:pt idx="73">
                  <c:v>1978</c:v>
                </c:pt>
                <c:pt idx="74">
                  <c:v>1979</c:v>
                </c:pt>
                <c:pt idx="75">
                  <c:v>1980</c:v>
                </c:pt>
                <c:pt idx="76">
                  <c:v>1981</c:v>
                </c:pt>
                <c:pt idx="77">
                  <c:v>1982</c:v>
                </c:pt>
                <c:pt idx="78">
                  <c:v>1983</c:v>
                </c:pt>
                <c:pt idx="79">
                  <c:v>1984</c:v>
                </c:pt>
                <c:pt idx="80">
                  <c:v>1985</c:v>
                </c:pt>
                <c:pt idx="81">
                  <c:v>1986</c:v>
                </c:pt>
                <c:pt idx="82">
                  <c:v>1987</c:v>
                </c:pt>
                <c:pt idx="83">
                  <c:v>1988</c:v>
                </c:pt>
                <c:pt idx="84">
                  <c:v>1989</c:v>
                </c:pt>
                <c:pt idx="85">
                  <c:v>1990</c:v>
                </c:pt>
                <c:pt idx="86">
                  <c:v>1991</c:v>
                </c:pt>
                <c:pt idx="87">
                  <c:v>1992</c:v>
                </c:pt>
                <c:pt idx="88">
                  <c:v>1993</c:v>
                </c:pt>
                <c:pt idx="89">
                  <c:v>1994</c:v>
                </c:pt>
                <c:pt idx="90">
                  <c:v>1995</c:v>
                </c:pt>
                <c:pt idx="91">
                  <c:v>1996</c:v>
                </c:pt>
                <c:pt idx="92">
                  <c:v>1997</c:v>
                </c:pt>
                <c:pt idx="93">
                  <c:v>1998</c:v>
                </c:pt>
                <c:pt idx="94">
                  <c:v>1999</c:v>
                </c:pt>
                <c:pt idx="95">
                  <c:v>2000</c:v>
                </c:pt>
                <c:pt idx="96">
                  <c:v>2001</c:v>
                </c:pt>
                <c:pt idx="97">
                  <c:v>2002</c:v>
                </c:pt>
                <c:pt idx="98">
                  <c:v>2003</c:v>
                </c:pt>
                <c:pt idx="99">
                  <c:v>2004</c:v>
                </c:pt>
                <c:pt idx="100">
                  <c:v>2005</c:v>
                </c:pt>
                <c:pt idx="101">
                  <c:v>2006</c:v>
                </c:pt>
                <c:pt idx="102">
                  <c:v>2007</c:v>
                </c:pt>
                <c:pt idx="103">
                  <c:v>2008</c:v>
                </c:pt>
                <c:pt idx="104">
                  <c:v>2009</c:v>
                </c:pt>
                <c:pt idx="105">
                  <c:v>2010</c:v>
                </c:pt>
                <c:pt idx="106">
                  <c:v>2011</c:v>
                </c:pt>
                <c:pt idx="107">
                  <c:v>2012</c:v>
                </c:pt>
                <c:pt idx="108">
                  <c:v>2013</c:v>
                </c:pt>
                <c:pt idx="109">
                  <c:v>2014</c:v>
                </c:pt>
                <c:pt idx="110">
                  <c:v>2015</c:v>
                </c:pt>
              </c:numCache>
            </c:numRef>
          </c:cat>
          <c:val>
            <c:numRef>
              <c:f>Russia4!$J$8:$J$118</c:f>
              <c:numCache>
                <c:formatCode>General</c:formatCode>
                <c:ptCount val="111"/>
                <c:pt idx="0" formatCode="0.0%">
                  <c:v>0.17986150055656178</c:v>
                </c:pt>
                <c:pt idx="23" formatCode="0.0%">
                  <c:v>3.6280627329619869E-2</c:v>
                </c:pt>
                <c:pt idx="29" formatCode="0.0%">
                  <c:v>4.2495530216638926E-2</c:v>
                </c:pt>
                <c:pt idx="51" formatCode="0.0%">
                  <c:v>5.4787600733005717E-2</c:v>
                </c:pt>
                <c:pt idx="54" formatCode="0.0%">
                  <c:v>4.5760637024310172E-2</c:v>
                </c:pt>
                <c:pt idx="56" formatCode="0.0%">
                  <c:v>4.4800352709054463E-2</c:v>
                </c:pt>
                <c:pt idx="59" formatCode="0.0%">
                  <c:v>4.3028831936280654E-2</c:v>
                </c:pt>
                <c:pt idx="61" formatCode="0.0%">
                  <c:v>4.0553356932380054E-2</c:v>
                </c:pt>
                <c:pt idx="63" formatCode="0.0%">
                  <c:v>3.7733011433763501E-2</c:v>
                </c:pt>
                <c:pt idx="67" formatCode="0.0%">
                  <c:v>3.9409334808010801E-2</c:v>
                </c:pt>
                <c:pt idx="71" formatCode="0.0%">
                  <c:v>3.7978787367756742E-2</c:v>
                </c:pt>
                <c:pt idx="75" formatCode="0.0%">
                  <c:v>3.4531406415392284E-2</c:v>
                </c:pt>
                <c:pt idx="80" formatCode="0.0%">
                  <c:v>4.383918799997874E-2</c:v>
                </c:pt>
                <c:pt idx="83" formatCode="0.0%">
                  <c:v>4.8104495943912987E-2</c:v>
                </c:pt>
                <c:pt idx="84" formatCode="0.0%">
                  <c:v>5.3985125129453249E-2</c:v>
                </c:pt>
                <c:pt idx="85" formatCode="0.0%">
                  <c:v>7.3356594963235475E-2</c:v>
                </c:pt>
                <c:pt idx="86" formatCode="0.0%">
                  <c:v>8.3915511799702219E-2</c:v>
                </c:pt>
                <c:pt idx="87" formatCode="0.0%">
                  <c:v>0.10105131508527762</c:v>
                </c:pt>
                <c:pt idx="88" formatCode="0.0%">
                  <c:v>0.11138224680456112</c:v>
                </c:pt>
                <c:pt idx="89" formatCode="0.0%">
                  <c:v>0.11830439951363676</c:v>
                </c:pt>
                <c:pt idx="90" formatCode="0.0%">
                  <c:v>0.14034011964408138</c:v>
                </c:pt>
                <c:pt idx="91" formatCode="0.0%">
                  <c:v>0.15839004257222652</c:v>
                </c:pt>
                <c:pt idx="92" formatCode="0.0%">
                  <c:v>0.15197356818581823</c:v>
                </c:pt>
                <c:pt idx="93" formatCode="0.0%">
                  <c:v>0.15141178850220829</c:v>
                </c:pt>
                <c:pt idx="94" formatCode="0.0%">
                  <c:v>0.18095331130475931</c:v>
                </c:pt>
                <c:pt idx="95" formatCode="0.0%">
                  <c:v>0.20689901602585095</c:v>
                </c:pt>
                <c:pt idx="96" formatCode="0.0%">
                  <c:v>0.24562352708721497</c:v>
                </c:pt>
                <c:pt idx="97" formatCode="0.0%">
                  <c:v>0.24490246073828409</c:v>
                </c:pt>
                <c:pt idx="98" formatCode="0.0%">
                  <c:v>0.2427781843734747</c:v>
                </c:pt>
                <c:pt idx="99" formatCode="0.0%">
                  <c:v>0.22758455339957429</c:v>
                </c:pt>
                <c:pt idx="100" formatCode="0.0%">
                  <c:v>0.24914193079373945</c:v>
                </c:pt>
                <c:pt idx="101" formatCode="0.0%">
                  <c:v>0.25424053593548279</c:v>
                </c:pt>
                <c:pt idx="102" formatCode="0.0%">
                  <c:v>0.26910775167518663</c:v>
                </c:pt>
                <c:pt idx="103" formatCode="0.0%">
                  <c:v>0.25075864058714425</c:v>
                </c:pt>
                <c:pt idx="104" formatCode="0.0%">
                  <c:v>0.21175418956864525</c:v>
                </c:pt>
                <c:pt idx="105" formatCode="0.0%">
                  <c:v>0.20031152426422671</c:v>
                </c:pt>
                <c:pt idx="106" formatCode="0.0%">
                  <c:v>0.21477963758262825</c:v>
                </c:pt>
                <c:pt idx="107" formatCode="0.0%">
                  <c:v>0.19842388297536706</c:v>
                </c:pt>
                <c:pt idx="108" formatCode="0.0%">
                  <c:v>0.21076366184436018</c:v>
                </c:pt>
                <c:pt idx="109" formatCode="0.0%">
                  <c:v>0.2039302680347147</c:v>
                </c:pt>
                <c:pt idx="110" formatCode="0.0%">
                  <c:v>0.20236544517391852</c:v>
                </c:pt>
              </c:numCache>
            </c:numRef>
          </c:val>
          <c:smooth val="0"/>
          <c:extLst>
            <c:ext xmlns:c16="http://schemas.microsoft.com/office/drawing/2014/chart" uri="{C3380CC4-5D6E-409C-BE32-E72D297353CC}">
              <c16:uniqueId val="{00000000-DC74-44C1-803A-9C2AFD5CFD9C}"/>
            </c:ext>
          </c:extLst>
        </c:ser>
        <c:ser>
          <c:idx val="4"/>
          <c:order val="1"/>
          <c:tx>
            <c:v>Top 1% (China)</c:v>
          </c:tx>
          <c:spPr>
            <a:ln>
              <a:solidFill>
                <a:srgbClr val="FF0000"/>
              </a:solidFill>
            </a:ln>
          </c:spPr>
          <c:marker>
            <c:symbol val="circle"/>
            <c:size val="5"/>
            <c:spPr>
              <a:solidFill>
                <a:srgbClr val="FF0000"/>
              </a:solidFill>
              <a:ln>
                <a:solidFill>
                  <a:srgbClr val="FF0000"/>
                </a:solidFill>
              </a:ln>
            </c:spPr>
          </c:marker>
          <c:val>
            <c:numRef>
              <c:f>MainData!$AG$12:$AG$122</c:f>
              <c:numCache>
                <c:formatCode>#,##0</c:formatCode>
                <c:ptCount val="111"/>
                <c:pt idx="73" formatCode="0%">
                  <c:v>0.06</c:v>
                </c:pt>
                <c:pt idx="74" formatCode="0%">
                  <c:v>0.06</c:v>
                </c:pt>
                <c:pt idx="75" formatCode="0%">
                  <c:v>0.06</c:v>
                </c:pt>
                <c:pt idx="76" formatCode="0%">
                  <c:v>7.0000000000000007E-2</c:v>
                </c:pt>
                <c:pt idx="77" formatCode="0%">
                  <c:v>7.0000000000000007E-2</c:v>
                </c:pt>
                <c:pt idx="78" formatCode="0%">
                  <c:v>7.0000000000000007E-2</c:v>
                </c:pt>
                <c:pt idx="79" formatCode="0%">
                  <c:v>7.0000000000000007E-2</c:v>
                </c:pt>
                <c:pt idx="80" formatCode="0%">
                  <c:v>0.08</c:v>
                </c:pt>
                <c:pt idx="81" formatCode="0%">
                  <c:v>0.08</c:v>
                </c:pt>
                <c:pt idx="82" formatCode="0%">
                  <c:v>0.08</c:v>
                </c:pt>
                <c:pt idx="83" formatCode="0%">
                  <c:v>0.08</c:v>
                </c:pt>
                <c:pt idx="84" formatCode="0%">
                  <c:v>0.08</c:v>
                </c:pt>
                <c:pt idx="85" formatCode="0%">
                  <c:v>0.08</c:v>
                </c:pt>
                <c:pt idx="86" formatCode="0%">
                  <c:v>0.08</c:v>
                </c:pt>
                <c:pt idx="87" formatCode="0%">
                  <c:v>0.09</c:v>
                </c:pt>
                <c:pt idx="88" formatCode="0%">
                  <c:v>0.09</c:v>
                </c:pt>
                <c:pt idx="89" formatCode="0%">
                  <c:v>0.09</c:v>
                </c:pt>
                <c:pt idx="90" formatCode="0%">
                  <c:v>0.09</c:v>
                </c:pt>
                <c:pt idx="91" formatCode="0%">
                  <c:v>0.1</c:v>
                </c:pt>
                <c:pt idx="92" formatCode="0%">
                  <c:v>0.1</c:v>
                </c:pt>
                <c:pt idx="93" formatCode="0%">
                  <c:v>0.1</c:v>
                </c:pt>
                <c:pt idx="94" formatCode="0%">
                  <c:v>0.1</c:v>
                </c:pt>
                <c:pt idx="95" formatCode="0%">
                  <c:v>0.1</c:v>
                </c:pt>
                <c:pt idx="96" formatCode="0%">
                  <c:v>0.11</c:v>
                </c:pt>
                <c:pt idx="97" formatCode="0%">
                  <c:v>0.13</c:v>
                </c:pt>
                <c:pt idx="98" formatCode="0%">
                  <c:v>0.13</c:v>
                </c:pt>
                <c:pt idx="99" formatCode="0%">
                  <c:v>0.14000000000000001</c:v>
                </c:pt>
                <c:pt idx="100" formatCode="0%">
                  <c:v>0.14000000000000001</c:v>
                </c:pt>
                <c:pt idx="101" formatCode="0%">
                  <c:v>0.15</c:v>
                </c:pt>
                <c:pt idx="102" formatCode="0%">
                  <c:v>0.15</c:v>
                </c:pt>
                <c:pt idx="103" formatCode="0%">
                  <c:v>0.15</c:v>
                </c:pt>
                <c:pt idx="104" formatCode="0%">
                  <c:v>0.15</c:v>
                </c:pt>
                <c:pt idx="105" formatCode="0%">
                  <c:v>0.15</c:v>
                </c:pt>
                <c:pt idx="106" formatCode="0%">
                  <c:v>0.15</c:v>
                </c:pt>
                <c:pt idx="107" formatCode="0%">
                  <c:v>0.14000000000000001</c:v>
                </c:pt>
                <c:pt idx="108" formatCode="0%">
                  <c:v>0.14000000000000001</c:v>
                </c:pt>
                <c:pt idx="109" formatCode="0%">
                  <c:v>0.14000000000000001</c:v>
                </c:pt>
                <c:pt idx="110" formatCode="0%">
                  <c:v>0.14000000000000001</c:v>
                </c:pt>
              </c:numCache>
            </c:numRef>
          </c:val>
          <c:smooth val="0"/>
          <c:extLst>
            <c:ext xmlns:c16="http://schemas.microsoft.com/office/drawing/2014/chart" uri="{C3380CC4-5D6E-409C-BE32-E72D297353CC}">
              <c16:uniqueId val="{00000001-DC74-44C1-803A-9C2AFD5CFD9C}"/>
            </c:ext>
          </c:extLst>
        </c:ser>
        <c:ser>
          <c:idx val="1"/>
          <c:order val="2"/>
          <c:tx>
            <c:v>Top 1% (US)</c:v>
          </c:tx>
          <c:spPr>
            <a:ln>
              <a:solidFill>
                <a:srgbClr val="00B050"/>
              </a:solidFill>
            </a:ln>
          </c:spPr>
          <c:marker>
            <c:symbol val="circle"/>
            <c:size val="5"/>
            <c:spPr>
              <a:solidFill>
                <a:srgbClr val="00B050"/>
              </a:solidFill>
              <a:ln>
                <a:solidFill>
                  <a:srgbClr val="00B050"/>
                </a:solidFill>
              </a:ln>
            </c:spPr>
          </c:marker>
          <c:val>
            <c:numRef>
              <c:f>Russia4!$AU$8:$AU$118</c:f>
              <c:numCache>
                <c:formatCode>0.0%</c:formatCode>
                <c:ptCount val="111"/>
                <c:pt idx="8">
                  <c:v>0.205821350445</c:v>
                </c:pt>
                <c:pt idx="9">
                  <c:v>0.20780034241799999</c:v>
                </c:pt>
                <c:pt idx="10">
                  <c:v>0.20199815297900003</c:v>
                </c:pt>
                <c:pt idx="11">
                  <c:v>0.21932848971200003</c:v>
                </c:pt>
                <c:pt idx="12">
                  <c:v>0.20359241282900004</c:v>
                </c:pt>
                <c:pt idx="13">
                  <c:v>0.18583565844200006</c:v>
                </c:pt>
                <c:pt idx="14">
                  <c:v>0.19032871510600002</c:v>
                </c:pt>
                <c:pt idx="15">
                  <c:v>0.174519125489</c:v>
                </c:pt>
                <c:pt idx="16">
                  <c:v>0.18260009067200006</c:v>
                </c:pt>
                <c:pt idx="17">
                  <c:v>0.19679721599700001</c:v>
                </c:pt>
                <c:pt idx="18">
                  <c:v>0.18264586273400002</c:v>
                </c:pt>
                <c:pt idx="19">
                  <c:v>0.20045173450400006</c:v>
                </c:pt>
                <c:pt idx="20">
                  <c:v>0.22866598037300001</c:v>
                </c:pt>
                <c:pt idx="21">
                  <c:v>0.22531144572400003</c:v>
                </c:pt>
                <c:pt idx="22">
                  <c:v>0.23647127063300005</c:v>
                </c:pt>
                <c:pt idx="23">
                  <c:v>0.26562342688000001</c:v>
                </c:pt>
                <c:pt idx="24">
                  <c:v>0.24974976767200002</c:v>
                </c:pt>
                <c:pt idx="25">
                  <c:v>0.19845366323000002</c:v>
                </c:pt>
                <c:pt idx="26">
                  <c:v>0.18120551939300006</c:v>
                </c:pt>
                <c:pt idx="27">
                  <c:v>0.18178023228900003</c:v>
                </c:pt>
                <c:pt idx="28">
                  <c:v>0.19082180532600002</c:v>
                </c:pt>
                <c:pt idx="29">
                  <c:v>0.19019082252000002</c:v>
                </c:pt>
                <c:pt idx="30">
                  <c:v>0.19298378346000006</c:v>
                </c:pt>
                <c:pt idx="31">
                  <c:v>0.21910337362800003</c:v>
                </c:pt>
                <c:pt idx="32">
                  <c:v>0.19771434785699998</c:v>
                </c:pt>
                <c:pt idx="33">
                  <c:v>0.18377016362699999</c:v>
                </c:pt>
                <c:pt idx="34">
                  <c:v>0.18797550602100005</c:v>
                </c:pt>
                <c:pt idx="35">
                  <c:v>0.19100166911999999</c:v>
                </c:pt>
                <c:pt idx="36">
                  <c:v>0.18407660206800003</c:v>
                </c:pt>
                <c:pt idx="37">
                  <c:v>0.16050761503500005</c:v>
                </c:pt>
                <c:pt idx="38">
                  <c:v>0.149315674535</c:v>
                </c:pt>
                <c:pt idx="39">
                  <c:v>0.13903027519800004</c:v>
                </c:pt>
                <c:pt idx="40">
                  <c:v>0.15137884276300001</c:v>
                </c:pt>
                <c:pt idx="41">
                  <c:v>0.15899145715900004</c:v>
                </c:pt>
                <c:pt idx="42">
                  <c:v>0.14577148385800004</c:v>
                </c:pt>
                <c:pt idx="43">
                  <c:v>0.14864693199599999</c:v>
                </c:pt>
                <c:pt idx="44">
                  <c:v>0.14349053263299999</c:v>
                </c:pt>
                <c:pt idx="45">
                  <c:v>0.15441628222600001</c:v>
                </c:pt>
                <c:pt idx="46">
                  <c:v>0.144091983275</c:v>
                </c:pt>
                <c:pt idx="47">
                  <c:v>0.13412969168100003</c:v>
                </c:pt>
                <c:pt idx="48">
                  <c:v>0.12523978217940002</c:v>
                </c:pt>
                <c:pt idx="49">
                  <c:v>0.13395654986800004</c:v>
                </c:pt>
                <c:pt idx="50">
                  <c:v>0.13679638702700003</c:v>
                </c:pt>
                <c:pt idx="51">
                  <c:v>0.13294174895900002</c:v>
                </c:pt>
                <c:pt idx="52">
                  <c:v>0.127830626956</c:v>
                </c:pt>
                <c:pt idx="53">
                  <c:v>0.12827838636200001</c:v>
                </c:pt>
                <c:pt idx="54">
                  <c:v>0.13269537789200003</c:v>
                </c:pt>
                <c:pt idx="55">
                  <c:v>0.126566731396</c:v>
                </c:pt>
                <c:pt idx="56">
                  <c:v>0.132627493358</c:v>
                </c:pt>
                <c:pt idx="57">
                  <c:v>0.12571999430700001</c:v>
                </c:pt>
                <c:pt idx="59">
                  <c:v>0.12919999659100001</c:v>
                </c:pt>
                <c:pt idx="61">
                  <c:v>0.126409992576</c:v>
                </c:pt>
                <c:pt idx="62">
                  <c:v>0.121449999511</c:v>
                </c:pt>
                <c:pt idx="63">
                  <c:v>0.124189995229</c:v>
                </c:pt>
                <c:pt idx="64">
                  <c:v>0.115110002458</c:v>
                </c:pt>
                <c:pt idx="65">
                  <c:v>0.107929997146</c:v>
                </c:pt>
                <c:pt idx="66">
                  <c:v>0.11084000021199999</c:v>
                </c:pt>
                <c:pt idx="67">
                  <c:v>0.11118999868600001</c:v>
                </c:pt>
                <c:pt idx="68">
                  <c:v>0.11018999666</c:v>
                </c:pt>
                <c:pt idx="69">
                  <c:v>0.105520002544</c:v>
                </c:pt>
                <c:pt idx="70">
                  <c:v>0.105829998851</c:v>
                </c:pt>
                <c:pt idx="71">
                  <c:v>0.104060001671</c:v>
                </c:pt>
                <c:pt idx="72">
                  <c:v>0.107510000467</c:v>
                </c:pt>
                <c:pt idx="73">
                  <c:v>0.106299996376</c:v>
                </c:pt>
                <c:pt idx="74">
                  <c:v>0.111500002444</c:v>
                </c:pt>
                <c:pt idx="75">
                  <c:v>0.106710001826</c:v>
                </c:pt>
                <c:pt idx="76">
                  <c:v>0.110519997776</c:v>
                </c:pt>
                <c:pt idx="77">
                  <c:v>0.11264000087999999</c:v>
                </c:pt>
                <c:pt idx="78">
                  <c:v>0.115139998496</c:v>
                </c:pt>
                <c:pt idx="79">
                  <c:v>0.12495999783300001</c:v>
                </c:pt>
                <c:pt idx="80">
                  <c:v>0.12553000450099999</c:v>
                </c:pt>
                <c:pt idx="81">
                  <c:v>0.12208999693399999</c:v>
                </c:pt>
                <c:pt idx="82">
                  <c:v>0.133069992065</c:v>
                </c:pt>
                <c:pt idx="83">
                  <c:v>0.148760005832</c:v>
                </c:pt>
                <c:pt idx="84">
                  <c:v>0.144649997354</c:v>
                </c:pt>
                <c:pt idx="85">
                  <c:v>0.145419999957</c:v>
                </c:pt>
                <c:pt idx="86">
                  <c:v>0.138909995556</c:v>
                </c:pt>
                <c:pt idx="87">
                  <c:v>0.15013000369099999</c:v>
                </c:pt>
                <c:pt idx="88">
                  <c:v>0.146439999342</c:v>
                </c:pt>
                <c:pt idx="89">
                  <c:v>0.14687000215099999</c:v>
                </c:pt>
                <c:pt idx="90">
                  <c:v>0.152830004692</c:v>
                </c:pt>
                <c:pt idx="91">
                  <c:v>0.159669995308</c:v>
                </c:pt>
                <c:pt idx="92">
                  <c:v>0.16629000008100001</c:v>
                </c:pt>
                <c:pt idx="93">
                  <c:v>0.16922999918500001</c:v>
                </c:pt>
                <c:pt idx="94">
                  <c:v>0.17709000408600001</c:v>
                </c:pt>
                <c:pt idx="95">
                  <c:v>0.18265999853600001</c:v>
                </c:pt>
                <c:pt idx="96">
                  <c:v>0.17268000543100001</c:v>
                </c:pt>
                <c:pt idx="97">
                  <c:v>0.17057999968500001</c:v>
                </c:pt>
                <c:pt idx="98">
                  <c:v>0.17202000319999999</c:v>
                </c:pt>
                <c:pt idx="99">
                  <c:v>0.183219999075</c:v>
                </c:pt>
                <c:pt idx="100">
                  <c:v>0.19371999800199999</c:v>
                </c:pt>
                <c:pt idx="101">
                  <c:v>0.20100000500699999</c:v>
                </c:pt>
                <c:pt idx="102">
                  <c:v>0.19866999983799999</c:v>
                </c:pt>
                <c:pt idx="103">
                  <c:v>0.19519999623299999</c:v>
                </c:pt>
                <c:pt idx="104">
                  <c:v>0.18540999293300001</c:v>
                </c:pt>
                <c:pt idx="105">
                  <c:v>0.19799999892699999</c:v>
                </c:pt>
                <c:pt idx="106">
                  <c:v>0.19599999487399999</c:v>
                </c:pt>
                <c:pt idx="107">
                  <c:v>0.207790002227</c:v>
                </c:pt>
                <c:pt idx="108">
                  <c:v>0.19592000544099999</c:v>
                </c:pt>
                <c:pt idx="109">
                  <c:v>0.20199999213200001</c:v>
                </c:pt>
                <c:pt idx="110">
                  <c:v>0.20798999213200001</c:v>
                </c:pt>
              </c:numCache>
            </c:numRef>
          </c:val>
          <c:smooth val="0"/>
          <c:extLst>
            <c:ext xmlns:c16="http://schemas.microsoft.com/office/drawing/2014/chart" uri="{C3380CC4-5D6E-409C-BE32-E72D297353CC}">
              <c16:uniqueId val="{00000000-B41D-40BC-9015-88963FA60F3A}"/>
            </c:ext>
          </c:extLst>
        </c:ser>
        <c:ser>
          <c:idx val="2"/>
          <c:order val="3"/>
          <c:tx>
            <c:v>Top 1% (France)</c:v>
          </c:tx>
          <c:spPr>
            <a:ln>
              <a:solidFill>
                <a:schemeClr val="accent1">
                  <a:lumMod val="75000"/>
                </a:schemeClr>
              </a:solidFill>
            </a:ln>
          </c:spPr>
          <c:marker>
            <c:symbol val="circle"/>
            <c:size val="5"/>
            <c:spPr>
              <a:solidFill>
                <a:srgbClr val="FFC000"/>
              </a:solidFill>
              <a:ln>
                <a:solidFill>
                  <a:srgbClr val="FFC000"/>
                </a:solidFill>
              </a:ln>
            </c:spPr>
          </c:marker>
          <c:val>
            <c:numRef>
              <c:f>Russia4!$AV$8:$AV$118</c:f>
              <c:numCache>
                <c:formatCode>0.0%</c:formatCode>
                <c:ptCount val="111"/>
                <c:pt idx="5">
                  <c:v>0.22736850380900001</c:v>
                </c:pt>
                <c:pt idx="10">
                  <c:v>0.195433393121</c:v>
                </c:pt>
                <c:pt idx="11">
                  <c:v>0.22729119658499999</c:v>
                </c:pt>
                <c:pt idx="12">
                  <c:v>0.225125402212</c:v>
                </c:pt>
                <c:pt idx="13">
                  <c:v>0.19936449825800001</c:v>
                </c:pt>
                <c:pt idx="14">
                  <c:v>0.20835420489299999</c:v>
                </c:pt>
                <c:pt idx="15">
                  <c:v>0.19896809756799999</c:v>
                </c:pt>
                <c:pt idx="16">
                  <c:v>0.19011239707499999</c:v>
                </c:pt>
                <c:pt idx="17">
                  <c:v>0.208593398333</c:v>
                </c:pt>
                <c:pt idx="18">
                  <c:v>0.2321203053</c:v>
                </c:pt>
                <c:pt idx="19">
                  <c:v>0.2150927037</c:v>
                </c:pt>
                <c:pt idx="20">
                  <c:v>0.20895360410200001</c:v>
                </c:pt>
                <c:pt idx="21">
                  <c:v>0.20463879406499999</c:v>
                </c:pt>
                <c:pt idx="22">
                  <c:v>0.21155540645099999</c:v>
                </c:pt>
                <c:pt idx="23">
                  <c:v>0.21265530586199999</c:v>
                </c:pt>
                <c:pt idx="24">
                  <c:v>0.19923239946400001</c:v>
                </c:pt>
                <c:pt idx="25">
                  <c:v>0.171586096287</c:v>
                </c:pt>
                <c:pt idx="26">
                  <c:v>0.16383069753599999</c:v>
                </c:pt>
                <c:pt idx="27">
                  <c:v>0.16806040704299999</c:v>
                </c:pt>
                <c:pt idx="28">
                  <c:v>0.17574429512</c:v>
                </c:pt>
                <c:pt idx="29">
                  <c:v>0.17561210691900001</c:v>
                </c:pt>
                <c:pt idx="30">
                  <c:v>0.18288940191299999</c:v>
                </c:pt>
                <c:pt idx="31">
                  <c:v>0.171986997128</c:v>
                </c:pt>
                <c:pt idx="32">
                  <c:v>0.17322430014599999</c:v>
                </c:pt>
                <c:pt idx="33">
                  <c:v>0.16424719989299999</c:v>
                </c:pt>
                <c:pt idx="34">
                  <c:v>0.162922099233</c:v>
                </c:pt>
                <c:pt idx="35">
                  <c:v>0.16681399941399999</c:v>
                </c:pt>
                <c:pt idx="36">
                  <c:v>0.159138798714</c:v>
                </c:pt>
                <c:pt idx="37">
                  <c:v>0.14554159343199999</c:v>
                </c:pt>
                <c:pt idx="38">
                  <c:v>0.117494903505</c:v>
                </c:pt>
                <c:pt idx="39">
                  <c:v>9.9136300385000001E-2</c:v>
                </c:pt>
                <c:pt idx="40">
                  <c:v>8.4087401628499994E-2</c:v>
                </c:pt>
                <c:pt idx="41">
                  <c:v>0.103638999164</c:v>
                </c:pt>
                <c:pt idx="42">
                  <c:v>0.106342099607</c:v>
                </c:pt>
                <c:pt idx="43">
                  <c:v>9.8353400826500001E-2</c:v>
                </c:pt>
                <c:pt idx="44">
                  <c:v>0.10206449776900001</c:v>
                </c:pt>
                <c:pt idx="45">
                  <c:v>0.10276930034200001</c:v>
                </c:pt>
                <c:pt idx="46">
                  <c:v>0.106291301548</c:v>
                </c:pt>
                <c:pt idx="47">
                  <c:v>0.10896450281099999</c:v>
                </c:pt>
                <c:pt idx="48">
                  <c:v>0.10769809782500001</c:v>
                </c:pt>
                <c:pt idx="49">
                  <c:v>0.109740503132</c:v>
                </c:pt>
                <c:pt idx="50">
                  <c:v>0.11190500110399999</c:v>
                </c:pt>
                <c:pt idx="51">
                  <c:v>0.108964800835</c:v>
                </c:pt>
                <c:pt idx="52">
                  <c:v>0.111630603671</c:v>
                </c:pt>
                <c:pt idx="53">
                  <c:v>0.10303150117400001</c:v>
                </c:pt>
                <c:pt idx="54">
                  <c:v>0.11155000329</c:v>
                </c:pt>
                <c:pt idx="55">
                  <c:v>0.113970801234</c:v>
                </c:pt>
                <c:pt idx="56">
                  <c:v>0.115068800747</c:v>
                </c:pt>
                <c:pt idx="57">
                  <c:v>0.108905598521</c:v>
                </c:pt>
                <c:pt idx="58">
                  <c:v>0.106820203364</c:v>
                </c:pt>
                <c:pt idx="59">
                  <c:v>0.107883602381</c:v>
                </c:pt>
                <c:pt idx="60">
                  <c:v>0.108799599111</c:v>
                </c:pt>
                <c:pt idx="61">
                  <c:v>0.106633298099</c:v>
                </c:pt>
                <c:pt idx="62">
                  <c:v>0.106662198901</c:v>
                </c:pt>
                <c:pt idx="63">
                  <c:v>0.101019099355</c:v>
                </c:pt>
                <c:pt idx="64">
                  <c:v>9.8544098436799996E-2</c:v>
                </c:pt>
                <c:pt idx="65">
                  <c:v>9.5647096633900003E-2</c:v>
                </c:pt>
                <c:pt idx="66">
                  <c:v>9.6930302679499994E-2</c:v>
                </c:pt>
                <c:pt idx="67">
                  <c:v>9.6725299954400004E-2</c:v>
                </c:pt>
                <c:pt idx="68">
                  <c:v>0.10123550146800001</c:v>
                </c:pt>
                <c:pt idx="69">
                  <c:v>9.5624200999699996E-2</c:v>
                </c:pt>
                <c:pt idx="70">
                  <c:v>9.4682201743100006E-2</c:v>
                </c:pt>
                <c:pt idx="71">
                  <c:v>9.3900300562399994E-2</c:v>
                </c:pt>
                <c:pt idx="72">
                  <c:v>8.6465202271899994E-2</c:v>
                </c:pt>
                <c:pt idx="73">
                  <c:v>8.5981696844099995E-2</c:v>
                </c:pt>
                <c:pt idx="74">
                  <c:v>8.6088001728099994E-2</c:v>
                </c:pt>
                <c:pt idx="75">
                  <c:v>8.3722099661799998E-2</c:v>
                </c:pt>
                <c:pt idx="76">
                  <c:v>8.2840301096400004E-2</c:v>
                </c:pt>
                <c:pt idx="77">
                  <c:v>7.7375300228599994E-2</c:v>
                </c:pt>
                <c:pt idx="78">
                  <c:v>7.6021701097500005E-2</c:v>
                </c:pt>
                <c:pt idx="79">
                  <c:v>7.6229400932800007E-2</c:v>
                </c:pt>
                <c:pt idx="80">
                  <c:v>7.8137002885299997E-2</c:v>
                </c:pt>
                <c:pt idx="81">
                  <c:v>8.1095196306699993E-2</c:v>
                </c:pt>
                <c:pt idx="82">
                  <c:v>8.53047966957E-2</c:v>
                </c:pt>
                <c:pt idx="83">
                  <c:v>8.8283300399799994E-2</c:v>
                </c:pt>
                <c:pt idx="84">
                  <c:v>8.8915497064600002E-2</c:v>
                </c:pt>
                <c:pt idx="85">
                  <c:v>8.6372099816799996E-2</c:v>
                </c:pt>
                <c:pt idx="86">
                  <c:v>8.1649802625199996E-2</c:v>
                </c:pt>
                <c:pt idx="87">
                  <c:v>7.9780496656899999E-2</c:v>
                </c:pt>
                <c:pt idx="88">
                  <c:v>7.6589800417400003E-2</c:v>
                </c:pt>
                <c:pt idx="89">
                  <c:v>7.9073600470999997E-2</c:v>
                </c:pt>
                <c:pt idx="90">
                  <c:v>7.7736198902099998E-2</c:v>
                </c:pt>
                <c:pt idx="91">
                  <c:v>7.73451030254E-2</c:v>
                </c:pt>
                <c:pt idx="92">
                  <c:v>7.7003002166700002E-2</c:v>
                </c:pt>
                <c:pt idx="93">
                  <c:v>7.6315402984600003E-2</c:v>
                </c:pt>
                <c:pt idx="94">
                  <c:v>8.1532202661000003E-2</c:v>
                </c:pt>
                <c:pt idx="95">
                  <c:v>8.3434402942700006E-2</c:v>
                </c:pt>
                <c:pt idx="96">
                  <c:v>8.9021302759600004E-2</c:v>
                </c:pt>
                <c:pt idx="97">
                  <c:v>9.3303397297900006E-2</c:v>
                </c:pt>
                <c:pt idx="98">
                  <c:v>9.6094898879499999E-2</c:v>
                </c:pt>
                <c:pt idx="99">
                  <c:v>9.7465798258800002E-2</c:v>
                </c:pt>
                <c:pt idx="100">
                  <c:v>9.6009902656100002E-2</c:v>
                </c:pt>
                <c:pt idx="101">
                  <c:v>0.10341809690000001</c:v>
                </c:pt>
                <c:pt idx="102">
                  <c:v>0.10681430250399999</c:v>
                </c:pt>
                <c:pt idx="103">
                  <c:v>0.111964896321</c:v>
                </c:pt>
                <c:pt idx="104">
                  <c:v>0.10290549695499999</c:v>
                </c:pt>
                <c:pt idx="105">
                  <c:v>0.11063519865300001</c:v>
                </c:pt>
                <c:pt idx="106">
                  <c:v>0.136583805084</c:v>
                </c:pt>
                <c:pt idx="107">
                  <c:v>0.13607309758700001</c:v>
                </c:pt>
                <c:pt idx="108">
                  <c:v>0.11644770205</c:v>
                </c:pt>
                <c:pt idx="109">
                  <c:v>0.12382280081499999</c:v>
                </c:pt>
              </c:numCache>
            </c:numRef>
          </c:val>
          <c:smooth val="0"/>
          <c:extLst>
            <c:ext xmlns:c16="http://schemas.microsoft.com/office/drawing/2014/chart" uri="{C3380CC4-5D6E-409C-BE32-E72D297353CC}">
              <c16:uniqueId val="{00000001-B41D-40BC-9015-88963FA60F3A}"/>
            </c:ext>
          </c:extLst>
        </c:ser>
        <c:dLbls>
          <c:showLegendKey val="0"/>
          <c:showVal val="0"/>
          <c:showCatName val="0"/>
          <c:showSerName val="0"/>
          <c:showPercent val="0"/>
          <c:showBubbleSize val="0"/>
        </c:dLbls>
        <c:marker val="1"/>
        <c:smooth val="0"/>
        <c:axId val="2134662328"/>
        <c:axId val="2134668008"/>
      </c:lineChart>
      <c:catAx>
        <c:axId val="2134662328"/>
        <c:scaling>
          <c:orientation val="minMax"/>
        </c:scaling>
        <c:delete val="0"/>
        <c:axPos val="b"/>
        <c:majorGridlines>
          <c:spPr>
            <a:ln w="3175">
              <a:solidFill>
                <a:schemeClr val="bg1">
                  <a:lumMod val="75000"/>
                </a:schemeClr>
              </a:solidFill>
              <a:prstDash val="sysDash"/>
            </a:ln>
          </c:spPr>
        </c:majorGridlines>
        <c:numFmt formatCode="General" sourceLinked="0"/>
        <c:majorTickMark val="out"/>
        <c:minorTickMark val="none"/>
        <c:tickLblPos val="nextTo"/>
        <c:spPr>
          <a:ln w="3175">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zh-CN"/>
          </a:p>
        </c:txPr>
        <c:crossAx val="2134668008"/>
        <c:crossesAt val="0"/>
        <c:auto val="1"/>
        <c:lblAlgn val="ctr"/>
        <c:lblOffset val="100"/>
        <c:tickLblSkip val="10"/>
        <c:tickMarkSkip val="10"/>
        <c:noMultiLvlLbl val="0"/>
      </c:catAx>
      <c:valAx>
        <c:axId val="2134668008"/>
        <c:scaling>
          <c:orientation val="minMax"/>
          <c:max val="0.28000000000000003"/>
          <c:min val="0"/>
        </c:scaling>
        <c:delete val="0"/>
        <c:axPos val="l"/>
        <c:majorGridlines>
          <c:spPr>
            <a:ln w="3175">
              <a:solidFill>
                <a:schemeClr val="bg1">
                  <a:lumMod val="75000"/>
                </a:schemeClr>
              </a:solidFill>
              <a:prstDash val="solid"/>
            </a:ln>
          </c:spPr>
        </c:majorGridlines>
        <c:numFmt formatCode="0%" sourceLinked="0"/>
        <c:majorTickMark val="out"/>
        <c:minorTickMark val="none"/>
        <c:tickLblPos val="nextTo"/>
        <c:spPr>
          <a:ln w="3175">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zh-CN"/>
          </a:p>
        </c:txPr>
        <c:crossAx val="2134662328"/>
        <c:crosses val="autoZero"/>
        <c:crossBetween val="midCat"/>
        <c:majorUnit val="0.04"/>
        <c:minorUnit val="1E-3"/>
      </c:valAx>
      <c:spPr>
        <a:solidFill>
          <a:srgbClr val="FFFFFF"/>
        </a:solidFill>
        <a:ln w="3175">
          <a:solidFill>
            <a:srgbClr val="000000"/>
          </a:solidFill>
          <a:prstDash val="solid"/>
        </a:ln>
      </c:spPr>
    </c:plotArea>
    <c:legend>
      <c:legendPos val="l"/>
      <c:layout>
        <c:manualLayout>
          <c:xMode val="edge"/>
          <c:yMode val="edge"/>
          <c:x val="0.419017588369067"/>
          <c:y val="0.103022634687579"/>
          <c:w val="0.16654239760092401"/>
          <c:h val="0.17307210336081699"/>
        </c:manualLayout>
      </c:layout>
      <c:overlay val="1"/>
      <c:spPr>
        <a:solidFill>
          <a:schemeClr val="bg1"/>
        </a:solidFill>
        <a:ln>
          <a:solidFill>
            <a:schemeClr val="tx1"/>
          </a:solidFill>
        </a:ln>
      </c:spPr>
      <c:txPr>
        <a:bodyPr/>
        <a:lstStyle/>
        <a:p>
          <a:pPr>
            <a:defRPr sz="1200"/>
          </a:pPr>
          <a:endParaRPr lang="zh-CN"/>
        </a:p>
      </c:txPr>
    </c:legend>
    <c:plotVisOnly val="1"/>
    <c:dispBlanksAs val="span"/>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zh-CN"/>
    </a:p>
  </c:txPr>
  <c:userShapes r:id="rId1"/>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b="1" i="0" u="none" strike="noStrike" baseline="0">
                <a:solidFill>
                  <a:srgbClr val="000000"/>
                </a:solidFill>
                <a:latin typeface="Arial"/>
                <a:ea typeface="Arial"/>
                <a:cs typeface="Arial"/>
              </a:defRPr>
            </a:pPr>
            <a:r>
              <a:rPr lang="fr-FR" sz="1400"/>
              <a:t>Figure </a:t>
            </a:r>
            <a:r>
              <a:rPr lang="ta-IN" sz="1400"/>
              <a:t>5</a:t>
            </a:r>
            <a:r>
              <a:rPr lang="fr-FR" sz="1400"/>
              <a:t>.</a:t>
            </a:r>
            <a:r>
              <a:rPr lang="fr-FR" sz="1400" baseline="0"/>
              <a:t> Total Forbes billionaire wealth:Russia vs other countries, 1990-2016</a:t>
            </a:r>
          </a:p>
          <a:p>
            <a:pPr>
              <a:defRPr sz="1600" b="1" i="0" u="none" strike="noStrike" baseline="0">
                <a:solidFill>
                  <a:srgbClr val="000000"/>
                </a:solidFill>
                <a:latin typeface="Arial"/>
                <a:ea typeface="Arial"/>
                <a:cs typeface="Arial"/>
              </a:defRPr>
            </a:pPr>
            <a:r>
              <a:rPr lang="fr-FR" sz="1600" baseline="0"/>
              <a:t> </a:t>
            </a:r>
            <a:r>
              <a:rPr lang="fr-FR" sz="1200" b="0" baseline="0"/>
              <a:t>(% national income)</a:t>
            </a:r>
          </a:p>
        </c:rich>
      </c:tx>
      <c:layout>
        <c:manualLayout>
          <c:xMode val="edge"/>
          <c:yMode val="edge"/>
          <c:x val="0.13733430563635321"/>
          <c:y val="0"/>
        </c:manualLayout>
      </c:layout>
      <c:overlay val="0"/>
      <c:spPr>
        <a:noFill/>
        <a:ln w="25400">
          <a:noFill/>
        </a:ln>
      </c:spPr>
    </c:title>
    <c:autoTitleDeleted val="0"/>
    <c:plotArea>
      <c:layout>
        <c:manualLayout>
          <c:layoutTarget val="inner"/>
          <c:xMode val="edge"/>
          <c:yMode val="edge"/>
          <c:x val="6.5791410881653203E-2"/>
          <c:y val="9.04753533007292E-2"/>
          <c:w val="0.90330212694985001"/>
          <c:h val="0.76713370909827105"/>
        </c:manualLayout>
      </c:layout>
      <c:lineChart>
        <c:grouping val="standard"/>
        <c:varyColors val="0"/>
        <c:ser>
          <c:idx val="0"/>
          <c:order val="0"/>
          <c:tx>
            <c:v>Russia (citizen billionaires)</c:v>
          </c:tx>
          <c:marker>
            <c:symbol val="diamond"/>
            <c:size val="5"/>
          </c:marker>
          <c:val>
            <c:numRef>
              <c:f>[5]RussiaDataWealth!$BT$17:$BT$43</c:f>
              <c:numCache>
                <c:formatCode>General</c:formatCode>
                <c:ptCount val="27"/>
                <c:pt idx="0">
                  <c:v>0</c:v>
                </c:pt>
                <c:pt idx="1">
                  <c:v>0</c:v>
                </c:pt>
                <c:pt idx="2">
                  <c:v>0</c:v>
                </c:pt>
                <c:pt idx="3">
                  <c:v>0</c:v>
                </c:pt>
                <c:pt idx="4">
                  <c:v>0</c:v>
                </c:pt>
                <c:pt idx="5">
                  <c:v>0</c:v>
                </c:pt>
                <c:pt idx="6">
                  <c:v>7.2893335324680682E-3</c:v>
                </c:pt>
                <c:pt idx="7">
                  <c:v>8.8582061381466317E-3</c:v>
                </c:pt>
                <c:pt idx="8">
                  <c:v>8.8582061381466317E-3</c:v>
                </c:pt>
                <c:pt idx="9">
                  <c:v>6.6436546036099733E-3</c:v>
                </c:pt>
                <c:pt idx="10">
                  <c:v>8.5389757874705201E-3</c:v>
                </c:pt>
                <c:pt idx="11">
                  <c:v>1.8152408601584642E-2</c:v>
                </c:pt>
                <c:pt idx="12">
                  <c:v>4.022219015591557E-2</c:v>
                </c:pt>
                <c:pt idx="13">
                  <c:v>7.4310429385771246E-2</c:v>
                </c:pt>
                <c:pt idx="14">
                  <c:v>0.10899802639989004</c:v>
                </c:pt>
                <c:pt idx="15">
                  <c:v>0.16304575965528953</c:v>
                </c:pt>
                <c:pt idx="16">
                  <c:v>0.23143178029087755</c:v>
                </c:pt>
                <c:pt idx="17">
                  <c:v>0.35967082808327477</c:v>
                </c:pt>
                <c:pt idx="18">
                  <c:v>0.42532996991031657</c:v>
                </c:pt>
                <c:pt idx="19">
                  <c:v>0.31189112427057902</c:v>
                </c:pt>
                <c:pt idx="20">
                  <c:v>0.28624153419844361</c:v>
                </c:pt>
                <c:pt idx="21">
                  <c:v>0.36668671855982465</c:v>
                </c:pt>
                <c:pt idx="22">
                  <c:v>0.40347774731117542</c:v>
                </c:pt>
                <c:pt idx="23">
                  <c:v>0.38382394699970096</c:v>
                </c:pt>
                <c:pt idx="24">
                  <c:v>0.36609253868746339</c:v>
                </c:pt>
                <c:pt idx="25">
                  <c:v>0.31709235915279432</c:v>
                </c:pt>
                <c:pt idx="26">
                  <c:v>0.28478350787366102</c:v>
                </c:pt>
              </c:numCache>
            </c:numRef>
          </c:val>
          <c:smooth val="0"/>
          <c:extLst>
            <c:ext xmlns:c16="http://schemas.microsoft.com/office/drawing/2014/chart" uri="{C3380CC4-5D6E-409C-BE32-E72D297353CC}">
              <c16:uniqueId val="{00000000-50B3-42C0-9832-00CEC1E52A7F}"/>
            </c:ext>
          </c:extLst>
        </c:ser>
        <c:ser>
          <c:idx val="5"/>
          <c:order val="1"/>
          <c:tx>
            <c:v>Russia (resident billionaires)</c:v>
          </c:tx>
          <c:spPr>
            <a:ln>
              <a:solidFill>
                <a:srgbClr val="00B0F0"/>
              </a:solidFill>
            </a:ln>
          </c:spPr>
          <c:marker>
            <c:symbol val="circle"/>
            <c:size val="5"/>
            <c:spPr>
              <a:solidFill>
                <a:srgbClr val="00B0F0"/>
              </a:solidFill>
              <a:ln>
                <a:solidFill>
                  <a:srgbClr val="00B0F0"/>
                </a:solidFill>
              </a:ln>
            </c:spPr>
          </c:marker>
          <c:val>
            <c:numRef>
              <c:f>[5]RussiaDataWealth!$BX$17:$BX$43</c:f>
              <c:numCache>
                <c:formatCode>General</c:formatCode>
                <c:ptCount val="27"/>
                <c:pt idx="0">
                  <c:v>0</c:v>
                </c:pt>
                <c:pt idx="1">
                  <c:v>0</c:v>
                </c:pt>
                <c:pt idx="2">
                  <c:v>0</c:v>
                </c:pt>
                <c:pt idx="3">
                  <c:v>0</c:v>
                </c:pt>
                <c:pt idx="4">
                  <c:v>0</c:v>
                </c:pt>
                <c:pt idx="5">
                  <c:v>0</c:v>
                </c:pt>
                <c:pt idx="6">
                  <c:v>5.4670001493510511E-3</c:v>
                </c:pt>
                <c:pt idx="7">
                  <c:v>7.0358727550296138E-3</c:v>
                </c:pt>
                <c:pt idx="8">
                  <c:v>7.0358727550296138E-3</c:v>
                </c:pt>
                <c:pt idx="9">
                  <c:v>5.2769045662722103E-3</c:v>
                </c:pt>
                <c:pt idx="10">
                  <c:v>7.4716038140367055E-3</c:v>
                </c:pt>
                <c:pt idx="11">
                  <c:v>1.7085036628150828E-2</c:v>
                </c:pt>
                <c:pt idx="12">
                  <c:v>3.7856595738109344E-2</c:v>
                </c:pt>
                <c:pt idx="13">
                  <c:v>7.2353513122543733E-2</c:v>
                </c:pt>
                <c:pt idx="14">
                  <c:v>0.10024437327554124</c:v>
                </c:pt>
                <c:pt idx="15">
                  <c:v>0.14674459822250249</c:v>
                </c:pt>
                <c:pt idx="16">
                  <c:v>0.20604027473403763</c:v>
                </c:pt>
                <c:pt idx="17">
                  <c:v>0.33543940841889169</c:v>
                </c:pt>
                <c:pt idx="18">
                  <c:v>0.40225143654295792</c:v>
                </c:pt>
                <c:pt idx="19">
                  <c:v>0.29950547479784212</c:v>
                </c:pt>
                <c:pt idx="20">
                  <c:v>0.27355173715747516</c:v>
                </c:pt>
                <c:pt idx="21">
                  <c:v>0.35143477152370067</c:v>
                </c:pt>
                <c:pt idx="22">
                  <c:v>0.38655050730908158</c:v>
                </c:pt>
                <c:pt idx="23">
                  <c:v>0.36732185624454433</c:v>
                </c:pt>
                <c:pt idx="24">
                  <c:v>0.35458069106116358</c:v>
                </c:pt>
                <c:pt idx="25">
                  <c:v>0.31046772018576935</c:v>
                </c:pt>
                <c:pt idx="26">
                  <c:v>0.28312002335806169</c:v>
                </c:pt>
              </c:numCache>
            </c:numRef>
          </c:val>
          <c:smooth val="0"/>
          <c:extLst>
            <c:ext xmlns:c16="http://schemas.microsoft.com/office/drawing/2014/chart" uri="{C3380CC4-5D6E-409C-BE32-E72D297353CC}">
              <c16:uniqueId val="{00000001-50B3-42C0-9832-00CEC1E52A7F}"/>
            </c:ext>
          </c:extLst>
        </c:ser>
        <c:ser>
          <c:idx val="2"/>
          <c:order val="2"/>
          <c:tx>
            <c:v>USA</c:v>
          </c:tx>
          <c:spPr>
            <a:ln>
              <a:solidFill>
                <a:schemeClr val="accent2">
                  <a:lumMod val="75000"/>
                </a:schemeClr>
              </a:solidFill>
            </a:ln>
          </c:spPr>
          <c:marker>
            <c:symbol val="triangle"/>
            <c:size val="5"/>
            <c:spPr>
              <a:solidFill>
                <a:schemeClr val="accent2">
                  <a:lumMod val="75000"/>
                </a:schemeClr>
              </a:solidFill>
              <a:ln>
                <a:solidFill>
                  <a:schemeClr val="accent2">
                    <a:lumMod val="75000"/>
                  </a:schemeClr>
                </a:solidFill>
              </a:ln>
            </c:spPr>
          </c:marker>
          <c:cat>
            <c:numRef>
              <c:f>[5]RussiaDataWealth!$A$17:$A$43</c:f>
              <c:numCache>
                <c:formatCode>General</c:formatCode>
                <c:ptCount val="27"/>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numCache>
            </c:numRef>
          </c:cat>
          <c:val>
            <c:numRef>
              <c:f>[5]RussiaDataWealth!$BM$17:$BM$43</c:f>
              <c:numCache>
                <c:formatCode>General</c:formatCode>
                <c:ptCount val="27"/>
                <c:pt idx="0">
                  <c:v>3.8462252927517072E-2</c:v>
                </c:pt>
                <c:pt idx="1">
                  <c:v>3.9933671002614517E-2</c:v>
                </c:pt>
                <c:pt idx="2">
                  <c:v>3.8274769189407767E-2</c:v>
                </c:pt>
                <c:pt idx="3">
                  <c:v>4.0085634608376636E-2</c:v>
                </c:pt>
                <c:pt idx="4">
                  <c:v>4.0926996478644298E-2</c:v>
                </c:pt>
                <c:pt idx="5">
                  <c:v>4.5466472739763779E-2</c:v>
                </c:pt>
                <c:pt idx="6">
                  <c:v>4.5235778280663323E-2</c:v>
                </c:pt>
                <c:pt idx="7">
                  <c:v>4.2192809219511553E-2</c:v>
                </c:pt>
                <c:pt idx="8">
                  <c:v>5.7678794366075155E-2</c:v>
                </c:pt>
                <c:pt idx="9">
                  <c:v>5.4334250807534464E-2</c:v>
                </c:pt>
                <c:pt idx="10">
                  <c:v>5.4709715243438026E-2</c:v>
                </c:pt>
                <c:pt idx="11">
                  <c:v>9.8817512270304095E-2</c:v>
                </c:pt>
                <c:pt idx="12">
                  <c:v>8.4869829588864326E-2</c:v>
                </c:pt>
                <c:pt idx="13">
                  <c:v>7.1308266152412453E-2</c:v>
                </c:pt>
                <c:pt idx="14">
                  <c:v>8.5751606528650354E-2</c:v>
                </c:pt>
                <c:pt idx="15">
                  <c:v>9.0339543826707835E-2</c:v>
                </c:pt>
                <c:pt idx="16">
                  <c:v>9.3479221527168366E-2</c:v>
                </c:pt>
                <c:pt idx="17">
                  <c:v>0.11025520407563374</c:v>
                </c:pt>
                <c:pt idx="18">
                  <c:v>0.12962062991062384</c:v>
                </c:pt>
                <c:pt idx="19">
                  <c:v>8.7554914055675517E-2</c:v>
                </c:pt>
                <c:pt idx="20">
                  <c:v>0.10591465485383245</c:v>
                </c:pt>
                <c:pt idx="21">
                  <c:v>0.11460185184032427</c:v>
                </c:pt>
                <c:pt idx="22">
                  <c:v>0.11661285813311013</c:v>
                </c:pt>
                <c:pt idx="23">
                  <c:v>0.12963125868990188</c:v>
                </c:pt>
                <c:pt idx="24">
                  <c:v>0.15299339841244766</c:v>
                </c:pt>
                <c:pt idx="25">
                  <c:v>0.16369606065205849</c:v>
                </c:pt>
                <c:pt idx="26">
                  <c:v>0.149438848682799</c:v>
                </c:pt>
              </c:numCache>
            </c:numRef>
          </c:val>
          <c:smooth val="0"/>
          <c:extLst>
            <c:ext xmlns:c16="http://schemas.microsoft.com/office/drawing/2014/chart" uri="{C3380CC4-5D6E-409C-BE32-E72D297353CC}">
              <c16:uniqueId val="{00000002-50B3-42C0-9832-00CEC1E52A7F}"/>
            </c:ext>
          </c:extLst>
        </c:ser>
        <c:ser>
          <c:idx val="4"/>
          <c:order val="3"/>
          <c:tx>
            <c:v>Germany</c:v>
          </c:tx>
          <c:spPr>
            <a:ln>
              <a:solidFill>
                <a:schemeClr val="accent4"/>
              </a:solidFill>
            </a:ln>
          </c:spPr>
          <c:marker>
            <c:symbol val="circle"/>
            <c:size val="5"/>
            <c:spPr>
              <a:solidFill>
                <a:schemeClr val="accent4"/>
              </a:solidFill>
              <a:ln>
                <a:solidFill>
                  <a:schemeClr val="accent4"/>
                </a:solidFill>
              </a:ln>
            </c:spPr>
          </c:marker>
          <c:val>
            <c:numRef>
              <c:f>[5]RussiaDataWealth!$CA$17:$CA$43</c:f>
              <c:numCache>
                <c:formatCode>General</c:formatCode>
                <c:ptCount val="27"/>
                <c:pt idx="0">
                  <c:v>6.8675647087099764E-2</c:v>
                </c:pt>
                <c:pt idx="1">
                  <c:v>6.091554598378842E-2</c:v>
                </c:pt>
                <c:pt idx="2">
                  <c:v>7.3631990641983072E-2</c:v>
                </c:pt>
                <c:pt idx="3">
                  <c:v>7.8478381667792238E-2</c:v>
                </c:pt>
                <c:pt idx="4">
                  <c:v>7.6810844243280635E-2</c:v>
                </c:pt>
                <c:pt idx="5">
                  <c:v>8.8464546866380153E-2</c:v>
                </c:pt>
                <c:pt idx="6">
                  <c:v>8.6145556787611197E-2</c:v>
                </c:pt>
                <c:pt idx="7">
                  <c:v>6.8717407491069069E-2</c:v>
                </c:pt>
                <c:pt idx="8">
                  <c:v>5.2846469539962387E-2</c:v>
                </c:pt>
                <c:pt idx="9">
                  <c:v>0.11176626456312523</c:v>
                </c:pt>
                <c:pt idx="10">
                  <c:v>9.7707668198203229E-2</c:v>
                </c:pt>
                <c:pt idx="11">
                  <c:v>7.8435132246259878E-2</c:v>
                </c:pt>
                <c:pt idx="12">
                  <c:v>7.7469694906970782E-2</c:v>
                </c:pt>
                <c:pt idx="13">
                  <c:v>7.6074634197241656E-2</c:v>
                </c:pt>
                <c:pt idx="14">
                  <c:v>0.10146835928945314</c:v>
                </c:pt>
                <c:pt idx="15">
                  <c:v>0.10476310159190765</c:v>
                </c:pt>
                <c:pt idx="16">
                  <c:v>9.9532467148577608E-2</c:v>
                </c:pt>
                <c:pt idx="17">
                  <c:v>0.1049706084615484</c:v>
                </c:pt>
                <c:pt idx="18">
                  <c:v>0.11933846293917325</c:v>
                </c:pt>
                <c:pt idx="19">
                  <c:v>8.5582612189821952E-2</c:v>
                </c:pt>
                <c:pt idx="20">
                  <c:v>9.145856145977832E-2</c:v>
                </c:pt>
                <c:pt idx="21">
                  <c:v>9.877418024020182E-2</c:v>
                </c:pt>
                <c:pt idx="22">
                  <c:v>0.10048142895027669</c:v>
                </c:pt>
                <c:pt idx="23">
                  <c:v>0.11636443255602412</c:v>
                </c:pt>
                <c:pt idx="24">
                  <c:v>0.15249863019978249</c:v>
                </c:pt>
                <c:pt idx="25">
                  <c:v>0.15903146372063187</c:v>
                </c:pt>
                <c:pt idx="26">
                  <c:v>0.16709342641852179</c:v>
                </c:pt>
              </c:numCache>
            </c:numRef>
          </c:val>
          <c:smooth val="0"/>
          <c:extLst>
            <c:ext xmlns:c16="http://schemas.microsoft.com/office/drawing/2014/chart" uri="{C3380CC4-5D6E-409C-BE32-E72D297353CC}">
              <c16:uniqueId val="{00000003-50B3-42C0-9832-00CEC1E52A7F}"/>
            </c:ext>
          </c:extLst>
        </c:ser>
        <c:ser>
          <c:idx val="1"/>
          <c:order val="4"/>
          <c:tx>
            <c:v>France</c:v>
          </c:tx>
          <c:spPr>
            <a:ln>
              <a:solidFill>
                <a:schemeClr val="accent1">
                  <a:lumMod val="75000"/>
                </a:schemeClr>
              </a:solidFill>
            </a:ln>
          </c:spPr>
          <c:marker>
            <c:symbol val="square"/>
            <c:size val="5"/>
            <c:spPr>
              <a:solidFill>
                <a:schemeClr val="accent1">
                  <a:lumMod val="75000"/>
                </a:schemeClr>
              </a:solidFill>
              <a:ln>
                <a:solidFill>
                  <a:schemeClr val="accent1">
                    <a:lumMod val="75000"/>
                  </a:schemeClr>
                </a:solidFill>
              </a:ln>
            </c:spPr>
          </c:marker>
          <c:cat>
            <c:numRef>
              <c:f>[5]RussiaDataWealth!$A$17:$A$43</c:f>
              <c:numCache>
                <c:formatCode>General</c:formatCode>
                <c:ptCount val="27"/>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numCache>
            </c:numRef>
          </c:cat>
          <c:val>
            <c:numRef>
              <c:f>[5]RussiaDataWealth!$BP$17:$BP$43</c:f>
              <c:numCache>
                <c:formatCode>General</c:formatCode>
                <c:ptCount val="27"/>
                <c:pt idx="0">
                  <c:v>1.4975478510413927E-2</c:v>
                </c:pt>
                <c:pt idx="1">
                  <c:v>1.6911938862154675E-2</c:v>
                </c:pt>
                <c:pt idx="2">
                  <c:v>1.9252880608720407E-2</c:v>
                </c:pt>
                <c:pt idx="3">
                  <c:v>1.8807614184096533E-2</c:v>
                </c:pt>
                <c:pt idx="4">
                  <c:v>2.0675073345117444E-2</c:v>
                </c:pt>
                <c:pt idx="5">
                  <c:v>2.4411960235923867E-2</c:v>
                </c:pt>
                <c:pt idx="6">
                  <c:v>3.3283599384694468E-2</c:v>
                </c:pt>
                <c:pt idx="7">
                  <c:v>3.1942842310958626E-2</c:v>
                </c:pt>
                <c:pt idx="8">
                  <c:v>2.5741473258363158E-2</c:v>
                </c:pt>
                <c:pt idx="9">
                  <c:v>5.831018496161483E-2</c:v>
                </c:pt>
                <c:pt idx="10">
                  <c:v>5.1681083653442421E-2</c:v>
                </c:pt>
                <c:pt idx="11">
                  <c:v>4.7105893189562806E-2</c:v>
                </c:pt>
                <c:pt idx="12">
                  <c:v>3.7260015416540122E-2</c:v>
                </c:pt>
                <c:pt idx="13">
                  <c:v>3.0893952536658248E-2</c:v>
                </c:pt>
                <c:pt idx="14">
                  <c:v>4.0851586032594894E-2</c:v>
                </c:pt>
                <c:pt idx="15">
                  <c:v>4.5728283442241467E-2</c:v>
                </c:pt>
                <c:pt idx="16">
                  <c:v>4.8538188866981073E-2</c:v>
                </c:pt>
                <c:pt idx="17">
                  <c:v>6.1020229926830469E-2</c:v>
                </c:pt>
                <c:pt idx="18">
                  <c:v>6.2522528153748022E-2</c:v>
                </c:pt>
                <c:pt idx="19">
                  <c:v>3.565383414526363E-2</c:v>
                </c:pt>
                <c:pt idx="20">
                  <c:v>4.9059360460520111E-2</c:v>
                </c:pt>
                <c:pt idx="21">
                  <c:v>6.5214732042333662E-2</c:v>
                </c:pt>
                <c:pt idx="22">
                  <c:v>6.682299333559813E-2</c:v>
                </c:pt>
                <c:pt idx="23">
                  <c:v>7.6444453321178385E-2</c:v>
                </c:pt>
                <c:pt idx="24">
                  <c:v>0.12306235759736404</c:v>
                </c:pt>
                <c:pt idx="25">
                  <c:v>0.12823966878025708</c:v>
                </c:pt>
                <c:pt idx="26">
                  <c:v>0.10432819338881071</c:v>
                </c:pt>
              </c:numCache>
            </c:numRef>
          </c:val>
          <c:smooth val="0"/>
          <c:extLst>
            <c:ext xmlns:c16="http://schemas.microsoft.com/office/drawing/2014/chart" uri="{C3380CC4-5D6E-409C-BE32-E72D297353CC}">
              <c16:uniqueId val="{00000004-50B3-42C0-9832-00CEC1E52A7F}"/>
            </c:ext>
          </c:extLst>
        </c:ser>
        <c:ser>
          <c:idx val="3"/>
          <c:order val="5"/>
          <c:tx>
            <c:v>China</c:v>
          </c:tx>
          <c:spPr>
            <a:ln>
              <a:solidFill>
                <a:srgbClr val="FF0000"/>
              </a:solidFill>
            </a:ln>
          </c:spPr>
          <c:marker>
            <c:symbol val="circle"/>
            <c:size val="5"/>
            <c:spPr>
              <a:solidFill>
                <a:srgbClr val="FF0000"/>
              </a:solidFill>
              <a:ln>
                <a:solidFill>
                  <a:srgbClr val="FF0000"/>
                </a:solidFill>
              </a:ln>
            </c:spPr>
          </c:marker>
          <c:val>
            <c:numRef>
              <c:f>[5]RussiaDataWealth!$BJ$17:$BJ$43</c:f>
              <c:numCache>
                <c:formatCode>General</c:formatCode>
                <c:ptCount val="27"/>
                <c:pt idx="0">
                  <c:v>1.4051341755912802E-3</c:v>
                </c:pt>
                <c:pt idx="1">
                  <c:v>1.8176933216423987E-3</c:v>
                </c:pt>
                <c:pt idx="2">
                  <c:v>1.6856270743877857E-3</c:v>
                </c:pt>
                <c:pt idx="3">
                  <c:v>1.5000057395131079E-3</c:v>
                </c:pt>
                <c:pt idx="4">
                  <c:v>1.928651292985243E-3</c:v>
                </c:pt>
                <c:pt idx="5">
                  <c:v>3.0532806519520247E-3</c:v>
                </c:pt>
                <c:pt idx="6">
                  <c:v>0</c:v>
                </c:pt>
                <c:pt idx="7">
                  <c:v>0</c:v>
                </c:pt>
                <c:pt idx="8">
                  <c:v>0</c:v>
                </c:pt>
                <c:pt idx="9">
                  <c:v>0</c:v>
                </c:pt>
                <c:pt idx="10">
                  <c:v>0</c:v>
                </c:pt>
                <c:pt idx="11">
                  <c:v>7.5321984079380802E-4</c:v>
                </c:pt>
                <c:pt idx="12">
                  <c:v>5.1505149961434695E-4</c:v>
                </c:pt>
                <c:pt idx="13">
                  <c:v>0</c:v>
                </c:pt>
                <c:pt idx="14">
                  <c:v>4.4235955407072948E-4</c:v>
                </c:pt>
                <c:pt idx="15">
                  <c:v>1.0897031297454182E-3</c:v>
                </c:pt>
                <c:pt idx="16">
                  <c:v>3.0424037978991143E-3</c:v>
                </c:pt>
                <c:pt idx="17">
                  <c:v>7.3661133266051419E-3</c:v>
                </c:pt>
                <c:pt idx="18">
                  <c:v>1.8798173852985659E-2</c:v>
                </c:pt>
                <c:pt idx="19">
                  <c:v>8.8522424178559874E-3</c:v>
                </c:pt>
                <c:pt idx="20">
                  <c:v>2.4267857403682827E-2</c:v>
                </c:pt>
                <c:pt idx="21">
                  <c:v>3.7878106604796354E-2</c:v>
                </c:pt>
                <c:pt idx="22">
                  <c:v>3.0165777151216589E-2</c:v>
                </c:pt>
                <c:pt idx="23">
                  <c:v>3.4644909394687097E-2</c:v>
                </c:pt>
                <c:pt idx="24">
                  <c:v>4.4118237511414436E-2</c:v>
                </c:pt>
                <c:pt idx="25">
                  <c:v>6.1470403933015498E-2</c:v>
                </c:pt>
                <c:pt idx="26">
                  <c:v>6.0261224679690036E-2</c:v>
                </c:pt>
              </c:numCache>
            </c:numRef>
          </c:val>
          <c:smooth val="0"/>
          <c:extLst>
            <c:ext xmlns:c16="http://schemas.microsoft.com/office/drawing/2014/chart" uri="{C3380CC4-5D6E-409C-BE32-E72D297353CC}">
              <c16:uniqueId val="{00000005-50B3-42C0-9832-00CEC1E52A7F}"/>
            </c:ext>
          </c:extLst>
        </c:ser>
        <c:dLbls>
          <c:showLegendKey val="0"/>
          <c:showVal val="0"/>
          <c:showCatName val="0"/>
          <c:showSerName val="0"/>
          <c:showPercent val="0"/>
          <c:showBubbleSize val="0"/>
        </c:dLbls>
        <c:marker val="1"/>
        <c:smooth val="0"/>
        <c:axId val="2134753336"/>
        <c:axId val="2134758872"/>
      </c:lineChart>
      <c:catAx>
        <c:axId val="2134753336"/>
        <c:scaling>
          <c:orientation val="minMax"/>
        </c:scaling>
        <c:delete val="0"/>
        <c:axPos val="b"/>
        <c:majorGridlines>
          <c:spPr>
            <a:ln w="3175">
              <a:solidFill>
                <a:srgbClr val="000000"/>
              </a:solidFill>
              <a:prstDash val="sysDash"/>
            </a:ln>
          </c:spPr>
        </c:majorGridlines>
        <c:numFmt formatCode="General" sourceLinked="0"/>
        <c:majorTickMark val="out"/>
        <c:minorTickMark val="none"/>
        <c:tickLblPos val="nextTo"/>
        <c:spPr>
          <a:ln w="3175">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zh-CN"/>
          </a:p>
        </c:txPr>
        <c:crossAx val="2134758872"/>
        <c:crossesAt val="0"/>
        <c:auto val="1"/>
        <c:lblAlgn val="ctr"/>
        <c:lblOffset val="100"/>
        <c:tickLblSkip val="5"/>
        <c:tickMarkSkip val="5"/>
        <c:noMultiLvlLbl val="0"/>
      </c:catAx>
      <c:valAx>
        <c:axId val="2134758872"/>
        <c:scaling>
          <c:orientation val="minMax"/>
          <c:max val="0.45"/>
          <c:min val="0"/>
        </c:scaling>
        <c:delete val="0"/>
        <c:axPos val="l"/>
        <c:majorGridlines>
          <c:spPr>
            <a:ln w="3175">
              <a:solidFill>
                <a:srgbClr val="000000"/>
              </a:solidFill>
              <a:prstDash val="solid"/>
            </a:ln>
          </c:spPr>
        </c:majorGridlines>
        <c:numFmt formatCode="0%" sourceLinked="0"/>
        <c:majorTickMark val="out"/>
        <c:minorTickMark val="none"/>
        <c:tickLblPos val="nextTo"/>
        <c:spPr>
          <a:ln w="3175">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zh-CN"/>
          </a:p>
        </c:txPr>
        <c:crossAx val="2134753336"/>
        <c:crosses val="autoZero"/>
        <c:crossBetween val="midCat"/>
        <c:majorUnit val="0.05"/>
        <c:minorUnit val="1E-3"/>
      </c:valAx>
      <c:spPr>
        <a:solidFill>
          <a:srgbClr val="FFFFFF"/>
        </a:solidFill>
        <a:ln w="3175">
          <a:solidFill>
            <a:srgbClr val="000000"/>
          </a:solidFill>
          <a:prstDash val="solid"/>
        </a:ln>
      </c:spPr>
    </c:plotArea>
    <c:legend>
      <c:legendPos val="l"/>
      <c:layout>
        <c:manualLayout>
          <c:xMode val="edge"/>
          <c:yMode val="edge"/>
          <c:x val="9.2108243076013202E-2"/>
          <c:y val="0.14139621905369901"/>
          <c:w val="0.33050239024796402"/>
          <c:h val="0.36746614386327597"/>
        </c:manualLayout>
      </c:layout>
      <c:overlay val="1"/>
      <c:spPr>
        <a:solidFill>
          <a:schemeClr val="bg1"/>
        </a:solidFill>
        <a:ln>
          <a:solidFill>
            <a:schemeClr val="tx1"/>
          </a:solidFill>
        </a:ln>
      </c:spPr>
      <c:txPr>
        <a:bodyPr/>
        <a:lstStyle/>
        <a:p>
          <a:pPr>
            <a:defRPr sz="1400"/>
          </a:pPr>
          <a:endParaRPr lang="zh-CN"/>
        </a:p>
      </c:txPr>
    </c:legend>
    <c:plotVisOnly val="1"/>
    <c:dispBlanksAs val="span"/>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zh-CN"/>
    </a:p>
  </c:txPr>
  <c:userShapes r:id="rId1"/>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b="1" i="0" u="none" strike="noStrike" baseline="0">
                <a:solidFill>
                  <a:srgbClr val="000000"/>
                </a:solidFill>
                <a:latin typeface="Arial"/>
                <a:ea typeface="Arial"/>
                <a:cs typeface="Arial"/>
              </a:defRPr>
            </a:pPr>
            <a:r>
              <a:rPr lang="fr-FR" sz="1600" baseline="0"/>
              <a:t>Figure: The rise of private wealth: Russia vs </a:t>
            </a:r>
            <a:r>
              <a:rPr lang="fr-FR" sz="1600" b="1" baseline="0"/>
              <a:t>China &amp; rich countries         </a:t>
            </a:r>
            <a:r>
              <a:rPr lang="fr-FR" sz="1200" b="0" baseline="0"/>
              <a:t>(private wealth (households), in % national income) </a:t>
            </a:r>
            <a:endParaRPr lang="fr-FR" sz="1200" b="0" baseline="0">
              <a:latin typeface="Arial" panose="020B0604020202020204" pitchFamily="34" charset="0"/>
              <a:cs typeface="Arial" panose="020B0604020202020204" pitchFamily="34" charset="0"/>
            </a:endParaRPr>
          </a:p>
        </c:rich>
      </c:tx>
      <c:layout>
        <c:manualLayout>
          <c:xMode val="edge"/>
          <c:yMode val="edge"/>
          <c:x val="0.15168478522822401"/>
          <c:y val="2.2279522231574899E-3"/>
        </c:manualLayout>
      </c:layout>
      <c:overlay val="0"/>
      <c:spPr>
        <a:noFill/>
        <a:ln w="25400">
          <a:noFill/>
        </a:ln>
      </c:spPr>
    </c:title>
    <c:autoTitleDeleted val="0"/>
    <c:plotArea>
      <c:layout>
        <c:manualLayout>
          <c:layoutTarget val="inner"/>
          <c:xMode val="edge"/>
          <c:yMode val="edge"/>
          <c:x val="7.3525158226459095E-2"/>
          <c:y val="9.7159272773830102E-2"/>
          <c:w val="0.90093246078353895"/>
          <c:h val="0.82138308489517298"/>
        </c:manualLayout>
      </c:layout>
      <c:lineChart>
        <c:grouping val="standard"/>
        <c:varyColors val="0"/>
        <c:ser>
          <c:idx val="1"/>
          <c:order val="0"/>
          <c:tx>
            <c:v>Russia</c:v>
          </c:tx>
          <c:spPr>
            <a:ln w="25400">
              <a:solidFill>
                <a:schemeClr val="accent2"/>
              </a:solidFill>
            </a:ln>
          </c:spPr>
          <c:marker>
            <c:symbol val="square"/>
            <c:size val="8"/>
            <c:spPr>
              <a:solidFill>
                <a:schemeClr val="accent2"/>
              </a:solidFill>
              <a:ln>
                <a:solidFill>
                  <a:schemeClr val="accent2">
                    <a:lumMod val="75000"/>
                  </a:schemeClr>
                </a:solidFill>
              </a:ln>
            </c:spPr>
          </c:marker>
          <c:cat>
            <c:numRef>
              <c:f>MainData!$A$87:$A$122</c:f>
              <c:numCache>
                <c:formatCode>0</c:formatCode>
                <c:ptCount val="36"/>
                <c:pt idx="0">
                  <c:v>1980</c:v>
                </c:pt>
                <c:pt idx="1">
                  <c:v>1981</c:v>
                </c:pt>
                <c:pt idx="2">
                  <c:v>1982</c:v>
                </c:pt>
                <c:pt idx="3">
                  <c:v>1983</c:v>
                </c:pt>
                <c:pt idx="4">
                  <c:v>1984</c:v>
                </c:pt>
                <c:pt idx="5">
                  <c:v>1985</c:v>
                </c:pt>
                <c:pt idx="6">
                  <c:v>1986</c:v>
                </c:pt>
                <c:pt idx="7">
                  <c:v>1987</c:v>
                </c:pt>
                <c:pt idx="8">
                  <c:v>1988</c:v>
                </c:pt>
                <c:pt idx="9">
                  <c:v>1989</c:v>
                </c:pt>
                <c:pt idx="10">
                  <c:v>1990</c:v>
                </c:pt>
                <c:pt idx="11">
                  <c:v>1991</c:v>
                </c:pt>
                <c:pt idx="12">
                  <c:v>1992</c:v>
                </c:pt>
                <c:pt idx="13">
                  <c:v>1993</c:v>
                </c:pt>
                <c:pt idx="14">
                  <c:v>1994</c:v>
                </c:pt>
                <c:pt idx="15">
                  <c:v>1995</c:v>
                </c:pt>
                <c:pt idx="16">
                  <c:v>1996</c:v>
                </c:pt>
                <c:pt idx="17">
                  <c:v>1997</c:v>
                </c:pt>
                <c:pt idx="18">
                  <c:v>1998</c:v>
                </c:pt>
                <c:pt idx="19">
                  <c:v>1999</c:v>
                </c:pt>
                <c:pt idx="20">
                  <c:v>2000</c:v>
                </c:pt>
                <c:pt idx="21">
                  <c:v>2001</c:v>
                </c:pt>
                <c:pt idx="22">
                  <c:v>2002</c:v>
                </c:pt>
                <c:pt idx="23">
                  <c:v>2003</c:v>
                </c:pt>
                <c:pt idx="24">
                  <c:v>2004</c:v>
                </c:pt>
                <c:pt idx="25">
                  <c:v>2005</c:v>
                </c:pt>
                <c:pt idx="26">
                  <c:v>2006</c:v>
                </c:pt>
                <c:pt idx="27">
                  <c:v>2007</c:v>
                </c:pt>
                <c:pt idx="28">
                  <c:v>2008</c:v>
                </c:pt>
                <c:pt idx="29">
                  <c:v>2009</c:v>
                </c:pt>
                <c:pt idx="30">
                  <c:v>2010</c:v>
                </c:pt>
                <c:pt idx="31">
                  <c:v>2011</c:v>
                </c:pt>
                <c:pt idx="32">
                  <c:v>2012</c:v>
                </c:pt>
                <c:pt idx="33">
                  <c:v>2013</c:v>
                </c:pt>
                <c:pt idx="34">
                  <c:v>2014</c:v>
                </c:pt>
                <c:pt idx="35">
                  <c:v>2015</c:v>
                </c:pt>
              </c:numCache>
            </c:numRef>
          </c:cat>
          <c:val>
            <c:numRef>
              <c:f>MainData!$O$87:$O$122</c:f>
              <c:numCache>
                <c:formatCode>0%</c:formatCode>
                <c:ptCount val="36"/>
                <c:pt idx="0">
                  <c:v>1</c:v>
                </c:pt>
                <c:pt idx="1">
                  <c:v>1.0237575528076555</c:v>
                </c:pt>
                <c:pt idx="2">
                  <c:v>1.0475151056153109</c:v>
                </c:pt>
                <c:pt idx="3">
                  <c:v>1.0712726584229664</c:v>
                </c:pt>
                <c:pt idx="4">
                  <c:v>1.0950302112306218</c:v>
                </c:pt>
                <c:pt idx="5">
                  <c:v>1.1187877640382773</c:v>
                </c:pt>
                <c:pt idx="6">
                  <c:v>1.1425453168459327</c:v>
                </c:pt>
                <c:pt idx="7">
                  <c:v>1.1663028696535882</c:v>
                </c:pt>
                <c:pt idx="8">
                  <c:v>1.1900604224612437</c:v>
                </c:pt>
                <c:pt idx="9">
                  <c:v>1.2138179752688991</c:v>
                </c:pt>
                <c:pt idx="10">
                  <c:v>1.2375755280765541</c:v>
                </c:pt>
                <c:pt idx="11">
                  <c:v>1.4354146076970213</c:v>
                </c:pt>
                <c:pt idx="12">
                  <c:v>1.6332536873174885</c:v>
                </c:pt>
                <c:pt idx="13">
                  <c:v>1.8310927669379558</c:v>
                </c:pt>
                <c:pt idx="14">
                  <c:v>2.028931846558423</c:v>
                </c:pt>
                <c:pt idx="15">
                  <c:v>2.2267709261788897</c:v>
                </c:pt>
                <c:pt idx="16">
                  <c:v>2.3443372543991923</c:v>
                </c:pt>
                <c:pt idx="17">
                  <c:v>2.560300893030762</c:v>
                </c:pt>
                <c:pt idx="18">
                  <c:v>2.8499188281907846</c:v>
                </c:pt>
                <c:pt idx="19">
                  <c:v>2.5492336044252646</c:v>
                </c:pt>
                <c:pt idx="20">
                  <c:v>2.3073106237757384</c:v>
                </c:pt>
                <c:pt idx="21">
                  <c:v>2.4213777700046464</c:v>
                </c:pt>
                <c:pt idx="22">
                  <c:v>2.7455002967274567</c:v>
                </c:pt>
                <c:pt idx="23">
                  <c:v>2.944868463505216</c:v>
                </c:pt>
                <c:pt idx="24">
                  <c:v>2.926106902999801</c:v>
                </c:pt>
                <c:pt idx="25">
                  <c:v>2.9687990527699988</c:v>
                </c:pt>
                <c:pt idx="26">
                  <c:v>3.5051837136874218</c:v>
                </c:pt>
                <c:pt idx="27">
                  <c:v>4.0056605355258776</c:v>
                </c:pt>
                <c:pt idx="28">
                  <c:v>3.8895553455854706</c:v>
                </c:pt>
                <c:pt idx="29">
                  <c:v>4.219201704105692</c:v>
                </c:pt>
                <c:pt idx="30">
                  <c:v>4.0109522271604607</c:v>
                </c:pt>
                <c:pt idx="31">
                  <c:v>3.4112223124763155</c:v>
                </c:pt>
                <c:pt idx="32">
                  <c:v>3.3889908383559924</c:v>
                </c:pt>
                <c:pt idx="33">
                  <c:v>3.572872567711785</c:v>
                </c:pt>
                <c:pt idx="34">
                  <c:v>3.6304622711882599</c:v>
                </c:pt>
                <c:pt idx="35">
                  <c:v>3.7091976943620653</c:v>
                </c:pt>
              </c:numCache>
            </c:numRef>
          </c:val>
          <c:smooth val="0"/>
          <c:extLst>
            <c:ext xmlns:c16="http://schemas.microsoft.com/office/drawing/2014/chart" uri="{C3380CC4-5D6E-409C-BE32-E72D297353CC}">
              <c16:uniqueId val="{00000000-5D2F-4307-BC72-55CD8C2DF5A3}"/>
            </c:ext>
          </c:extLst>
        </c:ser>
        <c:ser>
          <c:idx val="2"/>
          <c:order val="1"/>
          <c:tx>
            <c:v>China</c:v>
          </c:tx>
          <c:spPr>
            <a:ln w="34925">
              <a:solidFill>
                <a:schemeClr val="accent4"/>
              </a:solidFill>
            </a:ln>
          </c:spPr>
          <c:marker>
            <c:symbol val="circle"/>
            <c:size val="8"/>
            <c:spPr>
              <a:solidFill>
                <a:schemeClr val="accent4"/>
              </a:solidFill>
              <a:ln>
                <a:solidFill>
                  <a:schemeClr val="accent4"/>
                </a:solidFill>
              </a:ln>
            </c:spPr>
          </c:marker>
          <c:cat>
            <c:numRef>
              <c:f>MainData!$A$87:$A$122</c:f>
              <c:numCache>
                <c:formatCode>0</c:formatCode>
                <c:ptCount val="36"/>
                <c:pt idx="0">
                  <c:v>1980</c:v>
                </c:pt>
                <c:pt idx="1">
                  <c:v>1981</c:v>
                </c:pt>
                <c:pt idx="2">
                  <c:v>1982</c:v>
                </c:pt>
                <c:pt idx="3">
                  <c:v>1983</c:v>
                </c:pt>
                <c:pt idx="4">
                  <c:v>1984</c:v>
                </c:pt>
                <c:pt idx="5">
                  <c:v>1985</c:v>
                </c:pt>
                <c:pt idx="6">
                  <c:v>1986</c:v>
                </c:pt>
                <c:pt idx="7">
                  <c:v>1987</c:v>
                </c:pt>
                <c:pt idx="8">
                  <c:v>1988</c:v>
                </c:pt>
                <c:pt idx="9">
                  <c:v>1989</c:v>
                </c:pt>
                <c:pt idx="10">
                  <c:v>1990</c:v>
                </c:pt>
                <c:pt idx="11">
                  <c:v>1991</c:v>
                </c:pt>
                <c:pt idx="12">
                  <c:v>1992</c:v>
                </c:pt>
                <c:pt idx="13">
                  <c:v>1993</c:v>
                </c:pt>
                <c:pt idx="14">
                  <c:v>1994</c:v>
                </c:pt>
                <c:pt idx="15">
                  <c:v>1995</c:v>
                </c:pt>
                <c:pt idx="16">
                  <c:v>1996</c:v>
                </c:pt>
                <c:pt idx="17">
                  <c:v>1997</c:v>
                </c:pt>
                <c:pt idx="18">
                  <c:v>1998</c:v>
                </c:pt>
                <c:pt idx="19">
                  <c:v>1999</c:v>
                </c:pt>
                <c:pt idx="20">
                  <c:v>2000</c:v>
                </c:pt>
                <c:pt idx="21">
                  <c:v>2001</c:v>
                </c:pt>
                <c:pt idx="22">
                  <c:v>2002</c:v>
                </c:pt>
                <c:pt idx="23">
                  <c:v>2003</c:v>
                </c:pt>
                <c:pt idx="24">
                  <c:v>2004</c:v>
                </c:pt>
                <c:pt idx="25">
                  <c:v>2005</c:v>
                </c:pt>
                <c:pt idx="26">
                  <c:v>2006</c:v>
                </c:pt>
                <c:pt idx="27">
                  <c:v>2007</c:v>
                </c:pt>
                <c:pt idx="28">
                  <c:v>2008</c:v>
                </c:pt>
                <c:pt idx="29">
                  <c:v>2009</c:v>
                </c:pt>
                <c:pt idx="30">
                  <c:v>2010</c:v>
                </c:pt>
                <c:pt idx="31">
                  <c:v>2011</c:v>
                </c:pt>
                <c:pt idx="32">
                  <c:v>2012</c:v>
                </c:pt>
                <c:pt idx="33">
                  <c:v>2013</c:v>
                </c:pt>
                <c:pt idx="34">
                  <c:v>2014</c:v>
                </c:pt>
                <c:pt idx="35">
                  <c:v>2015</c:v>
                </c:pt>
              </c:numCache>
            </c:numRef>
          </c:cat>
          <c:val>
            <c:numRef>
              <c:f>MainData!$B$87:$B$122</c:f>
              <c:numCache>
                <c:formatCode>0%</c:formatCode>
                <c:ptCount val="36"/>
                <c:pt idx="0">
                  <c:v>1.1981179895898919</c:v>
                </c:pt>
                <c:pt idx="1">
                  <c:v>1.2673611521043793</c:v>
                </c:pt>
                <c:pt idx="2">
                  <c:v>1.4532769244997472</c:v>
                </c:pt>
                <c:pt idx="3">
                  <c:v>1.6128866454448523</c:v>
                </c:pt>
                <c:pt idx="4">
                  <c:v>1.572939973880604</c:v>
                </c:pt>
                <c:pt idx="5">
                  <c:v>1.5372690743251374</c:v>
                </c:pt>
                <c:pt idx="6">
                  <c:v>1.6453465428110392</c:v>
                </c:pt>
                <c:pt idx="7">
                  <c:v>1.6646473756948814</c:v>
                </c:pt>
                <c:pt idx="8">
                  <c:v>1.6430313374151797</c:v>
                </c:pt>
                <c:pt idx="9">
                  <c:v>1.7842847608465791</c:v>
                </c:pt>
                <c:pt idx="10">
                  <c:v>1.9248303929322428</c:v>
                </c:pt>
                <c:pt idx="11">
                  <c:v>1.9353827739116938</c:v>
                </c:pt>
                <c:pt idx="12">
                  <c:v>2.0708273138494304</c:v>
                </c:pt>
                <c:pt idx="13">
                  <c:v>2.2920250660169033</c:v>
                </c:pt>
                <c:pt idx="14">
                  <c:v>2.2580676214753157</c:v>
                </c:pt>
                <c:pt idx="15">
                  <c:v>2.325984130173163</c:v>
                </c:pt>
                <c:pt idx="16">
                  <c:v>2.4787891190500897</c:v>
                </c:pt>
                <c:pt idx="17">
                  <c:v>2.7946465253147306</c:v>
                </c:pt>
                <c:pt idx="18">
                  <c:v>3.0942606096674949</c:v>
                </c:pt>
                <c:pt idx="19">
                  <c:v>3.3361196524395291</c:v>
                </c:pt>
                <c:pt idx="20">
                  <c:v>3.586981313531866</c:v>
                </c:pt>
                <c:pt idx="21">
                  <c:v>3.6235374473774415</c:v>
                </c:pt>
                <c:pt idx="22">
                  <c:v>3.7711723545873888</c:v>
                </c:pt>
                <c:pt idx="23">
                  <c:v>3.9450045553674862</c:v>
                </c:pt>
                <c:pt idx="24">
                  <c:v>4.0095586513209973</c:v>
                </c:pt>
                <c:pt idx="25">
                  <c:v>4.2161233779379437</c:v>
                </c:pt>
                <c:pt idx="26">
                  <c:v>4.2088177157188502</c:v>
                </c:pt>
                <c:pt idx="27">
                  <c:v>4.2564943601701843</c:v>
                </c:pt>
                <c:pt idx="28">
                  <c:v>4.2699576295960604</c:v>
                </c:pt>
                <c:pt idx="29">
                  <c:v>4.426477622002662</c:v>
                </c:pt>
                <c:pt idx="30">
                  <c:v>4.6743430342190528</c:v>
                </c:pt>
                <c:pt idx="31">
                  <c:v>4.5964710893225016</c:v>
                </c:pt>
                <c:pt idx="32">
                  <c:v>4.6274316691625392</c:v>
                </c:pt>
                <c:pt idx="33">
                  <c:v>4.7117358713526665</c:v>
                </c:pt>
                <c:pt idx="34">
                  <c:v>4.7026019648030584</c:v>
                </c:pt>
                <c:pt idx="35">
                  <c:v>4.8734539175401439</c:v>
                </c:pt>
              </c:numCache>
            </c:numRef>
          </c:val>
          <c:smooth val="1"/>
          <c:extLst>
            <c:ext xmlns:c16="http://schemas.microsoft.com/office/drawing/2014/chart" uri="{C3380CC4-5D6E-409C-BE32-E72D297353CC}">
              <c16:uniqueId val="{00000000-1738-48BC-B683-41116F16D2EC}"/>
            </c:ext>
          </c:extLst>
        </c:ser>
        <c:ser>
          <c:idx val="3"/>
          <c:order val="2"/>
          <c:tx>
            <c:v>USA</c:v>
          </c:tx>
          <c:spPr>
            <a:ln w="22225">
              <a:solidFill>
                <a:schemeClr val="accent3"/>
              </a:solidFill>
            </a:ln>
          </c:spPr>
          <c:marker>
            <c:symbol val="triangle"/>
            <c:size val="7"/>
            <c:spPr>
              <a:solidFill>
                <a:schemeClr val="accent3"/>
              </a:solidFill>
              <a:ln>
                <a:solidFill>
                  <a:schemeClr val="accent3"/>
                </a:solidFill>
              </a:ln>
            </c:spPr>
          </c:marker>
          <c:cat>
            <c:numRef>
              <c:f>MainData!$A$87:$A$122</c:f>
              <c:numCache>
                <c:formatCode>0</c:formatCode>
                <c:ptCount val="36"/>
                <c:pt idx="0">
                  <c:v>1980</c:v>
                </c:pt>
                <c:pt idx="1">
                  <c:v>1981</c:v>
                </c:pt>
                <c:pt idx="2">
                  <c:v>1982</c:v>
                </c:pt>
                <c:pt idx="3">
                  <c:v>1983</c:v>
                </c:pt>
                <c:pt idx="4">
                  <c:v>1984</c:v>
                </c:pt>
                <c:pt idx="5">
                  <c:v>1985</c:v>
                </c:pt>
                <c:pt idx="6">
                  <c:v>1986</c:v>
                </c:pt>
                <c:pt idx="7">
                  <c:v>1987</c:v>
                </c:pt>
                <c:pt idx="8">
                  <c:v>1988</c:v>
                </c:pt>
                <c:pt idx="9">
                  <c:v>1989</c:v>
                </c:pt>
                <c:pt idx="10">
                  <c:v>1990</c:v>
                </c:pt>
                <c:pt idx="11">
                  <c:v>1991</c:v>
                </c:pt>
                <c:pt idx="12">
                  <c:v>1992</c:v>
                </c:pt>
                <c:pt idx="13">
                  <c:v>1993</c:v>
                </c:pt>
                <c:pt idx="14">
                  <c:v>1994</c:v>
                </c:pt>
                <c:pt idx="15">
                  <c:v>1995</c:v>
                </c:pt>
                <c:pt idx="16">
                  <c:v>1996</c:v>
                </c:pt>
                <c:pt idx="17">
                  <c:v>1997</c:v>
                </c:pt>
                <c:pt idx="18">
                  <c:v>1998</c:v>
                </c:pt>
                <c:pt idx="19">
                  <c:v>1999</c:v>
                </c:pt>
                <c:pt idx="20">
                  <c:v>2000</c:v>
                </c:pt>
                <c:pt idx="21">
                  <c:v>2001</c:v>
                </c:pt>
                <c:pt idx="22">
                  <c:v>2002</c:v>
                </c:pt>
                <c:pt idx="23">
                  <c:v>2003</c:v>
                </c:pt>
                <c:pt idx="24">
                  <c:v>2004</c:v>
                </c:pt>
                <c:pt idx="25">
                  <c:v>2005</c:v>
                </c:pt>
                <c:pt idx="26">
                  <c:v>2006</c:v>
                </c:pt>
                <c:pt idx="27">
                  <c:v>2007</c:v>
                </c:pt>
                <c:pt idx="28">
                  <c:v>2008</c:v>
                </c:pt>
                <c:pt idx="29">
                  <c:v>2009</c:v>
                </c:pt>
                <c:pt idx="30">
                  <c:v>2010</c:v>
                </c:pt>
                <c:pt idx="31">
                  <c:v>2011</c:v>
                </c:pt>
                <c:pt idx="32">
                  <c:v>2012</c:v>
                </c:pt>
                <c:pt idx="33">
                  <c:v>2013</c:v>
                </c:pt>
                <c:pt idx="34">
                  <c:v>2014</c:v>
                </c:pt>
                <c:pt idx="35">
                  <c:v>2015</c:v>
                </c:pt>
              </c:numCache>
            </c:numRef>
          </c:cat>
          <c:val>
            <c:numRef>
              <c:f>China2!$CE$10:$CE$45</c:f>
              <c:numCache>
                <c:formatCode>0%</c:formatCode>
                <c:ptCount val="36"/>
                <c:pt idx="0">
                  <c:v>3.3721534921657064</c:v>
                </c:pt>
                <c:pt idx="1">
                  <c:v>3.3484867794902651</c:v>
                </c:pt>
                <c:pt idx="2">
                  <c:v>3.460663276659901</c:v>
                </c:pt>
                <c:pt idx="3">
                  <c:v>3.4585778012166442</c:v>
                </c:pt>
                <c:pt idx="4">
                  <c:v>3.3095001592704958</c:v>
                </c:pt>
                <c:pt idx="5">
                  <c:v>3.4105159469706425</c:v>
                </c:pt>
                <c:pt idx="6">
                  <c:v>3.6362044521048249</c:v>
                </c:pt>
                <c:pt idx="7">
                  <c:v>3.6793190186442724</c:v>
                </c:pt>
                <c:pt idx="8">
                  <c:v>3.6471550414048064</c:v>
                </c:pt>
                <c:pt idx="9">
                  <c:v>3.7571962146576299</c:v>
                </c:pt>
                <c:pt idx="10">
                  <c:v>3.7635970672038419</c:v>
                </c:pt>
                <c:pt idx="11">
                  <c:v>3.8299023897106035</c:v>
                </c:pt>
                <c:pt idx="12">
                  <c:v>3.8186496924589175</c:v>
                </c:pt>
                <c:pt idx="13">
                  <c:v>3.8355375393282323</c:v>
                </c:pt>
                <c:pt idx="14">
                  <c:v>3.7695641553506101</c:v>
                </c:pt>
                <c:pt idx="15">
                  <c:v>3.8322858789532406</c:v>
                </c:pt>
                <c:pt idx="16">
                  <c:v>3.918067466006363</c:v>
                </c:pt>
                <c:pt idx="17">
                  <c:v>4.0341910107113117</c:v>
                </c:pt>
                <c:pt idx="18">
                  <c:v>4.2670377351032629</c:v>
                </c:pt>
                <c:pt idx="19">
                  <c:v>4.5482372323519851</c:v>
                </c:pt>
                <c:pt idx="20">
                  <c:v>4.5262705149451019</c:v>
                </c:pt>
                <c:pt idx="21">
                  <c:v>4.3797062654454368</c:v>
                </c:pt>
                <c:pt idx="22">
                  <c:v>4.1795276453531685</c:v>
                </c:pt>
                <c:pt idx="23">
                  <c:v>4.2237323332030057</c:v>
                </c:pt>
                <c:pt idx="24">
                  <c:v>4.5470263539067188</c:v>
                </c:pt>
                <c:pt idx="25">
                  <c:v>4.8293551605750897</c:v>
                </c:pt>
                <c:pt idx="26">
                  <c:v>4.9441011014766865</c:v>
                </c:pt>
                <c:pt idx="27">
                  <c:v>4.9890076623327539</c:v>
                </c:pt>
                <c:pt idx="28">
                  <c:v>4.4359684383969045</c:v>
                </c:pt>
                <c:pt idx="29">
                  <c:v>4.1133347174652659</c:v>
                </c:pt>
                <c:pt idx="30">
                  <c:v>4.1601335801610828</c:v>
                </c:pt>
                <c:pt idx="31">
                  <c:v>4.1597187736216554</c:v>
                </c:pt>
                <c:pt idx="32">
                  <c:v>4.1982281038627631</c:v>
                </c:pt>
                <c:pt idx="33">
                  <c:v>4.6410814712112991</c:v>
                </c:pt>
                <c:pt idx="34">
                  <c:v>4.9176521844403069</c:v>
                </c:pt>
                <c:pt idx="35">
                  <c:v>4.9952769528768286</c:v>
                </c:pt>
              </c:numCache>
            </c:numRef>
          </c:val>
          <c:smooth val="1"/>
          <c:extLst>
            <c:ext xmlns:c16="http://schemas.microsoft.com/office/drawing/2014/chart" uri="{C3380CC4-5D6E-409C-BE32-E72D297353CC}">
              <c16:uniqueId val="{00000000-758F-4BFD-89C7-98B927FB64CA}"/>
            </c:ext>
          </c:extLst>
        </c:ser>
        <c:ser>
          <c:idx val="4"/>
          <c:order val="3"/>
          <c:tx>
            <c:v>France</c:v>
          </c:tx>
          <c:spPr>
            <a:ln w="22225">
              <a:solidFill>
                <a:schemeClr val="accent6"/>
              </a:solidFill>
            </a:ln>
          </c:spPr>
          <c:marker>
            <c:symbol val="triangle"/>
            <c:size val="8"/>
            <c:spPr>
              <a:solidFill>
                <a:schemeClr val="accent6"/>
              </a:solidFill>
              <a:ln>
                <a:solidFill>
                  <a:schemeClr val="accent6"/>
                </a:solidFill>
              </a:ln>
            </c:spPr>
          </c:marker>
          <c:cat>
            <c:numRef>
              <c:f>MainData!$A$87:$A$122</c:f>
              <c:numCache>
                <c:formatCode>0</c:formatCode>
                <c:ptCount val="36"/>
                <c:pt idx="0">
                  <c:v>1980</c:v>
                </c:pt>
                <c:pt idx="1">
                  <c:v>1981</c:v>
                </c:pt>
                <c:pt idx="2">
                  <c:v>1982</c:v>
                </c:pt>
                <c:pt idx="3">
                  <c:v>1983</c:v>
                </c:pt>
                <c:pt idx="4">
                  <c:v>1984</c:v>
                </c:pt>
                <c:pt idx="5">
                  <c:v>1985</c:v>
                </c:pt>
                <c:pt idx="6">
                  <c:v>1986</c:v>
                </c:pt>
                <c:pt idx="7">
                  <c:v>1987</c:v>
                </c:pt>
                <c:pt idx="8">
                  <c:v>1988</c:v>
                </c:pt>
                <c:pt idx="9">
                  <c:v>1989</c:v>
                </c:pt>
                <c:pt idx="10">
                  <c:v>1990</c:v>
                </c:pt>
                <c:pt idx="11">
                  <c:v>1991</c:v>
                </c:pt>
                <c:pt idx="12">
                  <c:v>1992</c:v>
                </c:pt>
                <c:pt idx="13">
                  <c:v>1993</c:v>
                </c:pt>
                <c:pt idx="14">
                  <c:v>1994</c:v>
                </c:pt>
                <c:pt idx="15">
                  <c:v>1995</c:v>
                </c:pt>
                <c:pt idx="16">
                  <c:v>1996</c:v>
                </c:pt>
                <c:pt idx="17">
                  <c:v>1997</c:v>
                </c:pt>
                <c:pt idx="18">
                  <c:v>1998</c:v>
                </c:pt>
                <c:pt idx="19">
                  <c:v>1999</c:v>
                </c:pt>
                <c:pt idx="20">
                  <c:v>2000</c:v>
                </c:pt>
                <c:pt idx="21">
                  <c:v>2001</c:v>
                </c:pt>
                <c:pt idx="22">
                  <c:v>2002</c:v>
                </c:pt>
                <c:pt idx="23">
                  <c:v>2003</c:v>
                </c:pt>
                <c:pt idx="24">
                  <c:v>2004</c:v>
                </c:pt>
                <c:pt idx="25">
                  <c:v>2005</c:v>
                </c:pt>
                <c:pt idx="26">
                  <c:v>2006</c:v>
                </c:pt>
                <c:pt idx="27">
                  <c:v>2007</c:v>
                </c:pt>
                <c:pt idx="28">
                  <c:v>2008</c:v>
                </c:pt>
                <c:pt idx="29">
                  <c:v>2009</c:v>
                </c:pt>
                <c:pt idx="30">
                  <c:v>2010</c:v>
                </c:pt>
                <c:pt idx="31">
                  <c:v>2011</c:v>
                </c:pt>
                <c:pt idx="32">
                  <c:v>2012</c:v>
                </c:pt>
                <c:pt idx="33">
                  <c:v>2013</c:v>
                </c:pt>
                <c:pt idx="34">
                  <c:v>2014</c:v>
                </c:pt>
                <c:pt idx="35">
                  <c:v>2015</c:v>
                </c:pt>
              </c:numCache>
            </c:numRef>
          </c:cat>
          <c:val>
            <c:numRef>
              <c:f>China2!$DX$10:$DX$45</c:f>
              <c:numCache>
                <c:formatCode>0%</c:formatCode>
                <c:ptCount val="36"/>
                <c:pt idx="0">
                  <c:v>3.3307976222726272</c:v>
                </c:pt>
                <c:pt idx="1">
                  <c:v>3.3315774255095567</c:v>
                </c:pt>
                <c:pt idx="2">
                  <c:v>3.2470501021517317</c:v>
                </c:pt>
                <c:pt idx="3">
                  <c:v>3.2616628993801573</c:v>
                </c:pt>
                <c:pt idx="4">
                  <c:v>3.2590022757639261</c:v>
                </c:pt>
                <c:pt idx="5">
                  <c:v>3.2126071372943699</c:v>
                </c:pt>
                <c:pt idx="6">
                  <c:v>3.2114170764231917</c:v>
                </c:pt>
                <c:pt idx="7">
                  <c:v>3.2526581084850257</c:v>
                </c:pt>
                <c:pt idx="8">
                  <c:v>3.222583631063562</c:v>
                </c:pt>
                <c:pt idx="9">
                  <c:v>3.3136496909029809</c:v>
                </c:pt>
                <c:pt idx="10">
                  <c:v>3.3444494429138634</c:v>
                </c:pt>
                <c:pt idx="11">
                  <c:v>3.3370783842192706</c:v>
                </c:pt>
                <c:pt idx="12">
                  <c:v>3.2737837007989765</c:v>
                </c:pt>
                <c:pt idx="13">
                  <c:v>3.3117310156925792</c:v>
                </c:pt>
                <c:pt idx="14">
                  <c:v>3.2654741160375349</c:v>
                </c:pt>
                <c:pt idx="15">
                  <c:v>3.2465921644229025</c:v>
                </c:pt>
                <c:pt idx="16">
                  <c:v>3.2927579826471653</c:v>
                </c:pt>
                <c:pt idx="17">
                  <c:v>3.3223758843154059</c:v>
                </c:pt>
                <c:pt idx="18">
                  <c:v>3.3569110780247917</c:v>
                </c:pt>
                <c:pt idx="19">
                  <c:v>3.5489421693425496</c:v>
                </c:pt>
                <c:pt idx="20">
                  <c:v>3.7278868886998016</c:v>
                </c:pt>
                <c:pt idx="21">
                  <c:v>3.8048183063374399</c:v>
                </c:pt>
                <c:pt idx="22">
                  <c:v>3.9418705842791795</c:v>
                </c:pt>
                <c:pt idx="23">
                  <c:v>4.2208350160717103</c:v>
                </c:pt>
                <c:pt idx="24">
                  <c:v>4.5684660153099985</c:v>
                </c:pt>
                <c:pt idx="25">
                  <c:v>5.0156026749336631</c:v>
                </c:pt>
                <c:pt idx="26">
                  <c:v>5.3851815074590395</c:v>
                </c:pt>
                <c:pt idx="27">
                  <c:v>5.567329594610249</c:v>
                </c:pt>
                <c:pt idx="28">
                  <c:v>5.4400323522008573</c:v>
                </c:pt>
                <c:pt idx="29">
                  <c:v>5.5243785883184673</c:v>
                </c:pt>
                <c:pt idx="30">
                  <c:v>5.5912530807758305</c:v>
                </c:pt>
                <c:pt idx="31">
                  <c:v>5.7012536433770418</c:v>
                </c:pt>
                <c:pt idx="32">
                  <c:v>5.8209201067176801</c:v>
                </c:pt>
                <c:pt idx="33">
                  <c:v>5.8008795400229474</c:v>
                </c:pt>
                <c:pt idx="34">
                  <c:v>5.7716422189881262</c:v>
                </c:pt>
                <c:pt idx="35">
                  <c:v>5.7716422189881262</c:v>
                </c:pt>
              </c:numCache>
            </c:numRef>
          </c:val>
          <c:smooth val="0"/>
          <c:extLst>
            <c:ext xmlns:c16="http://schemas.microsoft.com/office/drawing/2014/chart" uri="{C3380CC4-5D6E-409C-BE32-E72D297353CC}">
              <c16:uniqueId val="{00000001-758F-4BFD-89C7-98B927FB64CA}"/>
            </c:ext>
          </c:extLst>
        </c:ser>
        <c:ser>
          <c:idx val="0"/>
          <c:order val="4"/>
          <c:tx>
            <c:v>Britain</c:v>
          </c:tx>
          <c:spPr>
            <a:ln w="22225"/>
          </c:spPr>
          <c:marker>
            <c:symbol val="triangle"/>
            <c:size val="7"/>
          </c:marker>
          <c:cat>
            <c:numRef>
              <c:f>MainData!$A$87:$A$122</c:f>
              <c:numCache>
                <c:formatCode>0</c:formatCode>
                <c:ptCount val="36"/>
                <c:pt idx="0">
                  <c:v>1980</c:v>
                </c:pt>
                <c:pt idx="1">
                  <c:v>1981</c:v>
                </c:pt>
                <c:pt idx="2">
                  <c:v>1982</c:v>
                </c:pt>
                <c:pt idx="3">
                  <c:v>1983</c:v>
                </c:pt>
                <c:pt idx="4">
                  <c:v>1984</c:v>
                </c:pt>
                <c:pt idx="5">
                  <c:v>1985</c:v>
                </c:pt>
                <c:pt idx="6">
                  <c:v>1986</c:v>
                </c:pt>
                <c:pt idx="7">
                  <c:v>1987</c:v>
                </c:pt>
                <c:pt idx="8">
                  <c:v>1988</c:v>
                </c:pt>
                <c:pt idx="9">
                  <c:v>1989</c:v>
                </c:pt>
                <c:pt idx="10">
                  <c:v>1990</c:v>
                </c:pt>
                <c:pt idx="11">
                  <c:v>1991</c:v>
                </c:pt>
                <c:pt idx="12">
                  <c:v>1992</c:v>
                </c:pt>
                <c:pt idx="13">
                  <c:v>1993</c:v>
                </c:pt>
                <c:pt idx="14">
                  <c:v>1994</c:v>
                </c:pt>
                <c:pt idx="15">
                  <c:v>1995</c:v>
                </c:pt>
                <c:pt idx="16">
                  <c:v>1996</c:v>
                </c:pt>
                <c:pt idx="17">
                  <c:v>1997</c:v>
                </c:pt>
                <c:pt idx="18">
                  <c:v>1998</c:v>
                </c:pt>
                <c:pt idx="19">
                  <c:v>1999</c:v>
                </c:pt>
                <c:pt idx="20">
                  <c:v>2000</c:v>
                </c:pt>
                <c:pt idx="21">
                  <c:v>2001</c:v>
                </c:pt>
                <c:pt idx="22">
                  <c:v>2002</c:v>
                </c:pt>
                <c:pt idx="23">
                  <c:v>2003</c:v>
                </c:pt>
                <c:pt idx="24">
                  <c:v>2004</c:v>
                </c:pt>
                <c:pt idx="25">
                  <c:v>2005</c:v>
                </c:pt>
                <c:pt idx="26">
                  <c:v>2006</c:v>
                </c:pt>
                <c:pt idx="27">
                  <c:v>2007</c:v>
                </c:pt>
                <c:pt idx="28">
                  <c:v>2008</c:v>
                </c:pt>
                <c:pt idx="29">
                  <c:v>2009</c:v>
                </c:pt>
                <c:pt idx="30">
                  <c:v>2010</c:v>
                </c:pt>
                <c:pt idx="31">
                  <c:v>2011</c:v>
                </c:pt>
                <c:pt idx="32">
                  <c:v>2012</c:v>
                </c:pt>
                <c:pt idx="33">
                  <c:v>2013</c:v>
                </c:pt>
                <c:pt idx="34">
                  <c:v>2014</c:v>
                </c:pt>
                <c:pt idx="35">
                  <c:v>2015</c:v>
                </c:pt>
              </c:numCache>
            </c:numRef>
          </c:cat>
          <c:val>
            <c:numRef>
              <c:f>China2!$FA$10:$FA$45</c:f>
              <c:numCache>
                <c:formatCode>0%</c:formatCode>
                <c:ptCount val="36"/>
                <c:pt idx="0">
                  <c:v>2.9114999999999998</c:v>
                </c:pt>
                <c:pt idx="1">
                  <c:v>2.9208999999999996</c:v>
                </c:pt>
                <c:pt idx="2">
                  <c:v>2.9608999999999996</c:v>
                </c:pt>
                <c:pt idx="3">
                  <c:v>3.0167999999999999</c:v>
                </c:pt>
                <c:pt idx="4">
                  <c:v>3.1124000000000001</c:v>
                </c:pt>
                <c:pt idx="5">
                  <c:v>3.1572000000000005</c:v>
                </c:pt>
                <c:pt idx="6">
                  <c:v>3.3692000000000002</c:v>
                </c:pt>
                <c:pt idx="7">
                  <c:v>3.4999000000000002</c:v>
                </c:pt>
                <c:pt idx="8">
                  <c:v>3.7004000000000001</c:v>
                </c:pt>
                <c:pt idx="9">
                  <c:v>3.9619</c:v>
                </c:pt>
                <c:pt idx="10">
                  <c:v>3.8919000000000001</c:v>
                </c:pt>
                <c:pt idx="11">
                  <c:v>3.7894999999999999</c:v>
                </c:pt>
                <c:pt idx="12">
                  <c:v>3.73</c:v>
                </c:pt>
                <c:pt idx="13">
                  <c:v>3.8127999999999997</c:v>
                </c:pt>
                <c:pt idx="14">
                  <c:v>3.7716000000000003</c:v>
                </c:pt>
                <c:pt idx="15">
                  <c:v>3.7177999999999995</c:v>
                </c:pt>
                <c:pt idx="16">
                  <c:v>3.7799</c:v>
                </c:pt>
                <c:pt idx="17">
                  <c:v>4.2697000000000003</c:v>
                </c:pt>
                <c:pt idx="18">
                  <c:v>4.6741999999999999</c:v>
                </c:pt>
                <c:pt idx="19">
                  <c:v>5.1270000000000007</c:v>
                </c:pt>
                <c:pt idx="20">
                  <c:v>5.2027000000000001</c:v>
                </c:pt>
                <c:pt idx="21">
                  <c:v>5.1840000000000002</c:v>
                </c:pt>
                <c:pt idx="22">
                  <c:v>5.0617000000000001</c:v>
                </c:pt>
                <c:pt idx="23">
                  <c:v>5.0693000000000001</c:v>
                </c:pt>
                <c:pt idx="24">
                  <c:v>5.1840999999999999</c:v>
                </c:pt>
                <c:pt idx="25">
                  <c:v>5.2358000000000002</c:v>
                </c:pt>
                <c:pt idx="26">
                  <c:v>5.3662000000000001</c:v>
                </c:pt>
                <c:pt idx="27">
                  <c:v>5.4066000000000001</c:v>
                </c:pt>
                <c:pt idx="28">
                  <c:v>5.2128999999999994</c:v>
                </c:pt>
                <c:pt idx="29">
                  <c:v>5.2848000000000006</c:v>
                </c:pt>
                <c:pt idx="30">
                  <c:v>5.2942</c:v>
                </c:pt>
                <c:pt idx="31">
                  <c:v>5.4177</c:v>
                </c:pt>
                <c:pt idx="32">
                  <c:v>5.64</c:v>
                </c:pt>
                <c:pt idx="33">
                  <c:v>5.6700999999999997</c:v>
                </c:pt>
                <c:pt idx="34">
                  <c:v>5.6700999999999997</c:v>
                </c:pt>
                <c:pt idx="35">
                  <c:v>5.6700999999999997</c:v>
                </c:pt>
              </c:numCache>
            </c:numRef>
          </c:val>
          <c:smooth val="0"/>
          <c:extLst>
            <c:ext xmlns:c16="http://schemas.microsoft.com/office/drawing/2014/chart" uri="{C3380CC4-5D6E-409C-BE32-E72D297353CC}">
              <c16:uniqueId val="{00000002-758F-4BFD-89C7-98B927FB64CA}"/>
            </c:ext>
          </c:extLst>
        </c:ser>
        <c:dLbls>
          <c:showLegendKey val="0"/>
          <c:showVal val="0"/>
          <c:showCatName val="0"/>
          <c:showSerName val="0"/>
          <c:showPercent val="0"/>
          <c:showBubbleSize val="0"/>
        </c:dLbls>
        <c:marker val="1"/>
        <c:smooth val="0"/>
        <c:axId val="2101692232"/>
        <c:axId val="2101695880"/>
      </c:lineChart>
      <c:catAx>
        <c:axId val="2101692232"/>
        <c:scaling>
          <c:orientation val="minMax"/>
        </c:scaling>
        <c:delete val="0"/>
        <c:axPos val="b"/>
        <c:majorGridlines>
          <c:spPr>
            <a:ln w="3175">
              <a:solidFill>
                <a:schemeClr val="bg1">
                  <a:lumMod val="75000"/>
                </a:schemeClr>
              </a:solidFill>
              <a:prstDash val="sysDash"/>
            </a:ln>
          </c:spPr>
        </c:majorGridlines>
        <c:numFmt formatCode="General" sourceLinked="0"/>
        <c:majorTickMark val="out"/>
        <c:minorTickMark val="none"/>
        <c:tickLblPos val="low"/>
        <c:spPr>
          <a:ln w="3175">
            <a:solidFill>
              <a:srgbClr val="000000"/>
            </a:solidFill>
            <a:prstDash val="solid"/>
          </a:ln>
        </c:spPr>
        <c:txPr>
          <a:bodyPr rot="0" vert="horz"/>
          <a:lstStyle/>
          <a:p>
            <a:pPr>
              <a:defRPr sz="1500" b="0" i="0" u="none" strike="noStrike" baseline="0">
                <a:solidFill>
                  <a:srgbClr val="000000"/>
                </a:solidFill>
                <a:latin typeface="Arial"/>
                <a:ea typeface="Arial"/>
                <a:cs typeface="Arial"/>
              </a:defRPr>
            </a:pPr>
            <a:endParaRPr lang="zh-CN"/>
          </a:p>
        </c:txPr>
        <c:crossAx val="2101695880"/>
        <c:crossesAt val="0"/>
        <c:auto val="1"/>
        <c:lblAlgn val="ctr"/>
        <c:lblOffset val="100"/>
        <c:tickLblSkip val="4"/>
        <c:tickMarkSkip val="4"/>
        <c:noMultiLvlLbl val="0"/>
      </c:catAx>
      <c:valAx>
        <c:axId val="2101695880"/>
        <c:scaling>
          <c:orientation val="minMax"/>
          <c:max val="6"/>
          <c:min val="0.5"/>
        </c:scaling>
        <c:delete val="0"/>
        <c:axPos val="l"/>
        <c:majorGridlines>
          <c:spPr>
            <a:ln w="3175">
              <a:solidFill>
                <a:schemeClr val="bg1">
                  <a:lumMod val="75000"/>
                </a:schemeClr>
              </a:solidFill>
              <a:prstDash val="solid"/>
            </a:ln>
          </c:spPr>
        </c:majorGridlines>
        <c:numFmt formatCode="0%" sourceLinked="0"/>
        <c:majorTickMark val="out"/>
        <c:minorTickMark val="none"/>
        <c:tickLblPos val="nextTo"/>
        <c:spPr>
          <a:ln w="3175">
            <a:solidFill>
              <a:srgbClr val="000000"/>
            </a:solidFill>
            <a:prstDash val="solid"/>
          </a:ln>
        </c:spPr>
        <c:txPr>
          <a:bodyPr rot="0" vert="horz"/>
          <a:lstStyle/>
          <a:p>
            <a:pPr>
              <a:defRPr sz="1500" b="0" i="0" u="none" strike="noStrike" baseline="0">
                <a:solidFill>
                  <a:srgbClr val="000000"/>
                </a:solidFill>
                <a:latin typeface="Arial"/>
                <a:ea typeface="Arial"/>
                <a:cs typeface="Arial"/>
              </a:defRPr>
            </a:pPr>
            <a:endParaRPr lang="zh-CN"/>
          </a:p>
        </c:txPr>
        <c:crossAx val="2101692232"/>
        <c:crosses val="autoZero"/>
        <c:crossBetween val="midCat"/>
        <c:majorUnit val="0.5"/>
        <c:minorUnit val="0.5"/>
      </c:valAx>
      <c:spPr>
        <a:solidFill>
          <a:srgbClr val="FFFFFF"/>
        </a:solidFill>
        <a:ln w="3175">
          <a:solidFill>
            <a:srgbClr val="000000"/>
          </a:solidFill>
          <a:prstDash val="solid"/>
        </a:ln>
      </c:spPr>
    </c:plotArea>
    <c:legend>
      <c:legendPos val="l"/>
      <c:legendEntry>
        <c:idx val="1"/>
        <c:txPr>
          <a:bodyPr/>
          <a:lstStyle/>
          <a:p>
            <a:pPr>
              <a:defRPr sz="1600"/>
            </a:pPr>
            <a:endParaRPr lang="zh-CN"/>
          </a:p>
        </c:txPr>
      </c:legendEntry>
      <c:legendEntry>
        <c:idx val="2"/>
        <c:txPr>
          <a:bodyPr/>
          <a:lstStyle/>
          <a:p>
            <a:pPr>
              <a:defRPr sz="1600"/>
            </a:pPr>
            <a:endParaRPr lang="zh-CN"/>
          </a:p>
        </c:txPr>
      </c:legendEntry>
      <c:legendEntry>
        <c:idx val="3"/>
        <c:txPr>
          <a:bodyPr/>
          <a:lstStyle/>
          <a:p>
            <a:pPr>
              <a:defRPr sz="1600"/>
            </a:pPr>
            <a:endParaRPr lang="zh-CN"/>
          </a:p>
        </c:txPr>
      </c:legendEntry>
      <c:layout>
        <c:manualLayout>
          <c:xMode val="edge"/>
          <c:yMode val="edge"/>
          <c:x val="8.8178898338876294E-2"/>
          <c:y val="0.10887203037374001"/>
          <c:w val="0.25988458454379398"/>
          <c:h val="0.24014682535454401"/>
        </c:manualLayout>
      </c:layout>
      <c:overlay val="1"/>
      <c:spPr>
        <a:solidFill>
          <a:schemeClr val="bg1"/>
        </a:solidFill>
        <a:ln w="12700">
          <a:solidFill>
            <a:schemeClr val="tx1"/>
          </a:solidFill>
        </a:ln>
      </c:spPr>
      <c:txPr>
        <a:bodyPr/>
        <a:lstStyle/>
        <a:p>
          <a:pPr>
            <a:defRPr sz="1600"/>
          </a:pPr>
          <a:endParaRPr lang="zh-CN"/>
        </a:p>
      </c:txPr>
    </c:legend>
    <c:plotVisOnly val="1"/>
    <c:dispBlanksAs val="span"/>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zh-CN"/>
    </a:p>
  </c:txPr>
  <c:userShapes r:id="rId1"/>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b="1" i="0" u="none" strike="noStrike" baseline="0">
                <a:solidFill>
                  <a:srgbClr val="000000"/>
                </a:solidFill>
                <a:latin typeface="Arial"/>
                <a:ea typeface="Arial"/>
                <a:cs typeface="Arial"/>
              </a:defRPr>
            </a:pPr>
            <a:r>
              <a:rPr lang="ta-IN" sz="1600"/>
              <a:t>Panel</a:t>
            </a:r>
            <a:r>
              <a:rPr lang="ta-IN" sz="1600" baseline="0"/>
              <a:t> A:</a:t>
            </a:r>
            <a:r>
              <a:rPr lang="fr-FR" sz="1600" baseline="0"/>
              <a:t> Top 10% income share: Russia vs USA and France</a:t>
            </a:r>
          </a:p>
        </c:rich>
      </c:tx>
      <c:layout>
        <c:manualLayout>
          <c:xMode val="edge"/>
          <c:yMode val="edge"/>
          <c:x val="0.19005713809980801"/>
          <c:y val="0"/>
        </c:manualLayout>
      </c:layout>
      <c:overlay val="0"/>
      <c:spPr>
        <a:noFill/>
        <a:ln w="25400">
          <a:noFill/>
        </a:ln>
      </c:spPr>
    </c:title>
    <c:autoTitleDeleted val="0"/>
    <c:plotArea>
      <c:layout>
        <c:manualLayout>
          <c:layoutTarget val="inner"/>
          <c:xMode val="edge"/>
          <c:yMode val="edge"/>
          <c:x val="6.5791410881653203E-2"/>
          <c:y val="6.5645704759878007E-2"/>
          <c:w val="0.90330212694985001"/>
          <c:h val="0.76939206923458903"/>
        </c:manualLayout>
      </c:layout>
      <c:lineChart>
        <c:grouping val="standard"/>
        <c:varyColors val="0"/>
        <c:ser>
          <c:idx val="0"/>
          <c:order val="0"/>
          <c:tx>
            <c:v>Top 10% (Russia)</c:v>
          </c:tx>
          <c:spPr>
            <a:ln>
              <a:solidFill>
                <a:schemeClr val="accent2">
                  <a:lumMod val="75000"/>
                </a:schemeClr>
              </a:solidFill>
            </a:ln>
          </c:spPr>
          <c:marker>
            <c:symbol val="square"/>
            <c:size val="6"/>
            <c:spPr>
              <a:solidFill>
                <a:schemeClr val="accent2"/>
              </a:solidFill>
              <a:ln w="12700">
                <a:solidFill>
                  <a:schemeClr val="accent2">
                    <a:lumMod val="75000"/>
                  </a:schemeClr>
                </a:solidFill>
              </a:ln>
            </c:spPr>
          </c:marker>
          <c:cat>
            <c:numRef>
              <c:f>Russia4!$A$8:$A$118</c:f>
              <c:numCache>
                <c:formatCode>0</c:formatCode>
                <c:ptCount val="111"/>
                <c:pt idx="0">
                  <c:v>1905</c:v>
                </c:pt>
                <c:pt idx="1">
                  <c:v>1906</c:v>
                </c:pt>
                <c:pt idx="2">
                  <c:v>1907</c:v>
                </c:pt>
                <c:pt idx="3">
                  <c:v>1908</c:v>
                </c:pt>
                <c:pt idx="4">
                  <c:v>1909</c:v>
                </c:pt>
                <c:pt idx="5">
                  <c:v>1910</c:v>
                </c:pt>
                <c:pt idx="6">
                  <c:v>1911</c:v>
                </c:pt>
                <c:pt idx="7">
                  <c:v>1912</c:v>
                </c:pt>
                <c:pt idx="8">
                  <c:v>1913</c:v>
                </c:pt>
                <c:pt idx="9">
                  <c:v>1914</c:v>
                </c:pt>
                <c:pt idx="10">
                  <c:v>1915</c:v>
                </c:pt>
                <c:pt idx="11">
                  <c:v>1916</c:v>
                </c:pt>
                <c:pt idx="12">
                  <c:v>1917</c:v>
                </c:pt>
                <c:pt idx="13">
                  <c:v>1918</c:v>
                </c:pt>
                <c:pt idx="14">
                  <c:v>1919</c:v>
                </c:pt>
                <c:pt idx="15">
                  <c:v>1920</c:v>
                </c:pt>
                <c:pt idx="16">
                  <c:v>1921</c:v>
                </c:pt>
                <c:pt idx="17">
                  <c:v>1922</c:v>
                </c:pt>
                <c:pt idx="18">
                  <c:v>1923</c:v>
                </c:pt>
                <c:pt idx="19">
                  <c:v>1924</c:v>
                </c:pt>
                <c:pt idx="20">
                  <c:v>1925</c:v>
                </c:pt>
                <c:pt idx="21">
                  <c:v>1926</c:v>
                </c:pt>
                <c:pt idx="22">
                  <c:v>1927</c:v>
                </c:pt>
                <c:pt idx="23">
                  <c:v>1928</c:v>
                </c:pt>
                <c:pt idx="24">
                  <c:v>1929</c:v>
                </c:pt>
                <c:pt idx="25">
                  <c:v>1930</c:v>
                </c:pt>
                <c:pt idx="26">
                  <c:v>1931</c:v>
                </c:pt>
                <c:pt idx="27">
                  <c:v>1932</c:v>
                </c:pt>
                <c:pt idx="28">
                  <c:v>1933</c:v>
                </c:pt>
                <c:pt idx="29">
                  <c:v>1934</c:v>
                </c:pt>
                <c:pt idx="30">
                  <c:v>1935</c:v>
                </c:pt>
                <c:pt idx="31">
                  <c:v>1936</c:v>
                </c:pt>
                <c:pt idx="32">
                  <c:v>1937</c:v>
                </c:pt>
                <c:pt idx="33">
                  <c:v>1938</c:v>
                </c:pt>
                <c:pt idx="34">
                  <c:v>1939</c:v>
                </c:pt>
                <c:pt idx="35">
                  <c:v>1940</c:v>
                </c:pt>
                <c:pt idx="36">
                  <c:v>1941</c:v>
                </c:pt>
                <c:pt idx="37">
                  <c:v>1942</c:v>
                </c:pt>
                <c:pt idx="38">
                  <c:v>1943</c:v>
                </c:pt>
                <c:pt idx="39">
                  <c:v>1944</c:v>
                </c:pt>
                <c:pt idx="40">
                  <c:v>1945</c:v>
                </c:pt>
                <c:pt idx="41">
                  <c:v>1946</c:v>
                </c:pt>
                <c:pt idx="42">
                  <c:v>1947</c:v>
                </c:pt>
                <c:pt idx="43">
                  <c:v>1948</c:v>
                </c:pt>
                <c:pt idx="44">
                  <c:v>1949</c:v>
                </c:pt>
                <c:pt idx="45">
                  <c:v>1950</c:v>
                </c:pt>
                <c:pt idx="46">
                  <c:v>1951</c:v>
                </c:pt>
                <c:pt idx="47">
                  <c:v>1952</c:v>
                </c:pt>
                <c:pt idx="48">
                  <c:v>1953</c:v>
                </c:pt>
                <c:pt idx="49">
                  <c:v>1954</c:v>
                </c:pt>
                <c:pt idx="50">
                  <c:v>1955</c:v>
                </c:pt>
                <c:pt idx="51">
                  <c:v>1956</c:v>
                </c:pt>
                <c:pt idx="52">
                  <c:v>1957</c:v>
                </c:pt>
                <c:pt idx="53">
                  <c:v>1958</c:v>
                </c:pt>
                <c:pt idx="54">
                  <c:v>1959</c:v>
                </c:pt>
                <c:pt idx="55">
                  <c:v>1960</c:v>
                </c:pt>
                <c:pt idx="56">
                  <c:v>1961</c:v>
                </c:pt>
                <c:pt idx="57">
                  <c:v>1962</c:v>
                </c:pt>
                <c:pt idx="58">
                  <c:v>1963</c:v>
                </c:pt>
                <c:pt idx="59">
                  <c:v>1964</c:v>
                </c:pt>
                <c:pt idx="60">
                  <c:v>1965</c:v>
                </c:pt>
                <c:pt idx="61">
                  <c:v>1966</c:v>
                </c:pt>
                <c:pt idx="62">
                  <c:v>1967</c:v>
                </c:pt>
                <c:pt idx="63">
                  <c:v>1968</c:v>
                </c:pt>
                <c:pt idx="64">
                  <c:v>1969</c:v>
                </c:pt>
                <c:pt idx="65">
                  <c:v>1970</c:v>
                </c:pt>
                <c:pt idx="66">
                  <c:v>1971</c:v>
                </c:pt>
                <c:pt idx="67">
                  <c:v>1972</c:v>
                </c:pt>
                <c:pt idx="68">
                  <c:v>1973</c:v>
                </c:pt>
                <c:pt idx="69">
                  <c:v>1974</c:v>
                </c:pt>
                <c:pt idx="70">
                  <c:v>1975</c:v>
                </c:pt>
                <c:pt idx="71">
                  <c:v>1976</c:v>
                </c:pt>
                <c:pt idx="72">
                  <c:v>1977</c:v>
                </c:pt>
                <c:pt idx="73">
                  <c:v>1978</c:v>
                </c:pt>
                <c:pt idx="74">
                  <c:v>1979</c:v>
                </c:pt>
                <c:pt idx="75">
                  <c:v>1980</c:v>
                </c:pt>
                <c:pt idx="76">
                  <c:v>1981</c:v>
                </c:pt>
                <c:pt idx="77">
                  <c:v>1982</c:v>
                </c:pt>
                <c:pt idx="78">
                  <c:v>1983</c:v>
                </c:pt>
                <c:pt idx="79">
                  <c:v>1984</c:v>
                </c:pt>
                <c:pt idx="80">
                  <c:v>1985</c:v>
                </c:pt>
                <c:pt idx="81">
                  <c:v>1986</c:v>
                </c:pt>
                <c:pt idx="82">
                  <c:v>1987</c:v>
                </c:pt>
                <c:pt idx="83">
                  <c:v>1988</c:v>
                </c:pt>
                <c:pt idx="84">
                  <c:v>1989</c:v>
                </c:pt>
                <c:pt idx="85">
                  <c:v>1990</c:v>
                </c:pt>
                <c:pt idx="86">
                  <c:v>1991</c:v>
                </c:pt>
                <c:pt idx="87">
                  <c:v>1992</c:v>
                </c:pt>
                <c:pt idx="88">
                  <c:v>1993</c:v>
                </c:pt>
                <c:pt idx="89">
                  <c:v>1994</c:v>
                </c:pt>
                <c:pt idx="90">
                  <c:v>1995</c:v>
                </c:pt>
                <c:pt idx="91">
                  <c:v>1996</c:v>
                </c:pt>
                <c:pt idx="92">
                  <c:v>1997</c:v>
                </c:pt>
                <c:pt idx="93">
                  <c:v>1998</c:v>
                </c:pt>
                <c:pt idx="94">
                  <c:v>1999</c:v>
                </c:pt>
                <c:pt idx="95">
                  <c:v>2000</c:v>
                </c:pt>
                <c:pt idx="96">
                  <c:v>2001</c:v>
                </c:pt>
                <c:pt idx="97">
                  <c:v>2002</c:v>
                </c:pt>
                <c:pt idx="98">
                  <c:v>2003</c:v>
                </c:pt>
                <c:pt idx="99">
                  <c:v>2004</c:v>
                </c:pt>
                <c:pt idx="100">
                  <c:v>2005</c:v>
                </c:pt>
                <c:pt idx="101">
                  <c:v>2006</c:v>
                </c:pt>
                <c:pt idx="102">
                  <c:v>2007</c:v>
                </c:pt>
                <c:pt idx="103">
                  <c:v>2008</c:v>
                </c:pt>
                <c:pt idx="104">
                  <c:v>2009</c:v>
                </c:pt>
                <c:pt idx="105">
                  <c:v>2010</c:v>
                </c:pt>
                <c:pt idx="106">
                  <c:v>2011</c:v>
                </c:pt>
                <c:pt idx="107">
                  <c:v>2012</c:v>
                </c:pt>
                <c:pt idx="108">
                  <c:v>2013</c:v>
                </c:pt>
                <c:pt idx="109">
                  <c:v>2014</c:v>
                </c:pt>
                <c:pt idx="110">
                  <c:v>2015</c:v>
                </c:pt>
              </c:numCache>
            </c:numRef>
          </c:cat>
          <c:val>
            <c:numRef>
              <c:f>Russia4!$I$8:$I$118</c:f>
              <c:numCache>
                <c:formatCode>General</c:formatCode>
                <c:ptCount val="111"/>
                <c:pt idx="0" formatCode="0.0%">
                  <c:v>0.4688085277548304</c:v>
                </c:pt>
                <c:pt idx="23" formatCode="0.0%">
                  <c:v>0.22461283089068879</c:v>
                </c:pt>
                <c:pt idx="29" formatCode="0.0%">
                  <c:v>0.24727565891930992</c:v>
                </c:pt>
                <c:pt idx="51" formatCode="0.0%">
                  <c:v>0.25642755263359174</c:v>
                </c:pt>
                <c:pt idx="54" formatCode="0.0%">
                  <c:v>0.26201355452898889</c:v>
                </c:pt>
                <c:pt idx="56" formatCode="0.0%">
                  <c:v>0.25651661335374842</c:v>
                </c:pt>
                <c:pt idx="59" formatCode="0.0%">
                  <c:v>0.24636587093970014</c:v>
                </c:pt>
                <c:pt idx="61" formatCode="0.0%">
                  <c:v>0.23219378077050454</c:v>
                </c:pt>
                <c:pt idx="63" formatCode="0.0%">
                  <c:v>0.21605007280440511</c:v>
                </c:pt>
                <c:pt idx="67" formatCode="0.0%">
                  <c:v>0.2191874448611579</c:v>
                </c:pt>
                <c:pt idx="71" formatCode="0.0%">
                  <c:v>0.21662757819183151</c:v>
                </c:pt>
                <c:pt idx="75" formatCode="0.0%">
                  <c:v>0.21021997916772944</c:v>
                </c:pt>
                <c:pt idx="80" formatCode="0.0%">
                  <c:v>0.22370185046851671</c:v>
                </c:pt>
                <c:pt idx="83" formatCode="0.0%">
                  <c:v>0.22378073833890696</c:v>
                </c:pt>
                <c:pt idx="84" formatCode="0.0%">
                  <c:v>0.23724319784739786</c:v>
                </c:pt>
                <c:pt idx="85" formatCode="0.0%">
                  <c:v>0.23579780639834255</c:v>
                </c:pt>
                <c:pt idx="86" formatCode="0.0%">
                  <c:v>0.24627768464645847</c:v>
                </c:pt>
                <c:pt idx="87" formatCode="0.0%">
                  <c:v>0.32368459886609935</c:v>
                </c:pt>
                <c:pt idx="88" formatCode="0.0%">
                  <c:v>0.34287913310270535</c:v>
                </c:pt>
                <c:pt idx="89" formatCode="0.0%">
                  <c:v>0.40578766615963263</c:v>
                </c:pt>
                <c:pt idx="90" formatCode="0.0%">
                  <c:v>0.42448803685462466</c:v>
                </c:pt>
                <c:pt idx="91" formatCode="0.0%">
                  <c:v>0.48321548625082478</c:v>
                </c:pt>
                <c:pt idx="92" formatCode="0.0%">
                  <c:v>0.45172605322686965</c:v>
                </c:pt>
                <c:pt idx="93" formatCode="0.0%">
                  <c:v>0.43242709267299684</c:v>
                </c:pt>
                <c:pt idx="94" formatCode="0.0%">
                  <c:v>0.45952355068395784</c:v>
                </c:pt>
                <c:pt idx="95" formatCode="0.0%">
                  <c:v>0.4819166243089642</c:v>
                </c:pt>
                <c:pt idx="96" formatCode="0.0%">
                  <c:v>0.49526943844956817</c:v>
                </c:pt>
                <c:pt idx="97" formatCode="0.0%">
                  <c:v>0.47941686436102604</c:v>
                </c:pt>
                <c:pt idx="98" formatCode="0.0%">
                  <c:v>0.48179959673316813</c:v>
                </c:pt>
                <c:pt idx="99" formatCode="0.0%">
                  <c:v>0.48244157059178366</c:v>
                </c:pt>
                <c:pt idx="100" formatCode="0.0%">
                  <c:v>0.4740202604854204</c:v>
                </c:pt>
                <c:pt idx="101" formatCode="0.0%">
                  <c:v>0.49243380986096291</c:v>
                </c:pt>
                <c:pt idx="102" formatCode="0.0%">
                  <c:v>0.4900553812821411</c:v>
                </c:pt>
                <c:pt idx="103" formatCode="0.0%">
                  <c:v>0.52139675550994924</c:v>
                </c:pt>
                <c:pt idx="104" formatCode="0.0%">
                  <c:v>0.49651408718248552</c:v>
                </c:pt>
                <c:pt idx="105" formatCode="0.0%">
                  <c:v>0.46844982408453323</c:v>
                </c:pt>
                <c:pt idx="106" formatCode="0.0%">
                  <c:v>0.4806886114025361</c:v>
                </c:pt>
                <c:pt idx="107" formatCode="0.0%">
                  <c:v>0.45534358295861871</c:v>
                </c:pt>
                <c:pt idx="108" formatCode="0.0%">
                  <c:v>0.47270762961453816</c:v>
                </c:pt>
                <c:pt idx="109" formatCode="0.0%">
                  <c:v>0.45670652083121416</c:v>
                </c:pt>
                <c:pt idx="110" formatCode="0.0%">
                  <c:v>0.45517980354009419</c:v>
                </c:pt>
              </c:numCache>
            </c:numRef>
          </c:val>
          <c:smooth val="0"/>
          <c:extLst>
            <c:ext xmlns:c16="http://schemas.microsoft.com/office/drawing/2014/chart" uri="{C3380CC4-5D6E-409C-BE32-E72D297353CC}">
              <c16:uniqueId val="{00000000-2940-401D-B08B-57A146E10ECB}"/>
            </c:ext>
          </c:extLst>
        </c:ser>
        <c:ser>
          <c:idx val="3"/>
          <c:order val="1"/>
          <c:tx>
            <c:v>Top 10% (China)</c:v>
          </c:tx>
          <c:marker>
            <c:symbol val="circle"/>
            <c:size val="7"/>
            <c:spPr>
              <a:solidFill>
                <a:schemeClr val="accent4"/>
              </a:solidFill>
              <a:ln>
                <a:solidFill>
                  <a:schemeClr val="accent4"/>
                </a:solidFill>
              </a:ln>
            </c:spPr>
          </c:marker>
          <c:val>
            <c:numRef>
              <c:f>MainData!$AH$11:$AH$122</c:f>
              <c:numCache>
                <c:formatCode>General</c:formatCode>
                <c:ptCount val="112"/>
                <c:pt idx="74" formatCode="0%">
                  <c:v>0.27</c:v>
                </c:pt>
                <c:pt idx="75" formatCode="0%">
                  <c:v>0.27</c:v>
                </c:pt>
                <c:pt idx="76" formatCode="0%">
                  <c:v>0.27</c:v>
                </c:pt>
                <c:pt idx="77" formatCode="0%">
                  <c:v>0.28000000000000003</c:v>
                </c:pt>
                <c:pt idx="78" formatCode="0%">
                  <c:v>0.28000000000000003</c:v>
                </c:pt>
                <c:pt idx="79" formatCode="0%">
                  <c:v>0.28000000000000003</c:v>
                </c:pt>
                <c:pt idx="80" formatCode="0%">
                  <c:v>0.28999999999999998</c:v>
                </c:pt>
                <c:pt idx="81" formatCode="0%">
                  <c:v>0.3</c:v>
                </c:pt>
                <c:pt idx="82" formatCode="0%">
                  <c:v>0.3</c:v>
                </c:pt>
                <c:pt idx="83" formatCode="0%">
                  <c:v>0.3</c:v>
                </c:pt>
                <c:pt idx="84" formatCode="0%">
                  <c:v>0.3</c:v>
                </c:pt>
                <c:pt idx="85" formatCode="0%">
                  <c:v>0.31</c:v>
                </c:pt>
                <c:pt idx="86" formatCode="0%">
                  <c:v>0.3</c:v>
                </c:pt>
                <c:pt idx="87" formatCode="0%">
                  <c:v>0.31</c:v>
                </c:pt>
                <c:pt idx="88" formatCode="0%">
                  <c:v>0.32</c:v>
                </c:pt>
                <c:pt idx="89" formatCode="0%">
                  <c:v>0.34</c:v>
                </c:pt>
                <c:pt idx="90" formatCode="0%">
                  <c:v>0.34</c:v>
                </c:pt>
                <c:pt idx="91" formatCode="0%">
                  <c:v>0.34</c:v>
                </c:pt>
                <c:pt idx="92" formatCode="0%">
                  <c:v>0.34</c:v>
                </c:pt>
                <c:pt idx="93" formatCode="0%">
                  <c:v>0.34</c:v>
                </c:pt>
                <c:pt idx="94" formatCode="0%">
                  <c:v>0.34</c:v>
                </c:pt>
                <c:pt idx="95" formatCode="0%">
                  <c:v>0.34</c:v>
                </c:pt>
                <c:pt idx="96" formatCode="0%">
                  <c:v>0.36</c:v>
                </c:pt>
                <c:pt idx="97" formatCode="0%">
                  <c:v>0.36</c:v>
                </c:pt>
                <c:pt idx="98" formatCode="0%">
                  <c:v>0.39</c:v>
                </c:pt>
                <c:pt idx="99" formatCode="0%">
                  <c:v>0.4</c:v>
                </c:pt>
                <c:pt idx="100" formatCode="0%">
                  <c:v>0.41</c:v>
                </c:pt>
                <c:pt idx="101" formatCode="0%">
                  <c:v>0.42</c:v>
                </c:pt>
                <c:pt idx="102" formatCode="0%">
                  <c:v>0.42</c:v>
                </c:pt>
                <c:pt idx="103" formatCode="0%">
                  <c:v>0.42</c:v>
                </c:pt>
                <c:pt idx="104" formatCode="0%">
                  <c:v>0.42</c:v>
                </c:pt>
                <c:pt idx="105" formatCode="0%">
                  <c:v>0.42</c:v>
                </c:pt>
                <c:pt idx="106" formatCode="0%">
                  <c:v>0.43</c:v>
                </c:pt>
                <c:pt idx="107" formatCode="0%">
                  <c:v>0.43</c:v>
                </c:pt>
                <c:pt idx="108" formatCode="0%">
                  <c:v>0.41</c:v>
                </c:pt>
                <c:pt idx="109" formatCode="0%">
                  <c:v>0.42</c:v>
                </c:pt>
                <c:pt idx="110" formatCode="0%">
                  <c:v>0.41</c:v>
                </c:pt>
                <c:pt idx="111" formatCode="0%">
                  <c:v>0.41</c:v>
                </c:pt>
              </c:numCache>
            </c:numRef>
          </c:val>
          <c:smooth val="0"/>
          <c:extLst>
            <c:ext xmlns:c16="http://schemas.microsoft.com/office/drawing/2014/chart" uri="{C3380CC4-5D6E-409C-BE32-E72D297353CC}">
              <c16:uniqueId val="{00000001-2940-401D-B08B-57A146E10ECB}"/>
            </c:ext>
          </c:extLst>
        </c:ser>
        <c:ser>
          <c:idx val="2"/>
          <c:order val="2"/>
          <c:tx>
            <c:v>Top 10% (USA)</c:v>
          </c:tx>
          <c:spPr>
            <a:ln>
              <a:solidFill>
                <a:schemeClr val="accent5">
                  <a:lumMod val="75000"/>
                </a:schemeClr>
              </a:solidFill>
            </a:ln>
          </c:spPr>
          <c:marker>
            <c:spPr>
              <a:solidFill>
                <a:schemeClr val="accent5">
                  <a:lumMod val="75000"/>
                </a:schemeClr>
              </a:solidFill>
              <a:ln>
                <a:solidFill>
                  <a:schemeClr val="accent5">
                    <a:lumMod val="75000"/>
                  </a:schemeClr>
                </a:solidFill>
              </a:ln>
            </c:spPr>
          </c:marker>
          <c:val>
            <c:numRef>
              <c:f>Russia4!$AR$8:$AR$118</c:f>
              <c:numCache>
                <c:formatCode>0.0%</c:formatCode>
                <c:ptCount val="111"/>
                <c:pt idx="12">
                  <c:v>0.42896750858599991</c:v>
                </c:pt>
                <c:pt idx="13">
                  <c:v>0.424961388552</c:v>
                </c:pt>
                <c:pt idx="14">
                  <c:v>0.42704731290499992</c:v>
                </c:pt>
                <c:pt idx="15">
                  <c:v>0.41403207048899998</c:v>
                </c:pt>
                <c:pt idx="16">
                  <c:v>0.45570150072299992</c:v>
                </c:pt>
                <c:pt idx="17">
                  <c:v>0.4611057107</c:v>
                </c:pt>
                <c:pt idx="18">
                  <c:v>0.43850343988299995</c:v>
                </c:pt>
                <c:pt idx="19">
                  <c:v>0.467961361563</c:v>
                </c:pt>
                <c:pt idx="20">
                  <c:v>0.48743170327300006</c:v>
                </c:pt>
                <c:pt idx="21">
                  <c:v>0.48099529176700001</c:v>
                </c:pt>
                <c:pt idx="22">
                  <c:v>0.49057549517299998</c:v>
                </c:pt>
                <c:pt idx="23">
                  <c:v>0.51677805007200006</c:v>
                </c:pt>
                <c:pt idx="24">
                  <c:v>0.49098681304499997</c:v>
                </c:pt>
                <c:pt idx="25">
                  <c:v>0.46254548392900002</c:v>
                </c:pt>
                <c:pt idx="26">
                  <c:v>0.46932293420900001</c:v>
                </c:pt>
                <c:pt idx="27">
                  <c:v>0.487593051858</c:v>
                </c:pt>
                <c:pt idx="28">
                  <c:v>0.479909078391</c:v>
                </c:pt>
                <c:pt idx="29">
                  <c:v>0.48172635380599999</c:v>
                </c:pt>
                <c:pt idx="30">
                  <c:v>0.46883076120899997</c:v>
                </c:pt>
                <c:pt idx="31">
                  <c:v>0.48982868503000004</c:v>
                </c:pt>
                <c:pt idx="32">
                  <c:v>0.46620505169099996</c:v>
                </c:pt>
                <c:pt idx="33">
                  <c:v>0.464639309793</c:v>
                </c:pt>
                <c:pt idx="34">
                  <c:v>0.47906979050299997</c:v>
                </c:pt>
                <c:pt idx="35">
                  <c:v>0.47682225837499997</c:v>
                </c:pt>
                <c:pt idx="36">
                  <c:v>0.44319432965799993</c:v>
                </c:pt>
                <c:pt idx="37">
                  <c:v>0.38516956075499992</c:v>
                </c:pt>
                <c:pt idx="38">
                  <c:v>0.36078995523399998</c:v>
                </c:pt>
                <c:pt idx="39">
                  <c:v>0.34901624394000003</c:v>
                </c:pt>
                <c:pt idx="40">
                  <c:v>0.36812403850799996</c:v>
                </c:pt>
                <c:pt idx="41">
                  <c:v>0.39088644635800002</c:v>
                </c:pt>
                <c:pt idx="42">
                  <c:v>0.36736974052400001</c:v>
                </c:pt>
                <c:pt idx="43">
                  <c:v>0.37402601741499991</c:v>
                </c:pt>
                <c:pt idx="44">
                  <c:v>0.37140089651399993</c:v>
                </c:pt>
                <c:pt idx="45">
                  <c:v>0.37952460369500002</c:v>
                </c:pt>
                <c:pt idx="46">
                  <c:v>0.36606644895799995</c:v>
                </c:pt>
                <c:pt idx="47">
                  <c:v>0.35600602437799994</c:v>
                </c:pt>
                <c:pt idx="48">
                  <c:v>0.34696044470600002</c:v>
                </c:pt>
                <c:pt idx="49">
                  <c:v>0.36025203998799998</c:v>
                </c:pt>
                <c:pt idx="50">
                  <c:v>0.36326891834299996</c:v>
                </c:pt>
                <c:pt idx="51">
                  <c:v>0.35851233177699998</c:v>
                </c:pt>
                <c:pt idx="52">
                  <c:v>0.35377683107399999</c:v>
                </c:pt>
                <c:pt idx="53">
                  <c:v>0.35950628916299993</c:v>
                </c:pt>
                <c:pt idx="54">
                  <c:v>0.363927194427</c:v>
                </c:pt>
                <c:pt idx="55">
                  <c:v>0.35864189424200005</c:v>
                </c:pt>
                <c:pt idx="56">
                  <c:v>0.36643866214000004</c:v>
                </c:pt>
                <c:pt idx="57">
                  <c:v>0.36089998483699998</c:v>
                </c:pt>
                <c:pt idx="59">
                  <c:v>0.369809985161</c:v>
                </c:pt>
                <c:pt idx="61">
                  <c:v>0.36289998889000002</c:v>
                </c:pt>
                <c:pt idx="62">
                  <c:v>0.35286998748800003</c:v>
                </c:pt>
                <c:pt idx="63">
                  <c:v>0.355080008507</c:v>
                </c:pt>
                <c:pt idx="64">
                  <c:v>0.34126999974299999</c:v>
                </c:pt>
                <c:pt idx="65">
                  <c:v>0.338360011578</c:v>
                </c:pt>
                <c:pt idx="66">
                  <c:v>0.343649983406</c:v>
                </c:pt>
                <c:pt idx="67">
                  <c:v>0.346520006657</c:v>
                </c:pt>
                <c:pt idx="68">
                  <c:v>0.34968999028199999</c:v>
                </c:pt>
                <c:pt idx="69">
                  <c:v>0.34053999185599998</c:v>
                </c:pt>
                <c:pt idx="70">
                  <c:v>0.34413000941299998</c:v>
                </c:pt>
                <c:pt idx="71">
                  <c:v>0.34283998608600003</c:v>
                </c:pt>
                <c:pt idx="72">
                  <c:v>0.34760001301799998</c:v>
                </c:pt>
                <c:pt idx="73">
                  <c:v>0.34650000929800001</c:v>
                </c:pt>
                <c:pt idx="74">
                  <c:v>0.34885001182600001</c:v>
                </c:pt>
                <c:pt idx="75">
                  <c:v>0.34242999553699999</c:v>
                </c:pt>
                <c:pt idx="76">
                  <c:v>0.34722998738299998</c:v>
                </c:pt>
                <c:pt idx="77">
                  <c:v>0.348980009556</c:v>
                </c:pt>
                <c:pt idx="78">
                  <c:v>0.354209989309</c:v>
                </c:pt>
                <c:pt idx="79">
                  <c:v>0.36660000681900001</c:v>
                </c:pt>
                <c:pt idx="80">
                  <c:v>0.36656999588</c:v>
                </c:pt>
                <c:pt idx="81">
                  <c:v>0.36473000049600002</c:v>
                </c:pt>
                <c:pt idx="82">
                  <c:v>0.37612000107799998</c:v>
                </c:pt>
                <c:pt idx="83">
                  <c:v>0.38949000835399999</c:v>
                </c:pt>
                <c:pt idx="84">
                  <c:v>0.38670998811700003</c:v>
                </c:pt>
                <c:pt idx="85">
                  <c:v>0.38712999224700001</c:v>
                </c:pt>
                <c:pt idx="86">
                  <c:v>0.38556000590299999</c:v>
                </c:pt>
                <c:pt idx="87">
                  <c:v>0.39774999022500002</c:v>
                </c:pt>
                <c:pt idx="88">
                  <c:v>0.39559000730499999</c:v>
                </c:pt>
                <c:pt idx="89">
                  <c:v>0.39858999848400001</c:v>
                </c:pt>
                <c:pt idx="90">
                  <c:v>0.40656998753500001</c:v>
                </c:pt>
                <c:pt idx="91">
                  <c:v>0.41549000143999998</c:v>
                </c:pt>
                <c:pt idx="92">
                  <c:v>0.42269000411000002</c:v>
                </c:pt>
                <c:pt idx="93">
                  <c:v>0.42632001638400002</c:v>
                </c:pt>
                <c:pt idx="94">
                  <c:v>0.43351000547399998</c:v>
                </c:pt>
                <c:pt idx="95">
                  <c:v>0.43884998559999999</c:v>
                </c:pt>
                <c:pt idx="96">
                  <c:v>0.42798998951900002</c:v>
                </c:pt>
                <c:pt idx="97">
                  <c:v>0.42724999785399997</c:v>
                </c:pt>
                <c:pt idx="98">
                  <c:v>0.42864999175099999</c:v>
                </c:pt>
                <c:pt idx="99">
                  <c:v>0.43902999162700002</c:v>
                </c:pt>
                <c:pt idx="100">
                  <c:v>0.45061001181600002</c:v>
                </c:pt>
                <c:pt idx="101">
                  <c:v>0.460290014744</c:v>
                </c:pt>
                <c:pt idx="102">
                  <c:v>0.45794999599500003</c:v>
                </c:pt>
                <c:pt idx="103">
                  <c:v>0.453060001135</c:v>
                </c:pt>
                <c:pt idx="104">
                  <c:v>0.44339999556499998</c:v>
                </c:pt>
                <c:pt idx="105">
                  <c:v>0.45750999450699997</c:v>
                </c:pt>
                <c:pt idx="106">
                  <c:v>0.45923998951900002</c:v>
                </c:pt>
                <c:pt idx="107">
                  <c:v>0.47143998742100002</c:v>
                </c:pt>
                <c:pt idx="108">
                  <c:v>0.46316000819199998</c:v>
                </c:pt>
                <c:pt idx="109">
                  <c:v>0.47016999125499997</c:v>
                </c:pt>
                <c:pt idx="110">
                  <c:v>0.4752599912549999</c:v>
                </c:pt>
              </c:numCache>
            </c:numRef>
          </c:val>
          <c:smooth val="0"/>
          <c:extLst>
            <c:ext xmlns:c16="http://schemas.microsoft.com/office/drawing/2014/chart" uri="{C3380CC4-5D6E-409C-BE32-E72D297353CC}">
              <c16:uniqueId val="{00000002-2940-401D-B08B-57A146E10ECB}"/>
            </c:ext>
          </c:extLst>
        </c:ser>
        <c:ser>
          <c:idx val="1"/>
          <c:order val="3"/>
          <c:tx>
            <c:v>Top 10% (France)</c:v>
          </c:tx>
          <c:spPr>
            <a:ln>
              <a:solidFill>
                <a:schemeClr val="accent6">
                  <a:lumMod val="75000"/>
                </a:schemeClr>
              </a:solidFill>
            </a:ln>
          </c:spPr>
          <c:marker>
            <c:symbol val="diamond"/>
            <c:size val="7"/>
            <c:spPr>
              <a:solidFill>
                <a:schemeClr val="accent6">
                  <a:lumMod val="75000"/>
                </a:schemeClr>
              </a:solidFill>
              <a:ln>
                <a:solidFill>
                  <a:schemeClr val="accent6">
                    <a:lumMod val="75000"/>
                  </a:schemeClr>
                </a:solidFill>
              </a:ln>
            </c:spPr>
          </c:marker>
          <c:val>
            <c:numRef>
              <c:f>Russia4!$AS$8:$AS$118</c:f>
              <c:numCache>
                <c:formatCode>0.0%</c:formatCode>
                <c:ptCount val="111"/>
                <c:pt idx="5">
                  <c:v>0.51516222953799995</c:v>
                </c:pt>
                <c:pt idx="10">
                  <c:v>0.47789150476499997</c:v>
                </c:pt>
                <c:pt idx="11">
                  <c:v>0.49996700882900003</c:v>
                </c:pt>
                <c:pt idx="12">
                  <c:v>0.49243709445</c:v>
                </c:pt>
                <c:pt idx="13">
                  <c:v>0.463097512722</c:v>
                </c:pt>
                <c:pt idx="14">
                  <c:v>0.471758693457</c:v>
                </c:pt>
                <c:pt idx="15">
                  <c:v>0.461222112179</c:v>
                </c:pt>
                <c:pt idx="16">
                  <c:v>0.44834259152400002</c:v>
                </c:pt>
                <c:pt idx="17">
                  <c:v>0.46344721317300003</c:v>
                </c:pt>
                <c:pt idx="18">
                  <c:v>0.48144730925599999</c:v>
                </c:pt>
                <c:pt idx="19">
                  <c:v>0.46265968680399999</c:v>
                </c:pt>
                <c:pt idx="20">
                  <c:v>0.45548820495600001</c:v>
                </c:pt>
                <c:pt idx="21">
                  <c:v>0.44727578759199998</c:v>
                </c:pt>
                <c:pt idx="22">
                  <c:v>0.461497396231</c:v>
                </c:pt>
                <c:pt idx="23">
                  <c:v>0.46143549680700002</c:v>
                </c:pt>
                <c:pt idx="24">
                  <c:v>0.44781428575499999</c:v>
                </c:pt>
                <c:pt idx="25">
                  <c:v>0.42520681023599999</c:v>
                </c:pt>
                <c:pt idx="26">
                  <c:v>0.423445612192</c:v>
                </c:pt>
                <c:pt idx="27">
                  <c:v>0.44626238942099999</c:v>
                </c:pt>
                <c:pt idx="28">
                  <c:v>0.46490100026100001</c:v>
                </c:pt>
                <c:pt idx="29">
                  <c:v>0.47086399793599998</c:v>
                </c:pt>
                <c:pt idx="30">
                  <c:v>0.48082470893899998</c:v>
                </c:pt>
                <c:pt idx="31">
                  <c:v>0.45372349023800002</c:v>
                </c:pt>
                <c:pt idx="32">
                  <c:v>0.44670009613</c:v>
                </c:pt>
                <c:pt idx="33">
                  <c:v>0.43454891443299998</c:v>
                </c:pt>
                <c:pt idx="34">
                  <c:v>0.40673330426199999</c:v>
                </c:pt>
                <c:pt idx="35">
                  <c:v>0.41699010133699999</c:v>
                </c:pt>
                <c:pt idx="36">
                  <c:v>0.405667811632</c:v>
                </c:pt>
                <c:pt idx="37">
                  <c:v>0.37695649266199999</c:v>
                </c:pt>
                <c:pt idx="38">
                  <c:v>0.34197339415599998</c:v>
                </c:pt>
                <c:pt idx="39">
                  <c:v>0.31778550148000001</c:v>
                </c:pt>
                <c:pt idx="40">
                  <c:v>0.30614620447200003</c:v>
                </c:pt>
                <c:pt idx="41">
                  <c:v>0.33954438567200002</c:v>
                </c:pt>
                <c:pt idx="42">
                  <c:v>0.35085868835400003</c:v>
                </c:pt>
                <c:pt idx="43">
                  <c:v>0.33318391442299999</c:v>
                </c:pt>
                <c:pt idx="44">
                  <c:v>0.334522098303</c:v>
                </c:pt>
                <c:pt idx="45">
                  <c:v>0.33408591151200001</c:v>
                </c:pt>
                <c:pt idx="46">
                  <c:v>0.34332650899900002</c:v>
                </c:pt>
                <c:pt idx="47">
                  <c:v>0.34923028945899998</c:v>
                </c:pt>
                <c:pt idx="48">
                  <c:v>0.34664520621299999</c:v>
                </c:pt>
                <c:pt idx="49">
                  <c:v>0.35344749689100002</c:v>
                </c:pt>
                <c:pt idx="50">
                  <c:v>0.36054450273499999</c:v>
                </c:pt>
                <c:pt idx="51">
                  <c:v>0.35639220476200001</c:v>
                </c:pt>
                <c:pt idx="52">
                  <c:v>0.36179429292699999</c:v>
                </c:pt>
                <c:pt idx="53">
                  <c:v>0.35176920890800001</c:v>
                </c:pt>
                <c:pt idx="54">
                  <c:v>0.372627288103</c:v>
                </c:pt>
                <c:pt idx="55">
                  <c:v>0.37423720955799999</c:v>
                </c:pt>
                <c:pt idx="56">
                  <c:v>0.37885931134200002</c:v>
                </c:pt>
                <c:pt idx="57">
                  <c:v>0.367324590683</c:v>
                </c:pt>
                <c:pt idx="58">
                  <c:v>0.36812490224799999</c:v>
                </c:pt>
                <c:pt idx="59">
                  <c:v>0.37272348999999999</c:v>
                </c:pt>
                <c:pt idx="60">
                  <c:v>0.37736061215400002</c:v>
                </c:pt>
                <c:pt idx="61">
                  <c:v>0.36742168664899999</c:v>
                </c:pt>
                <c:pt idx="62">
                  <c:v>0.36597070097899997</c:v>
                </c:pt>
                <c:pt idx="63">
                  <c:v>0.35266080498699998</c:v>
                </c:pt>
                <c:pt idx="64">
                  <c:v>0.34378600120500002</c:v>
                </c:pt>
                <c:pt idx="65">
                  <c:v>0.33891820907600001</c:v>
                </c:pt>
                <c:pt idx="66">
                  <c:v>0.33789590001100001</c:v>
                </c:pt>
                <c:pt idx="67">
                  <c:v>0.33472809195499997</c:v>
                </c:pt>
                <c:pt idx="68">
                  <c:v>0.34085550904299999</c:v>
                </c:pt>
                <c:pt idx="69">
                  <c:v>0.333308786154</c:v>
                </c:pt>
                <c:pt idx="70">
                  <c:v>0.33391338586800001</c:v>
                </c:pt>
                <c:pt idx="71">
                  <c:v>0.330415010452</c:v>
                </c:pt>
                <c:pt idx="72">
                  <c:v>0.31323269009600002</c:v>
                </c:pt>
                <c:pt idx="73">
                  <c:v>0.30942788720100001</c:v>
                </c:pt>
                <c:pt idx="74">
                  <c:v>0.31258469820000001</c:v>
                </c:pt>
                <c:pt idx="75">
                  <c:v>0.30619820952400001</c:v>
                </c:pt>
                <c:pt idx="76">
                  <c:v>0.30270171165499998</c:v>
                </c:pt>
                <c:pt idx="77">
                  <c:v>0.29477208852800002</c:v>
                </c:pt>
                <c:pt idx="78">
                  <c:v>0.29668581485700002</c:v>
                </c:pt>
                <c:pt idx="79">
                  <c:v>0.29749119281800002</c:v>
                </c:pt>
                <c:pt idx="80">
                  <c:v>0.30092629790300002</c:v>
                </c:pt>
                <c:pt idx="81">
                  <c:v>0.30465561151499998</c:v>
                </c:pt>
                <c:pt idx="82">
                  <c:v>0.30840840935699998</c:v>
                </c:pt>
                <c:pt idx="83">
                  <c:v>0.310972511768</c:v>
                </c:pt>
                <c:pt idx="84">
                  <c:v>0.312803208828</c:v>
                </c:pt>
                <c:pt idx="85">
                  <c:v>0.31014379859000002</c:v>
                </c:pt>
                <c:pt idx="86">
                  <c:v>0.30501839518500001</c:v>
                </c:pt>
                <c:pt idx="87">
                  <c:v>0.303292512894</c:v>
                </c:pt>
                <c:pt idx="88">
                  <c:v>0.30043148994399999</c:v>
                </c:pt>
                <c:pt idx="89">
                  <c:v>0.30405279994000001</c:v>
                </c:pt>
                <c:pt idx="90">
                  <c:v>0.30296018719700002</c:v>
                </c:pt>
                <c:pt idx="91">
                  <c:v>0.30002328753500002</c:v>
                </c:pt>
                <c:pt idx="92">
                  <c:v>0.29926550388299999</c:v>
                </c:pt>
                <c:pt idx="93">
                  <c:v>0.29864239692700001</c:v>
                </c:pt>
                <c:pt idx="94">
                  <c:v>0.30378550291099998</c:v>
                </c:pt>
                <c:pt idx="95">
                  <c:v>0.30784168839499998</c:v>
                </c:pt>
                <c:pt idx="96">
                  <c:v>0.317039310932</c:v>
                </c:pt>
                <c:pt idx="97">
                  <c:v>0.32185068726499999</c:v>
                </c:pt>
                <c:pt idx="98">
                  <c:v>0.32766929268799999</c:v>
                </c:pt>
                <c:pt idx="99">
                  <c:v>0.32364180684100002</c:v>
                </c:pt>
                <c:pt idx="100">
                  <c:v>0.31529518961899999</c:v>
                </c:pt>
                <c:pt idx="101">
                  <c:v>0.32183888554599999</c:v>
                </c:pt>
                <c:pt idx="102">
                  <c:v>0.32338088750799998</c:v>
                </c:pt>
                <c:pt idx="103">
                  <c:v>0.32942020893099999</c:v>
                </c:pt>
                <c:pt idx="104">
                  <c:v>0.32279440760599998</c:v>
                </c:pt>
                <c:pt idx="105">
                  <c:v>0.32711011171299997</c:v>
                </c:pt>
                <c:pt idx="106">
                  <c:v>0.34932529926299999</c:v>
                </c:pt>
                <c:pt idx="107">
                  <c:v>0.34964698553099999</c:v>
                </c:pt>
                <c:pt idx="108">
                  <c:v>0.33241671323799998</c:v>
                </c:pt>
                <c:pt idx="109">
                  <c:v>0.338817387819</c:v>
                </c:pt>
              </c:numCache>
            </c:numRef>
          </c:val>
          <c:smooth val="0"/>
          <c:extLst>
            <c:ext xmlns:c16="http://schemas.microsoft.com/office/drawing/2014/chart" uri="{C3380CC4-5D6E-409C-BE32-E72D297353CC}">
              <c16:uniqueId val="{00000003-2940-401D-B08B-57A146E10ECB}"/>
            </c:ext>
          </c:extLst>
        </c:ser>
        <c:dLbls>
          <c:showLegendKey val="0"/>
          <c:showVal val="0"/>
          <c:showCatName val="0"/>
          <c:showSerName val="0"/>
          <c:showPercent val="0"/>
          <c:showBubbleSize val="0"/>
        </c:dLbls>
        <c:marker val="1"/>
        <c:smooth val="0"/>
        <c:axId val="2132181320"/>
        <c:axId val="2132186840"/>
      </c:lineChart>
      <c:catAx>
        <c:axId val="2132181320"/>
        <c:scaling>
          <c:orientation val="minMax"/>
        </c:scaling>
        <c:delete val="0"/>
        <c:axPos val="b"/>
        <c:majorGridlines>
          <c:spPr>
            <a:ln w="3175">
              <a:solidFill>
                <a:schemeClr val="bg1">
                  <a:lumMod val="75000"/>
                </a:schemeClr>
              </a:solidFill>
              <a:prstDash val="sysDash"/>
            </a:ln>
          </c:spPr>
        </c:majorGridlines>
        <c:numFmt formatCode="General" sourceLinked="0"/>
        <c:majorTickMark val="out"/>
        <c:minorTickMark val="none"/>
        <c:tickLblPos val="nextTo"/>
        <c:spPr>
          <a:ln w="3175">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zh-CN"/>
          </a:p>
        </c:txPr>
        <c:crossAx val="2132186840"/>
        <c:crossesAt val="0"/>
        <c:auto val="1"/>
        <c:lblAlgn val="ctr"/>
        <c:lblOffset val="100"/>
        <c:tickLblSkip val="10"/>
        <c:tickMarkSkip val="10"/>
        <c:noMultiLvlLbl val="0"/>
      </c:catAx>
      <c:valAx>
        <c:axId val="2132186840"/>
        <c:scaling>
          <c:orientation val="minMax"/>
          <c:max val="0.55000000000000004"/>
          <c:min val="0.2"/>
        </c:scaling>
        <c:delete val="0"/>
        <c:axPos val="l"/>
        <c:majorGridlines>
          <c:spPr>
            <a:ln w="3175">
              <a:solidFill>
                <a:schemeClr val="bg1">
                  <a:lumMod val="75000"/>
                </a:schemeClr>
              </a:solidFill>
              <a:prstDash val="solid"/>
            </a:ln>
          </c:spPr>
        </c:majorGridlines>
        <c:numFmt formatCode="0%" sourceLinked="0"/>
        <c:majorTickMark val="out"/>
        <c:minorTickMark val="none"/>
        <c:tickLblPos val="nextTo"/>
        <c:spPr>
          <a:ln w="3175">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zh-CN"/>
          </a:p>
        </c:txPr>
        <c:crossAx val="2132181320"/>
        <c:crosses val="autoZero"/>
        <c:crossBetween val="midCat"/>
        <c:majorUnit val="0.05"/>
        <c:minorUnit val="1E-3"/>
      </c:valAx>
      <c:spPr>
        <a:solidFill>
          <a:srgbClr val="FFFFFF"/>
        </a:solidFill>
        <a:ln w="3175">
          <a:solidFill>
            <a:srgbClr val="000000"/>
          </a:solidFill>
          <a:prstDash val="solid"/>
        </a:ln>
      </c:spPr>
    </c:plotArea>
    <c:legend>
      <c:legendPos val="l"/>
      <c:layout>
        <c:manualLayout>
          <c:xMode val="edge"/>
          <c:yMode val="edge"/>
          <c:x val="0.42040879593723601"/>
          <c:y val="7.5959035228850794E-2"/>
          <c:w val="0.25628442828512898"/>
          <c:h val="0.22728452862311099"/>
        </c:manualLayout>
      </c:layout>
      <c:overlay val="1"/>
      <c:spPr>
        <a:solidFill>
          <a:schemeClr val="bg1"/>
        </a:solidFill>
        <a:ln>
          <a:solidFill>
            <a:schemeClr val="tx1"/>
          </a:solidFill>
        </a:ln>
      </c:spPr>
      <c:txPr>
        <a:bodyPr/>
        <a:lstStyle/>
        <a:p>
          <a:pPr>
            <a:defRPr sz="1200"/>
          </a:pPr>
          <a:endParaRPr lang="zh-CN"/>
        </a:p>
      </c:txPr>
    </c:legend>
    <c:plotVisOnly val="1"/>
    <c:dispBlanksAs val="span"/>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zh-CN"/>
    </a:p>
  </c:txPr>
  <c:userShapes r:id="rId1"/>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2.xml"/></Relationships>
</file>

<file path=xl/chartsheets/_rels/sheet10.xml.rels><?xml version="1.0" encoding="UTF-8" standalone="yes"?>
<Relationships xmlns="http://schemas.openxmlformats.org/package/2006/relationships"><Relationship Id="rId1" Type="http://schemas.openxmlformats.org/officeDocument/2006/relationships/drawing" Target="../drawings/drawing20.xml"/></Relationships>
</file>

<file path=xl/chartsheets/_rels/sheet11.xml.rels><?xml version="1.0" encoding="UTF-8" standalone="yes"?>
<Relationships xmlns="http://schemas.openxmlformats.org/package/2006/relationships"><Relationship Id="rId1" Type="http://schemas.openxmlformats.org/officeDocument/2006/relationships/drawing" Target="../drawings/drawing21.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4.xml"/></Relationships>
</file>

<file path=xl/chartsheets/_rels/sheet3.xml.rels><?xml version="1.0" encoding="UTF-8" standalone="yes"?>
<Relationships xmlns="http://schemas.openxmlformats.org/package/2006/relationships"><Relationship Id="rId1" Type="http://schemas.openxmlformats.org/officeDocument/2006/relationships/drawing" Target="../drawings/drawing6.xml"/></Relationships>
</file>

<file path=xl/chartsheets/_rels/sheet4.xml.rels><?xml version="1.0" encoding="UTF-8" standalone="yes"?>
<Relationships xmlns="http://schemas.openxmlformats.org/package/2006/relationships"><Relationship Id="rId1" Type="http://schemas.openxmlformats.org/officeDocument/2006/relationships/drawing" Target="../drawings/drawing8.xml"/></Relationships>
</file>

<file path=xl/chartsheets/_rels/sheet5.xml.rels><?xml version="1.0" encoding="UTF-8" standalone="yes"?>
<Relationships xmlns="http://schemas.openxmlformats.org/package/2006/relationships"><Relationship Id="rId1" Type="http://schemas.openxmlformats.org/officeDocument/2006/relationships/drawing" Target="../drawings/drawing10.xml"/></Relationships>
</file>

<file path=xl/chartsheets/_rels/sheet6.xml.rels><?xml version="1.0" encoding="UTF-8" standalone="yes"?>
<Relationships xmlns="http://schemas.openxmlformats.org/package/2006/relationships"><Relationship Id="rId1" Type="http://schemas.openxmlformats.org/officeDocument/2006/relationships/drawing" Target="../drawings/drawing12.xml"/></Relationships>
</file>

<file path=xl/chartsheets/_rels/sheet7.xml.rels><?xml version="1.0" encoding="UTF-8" standalone="yes"?>
<Relationships xmlns="http://schemas.openxmlformats.org/package/2006/relationships"><Relationship Id="rId1" Type="http://schemas.openxmlformats.org/officeDocument/2006/relationships/drawing" Target="../drawings/drawing14.xml"/></Relationships>
</file>

<file path=xl/chartsheets/_rels/sheet8.xml.rels><?xml version="1.0" encoding="UTF-8" standalone="yes"?>
<Relationships xmlns="http://schemas.openxmlformats.org/package/2006/relationships"><Relationship Id="rId1" Type="http://schemas.openxmlformats.org/officeDocument/2006/relationships/drawing" Target="../drawings/drawing16.xml"/></Relationships>
</file>

<file path=xl/chartsheets/_rels/sheet9.xml.rels><?xml version="1.0" encoding="UTF-8" standalone="yes"?>
<Relationships xmlns="http://schemas.openxmlformats.org/package/2006/relationships"><Relationship Id="rId1" Type="http://schemas.openxmlformats.org/officeDocument/2006/relationships/drawing" Target="../drawings/drawing18.xml"/></Relationships>
</file>

<file path=xl/chartsheets/sheet1.xml><?xml version="1.0" encoding="utf-8"?>
<chartsheet xmlns="http://schemas.openxmlformats.org/spreadsheetml/2006/main" xmlns:r="http://schemas.openxmlformats.org/officeDocument/2006/relationships">
  <sheetPr>
    <tabColor theme="3" tint="0.59999389629810485"/>
  </sheetPr>
  <sheetViews>
    <sheetView zoomScale="90" workbookViewId="0"/>
  </sheetViews>
  <pageMargins left="0.78740157499999996" right="0.78740157499999996" top="0.984251969" bottom="0.984251969" header="0.4921259845" footer="0.4921259845"/>
  <pageSetup paperSize="9" orientation="landscape" horizontalDpi="1200" verticalDpi="1200"/>
  <headerFooter alignWithMargins="0"/>
  <drawing r:id="rId1"/>
</chartsheet>
</file>

<file path=xl/chartsheets/sheet10.xml><?xml version="1.0" encoding="utf-8"?>
<chartsheet xmlns="http://schemas.openxmlformats.org/spreadsheetml/2006/main" xmlns:r="http://schemas.openxmlformats.org/officeDocument/2006/relationships">
  <sheetPr>
    <tabColor theme="1"/>
  </sheetPr>
  <sheetViews>
    <sheetView zoomScale="128" workbookViewId="0" zoomToFit="1"/>
  </sheetViews>
  <pageMargins left="0.75" right="0.75" top="1" bottom="1" header="0.5" footer="0.5"/>
  <pageSetup paperSize="9" orientation="landscape" horizontalDpi="4294967292" verticalDpi="4294967292"/>
  <drawing r:id="rId1"/>
</chartsheet>
</file>

<file path=xl/chartsheets/sheet11.xml><?xml version="1.0" encoding="utf-8"?>
<chartsheet xmlns="http://schemas.openxmlformats.org/spreadsheetml/2006/main" xmlns:r="http://schemas.openxmlformats.org/officeDocument/2006/relationships">
  <sheetPr>
    <tabColor theme="1"/>
  </sheetPr>
  <sheetViews>
    <sheetView workbookViewId="0"/>
  </sheetViews>
  <pageMargins left="0.78740157499999996" right="0.78740157499999996" top="0.984251969" bottom="0.984251969" header="0.4921259845" footer="0.4921259845"/>
  <pageSetup paperSize="9" orientation="landscape" horizontalDpi="1200" verticalDpi="1200"/>
  <headerFooter alignWithMargins="0"/>
  <drawing r:id="rId1"/>
</chartsheet>
</file>

<file path=xl/chartsheets/sheet2.xml><?xml version="1.0" encoding="utf-8"?>
<chartsheet xmlns="http://schemas.openxmlformats.org/spreadsheetml/2006/main" xmlns:r="http://schemas.openxmlformats.org/officeDocument/2006/relationships">
  <sheetPr>
    <tabColor theme="3" tint="0.59999389629810485"/>
  </sheetPr>
  <sheetViews>
    <sheetView zoomScale="90" workbookViewId="0"/>
  </sheetViews>
  <pageMargins left="0.78740157499999996" right="0.78740157499999996" top="0.984251969" bottom="0.984251969" header="0.4921259845" footer="0.4921259845"/>
  <pageSetup paperSize="9" orientation="landscape" horizontalDpi="1200" verticalDpi="1200"/>
  <headerFooter alignWithMargins="0"/>
  <drawing r:id="rId1"/>
</chartsheet>
</file>

<file path=xl/chartsheets/sheet3.xml><?xml version="1.0" encoding="utf-8"?>
<chartsheet xmlns="http://schemas.openxmlformats.org/spreadsheetml/2006/main" xmlns:r="http://schemas.openxmlformats.org/officeDocument/2006/relationships">
  <sheetPr>
    <tabColor theme="3" tint="0.59999389629810485"/>
  </sheetPr>
  <sheetViews>
    <sheetView zoomScale="90" workbookViewId="0"/>
  </sheetViews>
  <pageMargins left="0.78740157499999996" right="0.78740157499999996" top="0.984251969" bottom="0.984251969" header="0.4921259845" footer="0.4921259845"/>
  <pageSetup paperSize="9" orientation="landscape" horizontalDpi="1200" verticalDpi="1200"/>
  <headerFooter alignWithMargins="0"/>
  <drawing r:id="rId1"/>
</chartsheet>
</file>

<file path=xl/chartsheets/sheet4.xml><?xml version="1.0" encoding="utf-8"?>
<chartsheet xmlns="http://schemas.openxmlformats.org/spreadsheetml/2006/main" xmlns:r="http://schemas.openxmlformats.org/officeDocument/2006/relationships">
  <sheetPr>
    <tabColor theme="3" tint="0.59999389629810485"/>
  </sheetPr>
  <sheetViews>
    <sheetView tabSelected="1" zoomScale="90" workbookViewId="0"/>
  </sheetViews>
  <pageMargins left="0.78740157499999996" right="0.78740157499999996" top="0.984251969" bottom="0.984251969" header="0.4921259845" footer="0.4921259845"/>
  <pageSetup paperSize="9" orientation="landscape" horizontalDpi="1200" verticalDpi="1200"/>
  <headerFooter alignWithMargins="0"/>
  <drawing r:id="rId1"/>
</chartsheet>
</file>

<file path=xl/chartsheets/sheet5.xml><?xml version="1.0" encoding="utf-8"?>
<chartsheet xmlns="http://schemas.openxmlformats.org/spreadsheetml/2006/main" xmlns:r="http://schemas.openxmlformats.org/officeDocument/2006/relationships">
  <sheetPr>
    <tabColor theme="3" tint="0.59999389629810485"/>
  </sheetPr>
  <sheetViews>
    <sheetView workbookViewId="0"/>
  </sheetViews>
  <pageMargins left="0.78740157499999996" right="0.78740157499999996" top="0.984251969" bottom="0.984251969" header="0.4921259845" footer="0.4921259845"/>
  <pageSetup paperSize="9" orientation="landscape" horizontalDpi="1200" verticalDpi="1200"/>
  <headerFooter alignWithMargins="0"/>
  <drawing r:id="rId1"/>
</chartsheet>
</file>

<file path=xl/chartsheets/sheet6.xml><?xml version="1.0" encoding="utf-8"?>
<chartsheet xmlns="http://schemas.openxmlformats.org/spreadsheetml/2006/main" xmlns:r="http://schemas.openxmlformats.org/officeDocument/2006/relationships">
  <sheetPr>
    <tabColor theme="3" tint="0.59999389629810485"/>
  </sheetPr>
  <sheetViews>
    <sheetView workbookViewId="0"/>
  </sheetViews>
  <pageMargins left="0.78740157499999996" right="0.78740157499999996" top="0.984251969" bottom="0.984251969" header="0.4921259845" footer="0.4921259845"/>
  <pageSetup paperSize="9" orientation="landscape" horizontalDpi="1200" verticalDpi="1200"/>
  <headerFooter alignWithMargins="0"/>
  <drawing r:id="rId1"/>
</chartsheet>
</file>

<file path=xl/chartsheets/sheet7.xml><?xml version="1.0" encoding="utf-8"?>
<chartsheet xmlns="http://schemas.openxmlformats.org/spreadsheetml/2006/main" xmlns:r="http://schemas.openxmlformats.org/officeDocument/2006/relationships">
  <sheetPr>
    <tabColor theme="3" tint="0.59999389629810485"/>
  </sheetPr>
  <sheetViews>
    <sheetView workbookViewId="0"/>
  </sheetViews>
  <pageMargins left="0.78740157499999996" right="0.78740157499999996" top="0.984251969" bottom="0.984251969" header="0.4921259845" footer="0.4921259845"/>
  <pageSetup paperSize="9" orientation="landscape" horizontalDpi="1200" verticalDpi="1200"/>
  <headerFooter alignWithMargins="0"/>
  <drawing r:id="rId1"/>
</chartsheet>
</file>

<file path=xl/chartsheets/sheet8.xml><?xml version="1.0" encoding="utf-8"?>
<chartsheet xmlns="http://schemas.openxmlformats.org/spreadsheetml/2006/main" xmlns:r="http://schemas.openxmlformats.org/officeDocument/2006/relationships">
  <sheetPr>
    <tabColor theme="1"/>
  </sheetPr>
  <sheetViews>
    <sheetView workbookViewId="0"/>
  </sheetViews>
  <pageMargins left="0.78740157499999996" right="0.78740157499999996" top="0.984251969" bottom="0.984251969" header="0.4921259845" footer="0.4921259845"/>
  <pageSetup paperSize="9" orientation="landscape" horizontalDpi="1200" verticalDpi="1200"/>
  <headerFooter alignWithMargins="0"/>
  <drawing r:id="rId1"/>
</chartsheet>
</file>

<file path=xl/chartsheets/sheet9.xml><?xml version="1.0" encoding="utf-8"?>
<chartsheet xmlns="http://schemas.openxmlformats.org/spreadsheetml/2006/main" xmlns:r="http://schemas.openxmlformats.org/officeDocument/2006/relationships">
  <sheetPr>
    <tabColor theme="1"/>
  </sheetPr>
  <sheetViews>
    <sheetView workbookViewId="0"/>
  </sheetViews>
  <pageMargins left="0.78740157499999996" right="0.78740157499999996" top="0.984251969" bottom="0.984251969" header="0.4921259845" footer="0.4921259845"/>
  <pageSetup paperSize="9" orientation="landscape" horizontalDpi="1200" verticalDpi="1200"/>
  <headerFooter alignWithMargins="0"/>
  <drawing r:id="rId1"/>
</chartsheet>
</file>

<file path=xl/ctrlProps/ctrlProp1.xml><?xml version="1.0" encoding="utf-8"?>
<formControlPr xmlns="http://schemas.microsoft.com/office/spreadsheetml/2009/9/main" objectType="Button" lockText="1"/>
</file>

<file path=xl/ctrlProps/ctrlProp10.xml><?xml version="1.0" encoding="utf-8"?>
<formControlPr xmlns="http://schemas.microsoft.com/office/spreadsheetml/2009/9/main" objectType="Button" lockText="1"/>
</file>

<file path=xl/ctrlProps/ctrlProp11.xml><?xml version="1.0" encoding="utf-8"?>
<formControlPr xmlns="http://schemas.microsoft.com/office/spreadsheetml/2009/9/main" objectType="Button" lockText="1"/>
</file>

<file path=xl/ctrlProps/ctrlProp12.xml><?xml version="1.0" encoding="utf-8"?>
<formControlPr xmlns="http://schemas.microsoft.com/office/spreadsheetml/2009/9/main" objectType="Button" lockText="1"/>
</file>

<file path=xl/ctrlProps/ctrlProp13.xml><?xml version="1.0" encoding="utf-8"?>
<formControlPr xmlns="http://schemas.microsoft.com/office/spreadsheetml/2009/9/main" objectType="Button" lockText="1"/>
</file>

<file path=xl/ctrlProps/ctrlProp14.xml><?xml version="1.0" encoding="utf-8"?>
<formControlPr xmlns="http://schemas.microsoft.com/office/spreadsheetml/2009/9/main" objectType="Button" lockText="1"/>
</file>

<file path=xl/ctrlProps/ctrlProp15.xml><?xml version="1.0" encoding="utf-8"?>
<formControlPr xmlns="http://schemas.microsoft.com/office/spreadsheetml/2009/9/main" objectType="Button" lockText="1"/>
</file>

<file path=xl/ctrlProps/ctrlProp16.xml><?xml version="1.0" encoding="utf-8"?>
<formControlPr xmlns="http://schemas.microsoft.com/office/spreadsheetml/2009/9/main" objectType="Button" lockText="1"/>
</file>

<file path=xl/ctrlProps/ctrlProp17.xml><?xml version="1.0" encoding="utf-8"?>
<formControlPr xmlns="http://schemas.microsoft.com/office/spreadsheetml/2009/9/main" objectType="Button" lockText="1"/>
</file>

<file path=xl/ctrlProps/ctrlProp18.xml><?xml version="1.0" encoding="utf-8"?>
<formControlPr xmlns="http://schemas.microsoft.com/office/spreadsheetml/2009/9/main" objectType="Button" lockText="1"/>
</file>

<file path=xl/ctrlProps/ctrlProp19.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20.xml><?xml version="1.0" encoding="utf-8"?>
<formControlPr xmlns="http://schemas.microsoft.com/office/spreadsheetml/2009/9/main" objectType="Button" lockText="1"/>
</file>

<file path=xl/ctrlProps/ctrlProp21.xml><?xml version="1.0" encoding="utf-8"?>
<formControlPr xmlns="http://schemas.microsoft.com/office/spreadsheetml/2009/9/main" objectType="Button" lockText="1"/>
</file>

<file path=xl/ctrlProps/ctrlProp22.xml><?xml version="1.0" encoding="utf-8"?>
<formControlPr xmlns="http://schemas.microsoft.com/office/spreadsheetml/2009/9/main" objectType="Button" lockText="1"/>
</file>

<file path=xl/ctrlProps/ctrlProp23.xml><?xml version="1.0" encoding="utf-8"?>
<formControlPr xmlns="http://schemas.microsoft.com/office/spreadsheetml/2009/9/main" objectType="Button" lockText="1"/>
</file>

<file path=xl/ctrlProps/ctrlProp24.xml><?xml version="1.0" encoding="utf-8"?>
<formControlPr xmlns="http://schemas.microsoft.com/office/spreadsheetml/2009/9/main" objectType="Button" lockText="1"/>
</file>

<file path=xl/ctrlProps/ctrlProp25.xml><?xml version="1.0" encoding="utf-8"?>
<formControlPr xmlns="http://schemas.microsoft.com/office/spreadsheetml/2009/9/main" objectType="Button" lockText="1"/>
</file>

<file path=xl/ctrlProps/ctrlProp26.xml><?xml version="1.0" encoding="utf-8"?>
<formControlPr xmlns="http://schemas.microsoft.com/office/spreadsheetml/2009/9/main" objectType="Button" lockText="1"/>
</file>

<file path=xl/ctrlProps/ctrlProp27.xml><?xml version="1.0" encoding="utf-8"?>
<formControlPr xmlns="http://schemas.microsoft.com/office/spreadsheetml/2009/9/main" objectType="Button" lockText="1"/>
</file>

<file path=xl/ctrlProps/ctrlProp28.xml><?xml version="1.0" encoding="utf-8"?>
<formControlPr xmlns="http://schemas.microsoft.com/office/spreadsheetml/2009/9/main" objectType="Button" lockText="1"/>
</file>

<file path=xl/ctrlProps/ctrlProp29.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30.xml><?xml version="1.0" encoding="utf-8"?>
<formControlPr xmlns="http://schemas.microsoft.com/office/spreadsheetml/2009/9/main" objectType="Button" lockText="1"/>
</file>

<file path=xl/ctrlProps/ctrlProp31.xml><?xml version="1.0" encoding="utf-8"?>
<formControlPr xmlns="http://schemas.microsoft.com/office/spreadsheetml/2009/9/main" objectType="Button" lockText="1"/>
</file>

<file path=xl/ctrlProps/ctrlProp32.xml><?xml version="1.0" encoding="utf-8"?>
<formControlPr xmlns="http://schemas.microsoft.com/office/spreadsheetml/2009/9/main" objectType="Button" lockText="1"/>
</file>

<file path=xl/ctrlProps/ctrlProp33.xml><?xml version="1.0" encoding="utf-8"?>
<formControlPr xmlns="http://schemas.microsoft.com/office/spreadsheetml/2009/9/main" objectType="Button" lockText="1"/>
</file>

<file path=xl/ctrlProps/ctrlProp34.xml><?xml version="1.0" encoding="utf-8"?>
<formControlPr xmlns="http://schemas.microsoft.com/office/spreadsheetml/2009/9/main" objectType="Button" lockText="1"/>
</file>

<file path=xl/ctrlProps/ctrlProp35.xml><?xml version="1.0" encoding="utf-8"?>
<formControlPr xmlns="http://schemas.microsoft.com/office/spreadsheetml/2009/9/main" objectType="Button" lockText="1"/>
</file>

<file path=xl/ctrlProps/ctrlProp36.xml><?xml version="1.0" encoding="utf-8"?>
<formControlPr xmlns="http://schemas.microsoft.com/office/spreadsheetml/2009/9/main" objectType="Button" lockText="1"/>
</file>

<file path=xl/ctrlProps/ctrlProp37.xml><?xml version="1.0" encoding="utf-8"?>
<formControlPr xmlns="http://schemas.microsoft.com/office/spreadsheetml/2009/9/main" objectType="Button" lockText="1"/>
</file>

<file path=xl/ctrlProps/ctrlProp38.xml><?xml version="1.0" encoding="utf-8"?>
<formControlPr xmlns="http://schemas.microsoft.com/office/spreadsheetml/2009/9/main" objectType="Button" lockText="1"/>
</file>

<file path=xl/ctrlProps/ctrlProp39.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40.xml><?xml version="1.0" encoding="utf-8"?>
<formControlPr xmlns="http://schemas.microsoft.com/office/spreadsheetml/2009/9/main" objectType="Button" lockText="1"/>
</file>

<file path=xl/ctrlProps/ctrlProp41.xml><?xml version="1.0" encoding="utf-8"?>
<formControlPr xmlns="http://schemas.microsoft.com/office/spreadsheetml/2009/9/main" objectType="Button" lockText="1"/>
</file>

<file path=xl/ctrlProps/ctrlProp42.xml><?xml version="1.0" encoding="utf-8"?>
<formControlPr xmlns="http://schemas.microsoft.com/office/spreadsheetml/2009/9/main" objectType="Button" lockText="1"/>
</file>

<file path=xl/ctrlProps/ctrlProp43.xml><?xml version="1.0" encoding="utf-8"?>
<formControlPr xmlns="http://schemas.microsoft.com/office/spreadsheetml/2009/9/main" objectType="Button" lockText="1"/>
</file>

<file path=xl/ctrlProps/ctrlProp44.xml><?xml version="1.0" encoding="utf-8"?>
<formControlPr xmlns="http://schemas.microsoft.com/office/spreadsheetml/2009/9/main" objectType="Button" lockText="1"/>
</file>

<file path=xl/ctrlProps/ctrlProp45.xml><?xml version="1.0" encoding="utf-8"?>
<formControlPr xmlns="http://schemas.microsoft.com/office/spreadsheetml/2009/9/main" objectType="Button" lockText="1"/>
</file>

<file path=xl/ctrlProps/ctrlProp46.xml><?xml version="1.0" encoding="utf-8"?>
<formControlPr xmlns="http://schemas.microsoft.com/office/spreadsheetml/2009/9/main" objectType="Button" lockText="1"/>
</file>

<file path=xl/ctrlProps/ctrlProp47.xml><?xml version="1.0" encoding="utf-8"?>
<formControlPr xmlns="http://schemas.microsoft.com/office/spreadsheetml/2009/9/main" objectType="Button" lockText="1"/>
</file>

<file path=xl/ctrlProps/ctrlProp48.xml><?xml version="1.0" encoding="utf-8"?>
<formControlPr xmlns="http://schemas.microsoft.com/office/spreadsheetml/2009/9/main" objectType="Button" lockText="1"/>
</file>

<file path=xl/ctrlProps/ctrlProp49.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50.xml><?xml version="1.0" encoding="utf-8"?>
<formControlPr xmlns="http://schemas.microsoft.com/office/spreadsheetml/2009/9/main" objectType="Button" lockText="1"/>
</file>

<file path=xl/ctrlProps/ctrlProp51.xml><?xml version="1.0" encoding="utf-8"?>
<formControlPr xmlns="http://schemas.microsoft.com/office/spreadsheetml/2009/9/main" objectType="Button" lockText="1"/>
</file>

<file path=xl/ctrlProps/ctrlProp52.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ctrlProps/ctrlProp7.xml><?xml version="1.0" encoding="utf-8"?>
<formControlPr xmlns="http://schemas.microsoft.com/office/spreadsheetml/2009/9/main" objectType="Button" lockText="1"/>
</file>

<file path=xl/ctrlProps/ctrlProp8.xml><?xml version="1.0" encoding="utf-8"?>
<formControlPr xmlns="http://schemas.microsoft.com/office/spreadsheetml/2009/9/main" objectType="Button" lockText="1"/>
</file>

<file path=xl/ctrlProps/ctrlProp9.xml><?xml version="1.0" encoding="utf-8"?>
<formControlPr xmlns="http://schemas.microsoft.com/office/spreadsheetml/2009/9/main" objectType="Button" lockText="1"/>
</file>

<file path=xl/drawings/_rels/drawing10.xml.rels><?xml version="1.0" encoding="UTF-8" standalone="yes"?>
<Relationships xmlns="http://schemas.openxmlformats.org/package/2006/relationships"><Relationship Id="rId1" Type="http://schemas.openxmlformats.org/officeDocument/2006/relationships/chart" Target="../charts/chart5.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6.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8.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9.xml"/></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0.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21.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xdr:col>
          <xdr:colOff>0</xdr:colOff>
          <xdr:row>16</xdr:row>
          <xdr:rowOff>0</xdr:rowOff>
        </xdr:from>
        <xdr:to>
          <xdr:col>1</xdr:col>
          <xdr:colOff>3609975</xdr:colOff>
          <xdr:row>16</xdr:row>
          <xdr:rowOff>0</xdr:rowOff>
        </xdr:to>
        <xdr:sp macro="" textlink="">
          <xdr:nvSpPr>
            <xdr:cNvPr id="1025" name="Button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w="9525">
              <a:miter lim="800000"/>
              <a:headEnd/>
              <a:tailEnd/>
            </a:ln>
          </xdr:spPr>
          <xdr:txBody>
            <a:bodyPr vertOverflow="clip" wrap="square" lIns="27432" tIns="22860" rIns="0" bIns="22860" anchor="ctr" upright="1"/>
            <a:lstStyle/>
            <a:p>
              <a:pPr algn="l" rtl="0">
                <a:defRPr sz="1000"/>
              </a:pPr>
              <a:r>
                <a:rPr lang="zh-CN" altLang="en-US" sz="1000" b="0" i="0" u="none" strike="noStrike" baseline="0">
                  <a:solidFill>
                    <a:srgbClr val="000000"/>
                  </a:solidFill>
                  <a:latin typeface="Arial"/>
                  <a:cs typeface="Arial"/>
                </a:rPr>
                <a:t>Top 0.1% wealth share in France, 1970-2010</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xdr:col>
          <xdr:colOff>9525</xdr:colOff>
          <xdr:row>16</xdr:row>
          <xdr:rowOff>0</xdr:rowOff>
        </xdr:from>
        <xdr:to>
          <xdr:col>1</xdr:col>
          <xdr:colOff>3609975</xdr:colOff>
          <xdr:row>16</xdr:row>
          <xdr:rowOff>0</xdr:rowOff>
        </xdr:to>
        <xdr:sp macro="" textlink="">
          <xdr:nvSpPr>
            <xdr:cNvPr id="1026" name="Button 2"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noFill/>
            <a:ln w="9525">
              <a:miter lim="800000"/>
              <a:headEnd/>
              <a:tailEnd/>
            </a:ln>
          </xdr:spPr>
          <xdr:txBody>
            <a:bodyPr vertOverflow="clip" wrap="square" lIns="27432" tIns="22860" rIns="0" bIns="22860" anchor="ctr" upright="1"/>
            <a:lstStyle/>
            <a:p>
              <a:pPr algn="l" rtl="0">
                <a:defRPr sz="1000"/>
              </a:pPr>
              <a:r>
                <a:rPr lang="zh-CN" altLang="en-US" sz="1000" b="0" i="0" u="none" strike="noStrike" baseline="0">
                  <a:solidFill>
                    <a:srgbClr val="000000"/>
                  </a:solidFill>
                  <a:latin typeface="Arial"/>
                  <a:cs typeface="Arial"/>
                </a:rPr>
                <a:t>Top 1% wealth share in France, 1970-2010</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xdr:col>
          <xdr:colOff>9525</xdr:colOff>
          <xdr:row>16</xdr:row>
          <xdr:rowOff>0</xdr:rowOff>
        </xdr:from>
        <xdr:to>
          <xdr:col>1</xdr:col>
          <xdr:colOff>3619500</xdr:colOff>
          <xdr:row>16</xdr:row>
          <xdr:rowOff>0</xdr:rowOff>
        </xdr:to>
        <xdr:sp macro="" textlink="">
          <xdr:nvSpPr>
            <xdr:cNvPr id="1027" name="Button 3" hidden="1">
              <a:extLst>
                <a:ext uri="{63B3BB69-23CF-44E3-9099-C40C66FF867C}">
                  <a14:compatExt spid="_x0000_s1027"/>
                </a:ext>
                <a:ext uri="{FF2B5EF4-FFF2-40B4-BE49-F238E27FC236}">
                  <a16:creationId xmlns:a16="http://schemas.microsoft.com/office/drawing/2014/main" id="{00000000-0008-0000-0000-000003040000}"/>
                </a:ext>
              </a:extLst>
            </xdr:cNvPr>
            <xdr:cNvSpPr/>
          </xdr:nvSpPr>
          <xdr:spPr bwMode="auto">
            <a:xfrm>
              <a:off x="0" y="0"/>
              <a:ext cx="0" cy="0"/>
            </a:xfrm>
            <a:prstGeom prst="rect">
              <a:avLst/>
            </a:prstGeom>
            <a:noFill/>
            <a:ln w="9525">
              <a:miter lim="800000"/>
              <a:headEnd/>
              <a:tailEnd/>
            </a:ln>
          </xdr:spPr>
          <xdr:txBody>
            <a:bodyPr vertOverflow="clip" wrap="square" lIns="27432" tIns="22860" rIns="0" bIns="22860" anchor="ctr" upright="1"/>
            <a:lstStyle/>
            <a:p>
              <a:pPr algn="l" rtl="0">
                <a:defRPr sz="1000"/>
              </a:pPr>
              <a:r>
                <a:rPr lang="zh-CN" altLang="en-US" sz="1000" b="0" i="0" u="none" strike="noStrike" baseline="0">
                  <a:solidFill>
                    <a:srgbClr val="000000"/>
                  </a:solidFill>
                  <a:latin typeface="Arial"/>
                  <a:cs typeface="Arial"/>
                </a:rPr>
                <a:t>Top wealth shares: Decomposing top 1%, France 1970-2010</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xdr:col>
          <xdr:colOff>9525</xdr:colOff>
          <xdr:row>16</xdr:row>
          <xdr:rowOff>0</xdr:rowOff>
        </xdr:from>
        <xdr:to>
          <xdr:col>1</xdr:col>
          <xdr:colOff>3619500</xdr:colOff>
          <xdr:row>16</xdr:row>
          <xdr:rowOff>0</xdr:rowOff>
        </xdr:to>
        <xdr:sp macro="" textlink="">
          <xdr:nvSpPr>
            <xdr:cNvPr id="1028" name="Button 4" hidden="1">
              <a:extLst>
                <a:ext uri="{63B3BB69-23CF-44E3-9099-C40C66FF867C}">
                  <a14:compatExt spid="_x0000_s1028"/>
                </a:ext>
                <a:ext uri="{FF2B5EF4-FFF2-40B4-BE49-F238E27FC236}">
                  <a16:creationId xmlns:a16="http://schemas.microsoft.com/office/drawing/2014/main" id="{00000000-0008-0000-0000-000004040000}"/>
                </a:ext>
              </a:extLst>
            </xdr:cNvPr>
            <xdr:cNvSpPr/>
          </xdr:nvSpPr>
          <xdr:spPr bwMode="auto">
            <a:xfrm>
              <a:off x="0" y="0"/>
              <a:ext cx="0" cy="0"/>
            </a:xfrm>
            <a:prstGeom prst="rect">
              <a:avLst/>
            </a:prstGeom>
            <a:noFill/>
            <a:ln w="9525">
              <a:miter lim="800000"/>
              <a:headEnd/>
              <a:tailEnd/>
            </a:ln>
          </xdr:spPr>
          <xdr:txBody>
            <a:bodyPr vertOverflow="clip" wrap="square" lIns="27432" tIns="22860" rIns="0" bIns="22860" anchor="ctr" upright="1"/>
            <a:lstStyle/>
            <a:p>
              <a:pPr algn="l" rtl="0">
                <a:defRPr sz="1000"/>
              </a:pPr>
              <a:r>
                <a:rPr lang="zh-CN" altLang="en-US" sz="1000" b="0" i="0" u="none" strike="noStrike" baseline="0">
                  <a:solidFill>
                    <a:srgbClr val="000000"/>
                  </a:solidFill>
                  <a:latin typeface="Arial"/>
                  <a:cs typeface="Arial"/>
                </a:rPr>
                <a:t>Top 1-0.1% and 0.1% wealth shares, France 1970-2010</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xdr:col>
          <xdr:colOff>9525</xdr:colOff>
          <xdr:row>16</xdr:row>
          <xdr:rowOff>0</xdr:rowOff>
        </xdr:from>
        <xdr:to>
          <xdr:col>1</xdr:col>
          <xdr:colOff>3619500</xdr:colOff>
          <xdr:row>16</xdr:row>
          <xdr:rowOff>0</xdr:rowOff>
        </xdr:to>
        <xdr:sp macro="" textlink="">
          <xdr:nvSpPr>
            <xdr:cNvPr id="1029" name="Button 5" hidden="1">
              <a:extLst>
                <a:ext uri="{63B3BB69-23CF-44E3-9099-C40C66FF867C}">
                  <a14:compatExt spid="_x0000_s1029"/>
                </a:ext>
                <a:ext uri="{FF2B5EF4-FFF2-40B4-BE49-F238E27FC236}">
                  <a16:creationId xmlns:a16="http://schemas.microsoft.com/office/drawing/2014/main" id="{00000000-0008-0000-0000-000005040000}"/>
                </a:ext>
              </a:extLst>
            </xdr:cNvPr>
            <xdr:cNvSpPr/>
          </xdr:nvSpPr>
          <xdr:spPr bwMode="auto">
            <a:xfrm>
              <a:off x="0" y="0"/>
              <a:ext cx="0" cy="0"/>
            </a:xfrm>
            <a:prstGeom prst="rect">
              <a:avLst/>
            </a:prstGeom>
            <a:noFill/>
            <a:ln w="9525">
              <a:miter lim="800000"/>
              <a:headEnd/>
              <a:tailEnd/>
            </a:ln>
          </xdr:spPr>
          <xdr:txBody>
            <a:bodyPr vertOverflow="clip" wrap="square" lIns="27432" tIns="22860" rIns="0" bIns="22860" anchor="ctr" upright="1"/>
            <a:lstStyle/>
            <a:p>
              <a:pPr algn="l" rtl="0">
                <a:defRPr sz="1000"/>
              </a:pPr>
              <a:r>
                <a:rPr lang="zh-CN" altLang="en-US" sz="1000" b="0" i="0" u="none" strike="noStrike" baseline="0">
                  <a:solidFill>
                    <a:srgbClr val="000000"/>
                  </a:solidFill>
                  <a:latin typeface="Arial"/>
                  <a:cs typeface="Arial"/>
                </a:rPr>
                <a:t>Top 10-1% and 1% wealth shares, France 1970-2010</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xdr:col>
          <xdr:colOff>9525</xdr:colOff>
          <xdr:row>16</xdr:row>
          <xdr:rowOff>0</xdr:rowOff>
        </xdr:from>
        <xdr:to>
          <xdr:col>1</xdr:col>
          <xdr:colOff>3619500</xdr:colOff>
          <xdr:row>16</xdr:row>
          <xdr:rowOff>0</xdr:rowOff>
        </xdr:to>
        <xdr:sp macro="" textlink="">
          <xdr:nvSpPr>
            <xdr:cNvPr id="1030" name="Button 6" hidden="1">
              <a:extLst>
                <a:ext uri="{63B3BB69-23CF-44E3-9099-C40C66FF867C}">
                  <a14:compatExt spid="_x0000_s1030"/>
                </a:ext>
                <a:ext uri="{FF2B5EF4-FFF2-40B4-BE49-F238E27FC236}">
                  <a16:creationId xmlns:a16="http://schemas.microsoft.com/office/drawing/2014/main" id="{00000000-0008-0000-0000-000006040000}"/>
                </a:ext>
              </a:extLst>
            </xdr:cNvPr>
            <xdr:cNvSpPr/>
          </xdr:nvSpPr>
          <xdr:spPr bwMode="auto">
            <a:xfrm>
              <a:off x="0" y="0"/>
              <a:ext cx="0" cy="0"/>
            </a:xfrm>
            <a:prstGeom prst="rect">
              <a:avLst/>
            </a:prstGeom>
            <a:noFill/>
            <a:ln w="9525">
              <a:miter lim="800000"/>
              <a:headEnd/>
              <a:tailEnd/>
            </a:ln>
          </xdr:spPr>
          <xdr:txBody>
            <a:bodyPr vertOverflow="clip" wrap="square" lIns="27432" tIns="22860" rIns="0" bIns="22860" anchor="ctr" upright="1"/>
            <a:lstStyle/>
            <a:p>
              <a:pPr algn="l" rtl="0">
                <a:defRPr sz="1000"/>
              </a:pPr>
              <a:r>
                <a:rPr lang="zh-CN" altLang="en-US" sz="1000" b="0" i="0" u="none" strike="noStrike" baseline="0">
                  <a:solidFill>
                    <a:srgbClr val="000000"/>
                  </a:solidFill>
                  <a:latin typeface="Arial"/>
                  <a:cs typeface="Arial"/>
                </a:rPr>
                <a:t>Top 10% and bottom 90% wealth shares in France, 1970-2010</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xdr:col>
          <xdr:colOff>9525</xdr:colOff>
          <xdr:row>16</xdr:row>
          <xdr:rowOff>0</xdr:rowOff>
        </xdr:from>
        <xdr:to>
          <xdr:col>1</xdr:col>
          <xdr:colOff>3619500</xdr:colOff>
          <xdr:row>16</xdr:row>
          <xdr:rowOff>0</xdr:rowOff>
        </xdr:to>
        <xdr:sp macro="" textlink="">
          <xdr:nvSpPr>
            <xdr:cNvPr id="1031" name="Button 7" hidden="1">
              <a:extLst>
                <a:ext uri="{63B3BB69-23CF-44E3-9099-C40C66FF867C}">
                  <a14:compatExt spid="_x0000_s1031"/>
                </a:ext>
                <a:ext uri="{FF2B5EF4-FFF2-40B4-BE49-F238E27FC236}">
                  <a16:creationId xmlns:a16="http://schemas.microsoft.com/office/drawing/2014/main" id="{00000000-0008-0000-0000-000007040000}"/>
                </a:ext>
              </a:extLst>
            </xdr:cNvPr>
            <xdr:cNvSpPr/>
          </xdr:nvSpPr>
          <xdr:spPr bwMode="auto">
            <a:xfrm>
              <a:off x="0" y="0"/>
              <a:ext cx="0" cy="0"/>
            </a:xfrm>
            <a:prstGeom prst="rect">
              <a:avLst/>
            </a:prstGeom>
            <a:noFill/>
            <a:ln w="9525">
              <a:miter lim="800000"/>
              <a:headEnd/>
              <a:tailEnd/>
            </a:ln>
          </xdr:spPr>
          <xdr:txBody>
            <a:bodyPr vertOverflow="clip" wrap="square" lIns="27432" tIns="22860" rIns="0" bIns="22860" anchor="ctr" upright="1"/>
            <a:lstStyle/>
            <a:p>
              <a:pPr algn="l" rtl="0">
                <a:defRPr sz="1000"/>
              </a:pPr>
              <a:r>
                <a:rPr lang="zh-CN" altLang="en-US" sz="1000" b="0" i="0" u="none" strike="noStrike" baseline="0">
                  <a:solidFill>
                    <a:srgbClr val="000000"/>
                  </a:solidFill>
                  <a:latin typeface="Arial"/>
                  <a:cs typeface="Arial"/>
                </a:rPr>
                <a:t>Composition of bottom 90% wealth share, France 1970-2010</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xdr:col>
          <xdr:colOff>9525</xdr:colOff>
          <xdr:row>16</xdr:row>
          <xdr:rowOff>0</xdr:rowOff>
        </xdr:from>
        <xdr:to>
          <xdr:col>1</xdr:col>
          <xdr:colOff>3619500</xdr:colOff>
          <xdr:row>16</xdr:row>
          <xdr:rowOff>0</xdr:rowOff>
        </xdr:to>
        <xdr:sp macro="" textlink="">
          <xdr:nvSpPr>
            <xdr:cNvPr id="1032" name="Button 8" hidden="1">
              <a:extLst>
                <a:ext uri="{63B3BB69-23CF-44E3-9099-C40C66FF867C}">
                  <a14:compatExt spid="_x0000_s1032"/>
                </a:ext>
                <a:ext uri="{FF2B5EF4-FFF2-40B4-BE49-F238E27FC236}">
                  <a16:creationId xmlns:a16="http://schemas.microsoft.com/office/drawing/2014/main" id="{00000000-0008-0000-0000-000008040000}"/>
                </a:ext>
              </a:extLst>
            </xdr:cNvPr>
            <xdr:cNvSpPr/>
          </xdr:nvSpPr>
          <xdr:spPr bwMode="auto">
            <a:xfrm>
              <a:off x="0" y="0"/>
              <a:ext cx="0" cy="0"/>
            </a:xfrm>
            <a:prstGeom prst="rect">
              <a:avLst/>
            </a:prstGeom>
            <a:noFill/>
            <a:ln w="9525">
              <a:miter lim="800000"/>
              <a:headEnd/>
              <a:tailEnd/>
            </a:ln>
          </xdr:spPr>
          <xdr:txBody>
            <a:bodyPr vertOverflow="clip" wrap="square" lIns="27432" tIns="22860" rIns="0" bIns="22860" anchor="ctr" upright="1"/>
            <a:lstStyle/>
            <a:p>
              <a:pPr algn="l" rtl="0">
                <a:defRPr sz="1000"/>
              </a:pPr>
              <a:r>
                <a:rPr lang="zh-CN" altLang="en-US" sz="1000" b="0" i="0" u="none" strike="noStrike" baseline="0">
                  <a:solidFill>
                    <a:srgbClr val="000000"/>
                  </a:solidFill>
                  <a:latin typeface="Arial"/>
                  <a:cs typeface="Arial"/>
                </a:rPr>
                <a:t>Composition of bottom 50% wealth share, France 1970-2010</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xdr:col>
          <xdr:colOff>9525</xdr:colOff>
          <xdr:row>16</xdr:row>
          <xdr:rowOff>0</xdr:rowOff>
        </xdr:from>
        <xdr:to>
          <xdr:col>1</xdr:col>
          <xdr:colOff>3619500</xdr:colOff>
          <xdr:row>16</xdr:row>
          <xdr:rowOff>0</xdr:rowOff>
        </xdr:to>
        <xdr:sp macro="" textlink="">
          <xdr:nvSpPr>
            <xdr:cNvPr id="1033" name="Button 9" hidden="1">
              <a:extLst>
                <a:ext uri="{63B3BB69-23CF-44E3-9099-C40C66FF867C}">
                  <a14:compatExt spid="_x0000_s1033"/>
                </a:ext>
                <a:ext uri="{FF2B5EF4-FFF2-40B4-BE49-F238E27FC236}">
                  <a16:creationId xmlns:a16="http://schemas.microsoft.com/office/drawing/2014/main" id="{00000000-0008-0000-0000-000009040000}"/>
                </a:ext>
              </a:extLst>
            </xdr:cNvPr>
            <xdr:cNvSpPr/>
          </xdr:nvSpPr>
          <xdr:spPr bwMode="auto">
            <a:xfrm>
              <a:off x="0" y="0"/>
              <a:ext cx="0" cy="0"/>
            </a:xfrm>
            <a:prstGeom prst="rect">
              <a:avLst/>
            </a:prstGeom>
            <a:noFill/>
            <a:ln w="9525">
              <a:miter lim="800000"/>
              <a:headEnd/>
              <a:tailEnd/>
            </a:ln>
          </xdr:spPr>
          <xdr:txBody>
            <a:bodyPr vertOverflow="clip" wrap="square" lIns="27432" tIns="22860" rIns="0" bIns="22860" anchor="ctr" upright="1"/>
            <a:lstStyle/>
            <a:p>
              <a:pPr algn="l" rtl="0">
                <a:defRPr sz="1000"/>
              </a:pPr>
              <a:r>
                <a:rPr lang="zh-CN" altLang="en-US" sz="1000" b="0" i="0" u="none" strike="noStrike" baseline="0">
                  <a:solidFill>
                    <a:srgbClr val="000000"/>
                  </a:solidFill>
                  <a:latin typeface="Arial"/>
                  <a:cs typeface="Arial"/>
                </a:rPr>
                <a:t>Composition of middle 40% wealth share, France 1970-2010</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xdr:col>
          <xdr:colOff>9525</xdr:colOff>
          <xdr:row>16</xdr:row>
          <xdr:rowOff>0</xdr:rowOff>
        </xdr:from>
        <xdr:to>
          <xdr:col>1</xdr:col>
          <xdr:colOff>3619500</xdr:colOff>
          <xdr:row>16</xdr:row>
          <xdr:rowOff>0</xdr:rowOff>
        </xdr:to>
        <xdr:sp macro="" textlink="">
          <xdr:nvSpPr>
            <xdr:cNvPr id="1034" name="Button 10" hidden="1">
              <a:extLst>
                <a:ext uri="{63B3BB69-23CF-44E3-9099-C40C66FF867C}">
                  <a14:compatExt spid="_x0000_s1034"/>
                </a:ext>
                <a:ext uri="{FF2B5EF4-FFF2-40B4-BE49-F238E27FC236}">
                  <a16:creationId xmlns:a16="http://schemas.microsoft.com/office/drawing/2014/main" id="{00000000-0008-0000-0000-00000A040000}"/>
                </a:ext>
              </a:extLst>
            </xdr:cNvPr>
            <xdr:cNvSpPr/>
          </xdr:nvSpPr>
          <xdr:spPr bwMode="auto">
            <a:xfrm>
              <a:off x="0" y="0"/>
              <a:ext cx="0" cy="0"/>
            </a:xfrm>
            <a:prstGeom prst="rect">
              <a:avLst/>
            </a:prstGeom>
            <a:noFill/>
            <a:ln w="9525">
              <a:miter lim="800000"/>
              <a:headEnd/>
              <a:tailEnd/>
            </a:ln>
          </xdr:spPr>
          <xdr:txBody>
            <a:bodyPr vertOverflow="clip" wrap="square" lIns="27432" tIns="22860" rIns="0" bIns="22860" anchor="ctr" upright="1"/>
            <a:lstStyle/>
            <a:p>
              <a:pPr algn="l" rtl="0">
                <a:defRPr sz="1000"/>
              </a:pPr>
              <a:r>
                <a:rPr lang="zh-CN" altLang="en-US" sz="1000" b="0" i="0" u="none" strike="noStrike" baseline="0">
                  <a:solidFill>
                    <a:srgbClr val="000000"/>
                  </a:solidFill>
                  <a:latin typeface="Arial"/>
                  <a:cs typeface="Arial"/>
                </a:rPr>
                <a:t>Composition of top 10-1% wealth share, France 1970-2010</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xdr:col>
          <xdr:colOff>9525</xdr:colOff>
          <xdr:row>16</xdr:row>
          <xdr:rowOff>0</xdr:rowOff>
        </xdr:from>
        <xdr:to>
          <xdr:col>1</xdr:col>
          <xdr:colOff>3619500</xdr:colOff>
          <xdr:row>16</xdr:row>
          <xdr:rowOff>0</xdr:rowOff>
        </xdr:to>
        <xdr:sp macro="" textlink="">
          <xdr:nvSpPr>
            <xdr:cNvPr id="1035" name="Button 11" hidden="1">
              <a:extLst>
                <a:ext uri="{63B3BB69-23CF-44E3-9099-C40C66FF867C}">
                  <a14:compatExt spid="_x0000_s1035"/>
                </a:ext>
                <a:ext uri="{FF2B5EF4-FFF2-40B4-BE49-F238E27FC236}">
                  <a16:creationId xmlns:a16="http://schemas.microsoft.com/office/drawing/2014/main" id="{00000000-0008-0000-0000-00000B040000}"/>
                </a:ext>
              </a:extLst>
            </xdr:cNvPr>
            <xdr:cNvSpPr/>
          </xdr:nvSpPr>
          <xdr:spPr bwMode="auto">
            <a:xfrm>
              <a:off x="0" y="0"/>
              <a:ext cx="0" cy="0"/>
            </a:xfrm>
            <a:prstGeom prst="rect">
              <a:avLst/>
            </a:prstGeom>
            <a:noFill/>
            <a:ln w="9525">
              <a:miter lim="800000"/>
              <a:headEnd/>
              <a:tailEnd/>
            </a:ln>
          </xdr:spPr>
          <xdr:txBody>
            <a:bodyPr vertOverflow="clip" wrap="square" lIns="27432" tIns="22860" rIns="0" bIns="22860" anchor="ctr" upright="1"/>
            <a:lstStyle/>
            <a:p>
              <a:pPr algn="l" rtl="0">
                <a:defRPr sz="1000"/>
              </a:pPr>
              <a:r>
                <a:rPr lang="zh-CN" altLang="en-US" sz="1000" b="0" i="0" u="none" strike="noStrike" baseline="0">
                  <a:solidFill>
                    <a:srgbClr val="000000"/>
                  </a:solidFill>
                  <a:latin typeface="Arial"/>
                  <a:cs typeface="Arial"/>
                </a:rPr>
                <a:t>Composition of top 1% wealth share, France 1970-2010</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xdr:col>
          <xdr:colOff>9525</xdr:colOff>
          <xdr:row>16</xdr:row>
          <xdr:rowOff>0</xdr:rowOff>
        </xdr:from>
        <xdr:to>
          <xdr:col>1</xdr:col>
          <xdr:colOff>3619500</xdr:colOff>
          <xdr:row>16</xdr:row>
          <xdr:rowOff>0</xdr:rowOff>
        </xdr:to>
        <xdr:sp macro="" textlink="">
          <xdr:nvSpPr>
            <xdr:cNvPr id="1036" name="Button 12" hidden="1">
              <a:extLst>
                <a:ext uri="{63B3BB69-23CF-44E3-9099-C40C66FF867C}">
                  <a14:compatExt spid="_x0000_s1036"/>
                </a:ext>
                <a:ext uri="{FF2B5EF4-FFF2-40B4-BE49-F238E27FC236}">
                  <a16:creationId xmlns:a16="http://schemas.microsoft.com/office/drawing/2014/main" id="{00000000-0008-0000-0000-00000C040000}"/>
                </a:ext>
              </a:extLst>
            </xdr:cNvPr>
            <xdr:cNvSpPr/>
          </xdr:nvSpPr>
          <xdr:spPr bwMode="auto">
            <a:xfrm>
              <a:off x="0" y="0"/>
              <a:ext cx="0" cy="0"/>
            </a:xfrm>
            <a:prstGeom prst="rect">
              <a:avLst/>
            </a:prstGeom>
            <a:noFill/>
            <a:ln w="9525">
              <a:miter lim="800000"/>
              <a:headEnd/>
              <a:tailEnd/>
            </a:ln>
          </xdr:spPr>
          <xdr:txBody>
            <a:bodyPr vertOverflow="clip" wrap="square" lIns="27432" tIns="22860" rIns="0" bIns="22860" anchor="ctr" upright="1"/>
            <a:lstStyle/>
            <a:p>
              <a:pPr algn="l" rtl="0">
                <a:defRPr sz="1000"/>
              </a:pPr>
              <a:r>
                <a:rPr lang="zh-CN" altLang="en-US" sz="1000" b="0" i="0" u="none" strike="noStrike" baseline="0">
                  <a:solidFill>
                    <a:srgbClr val="000000"/>
                  </a:solidFill>
                  <a:latin typeface="Arial"/>
                  <a:cs typeface="Arial"/>
                </a:rPr>
                <a:t>Composition of top 1-0.1% wealth share, France 1970-2010</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xdr:col>
          <xdr:colOff>9525</xdr:colOff>
          <xdr:row>16</xdr:row>
          <xdr:rowOff>0</xdr:rowOff>
        </xdr:from>
        <xdr:to>
          <xdr:col>1</xdr:col>
          <xdr:colOff>3619500</xdr:colOff>
          <xdr:row>16</xdr:row>
          <xdr:rowOff>0</xdr:rowOff>
        </xdr:to>
        <xdr:sp macro="" textlink="">
          <xdr:nvSpPr>
            <xdr:cNvPr id="1037" name="Button 13" hidden="1">
              <a:extLst>
                <a:ext uri="{63B3BB69-23CF-44E3-9099-C40C66FF867C}">
                  <a14:compatExt spid="_x0000_s1037"/>
                </a:ext>
                <a:ext uri="{FF2B5EF4-FFF2-40B4-BE49-F238E27FC236}">
                  <a16:creationId xmlns:a16="http://schemas.microsoft.com/office/drawing/2014/main" id="{00000000-0008-0000-0000-00000D040000}"/>
                </a:ext>
              </a:extLst>
            </xdr:cNvPr>
            <xdr:cNvSpPr/>
          </xdr:nvSpPr>
          <xdr:spPr bwMode="auto">
            <a:xfrm>
              <a:off x="0" y="0"/>
              <a:ext cx="0" cy="0"/>
            </a:xfrm>
            <a:prstGeom prst="rect">
              <a:avLst/>
            </a:prstGeom>
            <a:noFill/>
            <a:ln w="9525">
              <a:miter lim="800000"/>
              <a:headEnd/>
              <a:tailEnd/>
            </a:ln>
          </xdr:spPr>
          <xdr:txBody>
            <a:bodyPr vertOverflow="clip" wrap="square" lIns="27432" tIns="22860" rIns="0" bIns="22860" anchor="ctr" upright="1"/>
            <a:lstStyle/>
            <a:p>
              <a:pPr algn="l" rtl="0">
                <a:defRPr sz="1000"/>
              </a:pPr>
              <a:r>
                <a:rPr lang="zh-CN" altLang="en-US" sz="1000" b="0" i="0" u="none" strike="noStrike" baseline="0">
                  <a:solidFill>
                    <a:srgbClr val="000000"/>
                  </a:solidFill>
                  <a:latin typeface="Arial"/>
                  <a:cs typeface="Arial"/>
                </a:rPr>
                <a:t>Composition of top 0.1% wealth share, France 1970-2010</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xdr:col>
          <xdr:colOff>9525</xdr:colOff>
          <xdr:row>16</xdr:row>
          <xdr:rowOff>0</xdr:rowOff>
        </xdr:from>
        <xdr:to>
          <xdr:col>1</xdr:col>
          <xdr:colOff>3619500</xdr:colOff>
          <xdr:row>16</xdr:row>
          <xdr:rowOff>0</xdr:rowOff>
        </xdr:to>
        <xdr:sp macro="" textlink="">
          <xdr:nvSpPr>
            <xdr:cNvPr id="1038" name="Button 14" hidden="1">
              <a:extLst>
                <a:ext uri="{63B3BB69-23CF-44E3-9099-C40C66FF867C}">
                  <a14:compatExt spid="_x0000_s1038"/>
                </a:ext>
                <a:ext uri="{FF2B5EF4-FFF2-40B4-BE49-F238E27FC236}">
                  <a16:creationId xmlns:a16="http://schemas.microsoft.com/office/drawing/2014/main" id="{00000000-0008-0000-0000-00000E040000}"/>
                </a:ext>
              </a:extLst>
            </xdr:cNvPr>
            <xdr:cNvSpPr/>
          </xdr:nvSpPr>
          <xdr:spPr bwMode="auto">
            <a:xfrm>
              <a:off x="0" y="0"/>
              <a:ext cx="0" cy="0"/>
            </a:xfrm>
            <a:prstGeom prst="rect">
              <a:avLst/>
            </a:prstGeom>
            <a:noFill/>
            <a:ln w="9525">
              <a:miter lim="800000"/>
              <a:headEnd/>
              <a:tailEnd/>
            </a:ln>
          </xdr:spPr>
          <xdr:txBody>
            <a:bodyPr vertOverflow="clip" wrap="square" lIns="27432" tIns="22860" rIns="0" bIns="22860" anchor="ctr" upright="1"/>
            <a:lstStyle/>
            <a:p>
              <a:pPr algn="l" rtl="0">
                <a:defRPr sz="1000"/>
              </a:pPr>
              <a:r>
                <a:rPr lang="zh-CN" altLang="en-US" sz="1000" b="0" i="0" u="none" strike="noStrike" baseline="0">
                  <a:solidFill>
                    <a:srgbClr val="000000"/>
                  </a:solidFill>
                  <a:latin typeface="Arial"/>
                  <a:cs typeface="Arial"/>
                </a:rPr>
                <a:t>Bottom 50% and middle 40% wealth shares in France, 1970-2010</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xdr:col>
          <xdr:colOff>9525</xdr:colOff>
          <xdr:row>16</xdr:row>
          <xdr:rowOff>0</xdr:rowOff>
        </xdr:from>
        <xdr:to>
          <xdr:col>1</xdr:col>
          <xdr:colOff>3619500</xdr:colOff>
          <xdr:row>16</xdr:row>
          <xdr:rowOff>0</xdr:rowOff>
        </xdr:to>
        <xdr:sp macro="" textlink="">
          <xdr:nvSpPr>
            <xdr:cNvPr id="1039" name="Button 15" hidden="1">
              <a:extLst>
                <a:ext uri="{63B3BB69-23CF-44E3-9099-C40C66FF867C}">
                  <a14:compatExt spid="_x0000_s1039"/>
                </a:ext>
                <a:ext uri="{FF2B5EF4-FFF2-40B4-BE49-F238E27FC236}">
                  <a16:creationId xmlns:a16="http://schemas.microsoft.com/office/drawing/2014/main" id="{00000000-0008-0000-0000-00000F040000}"/>
                </a:ext>
              </a:extLst>
            </xdr:cNvPr>
            <xdr:cNvSpPr/>
          </xdr:nvSpPr>
          <xdr:spPr bwMode="auto">
            <a:xfrm>
              <a:off x="0" y="0"/>
              <a:ext cx="0" cy="0"/>
            </a:xfrm>
            <a:prstGeom prst="rect">
              <a:avLst/>
            </a:prstGeom>
            <a:noFill/>
            <a:ln w="9525">
              <a:miter lim="800000"/>
              <a:headEnd/>
              <a:tailEnd/>
            </a:ln>
          </xdr:spPr>
          <xdr:txBody>
            <a:bodyPr vertOverflow="clip" wrap="square" lIns="27432" tIns="22860" rIns="0" bIns="22860" anchor="ctr" upright="1"/>
            <a:lstStyle/>
            <a:p>
              <a:pPr algn="l" rtl="0">
                <a:defRPr sz="1000"/>
              </a:pPr>
              <a:r>
                <a:rPr lang="zh-CN" altLang="en-US" sz="1000" b="0" i="0" u="none" strike="noStrike" baseline="0">
                  <a:solidFill>
                    <a:srgbClr val="000000"/>
                  </a:solidFill>
                  <a:latin typeface="Arial"/>
                  <a:cs typeface="Arial"/>
                </a:rPr>
                <a:t>Top 0.1% pretax income share in France, 1970-2010</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xdr:col>
          <xdr:colOff>9525</xdr:colOff>
          <xdr:row>16</xdr:row>
          <xdr:rowOff>0</xdr:rowOff>
        </xdr:from>
        <xdr:to>
          <xdr:col>1</xdr:col>
          <xdr:colOff>3619500</xdr:colOff>
          <xdr:row>16</xdr:row>
          <xdr:rowOff>0</xdr:rowOff>
        </xdr:to>
        <xdr:sp macro="" textlink="">
          <xdr:nvSpPr>
            <xdr:cNvPr id="1040" name="Button 16" hidden="1">
              <a:extLst>
                <a:ext uri="{63B3BB69-23CF-44E3-9099-C40C66FF867C}">
                  <a14:compatExt spid="_x0000_s1040"/>
                </a:ext>
                <a:ext uri="{FF2B5EF4-FFF2-40B4-BE49-F238E27FC236}">
                  <a16:creationId xmlns:a16="http://schemas.microsoft.com/office/drawing/2014/main" id="{00000000-0008-0000-0000-000010040000}"/>
                </a:ext>
              </a:extLst>
            </xdr:cNvPr>
            <xdr:cNvSpPr/>
          </xdr:nvSpPr>
          <xdr:spPr bwMode="auto">
            <a:xfrm>
              <a:off x="0" y="0"/>
              <a:ext cx="0" cy="0"/>
            </a:xfrm>
            <a:prstGeom prst="rect">
              <a:avLst/>
            </a:prstGeom>
            <a:noFill/>
            <a:ln w="9525">
              <a:miter lim="800000"/>
              <a:headEnd/>
              <a:tailEnd/>
            </a:ln>
          </xdr:spPr>
          <xdr:txBody>
            <a:bodyPr vertOverflow="clip" wrap="square" lIns="27432" tIns="22860" rIns="0" bIns="22860" anchor="ctr" upright="1"/>
            <a:lstStyle/>
            <a:p>
              <a:pPr algn="l" rtl="0">
                <a:defRPr sz="1000"/>
              </a:pPr>
              <a:r>
                <a:rPr lang="zh-CN" altLang="en-US" sz="1000" b="0" i="0" u="none" strike="noStrike" baseline="0">
                  <a:solidFill>
                    <a:srgbClr val="000000"/>
                  </a:solidFill>
                  <a:latin typeface="Arial"/>
                  <a:cs typeface="Arial"/>
                </a:rPr>
                <a:t>Top 0.1% pretax income share in France, 1970-2010 (2)</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xdr:col>
          <xdr:colOff>9525</xdr:colOff>
          <xdr:row>16</xdr:row>
          <xdr:rowOff>0</xdr:rowOff>
        </xdr:from>
        <xdr:to>
          <xdr:col>1</xdr:col>
          <xdr:colOff>3619500</xdr:colOff>
          <xdr:row>16</xdr:row>
          <xdr:rowOff>0</xdr:rowOff>
        </xdr:to>
        <xdr:sp macro="" textlink="">
          <xdr:nvSpPr>
            <xdr:cNvPr id="1041" name="Button 17" hidden="1">
              <a:extLst>
                <a:ext uri="{63B3BB69-23CF-44E3-9099-C40C66FF867C}">
                  <a14:compatExt spid="_x0000_s1041"/>
                </a:ext>
                <a:ext uri="{FF2B5EF4-FFF2-40B4-BE49-F238E27FC236}">
                  <a16:creationId xmlns:a16="http://schemas.microsoft.com/office/drawing/2014/main" id="{00000000-0008-0000-0000-000011040000}"/>
                </a:ext>
              </a:extLst>
            </xdr:cNvPr>
            <xdr:cNvSpPr/>
          </xdr:nvSpPr>
          <xdr:spPr bwMode="auto">
            <a:xfrm>
              <a:off x="0" y="0"/>
              <a:ext cx="0" cy="0"/>
            </a:xfrm>
            <a:prstGeom prst="rect">
              <a:avLst/>
            </a:prstGeom>
            <a:noFill/>
            <a:ln w="9525">
              <a:miter lim="800000"/>
              <a:headEnd/>
              <a:tailEnd/>
            </a:ln>
          </xdr:spPr>
          <xdr:txBody>
            <a:bodyPr vertOverflow="clip" wrap="square" lIns="27432" tIns="22860" rIns="0" bIns="22860" anchor="ctr" upright="1"/>
            <a:lstStyle/>
            <a:p>
              <a:pPr algn="l" rtl="0">
                <a:defRPr sz="1000"/>
              </a:pPr>
              <a:r>
                <a:rPr lang="zh-CN" altLang="en-US" sz="1000" b="0" i="0" u="none" strike="noStrike" baseline="0">
                  <a:solidFill>
                    <a:srgbClr val="000000"/>
                  </a:solidFill>
                  <a:latin typeface="Arial"/>
                  <a:cs typeface="Arial"/>
                </a:rPr>
                <a:t>Top 1% pretax income share in France, 1970-2010</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xdr:col>
          <xdr:colOff>9525</xdr:colOff>
          <xdr:row>16</xdr:row>
          <xdr:rowOff>0</xdr:rowOff>
        </xdr:from>
        <xdr:to>
          <xdr:col>1</xdr:col>
          <xdr:colOff>3619500</xdr:colOff>
          <xdr:row>16</xdr:row>
          <xdr:rowOff>0</xdr:rowOff>
        </xdr:to>
        <xdr:sp macro="" textlink="">
          <xdr:nvSpPr>
            <xdr:cNvPr id="1042" name="Button 18" hidden="1">
              <a:extLst>
                <a:ext uri="{63B3BB69-23CF-44E3-9099-C40C66FF867C}">
                  <a14:compatExt spid="_x0000_s1042"/>
                </a:ext>
                <a:ext uri="{FF2B5EF4-FFF2-40B4-BE49-F238E27FC236}">
                  <a16:creationId xmlns:a16="http://schemas.microsoft.com/office/drawing/2014/main" id="{00000000-0008-0000-0000-000012040000}"/>
                </a:ext>
              </a:extLst>
            </xdr:cNvPr>
            <xdr:cNvSpPr/>
          </xdr:nvSpPr>
          <xdr:spPr bwMode="auto">
            <a:xfrm>
              <a:off x="0" y="0"/>
              <a:ext cx="0" cy="0"/>
            </a:xfrm>
            <a:prstGeom prst="rect">
              <a:avLst/>
            </a:prstGeom>
            <a:noFill/>
            <a:ln w="9525">
              <a:miter lim="800000"/>
              <a:headEnd/>
              <a:tailEnd/>
            </a:ln>
          </xdr:spPr>
          <xdr:txBody>
            <a:bodyPr vertOverflow="clip" wrap="square" lIns="27432" tIns="22860" rIns="0" bIns="22860" anchor="ctr" upright="1"/>
            <a:lstStyle/>
            <a:p>
              <a:pPr algn="l" rtl="0">
                <a:defRPr sz="1000"/>
              </a:pPr>
              <a:r>
                <a:rPr lang="zh-CN" altLang="en-US" sz="1000" b="0" i="0" u="none" strike="noStrike" baseline="0">
                  <a:solidFill>
                    <a:srgbClr val="000000"/>
                  </a:solidFill>
                  <a:latin typeface="Arial"/>
                  <a:cs typeface="Arial"/>
                </a:rPr>
                <a:t>Decomposing top 1% pretax income share in France, 1970-2012</a:t>
              </a:r>
            </a:p>
            <a:p>
              <a:pPr algn="l" rtl="0">
                <a:defRPr sz="1000"/>
              </a:pPr>
              <a:endParaRPr lang="zh-CN" altLang="en-US" sz="1000" b="0" i="0" u="none" strike="noStrike" baseline="0">
                <a:solidFill>
                  <a:srgbClr val="000000"/>
                </a:solidFill>
                <a:latin typeface="Arial"/>
                <a:cs typeface="Arial"/>
              </a:endParaRP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xdr:col>
          <xdr:colOff>9525</xdr:colOff>
          <xdr:row>16</xdr:row>
          <xdr:rowOff>0</xdr:rowOff>
        </xdr:from>
        <xdr:to>
          <xdr:col>1</xdr:col>
          <xdr:colOff>3619500</xdr:colOff>
          <xdr:row>16</xdr:row>
          <xdr:rowOff>0</xdr:rowOff>
        </xdr:to>
        <xdr:sp macro="" textlink="">
          <xdr:nvSpPr>
            <xdr:cNvPr id="1043" name="Button 19" hidden="1">
              <a:extLst>
                <a:ext uri="{63B3BB69-23CF-44E3-9099-C40C66FF867C}">
                  <a14:compatExt spid="_x0000_s1043"/>
                </a:ext>
                <a:ext uri="{FF2B5EF4-FFF2-40B4-BE49-F238E27FC236}">
                  <a16:creationId xmlns:a16="http://schemas.microsoft.com/office/drawing/2014/main" id="{00000000-0008-0000-0000-000013040000}"/>
                </a:ext>
              </a:extLst>
            </xdr:cNvPr>
            <xdr:cNvSpPr/>
          </xdr:nvSpPr>
          <xdr:spPr bwMode="auto">
            <a:xfrm>
              <a:off x="0" y="0"/>
              <a:ext cx="0" cy="0"/>
            </a:xfrm>
            <a:prstGeom prst="rect">
              <a:avLst/>
            </a:prstGeom>
            <a:noFill/>
            <a:ln w="9525">
              <a:miter lim="800000"/>
              <a:headEnd/>
              <a:tailEnd/>
            </a:ln>
          </xdr:spPr>
          <xdr:txBody>
            <a:bodyPr vertOverflow="clip" wrap="square" lIns="27432" tIns="22860" rIns="0" bIns="22860" anchor="ctr" upright="1"/>
            <a:lstStyle/>
            <a:p>
              <a:pPr algn="l" rtl="0">
                <a:defRPr sz="1000"/>
              </a:pPr>
              <a:r>
                <a:rPr lang="zh-CN" altLang="en-US" sz="1000" b="0" i="0" u="none" strike="noStrike" baseline="0">
                  <a:solidFill>
                    <a:srgbClr val="000000"/>
                  </a:solidFill>
                  <a:latin typeface="Arial"/>
                  <a:cs typeface="Arial"/>
                </a:rPr>
                <a:t>Top 1-0.1% pretax income share in France, 1970-2010 </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xdr:col>
          <xdr:colOff>9525</xdr:colOff>
          <xdr:row>16</xdr:row>
          <xdr:rowOff>0</xdr:rowOff>
        </xdr:from>
        <xdr:to>
          <xdr:col>1</xdr:col>
          <xdr:colOff>3619500</xdr:colOff>
          <xdr:row>16</xdr:row>
          <xdr:rowOff>0</xdr:rowOff>
        </xdr:to>
        <xdr:sp macro="" textlink="">
          <xdr:nvSpPr>
            <xdr:cNvPr id="1044" name="Button 20" hidden="1">
              <a:extLst>
                <a:ext uri="{63B3BB69-23CF-44E3-9099-C40C66FF867C}">
                  <a14:compatExt spid="_x0000_s1044"/>
                </a:ext>
                <a:ext uri="{FF2B5EF4-FFF2-40B4-BE49-F238E27FC236}">
                  <a16:creationId xmlns:a16="http://schemas.microsoft.com/office/drawing/2014/main" id="{00000000-0008-0000-0000-000014040000}"/>
                </a:ext>
              </a:extLst>
            </xdr:cNvPr>
            <xdr:cNvSpPr/>
          </xdr:nvSpPr>
          <xdr:spPr bwMode="auto">
            <a:xfrm>
              <a:off x="0" y="0"/>
              <a:ext cx="0" cy="0"/>
            </a:xfrm>
            <a:prstGeom prst="rect">
              <a:avLst/>
            </a:prstGeom>
            <a:noFill/>
            <a:ln w="9525">
              <a:miter lim="800000"/>
              <a:headEnd/>
              <a:tailEnd/>
            </a:ln>
          </xdr:spPr>
          <xdr:txBody>
            <a:bodyPr vertOverflow="clip" wrap="square" lIns="27432" tIns="22860" rIns="0" bIns="22860" anchor="ctr" upright="1"/>
            <a:lstStyle/>
            <a:p>
              <a:pPr algn="l" rtl="0">
                <a:defRPr sz="1000"/>
              </a:pPr>
              <a:r>
                <a:rPr lang="zh-CN" altLang="en-US" sz="1000" b="0" i="0" u="none" strike="noStrike" baseline="0">
                  <a:solidFill>
                    <a:srgbClr val="000000"/>
                  </a:solidFill>
                  <a:latin typeface="Arial"/>
                  <a:cs typeface="Arial"/>
                </a:rPr>
                <a:t>Top 10% pretax income share in France, 1970-2010</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xdr:col>
          <xdr:colOff>9525</xdr:colOff>
          <xdr:row>16</xdr:row>
          <xdr:rowOff>0</xdr:rowOff>
        </xdr:from>
        <xdr:to>
          <xdr:col>1</xdr:col>
          <xdr:colOff>3619500</xdr:colOff>
          <xdr:row>16</xdr:row>
          <xdr:rowOff>0</xdr:rowOff>
        </xdr:to>
        <xdr:sp macro="" textlink="">
          <xdr:nvSpPr>
            <xdr:cNvPr id="1045" name="Button 21" hidden="1">
              <a:extLst>
                <a:ext uri="{63B3BB69-23CF-44E3-9099-C40C66FF867C}">
                  <a14:compatExt spid="_x0000_s1045"/>
                </a:ext>
                <a:ext uri="{FF2B5EF4-FFF2-40B4-BE49-F238E27FC236}">
                  <a16:creationId xmlns:a16="http://schemas.microsoft.com/office/drawing/2014/main" id="{00000000-0008-0000-0000-000015040000}"/>
                </a:ext>
              </a:extLst>
            </xdr:cNvPr>
            <xdr:cNvSpPr/>
          </xdr:nvSpPr>
          <xdr:spPr bwMode="auto">
            <a:xfrm>
              <a:off x="0" y="0"/>
              <a:ext cx="0" cy="0"/>
            </a:xfrm>
            <a:prstGeom prst="rect">
              <a:avLst/>
            </a:prstGeom>
            <a:noFill/>
            <a:ln w="9525">
              <a:miter lim="800000"/>
              <a:headEnd/>
              <a:tailEnd/>
            </a:ln>
          </xdr:spPr>
          <xdr:txBody>
            <a:bodyPr vertOverflow="clip" wrap="square" lIns="27432" tIns="22860" rIns="0" bIns="22860" anchor="ctr" upright="1"/>
            <a:lstStyle/>
            <a:p>
              <a:pPr algn="l" rtl="0">
                <a:defRPr sz="1000"/>
              </a:pPr>
              <a:r>
                <a:rPr lang="zh-CN" altLang="en-US" sz="1000" b="0" i="0" u="none" strike="noStrike" baseline="0">
                  <a:solidFill>
                    <a:srgbClr val="000000"/>
                  </a:solidFill>
                  <a:latin typeface="Arial"/>
                  <a:cs typeface="Arial"/>
                </a:rPr>
                <a:t>Decomposing top 10% pretax income share in France, 1970-2012</a:t>
              </a:r>
            </a:p>
            <a:p>
              <a:pPr algn="l" rtl="0">
                <a:defRPr sz="1000"/>
              </a:pPr>
              <a:endParaRPr lang="zh-CN" altLang="en-US" sz="1000" b="0" i="0" u="none" strike="noStrike" baseline="0">
                <a:solidFill>
                  <a:srgbClr val="000000"/>
                </a:solidFill>
                <a:latin typeface="Arial"/>
                <a:cs typeface="Arial"/>
              </a:endParaRP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xdr:col>
          <xdr:colOff>9525</xdr:colOff>
          <xdr:row>16</xdr:row>
          <xdr:rowOff>0</xdr:rowOff>
        </xdr:from>
        <xdr:to>
          <xdr:col>1</xdr:col>
          <xdr:colOff>3619500</xdr:colOff>
          <xdr:row>16</xdr:row>
          <xdr:rowOff>0</xdr:rowOff>
        </xdr:to>
        <xdr:sp macro="" textlink="">
          <xdr:nvSpPr>
            <xdr:cNvPr id="1046" name="Button 22" hidden="1">
              <a:extLst>
                <a:ext uri="{63B3BB69-23CF-44E3-9099-C40C66FF867C}">
                  <a14:compatExt spid="_x0000_s1046"/>
                </a:ext>
                <a:ext uri="{FF2B5EF4-FFF2-40B4-BE49-F238E27FC236}">
                  <a16:creationId xmlns:a16="http://schemas.microsoft.com/office/drawing/2014/main" id="{00000000-0008-0000-0000-000016040000}"/>
                </a:ext>
              </a:extLst>
            </xdr:cNvPr>
            <xdr:cNvSpPr/>
          </xdr:nvSpPr>
          <xdr:spPr bwMode="auto">
            <a:xfrm>
              <a:off x="0" y="0"/>
              <a:ext cx="0" cy="0"/>
            </a:xfrm>
            <a:prstGeom prst="rect">
              <a:avLst/>
            </a:prstGeom>
            <a:noFill/>
            <a:ln w="9525">
              <a:miter lim="800000"/>
              <a:headEnd/>
              <a:tailEnd/>
            </a:ln>
          </xdr:spPr>
          <xdr:txBody>
            <a:bodyPr vertOverflow="clip" wrap="square" lIns="27432" tIns="22860" rIns="0" bIns="22860" anchor="ctr" upright="1"/>
            <a:lstStyle/>
            <a:p>
              <a:pPr algn="l" rtl="0">
                <a:defRPr sz="1000"/>
              </a:pPr>
              <a:r>
                <a:rPr lang="zh-CN" altLang="en-US" sz="1000" b="0" i="0" u="none" strike="noStrike" baseline="0">
                  <a:solidFill>
                    <a:srgbClr val="000000"/>
                  </a:solidFill>
                  <a:latin typeface="Arial"/>
                  <a:cs typeface="Arial"/>
                </a:rPr>
                <a:t>Bottom 90% pretax income share in France, 1970-2010</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xdr:col>
          <xdr:colOff>9525</xdr:colOff>
          <xdr:row>16</xdr:row>
          <xdr:rowOff>0</xdr:rowOff>
        </xdr:from>
        <xdr:to>
          <xdr:col>1</xdr:col>
          <xdr:colOff>3619500</xdr:colOff>
          <xdr:row>16</xdr:row>
          <xdr:rowOff>0</xdr:rowOff>
        </xdr:to>
        <xdr:sp macro="" textlink="">
          <xdr:nvSpPr>
            <xdr:cNvPr id="1047" name="Button 23" hidden="1">
              <a:extLst>
                <a:ext uri="{63B3BB69-23CF-44E3-9099-C40C66FF867C}">
                  <a14:compatExt spid="_x0000_s1047"/>
                </a:ext>
                <a:ext uri="{FF2B5EF4-FFF2-40B4-BE49-F238E27FC236}">
                  <a16:creationId xmlns:a16="http://schemas.microsoft.com/office/drawing/2014/main" id="{00000000-0008-0000-0000-000017040000}"/>
                </a:ext>
              </a:extLst>
            </xdr:cNvPr>
            <xdr:cNvSpPr/>
          </xdr:nvSpPr>
          <xdr:spPr bwMode="auto">
            <a:xfrm>
              <a:off x="0" y="0"/>
              <a:ext cx="0" cy="0"/>
            </a:xfrm>
            <a:prstGeom prst="rect">
              <a:avLst/>
            </a:prstGeom>
            <a:noFill/>
            <a:ln w="9525">
              <a:miter lim="800000"/>
              <a:headEnd/>
              <a:tailEnd/>
            </a:ln>
          </xdr:spPr>
          <xdr:txBody>
            <a:bodyPr vertOverflow="clip" wrap="square" lIns="27432" tIns="22860" rIns="0" bIns="22860" anchor="ctr" upright="1"/>
            <a:lstStyle/>
            <a:p>
              <a:pPr algn="l" rtl="0">
                <a:defRPr sz="1000"/>
              </a:pPr>
              <a:r>
                <a:rPr lang="zh-CN" altLang="en-US" sz="1000" b="0" i="0" u="none" strike="noStrike" baseline="0">
                  <a:solidFill>
                    <a:srgbClr val="000000"/>
                  </a:solidFill>
                  <a:latin typeface="Arial"/>
                  <a:cs typeface="Arial"/>
                </a:rPr>
                <a:t>Bottom 90% pretax income share in France, 1970-2010 (2)</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xdr:col>
          <xdr:colOff>9525</xdr:colOff>
          <xdr:row>16</xdr:row>
          <xdr:rowOff>0</xdr:rowOff>
        </xdr:from>
        <xdr:to>
          <xdr:col>1</xdr:col>
          <xdr:colOff>3619500</xdr:colOff>
          <xdr:row>16</xdr:row>
          <xdr:rowOff>0</xdr:rowOff>
        </xdr:to>
        <xdr:sp macro="" textlink="">
          <xdr:nvSpPr>
            <xdr:cNvPr id="1048" name="Button 24" hidden="1">
              <a:extLst>
                <a:ext uri="{63B3BB69-23CF-44E3-9099-C40C66FF867C}">
                  <a14:compatExt spid="_x0000_s1048"/>
                </a:ext>
                <a:ext uri="{FF2B5EF4-FFF2-40B4-BE49-F238E27FC236}">
                  <a16:creationId xmlns:a16="http://schemas.microsoft.com/office/drawing/2014/main" id="{00000000-0008-0000-0000-000018040000}"/>
                </a:ext>
              </a:extLst>
            </xdr:cNvPr>
            <xdr:cNvSpPr/>
          </xdr:nvSpPr>
          <xdr:spPr bwMode="auto">
            <a:xfrm>
              <a:off x="0" y="0"/>
              <a:ext cx="0" cy="0"/>
            </a:xfrm>
            <a:prstGeom prst="rect">
              <a:avLst/>
            </a:prstGeom>
            <a:noFill/>
            <a:ln w="9525">
              <a:miter lim="800000"/>
              <a:headEnd/>
              <a:tailEnd/>
            </a:ln>
          </xdr:spPr>
          <xdr:txBody>
            <a:bodyPr vertOverflow="clip" wrap="square" lIns="27432" tIns="22860" rIns="0" bIns="22860" anchor="ctr" upright="1"/>
            <a:lstStyle/>
            <a:p>
              <a:pPr algn="l" rtl="0">
                <a:defRPr sz="1000"/>
              </a:pPr>
              <a:r>
                <a:rPr lang="zh-CN" altLang="en-US" sz="1000" b="0" i="0" u="none" strike="noStrike" baseline="0">
                  <a:solidFill>
                    <a:srgbClr val="000000"/>
                  </a:solidFill>
                  <a:latin typeface="Arial"/>
                  <a:cs typeface="Arial"/>
                </a:rPr>
                <a:t>Bottom 50% pretax income share in France, 1970-2010</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xdr:col>
          <xdr:colOff>9525</xdr:colOff>
          <xdr:row>16</xdr:row>
          <xdr:rowOff>0</xdr:rowOff>
        </xdr:from>
        <xdr:to>
          <xdr:col>1</xdr:col>
          <xdr:colOff>3619500</xdr:colOff>
          <xdr:row>16</xdr:row>
          <xdr:rowOff>0</xdr:rowOff>
        </xdr:to>
        <xdr:sp macro="" textlink="">
          <xdr:nvSpPr>
            <xdr:cNvPr id="1049" name="Button 25" hidden="1">
              <a:extLst>
                <a:ext uri="{63B3BB69-23CF-44E3-9099-C40C66FF867C}">
                  <a14:compatExt spid="_x0000_s1049"/>
                </a:ext>
                <a:ext uri="{FF2B5EF4-FFF2-40B4-BE49-F238E27FC236}">
                  <a16:creationId xmlns:a16="http://schemas.microsoft.com/office/drawing/2014/main" id="{00000000-0008-0000-0000-000019040000}"/>
                </a:ext>
              </a:extLst>
            </xdr:cNvPr>
            <xdr:cNvSpPr/>
          </xdr:nvSpPr>
          <xdr:spPr bwMode="auto">
            <a:xfrm>
              <a:off x="0" y="0"/>
              <a:ext cx="0" cy="0"/>
            </a:xfrm>
            <a:prstGeom prst="rect">
              <a:avLst/>
            </a:prstGeom>
            <a:noFill/>
            <a:ln w="9525">
              <a:miter lim="800000"/>
              <a:headEnd/>
              <a:tailEnd/>
            </a:ln>
          </xdr:spPr>
          <xdr:txBody>
            <a:bodyPr vertOverflow="clip" wrap="square" lIns="27432" tIns="22860" rIns="0" bIns="22860" anchor="ctr" upright="1"/>
            <a:lstStyle/>
            <a:p>
              <a:pPr algn="l" rtl="0">
                <a:defRPr sz="1000"/>
              </a:pPr>
              <a:r>
                <a:rPr lang="zh-CN" altLang="en-US" sz="1000" b="0" i="0" u="none" strike="noStrike" baseline="0">
                  <a:solidFill>
                    <a:srgbClr val="000000"/>
                  </a:solidFill>
                  <a:latin typeface="Arial"/>
                  <a:cs typeface="Arial"/>
                </a:rPr>
                <a:t>Middle 40% pretax income share in France, 1970-2010</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xdr:col>
          <xdr:colOff>9525</xdr:colOff>
          <xdr:row>16</xdr:row>
          <xdr:rowOff>0</xdr:rowOff>
        </xdr:from>
        <xdr:to>
          <xdr:col>1</xdr:col>
          <xdr:colOff>3619500</xdr:colOff>
          <xdr:row>16</xdr:row>
          <xdr:rowOff>0</xdr:rowOff>
        </xdr:to>
        <xdr:sp macro="" textlink="">
          <xdr:nvSpPr>
            <xdr:cNvPr id="1050" name="Button 26" hidden="1">
              <a:extLst>
                <a:ext uri="{63B3BB69-23CF-44E3-9099-C40C66FF867C}">
                  <a14:compatExt spid="_x0000_s1050"/>
                </a:ext>
                <a:ext uri="{FF2B5EF4-FFF2-40B4-BE49-F238E27FC236}">
                  <a16:creationId xmlns:a16="http://schemas.microsoft.com/office/drawing/2014/main" id="{00000000-0008-0000-0000-00001A040000}"/>
                </a:ext>
              </a:extLst>
            </xdr:cNvPr>
            <xdr:cNvSpPr/>
          </xdr:nvSpPr>
          <xdr:spPr bwMode="auto">
            <a:xfrm>
              <a:off x="0" y="0"/>
              <a:ext cx="0" cy="0"/>
            </a:xfrm>
            <a:prstGeom prst="rect">
              <a:avLst/>
            </a:prstGeom>
            <a:noFill/>
            <a:ln w="9525">
              <a:miter lim="800000"/>
              <a:headEnd/>
              <a:tailEnd/>
            </a:ln>
          </xdr:spPr>
          <xdr:txBody>
            <a:bodyPr vertOverflow="clip" wrap="square" lIns="27432" tIns="22860" rIns="0" bIns="22860" anchor="ctr" upright="1"/>
            <a:lstStyle/>
            <a:p>
              <a:pPr algn="l" rtl="0">
                <a:defRPr sz="1000"/>
              </a:pPr>
              <a:r>
                <a:rPr lang="zh-CN" altLang="en-US" sz="1000" b="0" i="0" u="none" strike="noStrike" baseline="0">
                  <a:solidFill>
                    <a:srgbClr val="000000"/>
                  </a:solidFill>
                  <a:latin typeface="Arial"/>
                  <a:cs typeface="Arial"/>
                </a:rPr>
                <a:t>Decomposition of top 1%  pretax capital income share in France, 1970-2010</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xdr:col>
          <xdr:colOff>9525</xdr:colOff>
          <xdr:row>16</xdr:row>
          <xdr:rowOff>0</xdr:rowOff>
        </xdr:from>
        <xdr:to>
          <xdr:col>1</xdr:col>
          <xdr:colOff>3619500</xdr:colOff>
          <xdr:row>16</xdr:row>
          <xdr:rowOff>0</xdr:rowOff>
        </xdr:to>
        <xdr:sp macro="" textlink="">
          <xdr:nvSpPr>
            <xdr:cNvPr id="1051" name="Button 27" hidden="1">
              <a:extLst>
                <a:ext uri="{63B3BB69-23CF-44E3-9099-C40C66FF867C}">
                  <a14:compatExt spid="_x0000_s1051"/>
                </a:ext>
                <a:ext uri="{FF2B5EF4-FFF2-40B4-BE49-F238E27FC236}">
                  <a16:creationId xmlns:a16="http://schemas.microsoft.com/office/drawing/2014/main" id="{00000000-0008-0000-0000-00001B040000}"/>
                </a:ext>
              </a:extLst>
            </xdr:cNvPr>
            <xdr:cNvSpPr/>
          </xdr:nvSpPr>
          <xdr:spPr bwMode="auto">
            <a:xfrm>
              <a:off x="0" y="0"/>
              <a:ext cx="0" cy="0"/>
            </a:xfrm>
            <a:prstGeom prst="rect">
              <a:avLst/>
            </a:prstGeom>
            <a:noFill/>
            <a:ln w="9525">
              <a:miter lim="800000"/>
              <a:headEnd/>
              <a:tailEnd/>
            </a:ln>
          </xdr:spPr>
          <xdr:txBody>
            <a:bodyPr vertOverflow="clip" wrap="square" lIns="27432" tIns="22860" rIns="0" bIns="22860" anchor="ctr" upright="1"/>
            <a:lstStyle/>
            <a:p>
              <a:pPr algn="l" rtl="0">
                <a:defRPr sz="1000"/>
              </a:pPr>
              <a:r>
                <a:rPr lang="zh-CN" altLang="en-US" sz="1000" b="0" i="0" u="none" strike="noStrike" baseline="0">
                  <a:solidFill>
                    <a:srgbClr val="000000"/>
                  </a:solidFill>
                  <a:latin typeface="Arial"/>
                  <a:cs typeface="Arial"/>
                </a:rPr>
                <a:t>Top 10% pretax capital income share in France, 1970-2010</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xdr:col>
          <xdr:colOff>9525</xdr:colOff>
          <xdr:row>16</xdr:row>
          <xdr:rowOff>0</xdr:rowOff>
        </xdr:from>
        <xdr:to>
          <xdr:col>1</xdr:col>
          <xdr:colOff>3619500</xdr:colOff>
          <xdr:row>16</xdr:row>
          <xdr:rowOff>0</xdr:rowOff>
        </xdr:to>
        <xdr:sp macro="" textlink="">
          <xdr:nvSpPr>
            <xdr:cNvPr id="1052" name="Button 28" hidden="1">
              <a:extLst>
                <a:ext uri="{63B3BB69-23CF-44E3-9099-C40C66FF867C}">
                  <a14:compatExt spid="_x0000_s1052"/>
                </a:ext>
                <a:ext uri="{FF2B5EF4-FFF2-40B4-BE49-F238E27FC236}">
                  <a16:creationId xmlns:a16="http://schemas.microsoft.com/office/drawing/2014/main" id="{00000000-0008-0000-0000-00001C040000}"/>
                </a:ext>
              </a:extLst>
            </xdr:cNvPr>
            <xdr:cNvSpPr/>
          </xdr:nvSpPr>
          <xdr:spPr bwMode="auto">
            <a:xfrm>
              <a:off x="0" y="0"/>
              <a:ext cx="0" cy="0"/>
            </a:xfrm>
            <a:prstGeom prst="rect">
              <a:avLst/>
            </a:prstGeom>
            <a:noFill/>
            <a:ln w="9525">
              <a:miter lim="800000"/>
              <a:headEnd/>
              <a:tailEnd/>
            </a:ln>
          </xdr:spPr>
          <xdr:txBody>
            <a:bodyPr vertOverflow="clip" wrap="square" lIns="27432" tIns="22860" rIns="0" bIns="22860" anchor="ctr" upright="1"/>
            <a:lstStyle/>
            <a:p>
              <a:pPr algn="l" rtl="0">
                <a:defRPr sz="1000"/>
              </a:pPr>
              <a:r>
                <a:rPr lang="zh-CN" altLang="en-US" sz="1000" b="0" i="0" u="none" strike="noStrike" baseline="0">
                  <a:solidFill>
                    <a:srgbClr val="000000"/>
                  </a:solidFill>
                  <a:latin typeface="Arial"/>
                  <a:cs typeface="Arial"/>
                </a:rPr>
                <a:t>Bottom 90%  pretax capital income share in France, 1970-2010</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xdr:col>
          <xdr:colOff>9525</xdr:colOff>
          <xdr:row>16</xdr:row>
          <xdr:rowOff>0</xdr:rowOff>
        </xdr:from>
        <xdr:to>
          <xdr:col>1</xdr:col>
          <xdr:colOff>3619500</xdr:colOff>
          <xdr:row>16</xdr:row>
          <xdr:rowOff>0</xdr:rowOff>
        </xdr:to>
        <xdr:sp macro="" textlink="">
          <xdr:nvSpPr>
            <xdr:cNvPr id="1053" name="Button 29" hidden="1">
              <a:extLst>
                <a:ext uri="{63B3BB69-23CF-44E3-9099-C40C66FF867C}">
                  <a14:compatExt spid="_x0000_s1053"/>
                </a:ext>
                <a:ext uri="{FF2B5EF4-FFF2-40B4-BE49-F238E27FC236}">
                  <a16:creationId xmlns:a16="http://schemas.microsoft.com/office/drawing/2014/main" id="{00000000-0008-0000-0000-00001D040000}"/>
                </a:ext>
              </a:extLst>
            </xdr:cNvPr>
            <xdr:cNvSpPr/>
          </xdr:nvSpPr>
          <xdr:spPr bwMode="auto">
            <a:xfrm>
              <a:off x="0" y="0"/>
              <a:ext cx="0" cy="0"/>
            </a:xfrm>
            <a:prstGeom prst="rect">
              <a:avLst/>
            </a:prstGeom>
            <a:noFill/>
            <a:ln w="9525">
              <a:miter lim="800000"/>
              <a:headEnd/>
              <a:tailEnd/>
            </a:ln>
          </xdr:spPr>
          <xdr:txBody>
            <a:bodyPr vertOverflow="clip" wrap="square" lIns="27432" tIns="22860" rIns="0" bIns="22860" anchor="ctr" upright="1"/>
            <a:lstStyle/>
            <a:p>
              <a:pPr algn="l" rtl="0">
                <a:defRPr sz="1000"/>
              </a:pPr>
              <a:r>
                <a:rPr lang="zh-CN" altLang="en-US" sz="1000" b="0" i="0" u="none" strike="noStrike" baseline="0">
                  <a:solidFill>
                    <a:srgbClr val="000000"/>
                  </a:solidFill>
                  <a:latin typeface="Arial"/>
                  <a:cs typeface="Arial"/>
                </a:rPr>
                <a:t>Middle 40% pre-tax income share in France, 1970-2010</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xdr:col>
          <xdr:colOff>9525</xdr:colOff>
          <xdr:row>16</xdr:row>
          <xdr:rowOff>0</xdr:rowOff>
        </xdr:from>
        <xdr:to>
          <xdr:col>1</xdr:col>
          <xdr:colOff>3619500</xdr:colOff>
          <xdr:row>16</xdr:row>
          <xdr:rowOff>0</xdr:rowOff>
        </xdr:to>
        <xdr:sp macro="" textlink="">
          <xdr:nvSpPr>
            <xdr:cNvPr id="1054" name="Button 30" hidden="1">
              <a:extLst>
                <a:ext uri="{63B3BB69-23CF-44E3-9099-C40C66FF867C}">
                  <a14:compatExt spid="_x0000_s1054"/>
                </a:ext>
                <a:ext uri="{FF2B5EF4-FFF2-40B4-BE49-F238E27FC236}">
                  <a16:creationId xmlns:a16="http://schemas.microsoft.com/office/drawing/2014/main" id="{00000000-0008-0000-0000-00001E040000}"/>
                </a:ext>
              </a:extLst>
            </xdr:cNvPr>
            <xdr:cNvSpPr/>
          </xdr:nvSpPr>
          <xdr:spPr bwMode="auto">
            <a:xfrm>
              <a:off x="0" y="0"/>
              <a:ext cx="0" cy="0"/>
            </a:xfrm>
            <a:prstGeom prst="rect">
              <a:avLst/>
            </a:prstGeom>
            <a:noFill/>
            <a:ln w="9525">
              <a:miter lim="800000"/>
              <a:headEnd/>
              <a:tailEnd/>
            </a:ln>
          </xdr:spPr>
          <xdr:txBody>
            <a:bodyPr vertOverflow="clip" wrap="square" lIns="27432" tIns="22860" rIns="0" bIns="22860" anchor="ctr" upright="1"/>
            <a:lstStyle/>
            <a:p>
              <a:pPr algn="l" rtl="0">
                <a:defRPr sz="1000"/>
              </a:pPr>
              <a:r>
                <a:rPr lang="zh-CN" altLang="en-US" sz="1000" b="0" i="0" u="none" strike="noStrike" baseline="0">
                  <a:solidFill>
                    <a:srgbClr val="000000"/>
                  </a:solidFill>
                  <a:latin typeface="Arial"/>
                  <a:cs typeface="Arial"/>
                </a:rPr>
                <a:t>Bottom 50% pretax labor income share in France, 1970-2010 (by sex)</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xdr:col>
          <xdr:colOff>9525</xdr:colOff>
          <xdr:row>16</xdr:row>
          <xdr:rowOff>0</xdr:rowOff>
        </xdr:from>
        <xdr:to>
          <xdr:col>1</xdr:col>
          <xdr:colOff>3619500</xdr:colOff>
          <xdr:row>16</xdr:row>
          <xdr:rowOff>0</xdr:rowOff>
        </xdr:to>
        <xdr:sp macro="" textlink="">
          <xdr:nvSpPr>
            <xdr:cNvPr id="1055" name="Button 31" hidden="1">
              <a:extLst>
                <a:ext uri="{63B3BB69-23CF-44E3-9099-C40C66FF867C}">
                  <a14:compatExt spid="_x0000_s1055"/>
                </a:ext>
                <a:ext uri="{FF2B5EF4-FFF2-40B4-BE49-F238E27FC236}">
                  <a16:creationId xmlns:a16="http://schemas.microsoft.com/office/drawing/2014/main" id="{00000000-0008-0000-0000-00001F040000}"/>
                </a:ext>
              </a:extLst>
            </xdr:cNvPr>
            <xdr:cNvSpPr/>
          </xdr:nvSpPr>
          <xdr:spPr bwMode="auto">
            <a:xfrm>
              <a:off x="0" y="0"/>
              <a:ext cx="0" cy="0"/>
            </a:xfrm>
            <a:prstGeom prst="rect">
              <a:avLst/>
            </a:prstGeom>
            <a:noFill/>
            <a:ln w="9525">
              <a:miter lim="800000"/>
              <a:headEnd/>
              <a:tailEnd/>
            </a:ln>
          </xdr:spPr>
          <xdr:txBody>
            <a:bodyPr vertOverflow="clip" wrap="square" lIns="27432" tIns="22860" rIns="0" bIns="22860" anchor="ctr" upright="1"/>
            <a:lstStyle/>
            <a:p>
              <a:pPr algn="l" rtl="0">
                <a:defRPr sz="1000"/>
              </a:pPr>
              <a:r>
                <a:rPr lang="zh-CN" altLang="en-US" sz="1000" b="0" i="0" u="none" strike="noStrike" baseline="0">
                  <a:solidFill>
                    <a:srgbClr val="000000"/>
                  </a:solidFill>
                  <a:latin typeface="Arial"/>
                  <a:cs typeface="Arial"/>
                </a:rPr>
                <a:t>Top 10% pretax labor income share in France, 1970-2010</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xdr:col>
          <xdr:colOff>9525</xdr:colOff>
          <xdr:row>16</xdr:row>
          <xdr:rowOff>0</xdr:rowOff>
        </xdr:from>
        <xdr:to>
          <xdr:col>1</xdr:col>
          <xdr:colOff>3619500</xdr:colOff>
          <xdr:row>16</xdr:row>
          <xdr:rowOff>0</xdr:rowOff>
        </xdr:to>
        <xdr:sp macro="" textlink="">
          <xdr:nvSpPr>
            <xdr:cNvPr id="1056" name="Button 32" hidden="1">
              <a:extLst>
                <a:ext uri="{63B3BB69-23CF-44E3-9099-C40C66FF867C}">
                  <a14:compatExt spid="_x0000_s1056"/>
                </a:ext>
                <a:ext uri="{FF2B5EF4-FFF2-40B4-BE49-F238E27FC236}">
                  <a16:creationId xmlns:a16="http://schemas.microsoft.com/office/drawing/2014/main" id="{00000000-0008-0000-0000-000020040000}"/>
                </a:ext>
              </a:extLst>
            </xdr:cNvPr>
            <xdr:cNvSpPr/>
          </xdr:nvSpPr>
          <xdr:spPr bwMode="auto">
            <a:xfrm>
              <a:off x="0" y="0"/>
              <a:ext cx="0" cy="0"/>
            </a:xfrm>
            <a:prstGeom prst="rect">
              <a:avLst/>
            </a:prstGeom>
            <a:noFill/>
            <a:ln w="9525">
              <a:miter lim="800000"/>
              <a:headEnd/>
              <a:tailEnd/>
            </a:ln>
          </xdr:spPr>
          <xdr:txBody>
            <a:bodyPr vertOverflow="clip" wrap="square" lIns="27432" tIns="22860" rIns="0" bIns="22860" anchor="ctr" upright="1"/>
            <a:lstStyle/>
            <a:p>
              <a:pPr algn="l" rtl="0">
                <a:defRPr sz="1000"/>
              </a:pPr>
              <a:r>
                <a:rPr lang="zh-CN" altLang="en-US" sz="1000" b="0" i="0" u="none" strike="noStrike" baseline="0">
                  <a:solidFill>
                    <a:srgbClr val="000000"/>
                  </a:solidFill>
                  <a:latin typeface="Arial"/>
                  <a:cs typeface="Arial"/>
                </a:rPr>
                <a:t>Decomposing bottom 90% pretax  labor income share in France, 1970-2010</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xdr:col>
          <xdr:colOff>9525</xdr:colOff>
          <xdr:row>16</xdr:row>
          <xdr:rowOff>0</xdr:rowOff>
        </xdr:from>
        <xdr:to>
          <xdr:col>2</xdr:col>
          <xdr:colOff>0</xdr:colOff>
          <xdr:row>16</xdr:row>
          <xdr:rowOff>0</xdr:rowOff>
        </xdr:to>
        <xdr:sp macro="" textlink="">
          <xdr:nvSpPr>
            <xdr:cNvPr id="1057" name="Button 33" hidden="1">
              <a:extLst>
                <a:ext uri="{63B3BB69-23CF-44E3-9099-C40C66FF867C}">
                  <a14:compatExt spid="_x0000_s1057"/>
                </a:ext>
                <a:ext uri="{FF2B5EF4-FFF2-40B4-BE49-F238E27FC236}">
                  <a16:creationId xmlns:a16="http://schemas.microsoft.com/office/drawing/2014/main" id="{00000000-0008-0000-0000-000021040000}"/>
                </a:ext>
              </a:extLst>
            </xdr:cNvPr>
            <xdr:cNvSpPr/>
          </xdr:nvSpPr>
          <xdr:spPr bwMode="auto">
            <a:xfrm>
              <a:off x="0" y="0"/>
              <a:ext cx="0" cy="0"/>
            </a:xfrm>
            <a:prstGeom prst="rect">
              <a:avLst/>
            </a:prstGeom>
            <a:noFill/>
            <a:ln w="9525">
              <a:miter lim="800000"/>
              <a:headEnd/>
              <a:tailEnd/>
            </a:ln>
          </xdr:spPr>
          <xdr:txBody>
            <a:bodyPr vertOverflow="clip" wrap="square" lIns="27432" tIns="22860" rIns="0" bIns="22860" anchor="ctr" upright="1"/>
            <a:lstStyle/>
            <a:p>
              <a:pPr algn="l" rtl="0">
                <a:defRPr sz="1000"/>
              </a:pPr>
              <a:r>
                <a:rPr lang="zh-CN" altLang="en-US" sz="1000" b="0" i="0" u="none" strike="noStrike" baseline="0">
                  <a:solidFill>
                    <a:srgbClr val="000000"/>
                  </a:solidFill>
                  <a:latin typeface="Arial"/>
                  <a:cs typeface="Arial"/>
                </a:rPr>
                <a:t>Pretax capital  income shares in France, 1970-2010</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xdr:col>
          <xdr:colOff>9525</xdr:colOff>
          <xdr:row>16</xdr:row>
          <xdr:rowOff>0</xdr:rowOff>
        </xdr:from>
        <xdr:to>
          <xdr:col>1</xdr:col>
          <xdr:colOff>3619500</xdr:colOff>
          <xdr:row>16</xdr:row>
          <xdr:rowOff>0</xdr:rowOff>
        </xdr:to>
        <xdr:sp macro="" textlink="">
          <xdr:nvSpPr>
            <xdr:cNvPr id="1058" name="Button 34" hidden="1">
              <a:extLst>
                <a:ext uri="{63B3BB69-23CF-44E3-9099-C40C66FF867C}">
                  <a14:compatExt spid="_x0000_s1058"/>
                </a:ext>
                <a:ext uri="{FF2B5EF4-FFF2-40B4-BE49-F238E27FC236}">
                  <a16:creationId xmlns:a16="http://schemas.microsoft.com/office/drawing/2014/main" id="{00000000-0008-0000-0000-000022040000}"/>
                </a:ext>
              </a:extLst>
            </xdr:cNvPr>
            <xdr:cNvSpPr/>
          </xdr:nvSpPr>
          <xdr:spPr bwMode="auto">
            <a:xfrm>
              <a:off x="0" y="0"/>
              <a:ext cx="0" cy="0"/>
            </a:xfrm>
            <a:prstGeom prst="rect">
              <a:avLst/>
            </a:prstGeom>
            <a:noFill/>
            <a:ln w="9525">
              <a:miter lim="800000"/>
              <a:headEnd/>
              <a:tailEnd/>
            </a:ln>
          </xdr:spPr>
          <xdr:txBody>
            <a:bodyPr vertOverflow="clip" wrap="square" lIns="27432" tIns="22860" rIns="0" bIns="22860" anchor="ctr" upright="1"/>
            <a:lstStyle/>
            <a:p>
              <a:pPr algn="l" rtl="0">
                <a:defRPr sz="1000"/>
              </a:pPr>
              <a:r>
                <a:rPr lang="zh-CN" altLang="en-US" sz="1000" b="0" i="0" u="none" strike="noStrike" baseline="0">
                  <a:solidFill>
                    <a:srgbClr val="000000"/>
                  </a:solidFill>
                  <a:latin typeface="Arial"/>
                  <a:cs typeface="Arial"/>
                </a:rPr>
                <a:t>Pretax labor income shares in France, 1970-2010</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xdr:col>
          <xdr:colOff>0</xdr:colOff>
          <xdr:row>16</xdr:row>
          <xdr:rowOff>0</xdr:rowOff>
        </xdr:from>
        <xdr:to>
          <xdr:col>1</xdr:col>
          <xdr:colOff>3609975</xdr:colOff>
          <xdr:row>16</xdr:row>
          <xdr:rowOff>0</xdr:rowOff>
        </xdr:to>
        <xdr:sp macro="" textlink="">
          <xdr:nvSpPr>
            <xdr:cNvPr id="1059" name="Button 35" hidden="1">
              <a:extLst>
                <a:ext uri="{63B3BB69-23CF-44E3-9099-C40C66FF867C}">
                  <a14:compatExt spid="_x0000_s1059"/>
                </a:ext>
                <a:ext uri="{FF2B5EF4-FFF2-40B4-BE49-F238E27FC236}">
                  <a16:creationId xmlns:a16="http://schemas.microsoft.com/office/drawing/2014/main" id="{00000000-0008-0000-0000-000023040000}"/>
                </a:ext>
              </a:extLst>
            </xdr:cNvPr>
            <xdr:cNvSpPr/>
          </xdr:nvSpPr>
          <xdr:spPr bwMode="auto">
            <a:xfrm>
              <a:off x="0" y="0"/>
              <a:ext cx="0" cy="0"/>
            </a:xfrm>
            <a:prstGeom prst="rect">
              <a:avLst/>
            </a:prstGeom>
            <a:noFill/>
            <a:ln w="9525">
              <a:miter lim="800000"/>
              <a:headEnd/>
              <a:tailEnd/>
            </a:ln>
          </xdr:spPr>
          <xdr:txBody>
            <a:bodyPr vertOverflow="clip" wrap="square" lIns="27432" tIns="22860" rIns="0" bIns="22860" anchor="ctr" upright="1"/>
            <a:lstStyle/>
            <a:p>
              <a:pPr algn="l" rtl="0">
                <a:defRPr sz="1000"/>
              </a:pPr>
              <a:r>
                <a:rPr lang="zh-CN" altLang="en-US" sz="1000" b="0" i="0" u="none" strike="noStrike" baseline="0">
                  <a:solidFill>
                    <a:srgbClr val="000000"/>
                  </a:solidFill>
                  <a:latin typeface="Arial"/>
                  <a:cs typeface="Arial"/>
                </a:rPr>
                <a:t>Wealth shares in France, 1970-2010</a:t>
              </a:r>
            </a:p>
            <a:p>
              <a:pPr algn="l" rtl="0">
                <a:defRPr sz="1000"/>
              </a:pPr>
              <a:endParaRPr lang="zh-CN" altLang="en-US" sz="1000" b="0" i="0" u="none" strike="noStrike" baseline="0">
                <a:solidFill>
                  <a:srgbClr val="000000"/>
                </a:solidFill>
                <a:latin typeface="Arial"/>
                <a:cs typeface="Arial"/>
              </a:endParaRP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xdr:col>
          <xdr:colOff>9525</xdr:colOff>
          <xdr:row>16</xdr:row>
          <xdr:rowOff>0</xdr:rowOff>
        </xdr:from>
        <xdr:to>
          <xdr:col>1</xdr:col>
          <xdr:colOff>3619500</xdr:colOff>
          <xdr:row>16</xdr:row>
          <xdr:rowOff>0</xdr:rowOff>
        </xdr:to>
        <xdr:sp macro="" textlink="">
          <xdr:nvSpPr>
            <xdr:cNvPr id="1060" name="Button 36" hidden="1">
              <a:extLst>
                <a:ext uri="{63B3BB69-23CF-44E3-9099-C40C66FF867C}">
                  <a14:compatExt spid="_x0000_s1060"/>
                </a:ext>
                <a:ext uri="{FF2B5EF4-FFF2-40B4-BE49-F238E27FC236}">
                  <a16:creationId xmlns:a16="http://schemas.microsoft.com/office/drawing/2014/main" id="{00000000-0008-0000-0000-000024040000}"/>
                </a:ext>
              </a:extLst>
            </xdr:cNvPr>
            <xdr:cNvSpPr/>
          </xdr:nvSpPr>
          <xdr:spPr bwMode="auto">
            <a:xfrm>
              <a:off x="0" y="0"/>
              <a:ext cx="0" cy="0"/>
            </a:xfrm>
            <a:prstGeom prst="rect">
              <a:avLst/>
            </a:prstGeom>
            <a:noFill/>
            <a:ln w="9525">
              <a:miter lim="800000"/>
              <a:headEnd/>
              <a:tailEnd/>
            </a:ln>
          </xdr:spPr>
          <xdr:txBody>
            <a:bodyPr vertOverflow="clip" wrap="square" lIns="27432" tIns="22860" rIns="0" bIns="22860" anchor="ctr" upright="1"/>
            <a:lstStyle/>
            <a:p>
              <a:pPr algn="l" rtl="0">
                <a:defRPr sz="1000"/>
              </a:pPr>
              <a:r>
                <a:rPr lang="zh-CN" altLang="en-US" sz="1000" b="0" i="0" u="none" strike="noStrike" baseline="0">
                  <a:solidFill>
                    <a:srgbClr val="000000"/>
                  </a:solidFill>
                  <a:latin typeface="Arial"/>
                  <a:cs typeface="Arial"/>
                </a:rPr>
                <a:t>Pretax income shares in France, 1970-2010</a:t>
              </a:r>
            </a:p>
            <a:p>
              <a:pPr algn="l" rtl="0">
                <a:defRPr sz="1000"/>
              </a:pPr>
              <a:r>
                <a:rPr lang="zh-CN" altLang="en-US" sz="1000" b="0" i="0" u="none" strike="noStrike" baseline="0">
                  <a:solidFill>
                    <a:srgbClr val="000000"/>
                  </a:solidFill>
                  <a:latin typeface="Arial"/>
                  <a:cs typeface="Arial"/>
                </a:rPr>
                <a:t>Pre-tax income shares in France, 1970-2010</a:t>
              </a:r>
            </a:p>
            <a:p>
              <a:pPr algn="l" rtl="0">
                <a:defRPr sz="1000"/>
              </a:pPr>
              <a:endParaRPr lang="zh-CN" altLang="en-US" sz="1000" b="0" i="0" u="none" strike="noStrike" baseline="0">
                <a:solidFill>
                  <a:srgbClr val="000000"/>
                </a:solidFill>
                <a:latin typeface="Arial"/>
                <a:cs typeface="Arial"/>
              </a:endParaRP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xdr:col>
          <xdr:colOff>9525</xdr:colOff>
          <xdr:row>16</xdr:row>
          <xdr:rowOff>0</xdr:rowOff>
        </xdr:from>
        <xdr:to>
          <xdr:col>1</xdr:col>
          <xdr:colOff>3619500</xdr:colOff>
          <xdr:row>16</xdr:row>
          <xdr:rowOff>0</xdr:rowOff>
        </xdr:to>
        <xdr:sp macro="" textlink="">
          <xdr:nvSpPr>
            <xdr:cNvPr id="1061" name="Button 37" hidden="1">
              <a:extLst>
                <a:ext uri="{63B3BB69-23CF-44E3-9099-C40C66FF867C}">
                  <a14:compatExt spid="_x0000_s1061"/>
                </a:ext>
                <a:ext uri="{FF2B5EF4-FFF2-40B4-BE49-F238E27FC236}">
                  <a16:creationId xmlns:a16="http://schemas.microsoft.com/office/drawing/2014/main" id="{00000000-0008-0000-0000-000025040000}"/>
                </a:ext>
              </a:extLst>
            </xdr:cNvPr>
            <xdr:cNvSpPr/>
          </xdr:nvSpPr>
          <xdr:spPr bwMode="auto">
            <a:xfrm>
              <a:off x="0" y="0"/>
              <a:ext cx="0" cy="0"/>
            </a:xfrm>
            <a:prstGeom prst="rect">
              <a:avLst/>
            </a:prstGeom>
            <a:noFill/>
            <a:ln w="9525">
              <a:miter lim="800000"/>
              <a:headEnd/>
              <a:tailEnd/>
            </a:ln>
          </xdr:spPr>
          <xdr:txBody>
            <a:bodyPr vertOverflow="clip" wrap="square" lIns="27432" tIns="22860" rIns="0" bIns="22860" anchor="ctr" upright="1"/>
            <a:lstStyle/>
            <a:p>
              <a:pPr algn="l" rtl="0">
                <a:defRPr sz="1000"/>
              </a:pPr>
              <a:r>
                <a:rPr lang="zh-CN" altLang="en-US" sz="1000" b="0" i="0" u="none" strike="noStrike" baseline="0">
                  <a:solidFill>
                    <a:srgbClr val="000000"/>
                  </a:solidFill>
                  <a:latin typeface="Arial"/>
                  <a:cs typeface="Arial"/>
                </a:rPr>
                <a:t>Decomposition of aggregate wealth, France 1970-2010</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xdr:col>
          <xdr:colOff>9525</xdr:colOff>
          <xdr:row>16</xdr:row>
          <xdr:rowOff>0</xdr:rowOff>
        </xdr:from>
        <xdr:to>
          <xdr:col>1</xdr:col>
          <xdr:colOff>3619500</xdr:colOff>
          <xdr:row>16</xdr:row>
          <xdr:rowOff>0</xdr:rowOff>
        </xdr:to>
        <xdr:sp macro="" textlink="">
          <xdr:nvSpPr>
            <xdr:cNvPr id="1062" name="Button 38" hidden="1">
              <a:extLst>
                <a:ext uri="{63B3BB69-23CF-44E3-9099-C40C66FF867C}">
                  <a14:compatExt spid="_x0000_s1062"/>
                </a:ext>
                <a:ext uri="{FF2B5EF4-FFF2-40B4-BE49-F238E27FC236}">
                  <a16:creationId xmlns:a16="http://schemas.microsoft.com/office/drawing/2014/main" id="{00000000-0008-0000-0000-000026040000}"/>
                </a:ext>
              </a:extLst>
            </xdr:cNvPr>
            <xdr:cNvSpPr/>
          </xdr:nvSpPr>
          <xdr:spPr bwMode="auto">
            <a:xfrm>
              <a:off x="0" y="0"/>
              <a:ext cx="0" cy="0"/>
            </a:xfrm>
            <a:prstGeom prst="rect">
              <a:avLst/>
            </a:prstGeom>
            <a:noFill/>
            <a:ln w="9525">
              <a:miter lim="800000"/>
              <a:headEnd/>
              <a:tailEnd/>
            </a:ln>
          </xdr:spPr>
          <xdr:txBody>
            <a:bodyPr vertOverflow="clip" wrap="square" lIns="27432" tIns="22860" rIns="0" bIns="22860" anchor="ctr" upright="1"/>
            <a:lstStyle/>
            <a:p>
              <a:pPr algn="l" rtl="0">
                <a:defRPr sz="1000"/>
              </a:pPr>
              <a:r>
                <a:rPr lang="zh-CN" altLang="en-US" sz="1000" b="0" i="0" u="none" strike="noStrike" baseline="0">
                  <a:solidFill>
                    <a:srgbClr val="000000"/>
                  </a:solidFill>
                  <a:latin typeface="Arial"/>
                  <a:cs typeface="Arial"/>
                </a:rPr>
                <a:t>Composition of top 10% wealth share, France 1970-2010</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xdr:col>
          <xdr:colOff>9525</xdr:colOff>
          <xdr:row>16</xdr:row>
          <xdr:rowOff>0</xdr:rowOff>
        </xdr:from>
        <xdr:to>
          <xdr:col>1</xdr:col>
          <xdr:colOff>3619500</xdr:colOff>
          <xdr:row>16</xdr:row>
          <xdr:rowOff>0</xdr:rowOff>
        </xdr:to>
        <xdr:sp macro="" textlink="">
          <xdr:nvSpPr>
            <xdr:cNvPr id="1063" name="Button 39" hidden="1">
              <a:extLst>
                <a:ext uri="{63B3BB69-23CF-44E3-9099-C40C66FF867C}">
                  <a14:compatExt spid="_x0000_s1063"/>
                </a:ext>
                <a:ext uri="{FF2B5EF4-FFF2-40B4-BE49-F238E27FC236}">
                  <a16:creationId xmlns:a16="http://schemas.microsoft.com/office/drawing/2014/main" id="{00000000-0008-0000-0000-000027040000}"/>
                </a:ext>
              </a:extLst>
            </xdr:cNvPr>
            <xdr:cNvSpPr/>
          </xdr:nvSpPr>
          <xdr:spPr bwMode="auto">
            <a:xfrm>
              <a:off x="0" y="0"/>
              <a:ext cx="0" cy="0"/>
            </a:xfrm>
            <a:prstGeom prst="rect">
              <a:avLst/>
            </a:prstGeom>
            <a:noFill/>
            <a:ln w="9525">
              <a:miter lim="800000"/>
              <a:headEnd/>
              <a:tailEnd/>
            </a:ln>
          </xdr:spPr>
          <xdr:txBody>
            <a:bodyPr vertOverflow="clip" wrap="square" lIns="27432" tIns="22860" rIns="0" bIns="22860" anchor="ctr" upright="1"/>
            <a:lstStyle/>
            <a:p>
              <a:pPr algn="l" rtl="0">
                <a:defRPr sz="1000"/>
              </a:pPr>
              <a:r>
                <a:rPr lang="zh-CN" altLang="en-US" sz="1000" b="0" i="0" u="none" strike="noStrike" baseline="0">
                  <a:solidFill>
                    <a:srgbClr val="000000"/>
                  </a:solidFill>
                  <a:latin typeface="Arial"/>
                  <a:cs typeface="Arial"/>
                </a:rPr>
                <a:t>Decomposition of top 10%  pretax capital income share in France, 1970-2010</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xdr:col>
          <xdr:colOff>9525</xdr:colOff>
          <xdr:row>16</xdr:row>
          <xdr:rowOff>0</xdr:rowOff>
        </xdr:from>
        <xdr:to>
          <xdr:col>1</xdr:col>
          <xdr:colOff>3619500</xdr:colOff>
          <xdr:row>16</xdr:row>
          <xdr:rowOff>0</xdr:rowOff>
        </xdr:to>
        <xdr:sp macro="" textlink="">
          <xdr:nvSpPr>
            <xdr:cNvPr id="1064" name="Button 40" hidden="1">
              <a:extLst>
                <a:ext uri="{63B3BB69-23CF-44E3-9099-C40C66FF867C}">
                  <a14:compatExt spid="_x0000_s1064"/>
                </a:ext>
                <a:ext uri="{FF2B5EF4-FFF2-40B4-BE49-F238E27FC236}">
                  <a16:creationId xmlns:a16="http://schemas.microsoft.com/office/drawing/2014/main" id="{00000000-0008-0000-0000-000028040000}"/>
                </a:ext>
              </a:extLst>
            </xdr:cNvPr>
            <xdr:cNvSpPr/>
          </xdr:nvSpPr>
          <xdr:spPr bwMode="auto">
            <a:xfrm>
              <a:off x="0" y="0"/>
              <a:ext cx="0" cy="0"/>
            </a:xfrm>
            <a:prstGeom prst="rect">
              <a:avLst/>
            </a:prstGeom>
            <a:noFill/>
            <a:ln w="9525">
              <a:miter lim="800000"/>
              <a:headEnd/>
              <a:tailEnd/>
            </a:ln>
          </xdr:spPr>
          <xdr:txBody>
            <a:bodyPr vertOverflow="clip" wrap="square" lIns="27432" tIns="22860" rIns="0" bIns="22860" anchor="ctr" upright="1"/>
            <a:lstStyle/>
            <a:p>
              <a:pPr algn="l" rtl="0">
                <a:defRPr sz="1000"/>
              </a:pPr>
              <a:r>
                <a:rPr lang="zh-CN" altLang="en-US" sz="1000" b="0" i="0" u="none" strike="noStrike" baseline="0">
                  <a:solidFill>
                    <a:srgbClr val="000000"/>
                  </a:solidFill>
                  <a:latin typeface="Arial"/>
                  <a:cs typeface="Arial"/>
                </a:rPr>
                <a:t>Decomposing top 10% pretax  labor income share in France, 1970-2010</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xdr:col>
          <xdr:colOff>9525</xdr:colOff>
          <xdr:row>16</xdr:row>
          <xdr:rowOff>0</xdr:rowOff>
        </xdr:from>
        <xdr:to>
          <xdr:col>1</xdr:col>
          <xdr:colOff>3619500</xdr:colOff>
          <xdr:row>16</xdr:row>
          <xdr:rowOff>0</xdr:rowOff>
        </xdr:to>
        <xdr:sp macro="" textlink="">
          <xdr:nvSpPr>
            <xdr:cNvPr id="1065" name="Button 41" hidden="1">
              <a:extLst>
                <a:ext uri="{63B3BB69-23CF-44E3-9099-C40C66FF867C}">
                  <a14:compatExt spid="_x0000_s1065"/>
                </a:ext>
                <a:ext uri="{FF2B5EF4-FFF2-40B4-BE49-F238E27FC236}">
                  <a16:creationId xmlns:a16="http://schemas.microsoft.com/office/drawing/2014/main" id="{00000000-0008-0000-0000-000029040000}"/>
                </a:ext>
              </a:extLst>
            </xdr:cNvPr>
            <xdr:cNvSpPr/>
          </xdr:nvSpPr>
          <xdr:spPr bwMode="auto">
            <a:xfrm>
              <a:off x="0" y="0"/>
              <a:ext cx="0" cy="0"/>
            </a:xfrm>
            <a:prstGeom prst="rect">
              <a:avLst/>
            </a:prstGeom>
            <a:noFill/>
            <a:ln w="9525">
              <a:miter lim="800000"/>
              <a:headEnd/>
              <a:tailEnd/>
            </a:ln>
          </xdr:spPr>
          <xdr:txBody>
            <a:bodyPr vertOverflow="clip" wrap="square" lIns="27432" tIns="22860" rIns="0" bIns="22860" anchor="ctr" upright="1"/>
            <a:lstStyle/>
            <a:p>
              <a:pPr algn="l" rtl="0">
                <a:defRPr sz="1000"/>
              </a:pPr>
              <a:r>
                <a:rPr lang="zh-CN" altLang="en-US" sz="1000" b="0" i="0" u="none" strike="noStrike" baseline="0">
                  <a:solidFill>
                    <a:srgbClr val="000000"/>
                  </a:solidFill>
                  <a:latin typeface="Arial"/>
                  <a:cs typeface="Arial"/>
                </a:rPr>
                <a:t>Decomposing bottom 90% pretax  labor income share in France, 1970-2010</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xdr:col>
          <xdr:colOff>9525</xdr:colOff>
          <xdr:row>16</xdr:row>
          <xdr:rowOff>0</xdr:rowOff>
        </xdr:from>
        <xdr:to>
          <xdr:col>1</xdr:col>
          <xdr:colOff>3619500</xdr:colOff>
          <xdr:row>16</xdr:row>
          <xdr:rowOff>0</xdr:rowOff>
        </xdr:to>
        <xdr:sp macro="" textlink="">
          <xdr:nvSpPr>
            <xdr:cNvPr id="1066" name="Button 42" hidden="1">
              <a:extLst>
                <a:ext uri="{63B3BB69-23CF-44E3-9099-C40C66FF867C}">
                  <a14:compatExt spid="_x0000_s1066"/>
                </a:ext>
                <a:ext uri="{FF2B5EF4-FFF2-40B4-BE49-F238E27FC236}">
                  <a16:creationId xmlns:a16="http://schemas.microsoft.com/office/drawing/2014/main" id="{00000000-0008-0000-0000-00002A040000}"/>
                </a:ext>
              </a:extLst>
            </xdr:cNvPr>
            <xdr:cNvSpPr/>
          </xdr:nvSpPr>
          <xdr:spPr bwMode="auto">
            <a:xfrm>
              <a:off x="0" y="0"/>
              <a:ext cx="0" cy="0"/>
            </a:xfrm>
            <a:prstGeom prst="rect">
              <a:avLst/>
            </a:prstGeom>
            <a:noFill/>
            <a:ln w="9525">
              <a:miter lim="800000"/>
              <a:headEnd/>
              <a:tailEnd/>
            </a:ln>
          </xdr:spPr>
          <xdr:txBody>
            <a:bodyPr vertOverflow="clip" wrap="square" lIns="27432" tIns="22860" rIns="0" bIns="22860" anchor="ctr" upright="1"/>
            <a:lstStyle/>
            <a:p>
              <a:pPr algn="l" rtl="0">
                <a:defRPr sz="1000"/>
              </a:pPr>
              <a:r>
                <a:rPr lang="zh-CN" altLang="en-US" sz="1000" b="0" i="0" u="none" strike="noStrike" baseline="0">
                  <a:solidFill>
                    <a:srgbClr val="000000"/>
                  </a:solidFill>
                  <a:latin typeface="Arial"/>
                  <a:cs typeface="Arial"/>
                </a:rPr>
                <a:t>Decomposing top 1% pretax  labor income share in France, 1970-2010</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xdr:col>
          <xdr:colOff>9525</xdr:colOff>
          <xdr:row>16</xdr:row>
          <xdr:rowOff>0</xdr:rowOff>
        </xdr:from>
        <xdr:to>
          <xdr:col>2</xdr:col>
          <xdr:colOff>0</xdr:colOff>
          <xdr:row>16</xdr:row>
          <xdr:rowOff>0</xdr:rowOff>
        </xdr:to>
        <xdr:sp macro="" textlink="">
          <xdr:nvSpPr>
            <xdr:cNvPr id="1067" name="Button 43" hidden="1">
              <a:extLst>
                <a:ext uri="{63B3BB69-23CF-44E3-9099-C40C66FF867C}">
                  <a14:compatExt spid="_x0000_s1067"/>
                </a:ext>
                <a:ext uri="{FF2B5EF4-FFF2-40B4-BE49-F238E27FC236}">
                  <a16:creationId xmlns:a16="http://schemas.microsoft.com/office/drawing/2014/main" id="{00000000-0008-0000-0000-00002B040000}"/>
                </a:ext>
              </a:extLst>
            </xdr:cNvPr>
            <xdr:cNvSpPr/>
          </xdr:nvSpPr>
          <xdr:spPr bwMode="auto">
            <a:xfrm>
              <a:off x="0" y="0"/>
              <a:ext cx="0" cy="0"/>
            </a:xfrm>
            <a:prstGeom prst="rect">
              <a:avLst/>
            </a:prstGeom>
            <a:noFill/>
            <a:ln w="9525">
              <a:miter lim="800000"/>
              <a:headEnd/>
              <a:tailEnd/>
            </a:ln>
          </xdr:spPr>
          <xdr:txBody>
            <a:bodyPr vertOverflow="clip" wrap="square" lIns="27432" tIns="22860" rIns="0" bIns="22860" anchor="ctr" upright="1"/>
            <a:lstStyle/>
            <a:p>
              <a:pPr algn="l" rtl="0">
                <a:defRPr sz="1000"/>
              </a:pPr>
              <a:r>
                <a:rPr lang="zh-CN" altLang="en-US" sz="1000" b="0" i="0" u="none" strike="noStrike" baseline="0">
                  <a:solidFill>
                    <a:srgbClr val="000000"/>
                  </a:solidFill>
                  <a:latin typeface="Arial"/>
                  <a:cs typeface="Arial"/>
                </a:rPr>
                <a:t>Top 10% pretax labor income share in France, 1970-2010 (by sex)</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xdr:col>
          <xdr:colOff>9525</xdr:colOff>
          <xdr:row>16</xdr:row>
          <xdr:rowOff>0</xdr:rowOff>
        </xdr:from>
        <xdr:to>
          <xdr:col>1</xdr:col>
          <xdr:colOff>3619500</xdr:colOff>
          <xdr:row>16</xdr:row>
          <xdr:rowOff>0</xdr:rowOff>
        </xdr:to>
        <xdr:sp macro="" textlink="">
          <xdr:nvSpPr>
            <xdr:cNvPr id="1068" name="Button 44" hidden="1">
              <a:extLst>
                <a:ext uri="{63B3BB69-23CF-44E3-9099-C40C66FF867C}">
                  <a14:compatExt spid="_x0000_s1068"/>
                </a:ext>
                <a:ext uri="{FF2B5EF4-FFF2-40B4-BE49-F238E27FC236}">
                  <a16:creationId xmlns:a16="http://schemas.microsoft.com/office/drawing/2014/main" id="{00000000-0008-0000-0000-00002C040000}"/>
                </a:ext>
              </a:extLst>
            </xdr:cNvPr>
            <xdr:cNvSpPr/>
          </xdr:nvSpPr>
          <xdr:spPr bwMode="auto">
            <a:xfrm>
              <a:off x="0" y="0"/>
              <a:ext cx="0" cy="0"/>
            </a:xfrm>
            <a:prstGeom prst="rect">
              <a:avLst/>
            </a:prstGeom>
            <a:noFill/>
            <a:ln w="9525">
              <a:miter lim="800000"/>
              <a:headEnd/>
              <a:tailEnd/>
            </a:ln>
          </xdr:spPr>
          <xdr:txBody>
            <a:bodyPr vertOverflow="clip" wrap="square" lIns="27432" tIns="22860" rIns="0" bIns="22860" anchor="ctr" upright="1"/>
            <a:lstStyle/>
            <a:p>
              <a:pPr algn="l" rtl="0">
                <a:defRPr sz="1000"/>
              </a:pPr>
              <a:r>
                <a:rPr lang="zh-CN" altLang="en-US" sz="1000" b="0" i="0" u="none" strike="noStrike" baseline="0">
                  <a:solidFill>
                    <a:srgbClr val="000000"/>
                  </a:solidFill>
                  <a:latin typeface="Arial"/>
                  <a:cs typeface="Arial"/>
                </a:rPr>
                <a:t>Share of capital income in pretax incomein  France, 1970-2010</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xdr:col>
          <xdr:colOff>9525</xdr:colOff>
          <xdr:row>16</xdr:row>
          <xdr:rowOff>0</xdr:rowOff>
        </xdr:from>
        <xdr:to>
          <xdr:col>1</xdr:col>
          <xdr:colOff>3619500</xdr:colOff>
          <xdr:row>16</xdr:row>
          <xdr:rowOff>0</xdr:rowOff>
        </xdr:to>
        <xdr:sp macro="" textlink="">
          <xdr:nvSpPr>
            <xdr:cNvPr id="1069" name="Button 45" hidden="1">
              <a:extLst>
                <a:ext uri="{63B3BB69-23CF-44E3-9099-C40C66FF867C}">
                  <a14:compatExt spid="_x0000_s1069"/>
                </a:ext>
                <a:ext uri="{FF2B5EF4-FFF2-40B4-BE49-F238E27FC236}">
                  <a16:creationId xmlns:a16="http://schemas.microsoft.com/office/drawing/2014/main" id="{00000000-0008-0000-0000-00002D040000}"/>
                </a:ext>
              </a:extLst>
            </xdr:cNvPr>
            <xdr:cNvSpPr/>
          </xdr:nvSpPr>
          <xdr:spPr bwMode="auto">
            <a:xfrm>
              <a:off x="0" y="0"/>
              <a:ext cx="0" cy="0"/>
            </a:xfrm>
            <a:prstGeom prst="rect">
              <a:avLst/>
            </a:prstGeom>
            <a:noFill/>
            <a:ln w="9525">
              <a:miter lim="800000"/>
              <a:headEnd/>
              <a:tailEnd/>
            </a:ln>
          </xdr:spPr>
          <xdr:txBody>
            <a:bodyPr vertOverflow="clip" wrap="square" lIns="27432" tIns="22860" rIns="0" bIns="22860" anchor="ctr" upright="1"/>
            <a:lstStyle/>
            <a:p>
              <a:pPr algn="l" rtl="0">
                <a:defRPr sz="1000"/>
              </a:pPr>
              <a:r>
                <a:rPr lang="zh-CN" altLang="en-US" sz="1000" b="0" i="0" u="none" strike="noStrike" baseline="0">
                  <a:solidFill>
                    <a:srgbClr val="000000"/>
                  </a:solidFill>
                  <a:latin typeface="Arial"/>
                  <a:cs typeface="Arial"/>
                </a:rPr>
                <a:t>Share of capital income among bottom 90% pretax income earners in France, 1970-2010</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xdr:col>
          <xdr:colOff>9525</xdr:colOff>
          <xdr:row>16</xdr:row>
          <xdr:rowOff>0</xdr:rowOff>
        </xdr:from>
        <xdr:to>
          <xdr:col>1</xdr:col>
          <xdr:colOff>3619500</xdr:colOff>
          <xdr:row>16</xdr:row>
          <xdr:rowOff>0</xdr:rowOff>
        </xdr:to>
        <xdr:sp macro="" textlink="">
          <xdr:nvSpPr>
            <xdr:cNvPr id="1070" name="Button 46" hidden="1">
              <a:extLst>
                <a:ext uri="{63B3BB69-23CF-44E3-9099-C40C66FF867C}">
                  <a14:compatExt spid="_x0000_s1070"/>
                </a:ext>
                <a:ext uri="{FF2B5EF4-FFF2-40B4-BE49-F238E27FC236}">
                  <a16:creationId xmlns:a16="http://schemas.microsoft.com/office/drawing/2014/main" id="{00000000-0008-0000-0000-00002E040000}"/>
                </a:ext>
              </a:extLst>
            </xdr:cNvPr>
            <xdr:cNvSpPr/>
          </xdr:nvSpPr>
          <xdr:spPr bwMode="auto">
            <a:xfrm>
              <a:off x="0" y="0"/>
              <a:ext cx="0" cy="0"/>
            </a:xfrm>
            <a:prstGeom prst="rect">
              <a:avLst/>
            </a:prstGeom>
            <a:noFill/>
            <a:ln w="9525">
              <a:miter lim="800000"/>
              <a:headEnd/>
              <a:tailEnd/>
            </a:ln>
          </xdr:spPr>
          <xdr:txBody>
            <a:bodyPr vertOverflow="clip" wrap="square" lIns="27432" tIns="22860" rIns="0" bIns="22860" anchor="ctr" upright="1"/>
            <a:lstStyle/>
            <a:p>
              <a:pPr algn="l" rtl="0">
                <a:defRPr sz="1000"/>
              </a:pPr>
              <a:r>
                <a:rPr lang="zh-CN" altLang="en-US" sz="1000" b="0" i="0" u="none" strike="noStrike" baseline="0">
                  <a:solidFill>
                    <a:srgbClr val="000000"/>
                  </a:solidFill>
                  <a:latin typeface="Arial"/>
                  <a:cs typeface="Arial"/>
                </a:rPr>
                <a:t>Share of capital income among top 10% pretax income earners in France, 1970-2010</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xdr:col>
          <xdr:colOff>9525</xdr:colOff>
          <xdr:row>16</xdr:row>
          <xdr:rowOff>0</xdr:rowOff>
        </xdr:from>
        <xdr:to>
          <xdr:col>1</xdr:col>
          <xdr:colOff>3619500</xdr:colOff>
          <xdr:row>16</xdr:row>
          <xdr:rowOff>0</xdr:rowOff>
        </xdr:to>
        <xdr:sp macro="" textlink="">
          <xdr:nvSpPr>
            <xdr:cNvPr id="1071" name="Button 47" hidden="1">
              <a:extLst>
                <a:ext uri="{63B3BB69-23CF-44E3-9099-C40C66FF867C}">
                  <a14:compatExt spid="_x0000_s1071"/>
                </a:ext>
                <a:ext uri="{FF2B5EF4-FFF2-40B4-BE49-F238E27FC236}">
                  <a16:creationId xmlns:a16="http://schemas.microsoft.com/office/drawing/2014/main" id="{00000000-0008-0000-0000-00002F040000}"/>
                </a:ext>
              </a:extLst>
            </xdr:cNvPr>
            <xdr:cNvSpPr/>
          </xdr:nvSpPr>
          <xdr:spPr bwMode="auto">
            <a:xfrm>
              <a:off x="0" y="0"/>
              <a:ext cx="0" cy="0"/>
            </a:xfrm>
            <a:prstGeom prst="rect">
              <a:avLst/>
            </a:prstGeom>
            <a:noFill/>
            <a:ln w="9525">
              <a:miter lim="800000"/>
              <a:headEnd/>
              <a:tailEnd/>
            </a:ln>
          </xdr:spPr>
          <xdr:txBody>
            <a:bodyPr vertOverflow="clip" wrap="square" lIns="27432" tIns="22860" rIns="0" bIns="22860" anchor="ctr" upright="1"/>
            <a:lstStyle/>
            <a:p>
              <a:pPr algn="l" rtl="0">
                <a:defRPr sz="1000"/>
              </a:pPr>
              <a:r>
                <a:rPr lang="zh-CN" altLang="en-US" sz="1000" b="0" i="0" u="none" strike="noStrike" baseline="0">
                  <a:solidFill>
                    <a:srgbClr val="000000"/>
                  </a:solidFill>
                  <a:latin typeface="Arial"/>
                  <a:cs typeface="Arial"/>
                </a:rPr>
                <a:t>Share of capital income in pretax income in France, by year and level of pretax income </a:t>
              </a:r>
            </a:p>
            <a:p>
              <a:pPr algn="l" rtl="0">
                <a:defRPr sz="1000"/>
              </a:pPr>
              <a:endParaRPr lang="zh-CN" altLang="en-US" sz="1000" b="0" i="0" u="none" strike="noStrike" baseline="0">
                <a:solidFill>
                  <a:srgbClr val="000000"/>
                </a:solidFill>
                <a:latin typeface="Arial"/>
                <a:cs typeface="Arial"/>
              </a:endParaRPr>
            </a:p>
            <a:p>
              <a:pPr algn="l" rtl="0">
                <a:defRPr sz="1000"/>
              </a:pPr>
              <a:endParaRPr lang="zh-CN" altLang="en-US" sz="1000" b="0" i="0" u="none" strike="noStrike" baseline="0">
                <a:solidFill>
                  <a:srgbClr val="000000"/>
                </a:solidFill>
                <a:latin typeface="Arial"/>
                <a:cs typeface="Arial"/>
              </a:endParaRP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xdr:col>
          <xdr:colOff>9525</xdr:colOff>
          <xdr:row>16</xdr:row>
          <xdr:rowOff>0</xdr:rowOff>
        </xdr:from>
        <xdr:to>
          <xdr:col>1</xdr:col>
          <xdr:colOff>3619500</xdr:colOff>
          <xdr:row>16</xdr:row>
          <xdr:rowOff>0</xdr:rowOff>
        </xdr:to>
        <xdr:sp macro="" textlink="">
          <xdr:nvSpPr>
            <xdr:cNvPr id="1072" name="Button 48" hidden="1">
              <a:extLst>
                <a:ext uri="{63B3BB69-23CF-44E3-9099-C40C66FF867C}">
                  <a14:compatExt spid="_x0000_s1072"/>
                </a:ext>
                <a:ext uri="{FF2B5EF4-FFF2-40B4-BE49-F238E27FC236}">
                  <a16:creationId xmlns:a16="http://schemas.microsoft.com/office/drawing/2014/main" id="{00000000-0008-0000-0000-000030040000}"/>
                </a:ext>
              </a:extLst>
            </xdr:cNvPr>
            <xdr:cNvSpPr/>
          </xdr:nvSpPr>
          <xdr:spPr bwMode="auto">
            <a:xfrm>
              <a:off x="0" y="0"/>
              <a:ext cx="0" cy="0"/>
            </a:xfrm>
            <a:prstGeom prst="rect">
              <a:avLst/>
            </a:prstGeom>
            <a:noFill/>
            <a:ln w="9525">
              <a:miter lim="800000"/>
              <a:headEnd/>
              <a:tailEnd/>
            </a:ln>
          </xdr:spPr>
          <xdr:txBody>
            <a:bodyPr vertOverflow="clip" wrap="square" lIns="27432" tIns="22860" rIns="0" bIns="22860" anchor="ctr" upright="1"/>
            <a:lstStyle/>
            <a:p>
              <a:pPr algn="l" rtl="0">
                <a:defRPr sz="1000"/>
              </a:pPr>
              <a:r>
                <a:rPr lang="zh-CN" altLang="en-US" sz="1000" b="0" i="0" u="none" strike="noStrike" baseline="0">
                  <a:solidFill>
                    <a:srgbClr val="000000"/>
                  </a:solidFill>
                  <a:latin typeface="Arial"/>
                  <a:cs typeface="Arial"/>
                </a:rPr>
                <a:t>Share of capital income (excl. liquidities) in pretax income in France, by year and level of pretax income</a:t>
              </a:r>
            </a:p>
            <a:p>
              <a:pPr algn="l" rtl="0">
                <a:defRPr sz="1000"/>
              </a:pPr>
              <a:endParaRPr lang="zh-CN" altLang="en-US" sz="1000" b="0" i="0" u="none" strike="noStrike" baseline="0">
                <a:solidFill>
                  <a:srgbClr val="000000"/>
                </a:solidFill>
                <a:latin typeface="Arial"/>
                <a:cs typeface="Arial"/>
              </a:endParaRP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xdr:col>
          <xdr:colOff>9525</xdr:colOff>
          <xdr:row>16</xdr:row>
          <xdr:rowOff>0</xdr:rowOff>
        </xdr:from>
        <xdr:to>
          <xdr:col>2</xdr:col>
          <xdr:colOff>0</xdr:colOff>
          <xdr:row>16</xdr:row>
          <xdr:rowOff>0</xdr:rowOff>
        </xdr:to>
        <xdr:sp macro="" textlink="">
          <xdr:nvSpPr>
            <xdr:cNvPr id="1073" name="Button 49" hidden="1">
              <a:extLst>
                <a:ext uri="{63B3BB69-23CF-44E3-9099-C40C66FF867C}">
                  <a14:compatExt spid="_x0000_s1073"/>
                </a:ext>
                <a:ext uri="{FF2B5EF4-FFF2-40B4-BE49-F238E27FC236}">
                  <a16:creationId xmlns:a16="http://schemas.microsoft.com/office/drawing/2014/main" id="{00000000-0008-0000-0000-000031040000}"/>
                </a:ext>
              </a:extLst>
            </xdr:cNvPr>
            <xdr:cNvSpPr/>
          </xdr:nvSpPr>
          <xdr:spPr bwMode="auto">
            <a:xfrm>
              <a:off x="0" y="0"/>
              <a:ext cx="0" cy="0"/>
            </a:xfrm>
            <a:prstGeom prst="rect">
              <a:avLst/>
            </a:prstGeom>
            <a:noFill/>
            <a:ln w="9525">
              <a:miter lim="800000"/>
              <a:headEnd/>
              <a:tailEnd/>
            </a:ln>
          </xdr:spPr>
          <xdr:txBody>
            <a:bodyPr vertOverflow="clip" wrap="square" lIns="27432" tIns="22860" rIns="0" bIns="22860" anchor="ctr" upright="1"/>
            <a:lstStyle/>
            <a:p>
              <a:pPr algn="l" rtl="0">
                <a:defRPr sz="1000"/>
              </a:pPr>
              <a:r>
                <a:rPr lang="zh-CN" altLang="en-US" sz="1000" b="0" i="0" u="none" strike="noStrike" baseline="0">
                  <a:solidFill>
                    <a:srgbClr val="000000"/>
                  </a:solidFill>
                  <a:latin typeface="Arial"/>
                  <a:cs typeface="Arial"/>
                </a:rPr>
                <a:t>Decomposing top 10% wealth shares, France 1970-2012</a:t>
              </a:r>
            </a:p>
            <a:p>
              <a:pPr algn="l" rtl="0">
                <a:defRPr sz="1000"/>
              </a:pPr>
              <a:r>
                <a:rPr lang="zh-CN" altLang="en-US" sz="1000" b="0" i="0" u="none" strike="noStrike" baseline="0">
                  <a:solidFill>
                    <a:srgbClr val="000000"/>
                  </a:solidFill>
                  <a:latin typeface="Arial"/>
                  <a:cs typeface="Arial"/>
                </a:rPr>
                <a:t>Decomposing top 10% wealth shares, France 1970-2012</a:t>
              </a:r>
            </a:p>
            <a:p>
              <a:pPr algn="l" rtl="0">
                <a:defRPr sz="1000"/>
              </a:pPr>
              <a:endParaRPr lang="zh-CN" altLang="en-US" sz="1000" b="0" i="0" u="none" strike="noStrike" baseline="0">
                <a:solidFill>
                  <a:srgbClr val="000000"/>
                </a:solidFill>
                <a:latin typeface="Arial"/>
                <a:cs typeface="Arial"/>
              </a:endParaRP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xdr:col>
          <xdr:colOff>9525</xdr:colOff>
          <xdr:row>16</xdr:row>
          <xdr:rowOff>0</xdr:rowOff>
        </xdr:from>
        <xdr:to>
          <xdr:col>1</xdr:col>
          <xdr:colOff>3609975</xdr:colOff>
          <xdr:row>16</xdr:row>
          <xdr:rowOff>0</xdr:rowOff>
        </xdr:to>
        <xdr:sp macro="" textlink="">
          <xdr:nvSpPr>
            <xdr:cNvPr id="1074" name="Button 50" hidden="1">
              <a:extLst>
                <a:ext uri="{63B3BB69-23CF-44E3-9099-C40C66FF867C}">
                  <a14:compatExt spid="_x0000_s1074"/>
                </a:ext>
                <a:ext uri="{FF2B5EF4-FFF2-40B4-BE49-F238E27FC236}">
                  <a16:creationId xmlns:a16="http://schemas.microsoft.com/office/drawing/2014/main" id="{00000000-0008-0000-0000-000032040000}"/>
                </a:ext>
              </a:extLst>
            </xdr:cNvPr>
            <xdr:cNvSpPr/>
          </xdr:nvSpPr>
          <xdr:spPr bwMode="auto">
            <a:xfrm>
              <a:off x="0" y="0"/>
              <a:ext cx="0" cy="0"/>
            </a:xfrm>
            <a:prstGeom prst="rect">
              <a:avLst/>
            </a:prstGeom>
            <a:noFill/>
            <a:ln w="9525">
              <a:miter lim="800000"/>
              <a:headEnd/>
              <a:tailEnd/>
            </a:ln>
          </xdr:spPr>
          <xdr:txBody>
            <a:bodyPr vertOverflow="clip" wrap="square" lIns="27432" tIns="22860" rIns="0" bIns="22860" anchor="ctr" upright="1"/>
            <a:lstStyle/>
            <a:p>
              <a:pPr algn="l" rtl="0">
                <a:defRPr sz="1000"/>
              </a:pPr>
              <a:r>
                <a:rPr lang="zh-CN" altLang="en-US" sz="1000" b="0" i="0" u="none" strike="noStrike" baseline="0">
                  <a:solidFill>
                    <a:srgbClr val="000000"/>
                  </a:solidFill>
                  <a:latin typeface="Arial"/>
                  <a:cs typeface="Arial"/>
                </a:rPr>
                <a:t>Top 10% wealth share in France, 1970-2010</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xdr:col>
          <xdr:colOff>9525</xdr:colOff>
          <xdr:row>16</xdr:row>
          <xdr:rowOff>0</xdr:rowOff>
        </xdr:from>
        <xdr:to>
          <xdr:col>1</xdr:col>
          <xdr:colOff>3609975</xdr:colOff>
          <xdr:row>16</xdr:row>
          <xdr:rowOff>0</xdr:rowOff>
        </xdr:to>
        <xdr:sp macro="" textlink="">
          <xdr:nvSpPr>
            <xdr:cNvPr id="1075" name="Button 51" hidden="1">
              <a:extLst>
                <a:ext uri="{63B3BB69-23CF-44E3-9099-C40C66FF867C}">
                  <a14:compatExt spid="_x0000_s1075"/>
                </a:ext>
                <a:ext uri="{FF2B5EF4-FFF2-40B4-BE49-F238E27FC236}">
                  <a16:creationId xmlns:a16="http://schemas.microsoft.com/office/drawing/2014/main" id="{00000000-0008-0000-0000-000033040000}"/>
                </a:ext>
              </a:extLst>
            </xdr:cNvPr>
            <xdr:cNvSpPr/>
          </xdr:nvSpPr>
          <xdr:spPr bwMode="auto">
            <a:xfrm>
              <a:off x="0" y="0"/>
              <a:ext cx="0" cy="0"/>
            </a:xfrm>
            <a:prstGeom prst="rect">
              <a:avLst/>
            </a:prstGeom>
            <a:noFill/>
            <a:ln w="9525">
              <a:miter lim="800000"/>
              <a:headEnd/>
              <a:tailEnd/>
            </a:ln>
          </xdr:spPr>
          <xdr:txBody>
            <a:bodyPr vertOverflow="clip" wrap="square" lIns="27432" tIns="22860" rIns="0" bIns="22860" anchor="ctr" upright="1"/>
            <a:lstStyle/>
            <a:p>
              <a:pPr algn="l" rtl="0">
                <a:defRPr sz="1000"/>
              </a:pPr>
              <a:r>
                <a:rPr lang="zh-CN" altLang="en-US" sz="1000" b="0" i="0" u="none" strike="noStrike" baseline="0">
                  <a:solidFill>
                    <a:srgbClr val="000000"/>
                  </a:solidFill>
                  <a:latin typeface="Arial"/>
                  <a:cs typeface="Arial"/>
                </a:rPr>
                <a:t>Top wealth shares: decomposing top 1%, France 1970-2012</a:t>
              </a:r>
            </a:p>
            <a:p>
              <a:pPr algn="l" rtl="0">
                <a:defRPr sz="1000"/>
              </a:pPr>
              <a:endParaRPr lang="zh-CN" altLang="en-US" sz="1000" b="0" i="0" u="none" strike="noStrike" baseline="0">
                <a:solidFill>
                  <a:srgbClr val="000000"/>
                </a:solidFill>
                <a:latin typeface="Arial"/>
                <a:cs typeface="Arial"/>
              </a:endParaRP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xdr:col>
          <xdr:colOff>9525</xdr:colOff>
          <xdr:row>16</xdr:row>
          <xdr:rowOff>0</xdr:rowOff>
        </xdr:from>
        <xdr:to>
          <xdr:col>1</xdr:col>
          <xdr:colOff>3619500</xdr:colOff>
          <xdr:row>16</xdr:row>
          <xdr:rowOff>0</xdr:rowOff>
        </xdr:to>
        <xdr:sp macro="" textlink="">
          <xdr:nvSpPr>
            <xdr:cNvPr id="1076" name="Button 52" hidden="1">
              <a:extLst>
                <a:ext uri="{63B3BB69-23CF-44E3-9099-C40C66FF867C}">
                  <a14:compatExt spid="_x0000_s1076"/>
                </a:ext>
                <a:ext uri="{FF2B5EF4-FFF2-40B4-BE49-F238E27FC236}">
                  <a16:creationId xmlns:a16="http://schemas.microsoft.com/office/drawing/2014/main" id="{00000000-0008-0000-0000-000034040000}"/>
                </a:ext>
              </a:extLst>
            </xdr:cNvPr>
            <xdr:cNvSpPr/>
          </xdr:nvSpPr>
          <xdr:spPr bwMode="auto">
            <a:xfrm>
              <a:off x="0" y="0"/>
              <a:ext cx="0" cy="0"/>
            </a:xfrm>
            <a:prstGeom prst="rect">
              <a:avLst/>
            </a:prstGeom>
            <a:noFill/>
            <a:ln w="9525">
              <a:miter lim="800000"/>
              <a:headEnd/>
              <a:tailEnd/>
            </a:ln>
          </xdr:spPr>
          <xdr:txBody>
            <a:bodyPr vertOverflow="clip" wrap="square" lIns="27432" tIns="22860" rIns="0" bIns="22860" anchor="ctr" upright="1"/>
            <a:lstStyle/>
            <a:p>
              <a:pPr algn="l" rtl="0">
                <a:defRPr sz="1000"/>
              </a:pPr>
              <a:r>
                <a:rPr lang="zh-CN" altLang="en-US" sz="1000" b="0" i="0" u="none" strike="noStrike" baseline="0">
                  <a:solidFill>
                    <a:srgbClr val="000000"/>
                  </a:solidFill>
                  <a:latin typeface="Arial"/>
                  <a:cs typeface="Arial"/>
                </a:rPr>
                <a:t>Bottom 90%  pretax labor income share in France, 1970-2010</a:t>
              </a:r>
            </a:p>
          </xdr:txBody>
        </xdr:sp>
        <xdr:clientData fPrintsWithSheet="0"/>
      </xdr:twoCellAnchor>
    </mc:Choice>
    <mc:Fallback/>
  </mc:AlternateContent>
</xdr:wsDr>
</file>

<file path=xl/drawings/drawing10.xml><?xml version="1.0" encoding="utf-8"?>
<xdr:wsDr xmlns:xdr="http://schemas.openxmlformats.org/drawingml/2006/spreadsheetDrawing" xmlns:a="http://schemas.openxmlformats.org/drawingml/2006/main">
  <xdr:absoluteAnchor>
    <xdr:pos x="0" y="0"/>
    <xdr:ext cx="9153525" cy="5657850"/>
    <xdr:graphicFrame macro="">
      <xdr:nvGraphicFramePr>
        <xdr:cNvPr id="2" name="Chart 1">
          <a:extLst>
            <a:ext uri="{FF2B5EF4-FFF2-40B4-BE49-F238E27FC236}">
              <a16:creationId xmlns:a16="http://schemas.microsoft.com/office/drawing/2014/main" id="{00000000-0008-0000-05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1.xml><?xml version="1.0" encoding="utf-8"?>
<c:userShapes xmlns:c="http://schemas.openxmlformats.org/drawingml/2006/chart">
  <cdr:relSizeAnchor xmlns:cdr="http://schemas.openxmlformats.org/drawingml/2006/chartDrawing">
    <cdr:from>
      <cdr:x>0.06104</cdr:x>
      <cdr:y>0.87669</cdr:y>
    </cdr:from>
    <cdr:to>
      <cdr:x>1</cdr:x>
      <cdr:y>1</cdr:y>
    </cdr:to>
    <cdr:sp macro="" textlink="">
      <cdr:nvSpPr>
        <cdr:cNvPr id="2" name="ZoneTexte 1"/>
        <cdr:cNvSpPr txBox="1"/>
      </cdr:nvSpPr>
      <cdr:spPr>
        <a:xfrm xmlns:a="http://schemas.openxmlformats.org/drawingml/2006/main">
          <a:off x="556260" y="4930140"/>
          <a:ext cx="8557260" cy="69342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fr-FR" sz="1100"/>
        </a:p>
      </cdr:txBody>
    </cdr:sp>
  </cdr:relSizeAnchor>
  <cdr:relSizeAnchor xmlns:cdr="http://schemas.openxmlformats.org/drawingml/2006/chartDrawing">
    <cdr:from>
      <cdr:x>0.04013</cdr:x>
      <cdr:y>0.89973</cdr:y>
    </cdr:from>
    <cdr:to>
      <cdr:x>0.98411</cdr:x>
      <cdr:y>0.99458</cdr:y>
    </cdr:to>
    <cdr:sp macro="" textlink="">
      <cdr:nvSpPr>
        <cdr:cNvPr id="3" name="ZoneTexte 2"/>
        <cdr:cNvSpPr txBox="1"/>
      </cdr:nvSpPr>
      <cdr:spPr>
        <a:xfrm xmlns:a="http://schemas.openxmlformats.org/drawingml/2006/main">
          <a:off x="365760" y="5059680"/>
          <a:ext cx="8602946" cy="5334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endParaRPr lang="fr-FR" sz="11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0.06104</cdr:x>
      <cdr:y>0.87669</cdr:y>
    </cdr:from>
    <cdr:to>
      <cdr:x>1</cdr:x>
      <cdr:y>1</cdr:y>
    </cdr:to>
    <cdr:sp macro="" textlink="">
      <cdr:nvSpPr>
        <cdr:cNvPr id="4" name="ZoneTexte 1"/>
        <cdr:cNvSpPr txBox="1"/>
      </cdr:nvSpPr>
      <cdr:spPr>
        <a:xfrm xmlns:a="http://schemas.openxmlformats.org/drawingml/2006/main">
          <a:off x="556260" y="4930140"/>
          <a:ext cx="8557260" cy="69342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fr-FR" sz="1100"/>
        </a:p>
      </cdr:txBody>
    </cdr:sp>
  </cdr:relSizeAnchor>
  <cdr:relSizeAnchor xmlns:cdr="http://schemas.openxmlformats.org/drawingml/2006/chartDrawing">
    <cdr:from>
      <cdr:x>0.06104</cdr:x>
      <cdr:y>0.87669</cdr:y>
    </cdr:from>
    <cdr:to>
      <cdr:x>1</cdr:x>
      <cdr:y>1</cdr:y>
    </cdr:to>
    <cdr:sp macro="" textlink="">
      <cdr:nvSpPr>
        <cdr:cNvPr id="6" name="ZoneTexte 1"/>
        <cdr:cNvSpPr txBox="1"/>
      </cdr:nvSpPr>
      <cdr:spPr>
        <a:xfrm xmlns:a="http://schemas.openxmlformats.org/drawingml/2006/main">
          <a:off x="556260" y="4930140"/>
          <a:ext cx="8557260" cy="69342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fr-FR" sz="1100"/>
        </a:p>
      </cdr:txBody>
    </cdr:sp>
  </cdr:relSizeAnchor>
  <cdr:relSizeAnchor xmlns:cdr="http://schemas.openxmlformats.org/drawingml/2006/chartDrawing">
    <cdr:from>
      <cdr:x>0.03511</cdr:x>
      <cdr:y>0.88889</cdr:y>
    </cdr:from>
    <cdr:to>
      <cdr:x>0.98661</cdr:x>
      <cdr:y>1</cdr:y>
    </cdr:to>
    <cdr:sp macro="" textlink="">
      <cdr:nvSpPr>
        <cdr:cNvPr id="9" name="ZoneTexte 2"/>
        <cdr:cNvSpPr txBox="1"/>
      </cdr:nvSpPr>
      <cdr:spPr>
        <a:xfrm xmlns:a="http://schemas.openxmlformats.org/drawingml/2006/main">
          <a:off x="320011" y="4998721"/>
          <a:ext cx="8671514" cy="624839"/>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r>
            <a:rPr lang="fr-FR" sz="1100">
              <a:latin typeface="Arial" panose="020B0604020202020204" pitchFamily="34" charset="0"/>
              <a:cs typeface="Arial" panose="020B0604020202020204" pitchFamily="34" charset="0"/>
            </a:rPr>
            <a:t>Distribution</a:t>
          </a:r>
          <a:r>
            <a:rPr lang="fr-FR" sz="1100" baseline="0">
              <a:latin typeface="Arial" panose="020B0604020202020204" pitchFamily="34" charset="0"/>
              <a:cs typeface="Arial" panose="020B0604020202020204" pitchFamily="34" charset="0"/>
            </a:rPr>
            <a:t> of pretax national income (before taxes and transfers, except pensions and unempl. insurance) among adults.  </a:t>
          </a:r>
        </a:p>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r>
            <a:rPr lang="fr-FR" sz="1100" baseline="0">
              <a:latin typeface="Arial" panose="020B0604020202020204" pitchFamily="34" charset="0"/>
              <a:cs typeface="Arial" panose="020B0604020202020204" pitchFamily="34" charset="0"/>
            </a:rPr>
            <a:t>Corrected estimates combine survey, fiscal, wealth and national accounts data. Raw estimates rely only on self-reported survey data.</a:t>
          </a:r>
        </a:p>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r>
            <a:rPr lang="fr-FR" sz="1100" baseline="0">
              <a:latin typeface="Arial" panose="020B0604020202020204" pitchFamily="34" charset="0"/>
              <a:cs typeface="Arial" panose="020B0604020202020204" pitchFamily="34" charset="0"/>
            </a:rPr>
            <a:t>Equal-split-adults series (income of married couples divided by two).</a:t>
          </a:r>
          <a:endParaRPr lang="fr-FR" sz="1100">
            <a:latin typeface="Arial" panose="020B0604020202020204" pitchFamily="34" charset="0"/>
            <a:cs typeface="Arial" panose="020B0604020202020204" pitchFamily="34" charset="0"/>
          </a:endParaRPr>
        </a:p>
      </cdr:txBody>
    </cdr:sp>
  </cdr:relSizeAnchor>
</c:userShapes>
</file>

<file path=xl/drawings/drawing12.xml><?xml version="1.0" encoding="utf-8"?>
<xdr:wsDr xmlns:xdr="http://schemas.openxmlformats.org/drawingml/2006/spreadsheetDrawing" xmlns:a="http://schemas.openxmlformats.org/drawingml/2006/main">
  <xdr:absoluteAnchor>
    <xdr:pos x="0" y="0"/>
    <xdr:ext cx="9153525" cy="5657850"/>
    <xdr:graphicFrame macro="">
      <xdr:nvGraphicFramePr>
        <xdr:cNvPr id="2" name="Chart 1">
          <a:extLst>
            <a:ext uri="{FF2B5EF4-FFF2-40B4-BE49-F238E27FC236}">
              <a16:creationId xmlns:a16="http://schemas.microsoft.com/office/drawing/2014/main" id="{00000000-0008-0000-06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3.xml><?xml version="1.0" encoding="utf-8"?>
<c:userShapes xmlns:c="http://schemas.openxmlformats.org/drawingml/2006/chart">
  <cdr:relSizeAnchor xmlns:cdr="http://schemas.openxmlformats.org/drawingml/2006/chartDrawing">
    <cdr:from>
      <cdr:x>0.06104</cdr:x>
      <cdr:y>0.87669</cdr:y>
    </cdr:from>
    <cdr:to>
      <cdr:x>1</cdr:x>
      <cdr:y>1</cdr:y>
    </cdr:to>
    <cdr:sp macro="" textlink="">
      <cdr:nvSpPr>
        <cdr:cNvPr id="2" name="ZoneTexte 1"/>
        <cdr:cNvSpPr txBox="1"/>
      </cdr:nvSpPr>
      <cdr:spPr>
        <a:xfrm xmlns:a="http://schemas.openxmlformats.org/drawingml/2006/main">
          <a:off x="556260" y="4930140"/>
          <a:ext cx="8557260" cy="69342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fr-FR" sz="1100"/>
        </a:p>
      </cdr:txBody>
    </cdr:sp>
  </cdr:relSizeAnchor>
  <cdr:relSizeAnchor xmlns:cdr="http://schemas.openxmlformats.org/drawingml/2006/chartDrawing">
    <cdr:from>
      <cdr:x>0.04013</cdr:x>
      <cdr:y>0.89973</cdr:y>
    </cdr:from>
    <cdr:to>
      <cdr:x>0.98411</cdr:x>
      <cdr:y>0.99458</cdr:y>
    </cdr:to>
    <cdr:sp macro="" textlink="">
      <cdr:nvSpPr>
        <cdr:cNvPr id="3" name="ZoneTexte 2"/>
        <cdr:cNvSpPr txBox="1"/>
      </cdr:nvSpPr>
      <cdr:spPr>
        <a:xfrm xmlns:a="http://schemas.openxmlformats.org/drawingml/2006/main">
          <a:off x="365760" y="5059680"/>
          <a:ext cx="8602946" cy="5334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endParaRPr lang="fr-FR" sz="11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0.06104</cdr:x>
      <cdr:y>0.87669</cdr:y>
    </cdr:from>
    <cdr:to>
      <cdr:x>1</cdr:x>
      <cdr:y>1</cdr:y>
    </cdr:to>
    <cdr:sp macro="" textlink="">
      <cdr:nvSpPr>
        <cdr:cNvPr id="4" name="ZoneTexte 1"/>
        <cdr:cNvSpPr txBox="1"/>
      </cdr:nvSpPr>
      <cdr:spPr>
        <a:xfrm xmlns:a="http://schemas.openxmlformats.org/drawingml/2006/main">
          <a:off x="556260" y="4930140"/>
          <a:ext cx="8557260" cy="69342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fr-FR" sz="1100"/>
        </a:p>
      </cdr:txBody>
    </cdr:sp>
  </cdr:relSizeAnchor>
  <cdr:relSizeAnchor xmlns:cdr="http://schemas.openxmlformats.org/drawingml/2006/chartDrawing">
    <cdr:from>
      <cdr:x>0.06104</cdr:x>
      <cdr:y>0.87669</cdr:y>
    </cdr:from>
    <cdr:to>
      <cdr:x>1</cdr:x>
      <cdr:y>1</cdr:y>
    </cdr:to>
    <cdr:sp macro="" textlink="">
      <cdr:nvSpPr>
        <cdr:cNvPr id="6" name="ZoneTexte 1"/>
        <cdr:cNvSpPr txBox="1"/>
      </cdr:nvSpPr>
      <cdr:spPr>
        <a:xfrm xmlns:a="http://schemas.openxmlformats.org/drawingml/2006/main">
          <a:off x="556260" y="4930140"/>
          <a:ext cx="8557260" cy="69342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fr-FR" sz="1100"/>
        </a:p>
      </cdr:txBody>
    </cdr:sp>
  </cdr:relSizeAnchor>
  <cdr:relSizeAnchor xmlns:cdr="http://schemas.openxmlformats.org/drawingml/2006/chartDrawing">
    <cdr:from>
      <cdr:x>0.04033</cdr:x>
      <cdr:y>0.90541</cdr:y>
    </cdr:from>
    <cdr:to>
      <cdr:x>0.98661</cdr:x>
      <cdr:y>1</cdr:y>
    </cdr:to>
    <cdr:sp macro="" textlink="">
      <cdr:nvSpPr>
        <cdr:cNvPr id="9" name="ZoneTexte 2"/>
        <cdr:cNvSpPr txBox="1"/>
      </cdr:nvSpPr>
      <cdr:spPr>
        <a:xfrm xmlns:a="http://schemas.openxmlformats.org/drawingml/2006/main">
          <a:off x="368300" y="5105400"/>
          <a:ext cx="8640732" cy="5334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r>
            <a:rPr lang="fr-FR" sz="1100">
              <a:latin typeface="Arial" panose="020B0604020202020204" pitchFamily="34" charset="0"/>
              <a:cs typeface="Arial" panose="020B0604020202020204" pitchFamily="34" charset="0"/>
            </a:rPr>
            <a:t>Distribution of pretax national income (before taxes and transfers, except pensions and unempl. insurance) among equal-split adults (income of married couples divided by two). Sources for USA and France: WID.world.</a:t>
          </a:r>
        </a:p>
      </cdr:txBody>
    </cdr:sp>
  </cdr:relSizeAnchor>
</c:userShapes>
</file>

<file path=xl/drawings/drawing14.xml><?xml version="1.0" encoding="utf-8"?>
<xdr:wsDr xmlns:xdr="http://schemas.openxmlformats.org/drawingml/2006/spreadsheetDrawing" xmlns:a="http://schemas.openxmlformats.org/drawingml/2006/main">
  <xdr:absoluteAnchor>
    <xdr:pos x="0" y="0"/>
    <xdr:ext cx="9153525" cy="5657850"/>
    <xdr:graphicFrame macro="">
      <xdr:nvGraphicFramePr>
        <xdr:cNvPr id="2" name="Chart 1">
          <a:extLst>
            <a:ext uri="{FF2B5EF4-FFF2-40B4-BE49-F238E27FC236}">
              <a16:creationId xmlns:a16="http://schemas.microsoft.com/office/drawing/2014/main" id="{00000000-0008-0000-07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5.xml><?xml version="1.0" encoding="utf-8"?>
<c:userShapes xmlns:c="http://schemas.openxmlformats.org/drawingml/2006/chart">
  <cdr:relSizeAnchor xmlns:cdr="http://schemas.openxmlformats.org/drawingml/2006/chartDrawing">
    <cdr:from>
      <cdr:x>0.06104</cdr:x>
      <cdr:y>0.87669</cdr:y>
    </cdr:from>
    <cdr:to>
      <cdr:x>1</cdr:x>
      <cdr:y>1</cdr:y>
    </cdr:to>
    <cdr:sp macro="" textlink="">
      <cdr:nvSpPr>
        <cdr:cNvPr id="2" name="ZoneTexte 1"/>
        <cdr:cNvSpPr txBox="1"/>
      </cdr:nvSpPr>
      <cdr:spPr>
        <a:xfrm xmlns:a="http://schemas.openxmlformats.org/drawingml/2006/main">
          <a:off x="556260" y="4930140"/>
          <a:ext cx="8557260" cy="69342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fr-FR" sz="1100"/>
        </a:p>
      </cdr:txBody>
    </cdr:sp>
  </cdr:relSizeAnchor>
  <cdr:relSizeAnchor xmlns:cdr="http://schemas.openxmlformats.org/drawingml/2006/chartDrawing">
    <cdr:from>
      <cdr:x>0.04013</cdr:x>
      <cdr:y>0.89973</cdr:y>
    </cdr:from>
    <cdr:to>
      <cdr:x>0.98411</cdr:x>
      <cdr:y>0.99458</cdr:y>
    </cdr:to>
    <cdr:sp macro="" textlink="">
      <cdr:nvSpPr>
        <cdr:cNvPr id="3" name="ZoneTexte 2"/>
        <cdr:cNvSpPr txBox="1"/>
      </cdr:nvSpPr>
      <cdr:spPr>
        <a:xfrm xmlns:a="http://schemas.openxmlformats.org/drawingml/2006/main">
          <a:off x="365760" y="5059680"/>
          <a:ext cx="8602946" cy="5334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endParaRPr lang="fr-FR" sz="11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0.06104</cdr:x>
      <cdr:y>0.87669</cdr:y>
    </cdr:from>
    <cdr:to>
      <cdr:x>1</cdr:x>
      <cdr:y>1</cdr:y>
    </cdr:to>
    <cdr:sp macro="" textlink="">
      <cdr:nvSpPr>
        <cdr:cNvPr id="4" name="ZoneTexte 1"/>
        <cdr:cNvSpPr txBox="1"/>
      </cdr:nvSpPr>
      <cdr:spPr>
        <a:xfrm xmlns:a="http://schemas.openxmlformats.org/drawingml/2006/main">
          <a:off x="556260" y="4930140"/>
          <a:ext cx="8557260" cy="69342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fr-FR" sz="1100"/>
        </a:p>
      </cdr:txBody>
    </cdr:sp>
  </cdr:relSizeAnchor>
  <cdr:relSizeAnchor xmlns:cdr="http://schemas.openxmlformats.org/drawingml/2006/chartDrawing">
    <cdr:from>
      <cdr:x>0.06104</cdr:x>
      <cdr:y>0.87669</cdr:y>
    </cdr:from>
    <cdr:to>
      <cdr:x>1</cdr:x>
      <cdr:y>1</cdr:y>
    </cdr:to>
    <cdr:sp macro="" textlink="">
      <cdr:nvSpPr>
        <cdr:cNvPr id="6" name="ZoneTexte 1"/>
        <cdr:cNvSpPr txBox="1"/>
      </cdr:nvSpPr>
      <cdr:spPr>
        <a:xfrm xmlns:a="http://schemas.openxmlformats.org/drawingml/2006/main">
          <a:off x="556260" y="4930140"/>
          <a:ext cx="8557260" cy="69342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fr-FR" sz="1100"/>
        </a:p>
      </cdr:txBody>
    </cdr:sp>
  </cdr:relSizeAnchor>
  <cdr:relSizeAnchor xmlns:cdr="http://schemas.openxmlformats.org/drawingml/2006/chartDrawing">
    <cdr:from>
      <cdr:x>0.03511</cdr:x>
      <cdr:y>0.92016</cdr:y>
    </cdr:from>
    <cdr:to>
      <cdr:x>0.98661</cdr:x>
      <cdr:y>1</cdr:y>
    </cdr:to>
    <cdr:sp macro="" textlink="">
      <cdr:nvSpPr>
        <cdr:cNvPr id="9" name="ZoneTexte 2"/>
        <cdr:cNvSpPr txBox="1"/>
      </cdr:nvSpPr>
      <cdr:spPr>
        <a:xfrm xmlns:a="http://schemas.openxmlformats.org/drawingml/2006/main">
          <a:off x="320511" y="5181600"/>
          <a:ext cx="8686015" cy="4495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r>
            <a:rPr lang="fr-FR" sz="1100" baseline="0">
              <a:latin typeface="Arial" panose="020B0604020202020204" pitchFamily="34" charset="0"/>
              <a:cs typeface="Arial" panose="020B0604020202020204" pitchFamily="34" charset="0"/>
            </a:rPr>
            <a:t>Total billionaire wealth (as recorded by Forbes global list of dollar billionaires) divided by national income (measured at market exchange rates). For other countries, we only report citizen billionaires (numbers for resident billionaires are virtually identical).</a:t>
          </a:r>
          <a:endParaRPr lang="fr-FR" sz="1100">
            <a:latin typeface="Arial" panose="020B0604020202020204" pitchFamily="34" charset="0"/>
            <a:cs typeface="Arial" panose="020B0604020202020204" pitchFamily="34" charset="0"/>
          </a:endParaRPr>
        </a:p>
      </cdr:txBody>
    </cdr:sp>
  </cdr:relSizeAnchor>
</c:userShapes>
</file>

<file path=xl/drawings/drawing16.xml><?xml version="1.0" encoding="utf-8"?>
<xdr:wsDr xmlns:xdr="http://schemas.openxmlformats.org/drawingml/2006/spreadsheetDrawing" xmlns:a="http://schemas.openxmlformats.org/drawingml/2006/main">
  <xdr:absoluteAnchor>
    <xdr:pos x="0" y="0"/>
    <xdr:ext cx="9153525" cy="5657850"/>
    <xdr:graphicFrame macro="">
      <xdr:nvGraphicFramePr>
        <xdr:cNvPr id="2" name="Chart 1">
          <a:extLst>
            <a:ext uri="{FF2B5EF4-FFF2-40B4-BE49-F238E27FC236}">
              <a16:creationId xmlns:a16="http://schemas.microsoft.com/office/drawing/2014/main" id="{00000000-0008-0000-0A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7.xml><?xml version="1.0" encoding="utf-8"?>
<c:userShapes xmlns:c="http://schemas.openxmlformats.org/drawingml/2006/chart">
  <cdr:relSizeAnchor xmlns:cdr="http://schemas.openxmlformats.org/drawingml/2006/chartDrawing">
    <cdr:from>
      <cdr:x>0.06104</cdr:x>
      <cdr:y>0.87669</cdr:y>
    </cdr:from>
    <cdr:to>
      <cdr:x>1</cdr:x>
      <cdr:y>1</cdr:y>
    </cdr:to>
    <cdr:sp macro="" textlink="">
      <cdr:nvSpPr>
        <cdr:cNvPr id="2" name="ZoneTexte 1"/>
        <cdr:cNvSpPr txBox="1"/>
      </cdr:nvSpPr>
      <cdr:spPr>
        <a:xfrm xmlns:a="http://schemas.openxmlformats.org/drawingml/2006/main">
          <a:off x="556260" y="4930140"/>
          <a:ext cx="8557260" cy="69342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fr-FR" sz="1100"/>
        </a:p>
      </cdr:txBody>
    </cdr:sp>
  </cdr:relSizeAnchor>
  <cdr:relSizeAnchor xmlns:cdr="http://schemas.openxmlformats.org/drawingml/2006/chartDrawing">
    <cdr:from>
      <cdr:x>0.00376</cdr:x>
      <cdr:y>0.95687</cdr:y>
    </cdr:from>
    <cdr:to>
      <cdr:x>0.98453</cdr:x>
      <cdr:y>1</cdr:y>
    </cdr:to>
    <cdr:sp macro="" textlink="">
      <cdr:nvSpPr>
        <cdr:cNvPr id="3" name="ZoneTexte 2"/>
        <cdr:cNvSpPr txBox="1"/>
      </cdr:nvSpPr>
      <cdr:spPr>
        <a:xfrm xmlns:a="http://schemas.openxmlformats.org/drawingml/2006/main">
          <a:off x="34364" y="5410200"/>
          <a:ext cx="8971897" cy="2438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endParaRPr lang="fr-FR" sz="1300">
            <a:latin typeface="Arial" panose="020B0604020202020204" pitchFamily="34" charset="0"/>
            <a:cs typeface="Arial" panose="020B0604020202020204" pitchFamily="34" charset="0"/>
          </a:endParaRPr>
        </a:p>
      </cdr:txBody>
    </cdr:sp>
  </cdr:relSizeAnchor>
</c:userShapes>
</file>

<file path=xl/drawings/drawing18.xml><?xml version="1.0" encoding="utf-8"?>
<xdr:wsDr xmlns:xdr="http://schemas.openxmlformats.org/drawingml/2006/spreadsheetDrawing" xmlns:a="http://schemas.openxmlformats.org/drawingml/2006/main">
  <xdr:absoluteAnchor>
    <xdr:pos x="0" y="0"/>
    <xdr:ext cx="9153525" cy="5657850"/>
    <xdr:graphicFrame macro="">
      <xdr:nvGraphicFramePr>
        <xdr:cNvPr id="2" name="Chart 1">
          <a:extLst>
            <a:ext uri="{FF2B5EF4-FFF2-40B4-BE49-F238E27FC236}">
              <a16:creationId xmlns:a16="http://schemas.microsoft.com/office/drawing/2014/main" id="{00000000-0008-0000-0B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9.xml><?xml version="1.0" encoding="utf-8"?>
<c:userShapes xmlns:c="http://schemas.openxmlformats.org/drawingml/2006/chart">
  <cdr:relSizeAnchor xmlns:cdr="http://schemas.openxmlformats.org/drawingml/2006/chartDrawing">
    <cdr:from>
      <cdr:x>0.06104</cdr:x>
      <cdr:y>0.87669</cdr:y>
    </cdr:from>
    <cdr:to>
      <cdr:x>1</cdr:x>
      <cdr:y>1</cdr:y>
    </cdr:to>
    <cdr:sp macro="" textlink="">
      <cdr:nvSpPr>
        <cdr:cNvPr id="2" name="ZoneTexte 1"/>
        <cdr:cNvSpPr txBox="1"/>
      </cdr:nvSpPr>
      <cdr:spPr>
        <a:xfrm xmlns:a="http://schemas.openxmlformats.org/drawingml/2006/main">
          <a:off x="556260" y="4930140"/>
          <a:ext cx="8557260" cy="69342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fr-FR" sz="1100"/>
        </a:p>
      </cdr:txBody>
    </cdr:sp>
  </cdr:relSizeAnchor>
  <cdr:relSizeAnchor xmlns:cdr="http://schemas.openxmlformats.org/drawingml/2006/chartDrawing">
    <cdr:from>
      <cdr:x>0.04013</cdr:x>
      <cdr:y>0.89973</cdr:y>
    </cdr:from>
    <cdr:to>
      <cdr:x>0.98411</cdr:x>
      <cdr:y>0.99458</cdr:y>
    </cdr:to>
    <cdr:sp macro="" textlink="">
      <cdr:nvSpPr>
        <cdr:cNvPr id="3" name="ZoneTexte 2"/>
        <cdr:cNvSpPr txBox="1"/>
      </cdr:nvSpPr>
      <cdr:spPr>
        <a:xfrm xmlns:a="http://schemas.openxmlformats.org/drawingml/2006/main">
          <a:off x="365760" y="5059680"/>
          <a:ext cx="8602946" cy="5334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endParaRPr lang="fr-FR" sz="11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0.06104</cdr:x>
      <cdr:y>0.87669</cdr:y>
    </cdr:from>
    <cdr:to>
      <cdr:x>1</cdr:x>
      <cdr:y>1</cdr:y>
    </cdr:to>
    <cdr:sp macro="" textlink="">
      <cdr:nvSpPr>
        <cdr:cNvPr id="4" name="ZoneTexte 1"/>
        <cdr:cNvSpPr txBox="1"/>
      </cdr:nvSpPr>
      <cdr:spPr>
        <a:xfrm xmlns:a="http://schemas.openxmlformats.org/drawingml/2006/main">
          <a:off x="556260" y="4930140"/>
          <a:ext cx="8557260" cy="69342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fr-FR" sz="1100"/>
        </a:p>
      </cdr:txBody>
    </cdr:sp>
  </cdr:relSizeAnchor>
  <cdr:relSizeAnchor xmlns:cdr="http://schemas.openxmlformats.org/drawingml/2006/chartDrawing">
    <cdr:from>
      <cdr:x>0.06104</cdr:x>
      <cdr:y>0.87669</cdr:y>
    </cdr:from>
    <cdr:to>
      <cdr:x>1</cdr:x>
      <cdr:y>1</cdr:y>
    </cdr:to>
    <cdr:sp macro="" textlink="">
      <cdr:nvSpPr>
        <cdr:cNvPr id="6" name="ZoneTexte 1"/>
        <cdr:cNvSpPr txBox="1"/>
      </cdr:nvSpPr>
      <cdr:spPr>
        <a:xfrm xmlns:a="http://schemas.openxmlformats.org/drawingml/2006/main">
          <a:off x="556260" y="4930140"/>
          <a:ext cx="8557260" cy="69342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fr-FR" sz="1100"/>
        </a:p>
      </cdr:txBody>
    </cdr:sp>
  </cdr:relSizeAnchor>
  <cdr:relSizeAnchor xmlns:cdr="http://schemas.openxmlformats.org/drawingml/2006/chartDrawing">
    <cdr:from>
      <cdr:x>0.03511</cdr:x>
      <cdr:y>0.90766</cdr:y>
    </cdr:from>
    <cdr:to>
      <cdr:x>0.98661</cdr:x>
      <cdr:y>1</cdr:y>
    </cdr:to>
    <cdr:sp macro="" textlink="">
      <cdr:nvSpPr>
        <cdr:cNvPr id="9" name="ZoneTexte 2"/>
        <cdr:cNvSpPr txBox="1"/>
      </cdr:nvSpPr>
      <cdr:spPr>
        <a:xfrm xmlns:a="http://schemas.openxmlformats.org/drawingml/2006/main">
          <a:off x="320600" y="5118100"/>
          <a:ext cx="8688432" cy="5207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r>
            <a:rPr lang="fr-FR" sz="1100">
              <a:latin typeface="Arial" panose="020B0604020202020204" pitchFamily="34" charset="0"/>
              <a:cs typeface="Arial" panose="020B0604020202020204" pitchFamily="34" charset="0"/>
            </a:rPr>
            <a:t>Distribution</a:t>
          </a:r>
          <a:r>
            <a:rPr lang="fr-FR" sz="1100" baseline="0">
              <a:latin typeface="Arial" panose="020B0604020202020204" pitchFamily="34" charset="0"/>
              <a:cs typeface="Arial" panose="020B0604020202020204" pitchFamily="34" charset="0"/>
            </a:rPr>
            <a:t> of pretax national income (before taxes and transfers, except pensions and unempl. insurance) among equal-split adults (income of married couples divided by two). Sources for USA and France: WID.world.</a:t>
          </a:r>
          <a:endParaRPr lang="fr-FR" sz="1100">
            <a:latin typeface="Arial" panose="020B0604020202020204" pitchFamily="34" charset="0"/>
            <a:cs typeface="Arial" panose="020B0604020202020204" pitchFamily="34" charset="0"/>
          </a:endParaRPr>
        </a:p>
      </cdr:txBody>
    </cdr:sp>
  </cdr:relSizeAnchor>
</c:userShapes>
</file>

<file path=xl/drawings/drawing2.xml><?xml version="1.0" encoding="utf-8"?>
<xdr:wsDr xmlns:xdr="http://schemas.openxmlformats.org/drawingml/2006/spreadsheetDrawing" xmlns:a="http://schemas.openxmlformats.org/drawingml/2006/main">
  <xdr:absoluteAnchor>
    <xdr:pos x="0" y="0"/>
    <xdr:ext cx="9144000" cy="5651500"/>
    <xdr:graphicFrame macro="">
      <xdr:nvGraphicFramePr>
        <xdr:cNvPr id="2" name="Chart 1">
          <a:extLst>
            <a:ext uri="{FF2B5EF4-FFF2-40B4-BE49-F238E27FC236}">
              <a16:creationId xmlns:a16="http://schemas.microsoft.com/office/drawing/2014/main" id="{00000000-0008-0000-01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0.xml><?xml version="1.0" encoding="utf-8"?>
<xdr:wsDr xmlns:xdr="http://schemas.openxmlformats.org/drawingml/2006/spreadsheetDrawing" xmlns:a="http://schemas.openxmlformats.org/drawingml/2006/main">
  <xdr:absoluteAnchor>
    <xdr:pos x="0" y="0"/>
    <xdr:ext cx="9219902" cy="5625703"/>
    <xdr:graphicFrame macro="">
      <xdr:nvGraphicFramePr>
        <xdr:cNvPr id="2" name="Chart 1">
          <a:extLst>
            <a:ext uri="{FF2B5EF4-FFF2-40B4-BE49-F238E27FC236}">
              <a16:creationId xmlns:a16="http://schemas.microsoft.com/office/drawing/2014/main" id="{00000000-0008-0000-0C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1.xml><?xml version="1.0" encoding="utf-8"?>
<xdr:wsDr xmlns:xdr="http://schemas.openxmlformats.org/drawingml/2006/spreadsheetDrawing" xmlns:a="http://schemas.openxmlformats.org/drawingml/2006/main">
  <xdr:absoluteAnchor>
    <xdr:pos x="0" y="0"/>
    <xdr:ext cx="9153525" cy="5657850"/>
    <xdr:graphicFrame macro="">
      <xdr:nvGraphicFramePr>
        <xdr:cNvPr id="2" name="Chart 1">
          <a:extLst>
            <a:ext uri="{FF2B5EF4-FFF2-40B4-BE49-F238E27FC236}">
              <a16:creationId xmlns:a16="http://schemas.microsoft.com/office/drawing/2014/main" id="{00000000-0008-0000-0D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2.xml><?xml version="1.0" encoding="utf-8"?>
<c:userShapes xmlns:c="http://schemas.openxmlformats.org/drawingml/2006/chart">
  <cdr:relSizeAnchor xmlns:cdr="http://schemas.openxmlformats.org/drawingml/2006/chartDrawing">
    <cdr:from>
      <cdr:x>0.06104</cdr:x>
      <cdr:y>0.87669</cdr:y>
    </cdr:from>
    <cdr:to>
      <cdr:x>1</cdr:x>
      <cdr:y>1</cdr:y>
    </cdr:to>
    <cdr:sp macro="" textlink="">
      <cdr:nvSpPr>
        <cdr:cNvPr id="2" name="ZoneTexte 1"/>
        <cdr:cNvSpPr txBox="1"/>
      </cdr:nvSpPr>
      <cdr:spPr>
        <a:xfrm xmlns:a="http://schemas.openxmlformats.org/drawingml/2006/main">
          <a:off x="556260" y="4930140"/>
          <a:ext cx="8557260" cy="69342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fr-FR" sz="1100"/>
        </a:p>
      </cdr:txBody>
    </cdr:sp>
  </cdr:relSizeAnchor>
  <cdr:relSizeAnchor xmlns:cdr="http://schemas.openxmlformats.org/drawingml/2006/chartDrawing">
    <cdr:from>
      <cdr:x>0.04013</cdr:x>
      <cdr:y>0.89973</cdr:y>
    </cdr:from>
    <cdr:to>
      <cdr:x>0.98411</cdr:x>
      <cdr:y>0.99458</cdr:y>
    </cdr:to>
    <cdr:sp macro="" textlink="">
      <cdr:nvSpPr>
        <cdr:cNvPr id="3" name="ZoneTexte 2"/>
        <cdr:cNvSpPr txBox="1"/>
      </cdr:nvSpPr>
      <cdr:spPr>
        <a:xfrm xmlns:a="http://schemas.openxmlformats.org/drawingml/2006/main">
          <a:off x="365760" y="5059680"/>
          <a:ext cx="8602946" cy="5334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endParaRPr lang="fr-FR" sz="11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0.06104</cdr:x>
      <cdr:y>0.87669</cdr:y>
    </cdr:from>
    <cdr:to>
      <cdr:x>1</cdr:x>
      <cdr:y>1</cdr:y>
    </cdr:to>
    <cdr:sp macro="" textlink="">
      <cdr:nvSpPr>
        <cdr:cNvPr id="4" name="ZoneTexte 1"/>
        <cdr:cNvSpPr txBox="1"/>
      </cdr:nvSpPr>
      <cdr:spPr>
        <a:xfrm xmlns:a="http://schemas.openxmlformats.org/drawingml/2006/main">
          <a:off x="556260" y="4930140"/>
          <a:ext cx="8557260" cy="69342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fr-FR" sz="1100"/>
        </a:p>
      </cdr:txBody>
    </cdr:sp>
  </cdr:relSizeAnchor>
  <cdr:relSizeAnchor xmlns:cdr="http://schemas.openxmlformats.org/drawingml/2006/chartDrawing">
    <cdr:from>
      <cdr:x>0.06104</cdr:x>
      <cdr:y>0.87669</cdr:y>
    </cdr:from>
    <cdr:to>
      <cdr:x>1</cdr:x>
      <cdr:y>1</cdr:y>
    </cdr:to>
    <cdr:sp macro="" textlink="">
      <cdr:nvSpPr>
        <cdr:cNvPr id="6" name="ZoneTexte 1"/>
        <cdr:cNvSpPr txBox="1"/>
      </cdr:nvSpPr>
      <cdr:spPr>
        <a:xfrm xmlns:a="http://schemas.openxmlformats.org/drawingml/2006/main">
          <a:off x="556260" y="4930140"/>
          <a:ext cx="8557260" cy="69342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fr-FR" sz="1100"/>
        </a:p>
      </cdr:txBody>
    </cdr:sp>
  </cdr:relSizeAnchor>
  <cdr:relSizeAnchor xmlns:cdr="http://schemas.openxmlformats.org/drawingml/2006/chartDrawing">
    <cdr:from>
      <cdr:x>0.03094</cdr:x>
      <cdr:y>0.89445</cdr:y>
    </cdr:from>
    <cdr:to>
      <cdr:x>0.98244</cdr:x>
      <cdr:y>1</cdr:y>
    </cdr:to>
    <cdr:sp macro="" textlink="">
      <cdr:nvSpPr>
        <cdr:cNvPr id="9" name="ZoneTexte 2"/>
        <cdr:cNvSpPr txBox="1"/>
      </cdr:nvSpPr>
      <cdr:spPr>
        <a:xfrm xmlns:a="http://schemas.openxmlformats.org/drawingml/2006/main">
          <a:off x="282678" y="5036820"/>
          <a:ext cx="8693266" cy="59436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endParaRPr lang="fr-FR" sz="1100">
            <a:latin typeface="Arial" panose="020B0604020202020204" pitchFamily="34" charset="0"/>
            <a:cs typeface="Arial" panose="020B0604020202020204" pitchFamily="34" charset="0"/>
          </a:endParaRPr>
        </a:p>
      </cdr:txBody>
    </cdr:sp>
  </cdr:relSizeAnchor>
</c:userShapes>
</file>

<file path=xl/drawings/drawing3.xml><?xml version="1.0" encoding="utf-8"?>
<c:userShapes xmlns:c="http://schemas.openxmlformats.org/drawingml/2006/chart">
  <cdr:relSizeAnchor xmlns:cdr="http://schemas.openxmlformats.org/drawingml/2006/chartDrawing">
    <cdr:from>
      <cdr:x>0.06104</cdr:x>
      <cdr:y>0.87669</cdr:y>
    </cdr:from>
    <cdr:to>
      <cdr:x>1</cdr:x>
      <cdr:y>1</cdr:y>
    </cdr:to>
    <cdr:sp macro="" textlink="">
      <cdr:nvSpPr>
        <cdr:cNvPr id="2" name="ZoneTexte 1"/>
        <cdr:cNvSpPr txBox="1"/>
      </cdr:nvSpPr>
      <cdr:spPr>
        <a:xfrm xmlns:a="http://schemas.openxmlformats.org/drawingml/2006/main">
          <a:off x="556260" y="4930140"/>
          <a:ext cx="8557260" cy="69342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fr-FR" sz="1100"/>
        </a:p>
      </cdr:txBody>
    </cdr:sp>
  </cdr:relSizeAnchor>
  <cdr:relSizeAnchor xmlns:cdr="http://schemas.openxmlformats.org/drawingml/2006/chartDrawing">
    <cdr:from>
      <cdr:x>0.00376</cdr:x>
      <cdr:y>0.95687</cdr:y>
    </cdr:from>
    <cdr:to>
      <cdr:x>0.98453</cdr:x>
      <cdr:y>1</cdr:y>
    </cdr:to>
    <cdr:sp macro="" textlink="">
      <cdr:nvSpPr>
        <cdr:cNvPr id="3" name="ZoneTexte 2"/>
        <cdr:cNvSpPr txBox="1"/>
      </cdr:nvSpPr>
      <cdr:spPr>
        <a:xfrm xmlns:a="http://schemas.openxmlformats.org/drawingml/2006/main">
          <a:off x="34364" y="5410200"/>
          <a:ext cx="8971897" cy="2438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endParaRPr lang="fr-FR" sz="1300">
            <a:latin typeface="Arial" panose="020B0604020202020204" pitchFamily="34" charset="0"/>
            <a:cs typeface="Arial" panose="020B0604020202020204" pitchFamily="34" charset="0"/>
          </a:endParaRPr>
        </a:p>
      </cdr:txBody>
    </cdr:sp>
  </cdr:relSizeAnchor>
</c:userShapes>
</file>

<file path=xl/drawings/drawing4.xml><?xml version="1.0" encoding="utf-8"?>
<xdr:wsDr xmlns:xdr="http://schemas.openxmlformats.org/drawingml/2006/spreadsheetDrawing" xmlns:a="http://schemas.openxmlformats.org/drawingml/2006/main">
  <xdr:absoluteAnchor>
    <xdr:pos x="0" y="0"/>
    <xdr:ext cx="9144000" cy="5651500"/>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5.xml><?xml version="1.0" encoding="utf-8"?>
<c:userShapes xmlns:c="http://schemas.openxmlformats.org/drawingml/2006/chart">
  <cdr:relSizeAnchor xmlns:cdr="http://schemas.openxmlformats.org/drawingml/2006/chartDrawing">
    <cdr:from>
      <cdr:x>0.06104</cdr:x>
      <cdr:y>0.87669</cdr:y>
    </cdr:from>
    <cdr:to>
      <cdr:x>1</cdr:x>
      <cdr:y>1</cdr:y>
    </cdr:to>
    <cdr:sp macro="" textlink="">
      <cdr:nvSpPr>
        <cdr:cNvPr id="2" name="ZoneTexte 1"/>
        <cdr:cNvSpPr txBox="1"/>
      </cdr:nvSpPr>
      <cdr:spPr>
        <a:xfrm xmlns:a="http://schemas.openxmlformats.org/drawingml/2006/main">
          <a:off x="556260" y="4930140"/>
          <a:ext cx="8557260" cy="69342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fr-FR" sz="1100"/>
        </a:p>
      </cdr:txBody>
    </cdr:sp>
  </cdr:relSizeAnchor>
  <cdr:relSizeAnchor xmlns:cdr="http://schemas.openxmlformats.org/drawingml/2006/chartDrawing">
    <cdr:from>
      <cdr:x>0.00376</cdr:x>
      <cdr:y>0.95687</cdr:y>
    </cdr:from>
    <cdr:to>
      <cdr:x>0.98453</cdr:x>
      <cdr:y>1</cdr:y>
    </cdr:to>
    <cdr:sp macro="" textlink="">
      <cdr:nvSpPr>
        <cdr:cNvPr id="3" name="ZoneTexte 2"/>
        <cdr:cNvSpPr txBox="1"/>
      </cdr:nvSpPr>
      <cdr:spPr>
        <a:xfrm xmlns:a="http://schemas.openxmlformats.org/drawingml/2006/main">
          <a:off x="34364" y="5410200"/>
          <a:ext cx="8971897" cy="2438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endParaRPr lang="fr-FR" sz="1300">
            <a:latin typeface="Arial" panose="020B0604020202020204" pitchFamily="34" charset="0"/>
            <a:cs typeface="Arial" panose="020B0604020202020204" pitchFamily="34" charset="0"/>
          </a:endParaRPr>
        </a:p>
      </cdr:txBody>
    </cdr:sp>
  </cdr:relSizeAnchor>
</c:userShapes>
</file>

<file path=xl/drawings/drawing6.xml><?xml version="1.0" encoding="utf-8"?>
<xdr:wsDr xmlns:xdr="http://schemas.openxmlformats.org/drawingml/2006/spreadsheetDrawing" xmlns:a="http://schemas.openxmlformats.org/drawingml/2006/main">
  <xdr:absoluteAnchor>
    <xdr:pos x="0" y="0"/>
    <xdr:ext cx="9144000" cy="5651500"/>
    <xdr:graphicFrame macro="">
      <xdr:nvGraphicFramePr>
        <xdr:cNvPr id="2" name="Chart 1">
          <a:extLst>
            <a:ext uri="{FF2B5EF4-FFF2-40B4-BE49-F238E27FC236}">
              <a16:creationId xmlns:a16="http://schemas.microsoft.com/office/drawing/2014/main" id="{00000000-0008-0000-03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7.xml><?xml version="1.0" encoding="utf-8"?>
<c:userShapes xmlns:c="http://schemas.openxmlformats.org/drawingml/2006/chart">
  <cdr:relSizeAnchor xmlns:cdr="http://schemas.openxmlformats.org/drawingml/2006/chartDrawing">
    <cdr:from>
      <cdr:x>0.06104</cdr:x>
      <cdr:y>0.87669</cdr:y>
    </cdr:from>
    <cdr:to>
      <cdr:x>1</cdr:x>
      <cdr:y>1</cdr:y>
    </cdr:to>
    <cdr:sp macro="" textlink="">
      <cdr:nvSpPr>
        <cdr:cNvPr id="2" name="ZoneTexte 1"/>
        <cdr:cNvSpPr txBox="1"/>
      </cdr:nvSpPr>
      <cdr:spPr>
        <a:xfrm xmlns:a="http://schemas.openxmlformats.org/drawingml/2006/main">
          <a:off x="556260" y="4930140"/>
          <a:ext cx="8557260" cy="69342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fr-FR" sz="1100"/>
        </a:p>
      </cdr:txBody>
    </cdr:sp>
  </cdr:relSizeAnchor>
  <cdr:relSizeAnchor xmlns:cdr="http://schemas.openxmlformats.org/drawingml/2006/chartDrawing">
    <cdr:from>
      <cdr:x>0.00376</cdr:x>
      <cdr:y>0.95687</cdr:y>
    </cdr:from>
    <cdr:to>
      <cdr:x>0.98453</cdr:x>
      <cdr:y>1</cdr:y>
    </cdr:to>
    <cdr:sp macro="" textlink="">
      <cdr:nvSpPr>
        <cdr:cNvPr id="3" name="ZoneTexte 2"/>
        <cdr:cNvSpPr txBox="1"/>
      </cdr:nvSpPr>
      <cdr:spPr>
        <a:xfrm xmlns:a="http://schemas.openxmlformats.org/drawingml/2006/main">
          <a:off x="34364" y="5410200"/>
          <a:ext cx="8971897" cy="2438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endParaRPr lang="fr-FR" sz="1300">
            <a:latin typeface="Arial" panose="020B0604020202020204" pitchFamily="34" charset="0"/>
            <a:cs typeface="Arial" panose="020B0604020202020204" pitchFamily="34" charset="0"/>
          </a:endParaRPr>
        </a:p>
      </cdr:txBody>
    </cdr:sp>
  </cdr:relSizeAnchor>
</c:userShapes>
</file>

<file path=xl/drawings/drawing8.xml><?xml version="1.0" encoding="utf-8"?>
<xdr:wsDr xmlns:xdr="http://schemas.openxmlformats.org/drawingml/2006/spreadsheetDrawing" xmlns:a="http://schemas.openxmlformats.org/drawingml/2006/main">
  <xdr:absoluteAnchor>
    <xdr:pos x="0" y="0"/>
    <xdr:ext cx="9144000" cy="5651500"/>
    <xdr:graphicFrame macro="">
      <xdr:nvGraphicFramePr>
        <xdr:cNvPr id="2" name="Chart 1">
          <a:extLst>
            <a:ext uri="{FF2B5EF4-FFF2-40B4-BE49-F238E27FC236}">
              <a16:creationId xmlns:a16="http://schemas.microsoft.com/office/drawing/2014/main" id="{00000000-0008-0000-04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9.xml><?xml version="1.0" encoding="utf-8"?>
<c:userShapes xmlns:c="http://schemas.openxmlformats.org/drawingml/2006/chart">
  <cdr:relSizeAnchor xmlns:cdr="http://schemas.openxmlformats.org/drawingml/2006/chartDrawing">
    <cdr:from>
      <cdr:x>0.06104</cdr:x>
      <cdr:y>0.87669</cdr:y>
    </cdr:from>
    <cdr:to>
      <cdr:x>1</cdr:x>
      <cdr:y>1</cdr:y>
    </cdr:to>
    <cdr:sp macro="" textlink="">
      <cdr:nvSpPr>
        <cdr:cNvPr id="2" name="ZoneTexte 1"/>
        <cdr:cNvSpPr txBox="1"/>
      </cdr:nvSpPr>
      <cdr:spPr>
        <a:xfrm xmlns:a="http://schemas.openxmlformats.org/drawingml/2006/main">
          <a:off x="556260" y="4930140"/>
          <a:ext cx="8557260" cy="69342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fr-FR" sz="1100"/>
        </a:p>
      </cdr:txBody>
    </cdr:sp>
  </cdr:relSizeAnchor>
  <cdr:relSizeAnchor xmlns:cdr="http://schemas.openxmlformats.org/drawingml/2006/chartDrawing">
    <cdr:from>
      <cdr:x>0.00376</cdr:x>
      <cdr:y>0.95687</cdr:y>
    </cdr:from>
    <cdr:to>
      <cdr:x>0.98453</cdr:x>
      <cdr:y>1</cdr:y>
    </cdr:to>
    <cdr:sp macro="" textlink="">
      <cdr:nvSpPr>
        <cdr:cNvPr id="3" name="ZoneTexte 2"/>
        <cdr:cNvSpPr txBox="1"/>
      </cdr:nvSpPr>
      <cdr:spPr>
        <a:xfrm xmlns:a="http://schemas.openxmlformats.org/drawingml/2006/main">
          <a:off x="34364" y="5410200"/>
          <a:ext cx="8971897" cy="2438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endParaRPr lang="fr-FR" sz="1300">
            <a:latin typeface="Arial" panose="020B0604020202020204" pitchFamily="34" charset="0"/>
            <a:cs typeface="Arial" panose="020B0604020202020204" pitchFamily="34" charset="0"/>
          </a:endParaRPr>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Users/Li/Dropbox/WIDRussia/NPYZ2018AERPP/minimum%20wage.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Dropbox/WIDChina/PYZ2017DistributionSeries/StataFiles/tables/table1w.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Users/Li/Dropbox/Wealth%20Inequality%20of%20China/YangZucman2015/PYZ2017NationalAccountsData/PYZ2017NationalAccountsData.xlsx"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Users/Li/Dropbox/WIDRussia/NPYZ2018AERPP/NPZ2017DistributionSeries/Gpinter/Output/FinalSeriesCopula.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Users/filipnovokmet/Dropbox/WIDRussia/NPZ2017DistributionSeries/Gpinter/Output/FinalSeriesCopula.xlsx"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Users/Li/Dropbox/WIDRussia/NPYZ2018AERPP/NPZ2017DistributionSeries/Gpinter/Output/FinalSeries.xlsx"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Users/Li/Dropbox/WIDRussia/NPYZ2018AERPP/NPZ2017DistributionSeries/Gpinter/Output/RawSurveySeriesUSSR.xlsx"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Users/Li/Dropbox/WIDRussia/NPYZ2018AERPP/NPZ2017DistributionSeries/Gpinter/Output/FinalSeriesCopulaVariantn2.xlsx"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Users/Li/Dropbox/WIDRussia/NPYZ2018AERPP/NPZ2017DistributionSeries/Gpinter/Output/FinalSeriesCopulaVariantn4.xlsx"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Users/Li/Dropbox/WIDRussia/NPYZ2018AERPP/NPZ2017DistributionSeries/Gpinter/Output/FinalSeriesCopulaVariantn6.xlsx"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Users/Li/Dropbox/WIDRussia/NPYZ2018AERPP/NPZ2017DistributionSeries/Gpinter/Output/FinalSeriesCopulaVariantn8.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t.piketty/Dropbox/WIDChina/PaperApril2017/minimum%20wage.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Users/Li/Dropbox/WIDRussia/NPYZ2018AERPP/NPZ2017DistributionSeries/Gpinter/Output/RawSurveySeriesHBS.xlsx"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Users/Li/Dropbox/WIDRussia/NPYZ2018AERPP/NPZ2017DistributionSeries/Gpinter/Output/RawSurveySeriesRLMS.xlsx"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Users/Li/Dropbox/WIDRussia/NPYZ2018AERPP/NPZ2017DistributionSeries/GpinterWealth/Output/WealthSeriesRussiaBenchmark.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filipnovokmet/Downloads/PYZ2017/minimum%20wage.xls" TargetMode="External"/></Relationships>
</file>

<file path=xl/externalLinks/_rels/externalLink4.xml.rels><?xml version="1.0" encoding="UTF-8" standalone="yes"?>
<Relationships xmlns="http://schemas.openxmlformats.org/package/2006/relationships"><Relationship Id="rId1" Type="http://schemas.microsoft.com/office/2006/relationships/xlExternalLinkPath/xlPathMissing" Target="All%20couples%201970%20to%202004%20MFTTAWE%20comparison.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rs/Li/Dropbox/WIDRussia/NPYZ2018AERPP/NPYZ2018MainFiguresTables.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Dropbox/WIDChina/PYZ2017DistributionSeries/StataFiles/tables/table1y.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Dropbox/WIDChina/PYZ2017DistributionSeries/StataFiles/tables/table1yfraw.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Dropbox/WIDChina/PYZ2017DistributionSeries/StataFiles/tables/table1yfu.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Dropbox/WIDChina/PYZ2017DistributionSeries/StataFiles/tables/table1yf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ba table"/>
    </sheetNames>
    <sheetDataSet>
      <sheetData sheetId="0"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table1w"/>
    </sheetNames>
    <sheetDataSet>
      <sheetData sheetId="0">
        <row r="2">
          <cell r="A2">
            <v>1978</v>
          </cell>
        </row>
        <row r="19">
          <cell r="D19">
            <v>0.16008758544921875</v>
          </cell>
          <cell r="E19">
            <v>0.43180617690086365</v>
          </cell>
          <cell r="F19">
            <v>0.4081062376499176</v>
          </cell>
          <cell r="G19">
            <v>0.15797246992588043</v>
          </cell>
        </row>
        <row r="26">
          <cell r="D26">
            <v>0.13634830713272095</v>
          </cell>
          <cell r="E26">
            <v>0.37345808744430542</v>
          </cell>
          <cell r="F26">
            <v>0.49019360542297363</v>
          </cell>
          <cell r="G26">
            <v>0.20352837443351746</v>
          </cell>
        </row>
        <row r="27">
          <cell r="D27">
            <v>0.13632075488567352</v>
          </cell>
          <cell r="E27">
            <v>0.373382568359375</v>
          </cell>
          <cell r="F27">
            <v>0.49029666185379028</v>
          </cell>
          <cell r="G27">
            <v>0.20500189065933228</v>
          </cell>
        </row>
        <row r="28">
          <cell r="D28">
            <v>0.13208211958408356</v>
          </cell>
          <cell r="E28">
            <v>0.36177313327789307</v>
          </cell>
          <cell r="F28">
            <v>0.50614476203918457</v>
          </cell>
          <cell r="G28">
            <v>0.22452545166015625</v>
          </cell>
        </row>
        <row r="29">
          <cell r="D29">
            <v>0.12758922576904297</v>
          </cell>
          <cell r="E29">
            <v>0.34946751594543457</v>
          </cell>
          <cell r="F29">
            <v>0.52294325828552246</v>
          </cell>
          <cell r="G29">
            <v>0.23703470826148987</v>
          </cell>
        </row>
        <row r="30">
          <cell r="D30">
            <v>0.12320044636726379</v>
          </cell>
          <cell r="E30">
            <v>0.33744671940803528</v>
          </cell>
          <cell r="F30">
            <v>0.53935283422470093</v>
          </cell>
          <cell r="G30">
            <v>0.26204812526702881</v>
          </cell>
        </row>
        <row r="31">
          <cell r="D31">
            <v>0.11816032975912094</v>
          </cell>
          <cell r="E31">
            <v>0.32364204525947571</v>
          </cell>
          <cell r="F31">
            <v>0.55819761753082275</v>
          </cell>
          <cell r="G31">
            <v>0.28482422232627869</v>
          </cell>
        </row>
        <row r="32">
          <cell r="D32">
            <v>0.115225650370121</v>
          </cell>
          <cell r="E32">
            <v>0.31560423970222473</v>
          </cell>
          <cell r="F32">
            <v>0.56917011737823486</v>
          </cell>
          <cell r="G32">
            <v>0.29249611496925354</v>
          </cell>
        </row>
        <row r="33">
          <cell r="D33">
            <v>0.11178700625896454</v>
          </cell>
          <cell r="E33">
            <v>0.30618578195571899</v>
          </cell>
          <cell r="F33">
            <v>0.58202719688415527</v>
          </cell>
          <cell r="G33">
            <v>0.31155803799629211</v>
          </cell>
        </row>
        <row r="34">
          <cell r="D34">
            <v>7.0055745542049408E-2</v>
          </cell>
          <cell r="E34">
            <v>0.30236199498176575</v>
          </cell>
          <cell r="F34">
            <v>0.62758225202560425</v>
          </cell>
          <cell r="G34">
            <v>0.30450347065925598</v>
          </cell>
        </row>
        <row r="35">
          <cell r="D35">
            <v>6.5789394080638885E-2</v>
          </cell>
          <cell r="E35">
            <v>0.26708358526229858</v>
          </cell>
          <cell r="F35">
            <v>0.66712701320648193</v>
          </cell>
          <cell r="G35">
            <v>0.27919471263885498</v>
          </cell>
        </row>
        <row r="36">
          <cell r="D36">
            <v>6.6160775721073151E-2</v>
          </cell>
          <cell r="E36">
            <v>0.26859131455421448</v>
          </cell>
          <cell r="F36">
            <v>0.66524791717529297</v>
          </cell>
          <cell r="G36">
            <v>0.27245336771011353</v>
          </cell>
        </row>
        <row r="37">
          <cell r="D37">
            <v>6.6086411476135254E-2</v>
          </cell>
          <cell r="E37">
            <v>0.26828938722610474</v>
          </cell>
          <cell r="F37">
            <v>0.66562420129776001</v>
          </cell>
          <cell r="G37">
            <v>0.27246129512786865</v>
          </cell>
        </row>
        <row r="38">
          <cell r="D38">
            <v>6.5736353397369385E-2</v>
          </cell>
          <cell r="E38">
            <v>0.2668682336807251</v>
          </cell>
          <cell r="F38">
            <v>0.66739541292190552</v>
          </cell>
          <cell r="G38">
            <v>0.27830997109413147</v>
          </cell>
        </row>
        <row r="39">
          <cell r="D39">
            <v>6.4414098858833313E-2</v>
          </cell>
          <cell r="E39">
            <v>0.26150017976760864</v>
          </cell>
          <cell r="F39">
            <v>0.67408573627471924</v>
          </cell>
          <cell r="G39">
            <v>0.29628962278366089</v>
          </cell>
        </row>
      </sheetData>
      <sheetData sheetId="1"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ex"/>
      <sheetName val="A10"/>
      <sheetName val="A11"/>
      <sheetName val="A12"/>
      <sheetName val="A20"/>
      <sheetName val="A21"/>
      <sheetName val="A22"/>
      <sheetName val="A23"/>
      <sheetName val="A24"/>
      <sheetName val="A25"/>
      <sheetName val="A26"/>
      <sheetName val="A27"/>
      <sheetName val="A28"/>
      <sheetName val="A29"/>
      <sheetName val="A30"/>
      <sheetName val="A31"/>
      <sheetName val="A32"/>
      <sheetName val="A33"/>
      <sheetName val="A34"/>
      <sheetName val="A35"/>
      <sheetName val="A36"/>
      <sheetName val="A37"/>
      <sheetName val="A38"/>
      <sheetName val="A39"/>
      <sheetName val="A310"/>
      <sheetName val="A311"/>
      <sheetName val="A312"/>
      <sheetName val="A313"/>
      <sheetName val="AP2"/>
      <sheetName val="A40"/>
      <sheetName val="A41"/>
      <sheetName val="A42"/>
      <sheetName val="A43"/>
      <sheetName val="A44"/>
      <sheetName val="A45"/>
      <sheetName val="A46"/>
      <sheetName val="A47"/>
      <sheetName val="A48"/>
      <sheetName val="A49"/>
      <sheetName val="AP1"/>
      <sheetName val="AP3"/>
      <sheetName val="AP4"/>
      <sheetName val="AP5"/>
      <sheetName val="AP6"/>
      <sheetName val="AP7"/>
      <sheetName val="AP8"/>
      <sheetName val="AP9"/>
      <sheetName val="AP10"/>
      <sheetName val="AP11"/>
      <sheetName val="AP12"/>
      <sheetName val="LFoF"/>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row r="10">
          <cell r="K10">
            <v>0</v>
          </cell>
        </row>
        <row r="11">
          <cell r="K11">
            <v>1.5747716355070964E-3</v>
          </cell>
        </row>
        <row r="12">
          <cell r="K12">
            <v>4.1548125610184781E-3</v>
          </cell>
        </row>
        <row r="13">
          <cell r="K13">
            <v>6.6822989881240137E-3</v>
          </cell>
        </row>
        <row r="14">
          <cell r="K14">
            <v>9.5792316372298788E-3</v>
          </cell>
        </row>
        <row r="15">
          <cell r="K15">
            <v>1.2108336119868064E-2</v>
          </cell>
        </row>
        <row r="16">
          <cell r="K16">
            <v>1.3105753989450221E-2</v>
          </cell>
        </row>
        <row r="17">
          <cell r="K17">
            <v>1.3715111464300916E-2</v>
          </cell>
        </row>
        <row r="18">
          <cell r="K18">
            <v>1.6658755139519404E-2</v>
          </cell>
        </row>
        <row r="19">
          <cell r="K19">
            <v>1.9232404450316803E-2</v>
          </cell>
        </row>
        <row r="20">
          <cell r="K20">
            <v>2.1069480031777589E-2</v>
          </cell>
        </row>
        <row r="21">
          <cell r="K21">
            <v>2.5726552827194802E-2</v>
          </cell>
        </row>
        <row r="22">
          <cell r="K22">
            <v>3.0401894986173305E-2</v>
          </cell>
        </row>
        <row r="23">
          <cell r="K23">
            <v>3.9051782229585115E-2</v>
          </cell>
        </row>
        <row r="24">
          <cell r="K24">
            <v>5.2724256578903485E-2</v>
          </cell>
        </row>
        <row r="25">
          <cell r="K25">
            <v>6.1686578399540157E-2</v>
          </cell>
        </row>
        <row r="26">
          <cell r="K26">
            <v>5.9817149534598615E-2</v>
          </cell>
        </row>
        <row r="27">
          <cell r="K27">
            <v>6.1933945345679316E-2</v>
          </cell>
        </row>
        <row r="28">
          <cell r="K28">
            <v>6.6091354259478333E-2</v>
          </cell>
        </row>
        <row r="29">
          <cell r="K29">
            <v>8.9958849072054592E-2</v>
          </cell>
        </row>
        <row r="30">
          <cell r="K30">
            <v>0.13158623369297709</v>
          </cell>
        </row>
        <row r="31">
          <cell r="K31">
            <v>0.18267962199344762</v>
          </cell>
        </row>
        <row r="32">
          <cell r="K32">
            <v>0.25758959550844657</v>
          </cell>
        </row>
        <row r="33">
          <cell r="K33">
            <v>0.30930062681842285</v>
          </cell>
        </row>
        <row r="34">
          <cell r="K34">
            <v>0.32692141955647264</v>
          </cell>
        </row>
        <row r="35">
          <cell r="K35">
            <v>0.34813295710386033</v>
          </cell>
        </row>
        <row r="36">
          <cell r="K36">
            <v>0.39540715944984806</v>
          </cell>
        </row>
        <row r="37">
          <cell r="K37">
            <v>0.43303652361258382</v>
          </cell>
        </row>
        <row r="38">
          <cell r="K38">
            <v>0.46397934157780979</v>
          </cell>
        </row>
        <row r="39">
          <cell r="K39">
            <v>0.57990088929902828</v>
          </cell>
        </row>
        <row r="40">
          <cell r="K40">
            <v>0.63341376165784313</v>
          </cell>
        </row>
        <row r="41">
          <cell r="K41">
            <v>0.66807928830945096</v>
          </cell>
        </row>
        <row r="42">
          <cell r="K42">
            <v>0.74793855544002252</v>
          </cell>
        </row>
        <row r="43">
          <cell r="K43">
            <v>0.72378101751887314</v>
          </cell>
        </row>
        <row r="44">
          <cell r="K44">
            <v>0.72429269853242406</v>
          </cell>
        </row>
        <row r="45">
          <cell r="K45">
            <v>0.78401125409176364</v>
          </cell>
        </row>
        <row r="46">
          <cell r="K46">
            <v>0.82102766385916148</v>
          </cell>
        </row>
        <row r="47">
          <cell r="K47">
            <v>0.87067829560288601</v>
          </cell>
        </row>
      </sheetData>
      <sheetData sheetId="8" refreshError="1"/>
      <sheetData sheetId="9" refreshError="1">
        <row r="11">
          <cell r="F11">
            <v>2.2933923672356801E-2</v>
          </cell>
          <cell r="G11">
            <v>0</v>
          </cell>
          <cell r="K11">
            <v>0.85437725895191918</v>
          </cell>
        </row>
        <row r="12">
          <cell r="F12">
            <v>3.2966954072835508E-2</v>
          </cell>
          <cell r="G12">
            <v>0</v>
          </cell>
          <cell r="K12">
            <v>0.79882848062815226</v>
          </cell>
        </row>
        <row r="13">
          <cell r="F13">
            <v>5.2125780328928929E-2</v>
          </cell>
          <cell r="G13">
            <v>0</v>
          </cell>
          <cell r="K13">
            <v>0.67455731162969712</v>
          </cell>
        </row>
        <row r="14">
          <cell r="F14">
            <v>7.0991192409671083E-2</v>
          </cell>
          <cell r="G14">
            <v>0</v>
          </cell>
          <cell r="K14">
            <v>0.62728024494522372</v>
          </cell>
        </row>
        <row r="15">
          <cell r="F15">
            <v>8.8673241832284255E-2</v>
          </cell>
          <cell r="G15">
            <v>0</v>
          </cell>
          <cell r="K15">
            <v>0.64098925502830395</v>
          </cell>
        </row>
        <row r="16">
          <cell r="F16">
            <v>0.10254149227398301</v>
          </cell>
          <cell r="G16">
            <v>0</v>
          </cell>
          <cell r="K16">
            <v>0.62738659698527288</v>
          </cell>
        </row>
        <row r="17">
          <cell r="F17">
            <v>0.10443709839820614</v>
          </cell>
          <cell r="G17">
            <v>0</v>
          </cell>
          <cell r="K17">
            <v>0.5504060844771016</v>
          </cell>
        </row>
        <row r="18">
          <cell r="F18">
            <v>0.10478734155499364</v>
          </cell>
          <cell r="G18">
            <v>0</v>
          </cell>
          <cell r="K18">
            <v>0.48051695599127653</v>
          </cell>
        </row>
        <row r="19">
          <cell r="F19">
            <v>0.11675774001793447</v>
          </cell>
          <cell r="G19">
            <v>0</v>
          </cell>
          <cell r="K19">
            <v>0.49507264355998981</v>
          </cell>
        </row>
        <row r="20">
          <cell r="F20">
            <v>0.12361008076510395</v>
          </cell>
          <cell r="G20">
            <v>0</v>
          </cell>
          <cell r="K20">
            <v>0.49787636137102625</v>
          </cell>
        </row>
        <row r="21">
          <cell r="F21">
            <v>0.1375852398589191</v>
          </cell>
          <cell r="G21">
            <v>0</v>
          </cell>
          <cell r="K21">
            <v>0.48096419923936889</v>
          </cell>
        </row>
        <row r="22">
          <cell r="F22">
            <v>0.17612588902853635</v>
          </cell>
          <cell r="G22">
            <v>0</v>
          </cell>
          <cell r="K22">
            <v>0.52958505902151387</v>
          </cell>
        </row>
        <row r="23">
          <cell r="F23">
            <v>0.2145809136035266</v>
          </cell>
          <cell r="G23">
            <v>9.1878668657182521E-4</v>
          </cell>
          <cell r="K23">
            <v>0.56919759247568702</v>
          </cell>
        </row>
        <row r="24">
          <cell r="F24">
            <v>0.21420403056847398</v>
          </cell>
          <cell r="G24">
            <v>1.6682253827784844E-3</v>
          </cell>
          <cell r="K24">
            <v>0.66581704823582122</v>
          </cell>
        </row>
        <row r="25">
          <cell r="F25">
            <v>0.25583342338129367</v>
          </cell>
          <cell r="G25">
            <v>3.2796263691732712E-2</v>
          </cell>
          <cell r="K25">
            <v>0.84989862329806265</v>
          </cell>
        </row>
        <row r="26">
          <cell r="F26">
            <v>0.3236753847898679</v>
          </cell>
          <cell r="G26">
            <v>5.5678288950246881E-2</v>
          </cell>
          <cell r="K26">
            <v>0.97397166069332575</v>
          </cell>
        </row>
        <row r="27">
          <cell r="F27">
            <v>0.33314517583319647</v>
          </cell>
          <cell r="G27">
            <v>4.1184113836976462E-2</v>
          </cell>
          <cell r="K27">
            <v>0.93385755168607643</v>
          </cell>
        </row>
        <row r="28">
          <cell r="F28">
            <v>0.34741431182734428</v>
          </cell>
          <cell r="G28">
            <v>3.2327620508508847E-2</v>
          </cell>
          <cell r="K28">
            <v>0.9455747994218674</v>
          </cell>
        </row>
        <row r="29">
          <cell r="F29">
            <v>0.35611075893758548</v>
          </cell>
          <cell r="G29">
            <v>2.6449183904801787E-2</v>
          </cell>
          <cell r="K29">
            <v>0.98424355149701148</v>
          </cell>
        </row>
        <row r="30">
          <cell r="F30">
            <v>0.38472257204586946</v>
          </cell>
          <cell r="G30">
            <v>2.3360274074971907E-2</v>
          </cell>
          <cell r="K30">
            <v>1.0587920459361926</v>
          </cell>
        </row>
        <row r="31">
          <cell r="F31">
            <v>0.41767457720491247</v>
          </cell>
          <cell r="G31">
            <v>1.9970428209953161E-2</v>
          </cell>
          <cell r="K31">
            <v>1.1338044568789494</v>
          </cell>
        </row>
        <row r="32">
          <cell r="F32">
            <v>0.44912811073981262</v>
          </cell>
          <cell r="G32">
            <v>1.8701839372616873E-2</v>
          </cell>
          <cell r="K32">
            <v>1.2041714479419099</v>
          </cell>
        </row>
        <row r="33">
          <cell r="F33">
            <v>0.47304445141976892</v>
          </cell>
          <cell r="G33">
            <v>2.0088112066394586E-2</v>
          </cell>
          <cell r="K33">
            <v>1.3176419485280166</v>
          </cell>
        </row>
        <row r="34">
          <cell r="F34">
            <v>0.5002205104788402</v>
          </cell>
          <cell r="G34">
            <v>3.0202514810041509E-2</v>
          </cell>
          <cell r="K34">
            <v>1.2877173381056195</v>
          </cell>
        </row>
        <row r="35">
          <cell r="F35">
            <v>0.53210955491637146</v>
          </cell>
          <cell r="G35">
            <v>5.318967054612523E-2</v>
          </cell>
          <cell r="K35">
            <v>1.1672591419464291</v>
          </cell>
        </row>
        <row r="36">
          <cell r="F36">
            <v>0.54044034354792303</v>
          </cell>
          <cell r="G36">
            <v>9.9930588146613111E-2</v>
          </cell>
          <cell r="K36">
            <v>1.0989959923158583</v>
          </cell>
        </row>
        <row r="37">
          <cell r="F37">
            <v>0.55480012224828001</v>
          </cell>
          <cell r="G37">
            <v>0.12954441641259559</v>
          </cell>
          <cell r="K37">
            <v>1.0883576422935666</v>
          </cell>
        </row>
        <row r="38">
          <cell r="F38">
            <v>0.56214570596891367</v>
          </cell>
          <cell r="G38">
            <v>0.11556757375706253</v>
          </cell>
          <cell r="K38">
            <v>1.0624562275729177</v>
          </cell>
        </row>
        <row r="39">
          <cell r="F39">
            <v>0.53647972987519887</v>
          </cell>
          <cell r="G39">
            <v>0.11014950538890671</v>
          </cell>
          <cell r="K39">
            <v>1.0697418271392636</v>
          </cell>
        </row>
        <row r="40">
          <cell r="F40">
            <v>0.51815113985764927</v>
          </cell>
          <cell r="G40">
            <v>0.13040251812725254</v>
          </cell>
          <cell r="K40">
            <v>1.4273337002002902</v>
          </cell>
        </row>
        <row r="41">
          <cell r="F41">
            <v>0.4739062021619333</v>
          </cell>
          <cell r="G41">
            <v>0.12389034390224457</v>
          </cell>
          <cell r="K41">
            <v>1.4023000405077903</v>
          </cell>
        </row>
        <row r="42">
          <cell r="F42">
            <v>0.46609746310295896</v>
          </cell>
          <cell r="G42">
            <v>0.13278976895081107</v>
          </cell>
          <cell r="K42">
            <v>1.2248635411241222</v>
          </cell>
        </row>
        <row r="43">
          <cell r="F43">
            <v>0.52305442685383463</v>
          </cell>
          <cell r="G43">
            <v>0.19032584299629446</v>
          </cell>
          <cell r="K43">
            <v>1.3497397865560574</v>
          </cell>
        </row>
        <row r="44">
          <cell r="F44">
            <v>0.52857109173932804</v>
          </cell>
          <cell r="G44">
            <v>0.21873191188227142</v>
          </cell>
          <cell r="K44">
            <v>1.297072412332434</v>
          </cell>
        </row>
        <row r="45">
          <cell r="F45">
            <v>0.48921280695081359</v>
          </cell>
          <cell r="G45">
            <v>0.19338074688401638</v>
          </cell>
          <cell r="K45">
            <v>1.3000130151043501</v>
          </cell>
        </row>
        <row r="46">
          <cell r="F46">
            <v>0.50377311256557045</v>
          </cell>
          <cell r="G46">
            <v>0.20518539054178836</v>
          </cell>
          <cell r="K46">
            <v>1.3926911310161785</v>
          </cell>
        </row>
        <row r="47">
          <cell r="F47">
            <v>0.51938792892300722</v>
          </cell>
          <cell r="G47">
            <v>0.22314562302940222</v>
          </cell>
          <cell r="K47">
            <v>1.4046197762735195</v>
          </cell>
        </row>
        <row r="48">
          <cell r="F48">
            <v>0.48365502767317425</v>
          </cell>
          <cell r="G48">
            <v>0.18472953749196827</v>
          </cell>
          <cell r="K48">
            <v>1.413975587830868</v>
          </cell>
        </row>
      </sheetData>
      <sheetData sheetId="10" refreshError="1"/>
      <sheetData sheetId="11" refreshError="1">
        <row r="11">
          <cell r="C11">
            <v>0.29647006486872857</v>
          </cell>
          <cell r="G11">
            <v>0.10706591913856475</v>
          </cell>
          <cell r="H11">
            <v>0.20803359280335865</v>
          </cell>
          <cell r="P11">
            <v>0.7</v>
          </cell>
        </row>
        <row r="12">
          <cell r="C12">
            <v>0.29159292717736951</v>
          </cell>
          <cell r="G12">
            <v>0.10868933316013613</v>
          </cell>
          <cell r="H12">
            <v>0.21197232665638313</v>
          </cell>
          <cell r="P12">
            <v>0.70000000000000007</v>
          </cell>
        </row>
        <row r="13">
          <cell r="C13">
            <v>0.29190901392047663</v>
          </cell>
          <cell r="G13">
            <v>0.10979012943395661</v>
          </cell>
          <cell r="H13">
            <v>0.21564371923899284</v>
          </cell>
          <cell r="P13">
            <v>0.7</v>
          </cell>
        </row>
        <row r="14">
          <cell r="C14">
            <v>0.30871999248287796</v>
          </cell>
          <cell r="G14">
            <v>0.11820074670257893</v>
          </cell>
          <cell r="H14">
            <v>0.23336783260974556</v>
          </cell>
          <cell r="P14">
            <v>0.70000000000000007</v>
          </cell>
        </row>
        <row r="15">
          <cell r="C15">
            <v>0.32142433756638206</v>
          </cell>
          <cell r="G15">
            <v>0.13472361565088781</v>
          </cell>
          <cell r="H15">
            <v>0.26661782995527145</v>
          </cell>
          <cell r="P15">
            <v>0.75268704296391209</v>
          </cell>
        </row>
        <row r="16">
          <cell r="C16">
            <v>0.3367966573359733</v>
          </cell>
          <cell r="G16">
            <v>0.15153753062743908</v>
          </cell>
          <cell r="H16">
            <v>0.30011942907917238</v>
          </cell>
          <cell r="P16">
            <v>0.8</v>
          </cell>
        </row>
        <row r="17">
          <cell r="C17">
            <v>0.34644149799221097</v>
          </cell>
          <cell r="G17">
            <v>0.15818232358645495</v>
          </cell>
          <cell r="H17">
            <v>0.31306878874773014</v>
          </cell>
          <cell r="P17">
            <v>0.8</v>
          </cell>
        </row>
        <row r="18">
          <cell r="C18">
            <v>0.35258929584657395</v>
          </cell>
          <cell r="G18">
            <v>0.16798862742500381</v>
          </cell>
          <cell r="H18">
            <v>0.33198110037757922</v>
          </cell>
          <cell r="P18">
            <v>0.80000000000000016</v>
          </cell>
        </row>
        <row r="19">
          <cell r="C19">
            <v>0.36916585496673437</v>
          </cell>
          <cell r="G19">
            <v>0.21170538868925293</v>
          </cell>
          <cell r="H19">
            <v>0.4090324455428439</v>
          </cell>
          <cell r="P19">
            <v>0.8</v>
          </cell>
        </row>
        <row r="20">
          <cell r="C20">
            <v>0.35564593802170591</v>
          </cell>
          <cell r="G20">
            <v>0.22308401887057233</v>
          </cell>
          <cell r="H20">
            <v>0.41809098934154793</v>
          </cell>
          <cell r="P20">
            <v>0.8</v>
          </cell>
        </row>
        <row r="21">
          <cell r="C21">
            <v>0.33322236627530716</v>
          </cell>
          <cell r="G21">
            <v>0.21967703358584306</v>
          </cell>
          <cell r="H21">
            <v>0.3992202895781306</v>
          </cell>
          <cell r="P21">
            <v>0.80000000000000016</v>
          </cell>
        </row>
        <row r="22">
          <cell r="C22">
            <v>0.34572220459225045</v>
          </cell>
          <cell r="G22">
            <v>0.25262555406122611</v>
          </cell>
          <cell r="H22">
            <v>0.44679994052276512</v>
          </cell>
          <cell r="P22">
            <v>0.8</v>
          </cell>
        </row>
        <row r="23">
          <cell r="C23">
            <v>0.37115822394603648</v>
          </cell>
          <cell r="G23">
            <v>0.28410946978270468</v>
          </cell>
          <cell r="H23">
            <v>0.48807509358484785</v>
          </cell>
          <cell r="P23">
            <v>0.8</v>
          </cell>
        </row>
        <row r="24">
          <cell r="C24">
            <v>0.39565116287529389</v>
          </cell>
          <cell r="G24">
            <v>0.29654169703557504</v>
          </cell>
          <cell r="H24">
            <v>0.49274641430650606</v>
          </cell>
          <cell r="P24">
            <v>0.8</v>
          </cell>
        </row>
        <row r="25">
          <cell r="C25">
            <v>0.39386601277858241</v>
          </cell>
          <cell r="G25">
            <v>0.32824809018056195</v>
          </cell>
          <cell r="H25">
            <v>0.52319939935571014</v>
          </cell>
          <cell r="P25">
            <v>0.84986651515096345</v>
          </cell>
        </row>
        <row r="26">
          <cell r="C26">
            <v>0.39291382864001162</v>
          </cell>
          <cell r="G26">
            <v>0.41368717232090385</v>
          </cell>
          <cell r="H26">
            <v>0.56491125068136794</v>
          </cell>
          <cell r="P26">
            <v>0.9</v>
          </cell>
        </row>
        <row r="27">
          <cell r="C27">
            <v>0.35559769930719187</v>
          </cell>
          <cell r="G27">
            <v>0.47410537196672853</v>
          </cell>
          <cell r="H27">
            <v>0.47235562252890523</v>
          </cell>
          <cell r="P27">
            <v>0.9</v>
          </cell>
        </row>
        <row r="28">
          <cell r="C28">
            <v>0.33234335595184211</v>
          </cell>
          <cell r="G28">
            <v>0.5319847972539018</v>
          </cell>
          <cell r="H28">
            <v>0.37667696700642184</v>
          </cell>
          <cell r="P28">
            <v>0.90000000000000013</v>
          </cell>
        </row>
        <row r="29">
          <cell r="C29">
            <v>0.35889751156663885</v>
          </cell>
          <cell r="G29">
            <v>0.61526888582640638</v>
          </cell>
          <cell r="H29">
            <v>0.34153915841868132</v>
          </cell>
          <cell r="P29">
            <v>0.9</v>
          </cell>
        </row>
        <row r="30">
          <cell r="C30">
            <v>0.39275985028911187</v>
          </cell>
          <cell r="G30">
            <v>0.79470198661330216</v>
          </cell>
          <cell r="H30">
            <v>0.3219370508048765</v>
          </cell>
          <cell r="P30">
            <v>0.9</v>
          </cell>
        </row>
        <row r="31">
          <cell r="C31">
            <v>0.3960048270588612</v>
          </cell>
          <cell r="G31">
            <v>0.98397965562544487</v>
          </cell>
          <cell r="H31">
            <v>0.29702043642606768</v>
          </cell>
          <cell r="P31">
            <v>0.9</v>
          </cell>
        </row>
        <row r="32">
          <cell r="C32">
            <v>0.39416590027930748</v>
          </cell>
          <cell r="G32">
            <v>1.1187172588808718</v>
          </cell>
          <cell r="H32">
            <v>0.27735774588790391</v>
          </cell>
          <cell r="P32">
            <v>0.9</v>
          </cell>
        </row>
        <row r="33">
          <cell r="C33">
            <v>0.41516915114977765</v>
          </cell>
          <cell r="G33">
            <v>1.2804077754353296</v>
          </cell>
          <cell r="H33">
            <v>0.22984414048717902</v>
          </cell>
          <cell r="P33">
            <v>0.9</v>
          </cell>
        </row>
        <row r="34">
          <cell r="C34">
            <v>0.41463163424860472</v>
          </cell>
          <cell r="G34">
            <v>1.3666994420548533</v>
          </cell>
          <cell r="H34">
            <v>0.17999757567160926</v>
          </cell>
          <cell r="P34">
            <v>0.9</v>
          </cell>
        </row>
        <row r="35">
          <cell r="C35">
            <v>0.39231682019310438</v>
          </cell>
          <cell r="G35">
            <v>1.4935603480139905</v>
          </cell>
          <cell r="H35">
            <v>0.1522307797672742</v>
          </cell>
          <cell r="P35">
            <v>0.95117423177330951</v>
          </cell>
        </row>
        <row r="36">
          <cell r="C36">
            <v>0.37374713353194194</v>
          </cell>
          <cell r="G36">
            <v>1.6106729469438301</v>
          </cell>
          <cell r="H36">
            <v>0.13121178852395335</v>
          </cell>
          <cell r="P36">
            <v>1</v>
          </cell>
        </row>
        <row r="37">
          <cell r="C37">
            <v>0.34050463462395258</v>
          </cell>
          <cell r="G37">
            <v>1.7191449383403636</v>
          </cell>
          <cell r="H37">
            <v>0.1204735271588576</v>
          </cell>
          <cell r="P37">
            <v>1</v>
          </cell>
        </row>
        <row r="38">
          <cell r="C38">
            <v>0.3343178652022411</v>
          </cell>
          <cell r="G38">
            <v>1.9172739563811259</v>
          </cell>
          <cell r="H38">
            <v>0.10368089382495556</v>
          </cell>
          <cell r="P38">
            <v>1</v>
          </cell>
        </row>
        <row r="39">
          <cell r="C39">
            <v>0.32653809139035977</v>
          </cell>
          <cell r="G39">
            <v>1.9340033695877514</v>
          </cell>
          <cell r="H39">
            <v>8.5698049086491687E-2</v>
          </cell>
          <cell r="P39">
            <v>1</v>
          </cell>
        </row>
        <row r="40">
          <cell r="C40">
            <v>0.29187647475043049</v>
          </cell>
          <cell r="G40">
            <v>2.0117525735471808</v>
          </cell>
          <cell r="H40">
            <v>7.4717186056038498E-2</v>
          </cell>
          <cell r="P40">
            <v>1</v>
          </cell>
        </row>
        <row r="41">
          <cell r="C41">
            <v>0.26841995408677977</v>
          </cell>
          <cell r="G41">
            <v>1.9966867507595525</v>
          </cell>
          <cell r="H41">
            <v>6.708776421800472E-2</v>
          </cell>
          <cell r="P41">
            <v>1</v>
          </cell>
        </row>
        <row r="42">
          <cell r="C42">
            <v>0.25636211585392282</v>
          </cell>
          <cell r="G42">
            <v>2.0700319107690084</v>
          </cell>
          <cell r="H42">
            <v>6.9832985279596874E-2</v>
          </cell>
          <cell r="P42">
            <v>1</v>
          </cell>
        </row>
        <row r="43">
          <cell r="C43">
            <v>0.24728854136256484</v>
          </cell>
          <cell r="G43">
            <v>2.2202582037466025</v>
          </cell>
          <cell r="H43">
            <v>7.1222452883860934E-2</v>
          </cell>
          <cell r="P43">
            <v>1</v>
          </cell>
        </row>
        <row r="44">
          <cell r="C44">
            <v>0.29775652158865651</v>
          </cell>
          <cell r="G44">
            <v>2.1129006313902905</v>
          </cell>
          <cell r="H44">
            <v>5.8084513740619653E-2</v>
          </cell>
          <cell r="P44">
            <v>1</v>
          </cell>
        </row>
        <row r="45">
          <cell r="C45">
            <v>0.34046321514993644</v>
          </cell>
          <cell r="G45">
            <v>2.0765389923410638</v>
          </cell>
          <cell r="H45">
            <v>5.1295307317613358E-2</v>
          </cell>
          <cell r="P45">
            <v>1</v>
          </cell>
        </row>
        <row r="46">
          <cell r="C46">
            <v>0.31866911402786968</v>
          </cell>
          <cell r="G46">
            <v>2.0934084807468936</v>
          </cell>
          <cell r="H46">
            <v>4.6483992214237095E-2</v>
          </cell>
          <cell r="P46">
            <v>1</v>
          </cell>
        </row>
        <row r="47">
          <cell r="C47">
            <v>0.30274428504971518</v>
          </cell>
          <cell r="G47">
            <v>2.0506463288702705</v>
          </cell>
          <cell r="H47">
            <v>3.952318135516629E-2</v>
          </cell>
          <cell r="P47">
            <v>1</v>
          </cell>
        </row>
        <row r="48">
          <cell r="C48">
            <v>0.29924966077335347</v>
          </cell>
          <cell r="G48">
            <v>2.1159800063407621</v>
          </cell>
          <cell r="H48">
            <v>4.0946501249218788E-2</v>
          </cell>
          <cell r="P48">
            <v>1</v>
          </cell>
        </row>
      </sheetData>
      <sheetData sheetId="12" refreshError="1">
        <row r="11">
          <cell r="C11">
            <v>0.58003367461520328</v>
          </cell>
          <cell r="D11">
            <v>1.3534119074354742</v>
          </cell>
          <cell r="E11">
            <v>5.8650545899026844E-2</v>
          </cell>
          <cell r="J11">
            <v>0</v>
          </cell>
          <cell r="K11">
            <v>0.3</v>
          </cell>
        </row>
        <row r="12">
          <cell r="C12">
            <v>0.5768777601974715</v>
          </cell>
          <cell r="D12">
            <v>1.3460481071274337</v>
          </cell>
          <cell r="E12">
            <v>5.8331433213830816E-2</v>
          </cell>
          <cell r="J12">
            <v>0</v>
          </cell>
          <cell r="K12">
            <v>0.3</v>
          </cell>
        </row>
        <row r="13">
          <cell r="C13">
            <v>0.56574894936085429</v>
          </cell>
          <cell r="D13">
            <v>1.3200808818419933</v>
          </cell>
          <cell r="E13">
            <v>5.7206135046948312E-2</v>
          </cell>
          <cell r="J13">
            <v>0</v>
          </cell>
          <cell r="K13">
            <v>0.3</v>
          </cell>
        </row>
        <row r="14">
          <cell r="C14">
            <v>0.56518120585304665</v>
          </cell>
          <cell r="D14">
            <v>1.3187561469904421</v>
          </cell>
          <cell r="E14">
            <v>5.7148727230607918E-2</v>
          </cell>
          <cell r="J14">
            <v>0</v>
          </cell>
          <cell r="K14">
            <v>0.30000000000000004</v>
          </cell>
        </row>
        <row r="15">
          <cell r="C15">
            <v>0.66616551890035491</v>
          </cell>
          <cell r="D15">
            <v>1.2254888202887599</v>
          </cell>
          <cell r="E15">
            <v>5.7382819912640506E-2</v>
          </cell>
          <cell r="J15">
            <v>0</v>
          </cell>
          <cell r="K15">
            <v>0.35216027849248421</v>
          </cell>
        </row>
        <row r="16">
          <cell r="C16">
            <v>0.74808876450939721</v>
          </cell>
          <cell r="D16">
            <v>1.1221331467640958</v>
          </cell>
          <cell r="E16">
            <v>5.673267304072311E-2</v>
          </cell>
          <cell r="J16">
            <v>0</v>
          </cell>
          <cell r="K16">
            <v>0.4</v>
          </cell>
        </row>
        <row r="17">
          <cell r="C17">
            <v>0.68317775671174807</v>
          </cell>
          <cell r="D17">
            <v>1.0247666350676221</v>
          </cell>
          <cell r="E17">
            <v>5.1810028620922322E-2</v>
          </cell>
          <cell r="J17">
            <v>0</v>
          </cell>
          <cell r="K17">
            <v>0.4</v>
          </cell>
        </row>
        <row r="18">
          <cell r="C18">
            <v>0.62190595193556331</v>
          </cell>
          <cell r="D18">
            <v>0.9328589279033449</v>
          </cell>
          <cell r="E18">
            <v>4.71633697859083E-2</v>
          </cell>
          <cell r="J18">
            <v>0</v>
          </cell>
          <cell r="K18">
            <v>0.4</v>
          </cell>
        </row>
        <row r="19">
          <cell r="C19">
            <v>0.62329665040390381</v>
          </cell>
          <cell r="D19">
            <v>0.93494497560585565</v>
          </cell>
          <cell r="E19">
            <v>4.7268835935442496E-2</v>
          </cell>
          <cell r="J19">
            <v>0</v>
          </cell>
          <cell r="K19">
            <v>0.4</v>
          </cell>
        </row>
        <row r="20">
          <cell r="C20">
            <v>0.60549513092406748</v>
          </cell>
          <cell r="D20">
            <v>0.90824269638610111</v>
          </cell>
          <cell r="E20">
            <v>4.5918825305433987E-2</v>
          </cell>
          <cell r="J20">
            <v>0</v>
          </cell>
          <cell r="K20">
            <v>0.4</v>
          </cell>
        </row>
        <row r="21">
          <cell r="C21">
            <v>0.58636571437320129</v>
          </cell>
          <cell r="D21">
            <v>0.87954857155980171</v>
          </cell>
          <cell r="E21">
            <v>4.4468111184160122E-2</v>
          </cell>
          <cell r="J21">
            <v>0</v>
          </cell>
          <cell r="K21">
            <v>0.40000000000000008</v>
          </cell>
        </row>
        <row r="22">
          <cell r="C22">
            <v>0.62775047413477514</v>
          </cell>
          <cell r="D22">
            <v>0.94162571120216276</v>
          </cell>
          <cell r="E22">
            <v>4.7606599764405018E-2</v>
          </cell>
          <cell r="J22">
            <v>0</v>
          </cell>
          <cell r="K22">
            <v>0.39999999999999997</v>
          </cell>
        </row>
        <row r="23">
          <cell r="C23">
            <v>0.64696927603009236</v>
          </cell>
          <cell r="D23">
            <v>0.97045391404513859</v>
          </cell>
          <cell r="E23">
            <v>4.9064092585964114E-2</v>
          </cell>
          <cell r="J23">
            <v>9.1878668657182521E-4</v>
          </cell>
          <cell r="K23">
            <v>0.39999999999999997</v>
          </cell>
        </row>
        <row r="24">
          <cell r="C24">
            <v>0.578102748795701</v>
          </cell>
          <cell r="D24">
            <v>0.86715412319355167</v>
          </cell>
          <cell r="E24">
            <v>4.3979827088006199E-2</v>
          </cell>
          <cell r="J24">
            <v>1.6682253827784844E-3</v>
          </cell>
          <cell r="K24">
            <v>0.39999999999999997</v>
          </cell>
        </row>
        <row r="25">
          <cell r="C25">
            <v>0.58541635587662078</v>
          </cell>
          <cell r="D25">
            <v>0.71408867541327692</v>
          </cell>
          <cell r="E25">
            <v>3.8924397109446104E-2</v>
          </cell>
          <cell r="J25">
            <v>3.2796263691732712E-2</v>
          </cell>
          <cell r="K25">
            <v>0.45049179632304498</v>
          </cell>
        </row>
        <row r="26">
          <cell r="C26">
            <v>0.62987658918021616</v>
          </cell>
          <cell r="D26">
            <v>0.62987658918021616</v>
          </cell>
          <cell r="E26">
            <v>3.6592023773089982E-2</v>
          </cell>
          <cell r="J26">
            <v>5.5678288950246881E-2</v>
          </cell>
          <cell r="K26">
            <v>0.5</v>
          </cell>
        </row>
        <row r="27">
          <cell r="C27">
            <v>0.5844720017968944</v>
          </cell>
          <cell r="D27">
            <v>0.5844720017968944</v>
          </cell>
          <cell r="E27">
            <v>3.3907152472174872E-2</v>
          </cell>
          <cell r="J27">
            <v>4.1184113836976462E-2</v>
          </cell>
          <cell r="K27">
            <v>0.5</v>
          </cell>
        </row>
        <row r="28">
          <cell r="C28">
            <v>0.57762065476754731</v>
          </cell>
          <cell r="D28">
            <v>0.57762065476754731</v>
          </cell>
          <cell r="E28">
            <v>3.4252760395875083E-2</v>
          </cell>
          <cell r="J28">
            <v>3.2327620508508847E-2</v>
          </cell>
          <cell r="K28">
            <v>0.5</v>
          </cell>
        </row>
        <row r="29">
          <cell r="C29">
            <v>0.57310543698815797</v>
          </cell>
          <cell r="D29">
            <v>0.57310543698815797</v>
          </cell>
          <cell r="E29">
            <v>3.4617531932396112E-2</v>
          </cell>
          <cell r="J29">
            <v>2.6449183904801787E-2</v>
          </cell>
          <cell r="K29">
            <v>0.5</v>
          </cell>
        </row>
        <row r="30">
          <cell r="C30">
            <v>0.57365187692355302</v>
          </cell>
          <cell r="D30">
            <v>0.57365187692355302</v>
          </cell>
          <cell r="E30">
            <v>3.5069960399117653E-2</v>
          </cell>
          <cell r="J30">
            <v>2.3360274074971907E-2</v>
          </cell>
          <cell r="K30">
            <v>0.5</v>
          </cell>
        </row>
        <row r="31">
          <cell r="C31">
            <v>0.55491960128799234</v>
          </cell>
          <cell r="D31">
            <v>0.55491960128799234</v>
          </cell>
          <cell r="E31">
            <v>3.3118849585676249E-2</v>
          </cell>
          <cell r="J31">
            <v>1.9970428209953161E-2</v>
          </cell>
          <cell r="K31">
            <v>0.5</v>
          </cell>
        </row>
        <row r="32">
          <cell r="C32">
            <v>0.52907398585428156</v>
          </cell>
          <cell r="D32">
            <v>0.52907398585428156</v>
          </cell>
          <cell r="E32">
            <v>2.958067828197285E-2</v>
          </cell>
          <cell r="J32">
            <v>1.8701839372616873E-2</v>
          </cell>
          <cell r="K32">
            <v>0.5</v>
          </cell>
        </row>
        <row r="33">
          <cell r="C33">
            <v>0.50394755053597851</v>
          </cell>
          <cell r="D33">
            <v>0.50394755053597851</v>
          </cell>
          <cell r="E33">
            <v>2.7148360937809E-2</v>
          </cell>
          <cell r="J33">
            <v>2.0088112066394586E-2</v>
          </cell>
          <cell r="K33">
            <v>0.5</v>
          </cell>
        </row>
        <row r="34">
          <cell r="C34">
            <v>0.45213317544100851</v>
          </cell>
          <cell r="D34">
            <v>0.45213317544100845</v>
          </cell>
          <cell r="E34">
            <v>2.3932791187253256E-2</v>
          </cell>
          <cell r="J34">
            <v>3.0202514810041509E-2</v>
          </cell>
          <cell r="K34">
            <v>0.5</v>
          </cell>
        </row>
        <row r="35">
          <cell r="C35">
            <v>0.44046722380029912</v>
          </cell>
          <cell r="D35">
            <v>0.3607809871348604</v>
          </cell>
          <cell r="E35">
            <v>2.148628993445147E-2</v>
          </cell>
          <cell r="J35">
            <v>5.318967054612523E-2</v>
          </cell>
          <cell r="K35">
            <v>0.54972631175827191</v>
          </cell>
        </row>
        <row r="36">
          <cell r="C36">
            <v>0.43638339714960545</v>
          </cell>
          <cell r="D36">
            <v>0.2909222647664037</v>
          </cell>
          <cell r="E36">
            <v>2.0899702851565154E-2</v>
          </cell>
          <cell r="J36">
            <v>9.9930588146613111E-2</v>
          </cell>
          <cell r="K36">
            <v>0.59999999999999987</v>
          </cell>
        </row>
        <row r="37">
          <cell r="C37">
            <v>0.40176196003121856</v>
          </cell>
          <cell r="D37">
            <v>0.26784130668747902</v>
          </cell>
          <cell r="E37">
            <v>1.9394811448550802E-2</v>
          </cell>
          <cell r="J37">
            <v>0.12954441641259559</v>
          </cell>
          <cell r="K37">
            <v>0.60000000000000009</v>
          </cell>
        </row>
        <row r="38">
          <cell r="C38">
            <v>0.37908259687485985</v>
          </cell>
          <cell r="D38">
            <v>0.25272173124990654</v>
          </cell>
          <cell r="E38">
            <v>1.827143271906196E-2</v>
          </cell>
          <cell r="J38">
            <v>0.11556757375706253</v>
          </cell>
          <cell r="K38">
            <v>0.6</v>
          </cell>
        </row>
        <row r="39">
          <cell r="C39">
            <v>0.35157919928212356</v>
          </cell>
          <cell r="D39">
            <v>0.23438613285474907</v>
          </cell>
          <cell r="E39">
            <v>1.8134418445931777E-2</v>
          </cell>
          <cell r="J39">
            <v>0.11014950538890671</v>
          </cell>
          <cell r="K39">
            <v>0.6</v>
          </cell>
        </row>
        <row r="40">
          <cell r="C40">
            <v>0.32302432300367939</v>
          </cell>
          <cell r="D40">
            <v>0.21534954866911962</v>
          </cell>
          <cell r="E40">
            <v>1.7020657901508616E-2</v>
          </cell>
          <cell r="J40">
            <v>0.13040251812725254</v>
          </cell>
          <cell r="K40">
            <v>0.6</v>
          </cell>
        </row>
        <row r="41">
          <cell r="C41">
            <v>0.31254858978136962</v>
          </cell>
          <cell r="D41">
            <v>0.20836572652091306</v>
          </cell>
          <cell r="E41">
            <v>1.5921846147541413E-2</v>
          </cell>
          <cell r="J41">
            <v>0.12389034390224457</v>
          </cell>
          <cell r="K41">
            <v>0.6</v>
          </cell>
        </row>
        <row r="42">
          <cell r="C42">
            <v>0.30298799665432691</v>
          </cell>
          <cell r="D42">
            <v>0.20199199776955129</v>
          </cell>
          <cell r="E42">
            <v>1.5984814287820361E-2</v>
          </cell>
          <cell r="J42">
            <v>0.13278976895081107</v>
          </cell>
          <cell r="K42">
            <v>0.6</v>
          </cell>
        </row>
        <row r="43">
          <cell r="C43">
            <v>0.30033799264717409</v>
          </cell>
          <cell r="D43">
            <v>0.20022532843144941</v>
          </cell>
          <cell r="E43">
            <v>1.721004530259029E-2</v>
          </cell>
          <cell r="J43">
            <v>0.19032584299629446</v>
          </cell>
          <cell r="K43">
            <v>0.59999999999999987</v>
          </cell>
        </row>
        <row r="44">
          <cell r="C44">
            <v>0.30270671817804573</v>
          </cell>
          <cell r="D44">
            <v>0.20180447878536387</v>
          </cell>
          <cell r="E44">
            <v>1.8121717698004768E-2</v>
          </cell>
          <cell r="J44">
            <v>0.21873191188227142</v>
          </cell>
          <cell r="K44">
            <v>0.59999999999999987</v>
          </cell>
        </row>
        <row r="45">
          <cell r="C45">
            <v>0.30220581837073784</v>
          </cell>
          <cell r="D45">
            <v>0.20147054558049191</v>
          </cell>
          <cell r="E45">
            <v>1.8323994399672739E-2</v>
          </cell>
          <cell r="J45">
            <v>0.19338074688401638</v>
          </cell>
          <cell r="K45">
            <v>0.6</v>
          </cell>
        </row>
        <row r="46">
          <cell r="C46">
            <v>0.29697097293798441</v>
          </cell>
          <cell r="D46">
            <v>0.19798064862532294</v>
          </cell>
          <cell r="E46">
            <v>1.8035304166022743E-2</v>
          </cell>
          <cell r="J46">
            <v>0.20518539054178836</v>
          </cell>
          <cell r="K46">
            <v>0.6</v>
          </cell>
        </row>
        <row r="47">
          <cell r="C47">
            <v>0.29115685060997121</v>
          </cell>
          <cell r="D47">
            <v>0.19410456707331419</v>
          </cell>
          <cell r="E47">
            <v>1.7340109913059277E-2</v>
          </cell>
          <cell r="J47">
            <v>0.22314562302940222</v>
          </cell>
          <cell r="K47">
            <v>0.6</v>
          </cell>
        </row>
        <row r="48">
          <cell r="C48">
            <v>0.2923008370995705</v>
          </cell>
          <cell r="D48">
            <v>0.19486722473304702</v>
          </cell>
          <cell r="E48">
            <v>1.677984611061752E-2</v>
          </cell>
          <cell r="J48">
            <v>0.18472953749196827</v>
          </cell>
          <cell r="K48">
            <v>0.6</v>
          </cell>
        </row>
      </sheetData>
      <sheetData sheetId="13" refreshError="1">
        <row r="50">
          <cell r="C50">
            <v>3.7222307275981512</v>
          </cell>
          <cell r="N50">
            <v>8.7454781346409605E-2</v>
          </cell>
          <cell r="O50">
            <v>0.16557963447345944</v>
          </cell>
          <cell r="S50">
            <v>0</v>
          </cell>
          <cell r="AD50">
            <v>1.4030969964005815</v>
          </cell>
          <cell r="AH50">
            <v>0.56050031305501202</v>
          </cell>
          <cell r="AM50">
            <v>3.0336489258117327E-2</v>
          </cell>
          <cell r="AN50">
            <v>0.20431894319445584</v>
          </cell>
          <cell r="AO50">
            <v>0.73154814459879636</v>
          </cell>
          <cell r="AS50">
            <v>0.85437725895191918</v>
          </cell>
          <cell r="AW50">
            <v>6.0872219267454827E-2</v>
          </cell>
          <cell r="AY50">
            <v>1.8899478499796268E-2</v>
          </cell>
          <cell r="AZ50">
            <v>0</v>
          </cell>
        </row>
        <row r="51">
          <cell r="C51">
            <v>3.6959767601780258</v>
          </cell>
          <cell r="N51">
            <v>0.10173439020830133</v>
          </cell>
          <cell r="O51">
            <v>0.17314517055545056</v>
          </cell>
          <cell r="S51">
            <v>0</v>
          </cell>
          <cell r="AD51">
            <v>1.3393604081353463</v>
          </cell>
          <cell r="AH51">
            <v>0.54474205032653256</v>
          </cell>
          <cell r="AM51">
            <v>3.0171430972671109E-2</v>
          </cell>
          <cell r="AN51">
            <v>0.20663260874317735</v>
          </cell>
          <cell r="AO51">
            <v>0.68814443806754966</v>
          </cell>
          <cell r="AS51">
            <v>0.80109639848521896</v>
          </cell>
          <cell r="AW51">
            <v>6.3099060181687025E-2</v>
          </cell>
          <cell r="AY51">
            <v>2.0284009600820913E-2</v>
          </cell>
          <cell r="AZ51">
            <v>6.9314622155961891E-4</v>
          </cell>
        </row>
        <row r="52">
          <cell r="C52">
            <v>3.6166942093810905</v>
          </cell>
          <cell r="N52">
            <v>0.12697406224499397</v>
          </cell>
          <cell r="O52">
            <v>0.19126853880575356</v>
          </cell>
          <cell r="S52">
            <v>0</v>
          </cell>
          <cell r="AD52">
            <v>1.1827857915328395</v>
          </cell>
          <cell r="AH52">
            <v>0.49683879237464751</v>
          </cell>
          <cell r="AM52">
            <v>2.9589380196697403E-2</v>
          </cell>
          <cell r="AN52">
            <v>0.2072008111575466</v>
          </cell>
          <cell r="AO52">
            <v>0.59692606049698926</v>
          </cell>
          <cell r="AS52">
            <v>0.68068798551884591</v>
          </cell>
          <cell r="AW52">
            <v>6.5951689015547599E-2</v>
          </cell>
          <cell r="AY52">
            <v>2.2452402902835313E-2</v>
          </cell>
          <cell r="AZ52">
            <v>1.9758613281304076E-3</v>
          </cell>
        </row>
        <row r="53">
          <cell r="C53">
            <v>3.6863132204060962</v>
          </cell>
          <cell r="N53">
            <v>0.14859597435341632</v>
          </cell>
          <cell r="O53">
            <v>0.21927923045732273</v>
          </cell>
          <cell r="S53">
            <v>0</v>
          </cell>
          <cell r="AD53">
            <v>1.1154523551498718</v>
          </cell>
          <cell r="AH53">
            <v>0.46938018383348457</v>
          </cell>
          <cell r="AM53">
            <v>2.9559686498590303E-2</v>
          </cell>
          <cell r="AN53">
            <v>0.2218692591912777</v>
          </cell>
          <cell r="AO53">
            <v>0.56992564497161202</v>
          </cell>
          <cell r="AS53">
            <v>0.637062153417009</v>
          </cell>
          <cell r="AW53">
            <v>6.8297162685221971E-2</v>
          </cell>
          <cell r="AY53">
            <v>2.4300351572992367E-2</v>
          </cell>
          <cell r="AZ53">
            <v>3.0996094836612596E-3</v>
          </cell>
        </row>
        <row r="54">
          <cell r="C54">
            <v>3.8428802459259623</v>
          </cell>
          <cell r="N54">
            <v>0.16342571164546016</v>
          </cell>
          <cell r="O54">
            <v>0.24703014412357016</v>
          </cell>
          <cell r="S54">
            <v>0</v>
          </cell>
          <cell r="AD54">
            <v>1.1427100983723086</v>
          </cell>
          <cell r="AH54">
            <v>0.47076189232195753</v>
          </cell>
          <cell r="AM54">
            <v>2.96807689203313E-2</v>
          </cell>
          <cell r="AN54">
            <v>0.25225526261623954</v>
          </cell>
          <cell r="AO54">
            <v>0.58438513419159199</v>
          </cell>
          <cell r="AS54">
            <v>0.65479061549520667</v>
          </cell>
          <cell r="AW54">
            <v>8.3452897122248182E-2</v>
          </cell>
          <cell r="AY54">
            <v>3.0795712676489805E-2</v>
          </cell>
          <cell r="AZ54">
            <v>4.2221288296728785E-3</v>
          </cell>
        </row>
        <row r="55">
          <cell r="C55">
            <v>3.9374061163753229</v>
          </cell>
          <cell r="N55">
            <v>0.16997709168040864</v>
          </cell>
          <cell r="O55">
            <v>0.27384593275882885</v>
          </cell>
          <cell r="S55">
            <v>0</v>
          </cell>
          <cell r="AD55">
            <v>1.1406528948879333</v>
          </cell>
          <cell r="AH55">
            <v>0.4650194965826317</v>
          </cell>
          <cell r="AM55">
            <v>2.9344486055546438E-2</v>
          </cell>
          <cell r="AN55">
            <v>0.28351059582352722</v>
          </cell>
          <cell r="AO55">
            <v>0.57335995351785962</v>
          </cell>
          <cell r="AS55">
            <v>0.64503511797183566</v>
          </cell>
          <cell r="AW55">
            <v>0.10075372133974471</v>
          </cell>
          <cell r="AY55">
            <v>3.7489425672548184E-2</v>
          </cell>
          <cell r="AZ55">
            <v>5.5401848666946493E-3</v>
          </cell>
        </row>
        <row r="56">
          <cell r="C56">
            <v>3.7428358960443178</v>
          </cell>
          <cell r="N56">
            <v>0.15808105312155363</v>
          </cell>
          <cell r="O56">
            <v>0.29634564206707864</v>
          </cell>
          <cell r="S56">
            <v>0</v>
          </cell>
          <cell r="AD56">
            <v>1.0276284756630047</v>
          </cell>
          <cell r="AH56">
            <v>0.42110340393221429</v>
          </cell>
          <cell r="AM56">
            <v>2.6798290665994297E-2</v>
          </cell>
          <cell r="AN56">
            <v>0.29615292069731652</v>
          </cell>
          <cell r="AO56">
            <v>0.5157546696403289</v>
          </cell>
          <cell r="AS56">
            <v>0.57192462619299733</v>
          </cell>
          <cell r="AW56">
            <v>0.10790242267956567</v>
          </cell>
          <cell r="AY56">
            <v>4.373758988533627E-2</v>
          </cell>
          <cell r="AZ56">
            <v>8.4127877264454729E-3</v>
          </cell>
        </row>
        <row r="57">
          <cell r="C57">
            <v>3.5589535818864531</v>
          </cell>
          <cell r="N57">
            <v>0.14681843353831281</v>
          </cell>
          <cell r="O57">
            <v>0.31848462474899819</v>
          </cell>
          <cell r="S57">
            <v>0</v>
          </cell>
          <cell r="AD57">
            <v>0.92019790067910701</v>
          </cell>
          <cell r="AH57">
            <v>0.38582199190893218</v>
          </cell>
          <cell r="AM57">
            <v>2.4394846440987057E-2</v>
          </cell>
          <cell r="AN57">
            <v>0.31500850280177045</v>
          </cell>
          <cell r="AO57">
            <v>0.46716040738877079</v>
          </cell>
          <cell r="AS57">
            <v>0.50684293275697645</v>
          </cell>
          <cell r="AW57">
            <v>0.10587395177383069</v>
          </cell>
          <cell r="AY57">
            <v>5.957717488618583E-2</v>
          </cell>
          <cell r="AZ57">
            <v>1.2610865301398958E-2</v>
          </cell>
        </row>
        <row r="58">
          <cell r="C58">
            <v>3.7705619151921308</v>
          </cell>
          <cell r="N58">
            <v>0.14584255584264805</v>
          </cell>
          <cell r="O58">
            <v>0.36916926390184679</v>
          </cell>
          <cell r="S58">
            <v>0</v>
          </cell>
          <cell r="AD58">
            <v>0.95006410878899294</v>
          </cell>
          <cell r="AH58">
            <v>0.4066859045033242</v>
          </cell>
          <cell r="AM58">
            <v>2.4449397897642673E-2</v>
          </cell>
          <cell r="AN58">
            <v>0.39012098061036149</v>
          </cell>
          <cell r="AO58">
            <v>0.48276348947563597</v>
          </cell>
          <cell r="AS58">
            <v>0.53203142148401394</v>
          </cell>
          <cell r="AW58">
            <v>0.10617507082585367</v>
          </cell>
          <cell r="AY58">
            <v>9.0961470621978888E-2</v>
          </cell>
          <cell r="AZ58">
            <v>2.0300022784504719E-2</v>
          </cell>
        </row>
        <row r="59">
          <cell r="C59">
            <v>3.7693057271367305</v>
          </cell>
          <cell r="N59">
            <v>0.13571268271438031</v>
          </cell>
          <cell r="O59">
            <v>0.41583879276849656</v>
          </cell>
          <cell r="S59">
            <v>0</v>
          </cell>
          <cell r="AD59">
            <v>0.95819085277949223</v>
          </cell>
          <cell r="AH59">
            <v>0.42052428074017134</v>
          </cell>
          <cell r="AM59">
            <v>2.3751116537293442E-2</v>
          </cell>
          <cell r="AN59">
            <v>0.39839072688988852</v>
          </cell>
          <cell r="AO59">
            <v>0.54497922847647995</v>
          </cell>
          <cell r="AS59">
            <v>0.54417941983030116</v>
          </cell>
          <cell r="AW59">
            <v>0.11259686708173833</v>
          </cell>
          <cell r="AY59">
            <v>0.12621257417758247</v>
          </cell>
          <cell r="AZ59">
            <v>2.7070654008958098E-2</v>
          </cell>
        </row>
        <row r="60">
          <cell r="C60">
            <v>3.6850705105771042</v>
          </cell>
          <cell r="N60">
            <v>0.12092265612948805</v>
          </cell>
          <cell r="O60">
            <v>0.44948804030640149</v>
          </cell>
          <cell r="S60">
            <v>0</v>
          </cell>
          <cell r="AD60">
            <v>0.93827422782141356</v>
          </cell>
          <cell r="AH60">
            <v>0.4237017400955615</v>
          </cell>
          <cell r="AM60">
            <v>2.3000747164220757E-2</v>
          </cell>
          <cell r="AN60">
            <v>0.37709054732727937</v>
          </cell>
          <cell r="AO60">
            <v>0.58947083907551423</v>
          </cell>
          <cell r="AS60">
            <v>0.53353957516371286</v>
          </cell>
          <cell r="AW60">
            <v>0.11864277292306621</v>
          </cell>
          <cell r="AY60">
            <v>0.14414437845782746</v>
          </cell>
          <cell r="AZ60">
            <v>3.1505895892566319E-2</v>
          </cell>
        </row>
        <row r="61">
          <cell r="C61">
            <v>4.0213928870769546</v>
          </cell>
          <cell r="N61">
            <v>0.11115707745636427</v>
          </cell>
          <cell r="O61">
            <v>0.51617389152041326</v>
          </cell>
          <cell r="S61">
            <v>0</v>
          </cell>
          <cell r="AD61">
            <v>1.0371293928134013</v>
          </cell>
          <cell r="AH61">
            <v>0.48132384801934575</v>
          </cell>
          <cell r="AM61">
            <v>2.4624103326416385E-2</v>
          </cell>
          <cell r="AN61">
            <v>0.41783275577555856</v>
          </cell>
          <cell r="AO61">
            <v>0.65840424578836743</v>
          </cell>
          <cell r="AS61">
            <v>0.58954081297707406</v>
          </cell>
          <cell r="AW61">
            <v>0.11998688425613864</v>
          </cell>
          <cell r="AY61">
            <v>0.14886855283201147</v>
          </cell>
          <cell r="AZ61">
            <v>3.4229201128365416E-2</v>
          </cell>
        </row>
        <row r="62">
          <cell r="C62">
            <v>4.3182544508545453</v>
          </cell>
          <cell r="N62">
            <v>0.10237582489970376</v>
          </cell>
          <cell r="O62">
            <v>0.59444924306291258</v>
          </cell>
          <cell r="S62">
            <v>0</v>
          </cell>
          <cell r="AD62">
            <v>1.1417540304184675</v>
          </cell>
          <cell r="AH62">
            <v>0.54473563110484879</v>
          </cell>
          <cell r="AM62">
            <v>2.5377978923774542E-2</v>
          </cell>
          <cell r="AN62">
            <v>0.45265990006825274</v>
          </cell>
          <cell r="AO62">
            <v>0.71904344182366198</v>
          </cell>
          <cell r="AS62">
            <v>0.6361980531560405</v>
          </cell>
          <cell r="AW62">
            <v>0.16404919873897209</v>
          </cell>
          <cell r="AY62">
            <v>0.16966287717813039</v>
          </cell>
          <cell r="AZ62">
            <v>3.6598565694180255E-2</v>
          </cell>
        </row>
        <row r="63">
          <cell r="C63">
            <v>4.3413653860490369</v>
          </cell>
          <cell r="N63">
            <v>0.10090783811485049</v>
          </cell>
          <cell r="O63">
            <v>0.64330955966533199</v>
          </cell>
          <cell r="S63">
            <v>0</v>
          </cell>
          <cell r="AD63">
            <v>1.2628464214097983</v>
          </cell>
          <cell r="AH63">
            <v>0.55407843700405213</v>
          </cell>
          <cell r="AM63">
            <v>2.2678731458029323E-2</v>
          </cell>
          <cell r="AN63">
            <v>0.45816824021411073</v>
          </cell>
          <cell r="AO63">
            <v>0.83565598892604687</v>
          </cell>
          <cell r="AS63">
            <v>0.74599195842041843</v>
          </cell>
          <cell r="AW63">
            <v>0.22583389238492521</v>
          </cell>
          <cell r="AY63">
            <v>0.19025930891203363</v>
          </cell>
          <cell r="AZ63">
            <v>4.1123127955012183E-2</v>
          </cell>
        </row>
        <row r="64">
          <cell r="C64">
            <v>4.5394340211027213</v>
          </cell>
          <cell r="N64">
            <v>0.10868004749215654</v>
          </cell>
          <cell r="O64">
            <v>0.71374928458355269</v>
          </cell>
          <cell r="S64">
            <v>0</v>
          </cell>
          <cell r="AD64">
            <v>1.4250362964887462</v>
          </cell>
          <cell r="AH64">
            <v>0.54760796155722669</v>
          </cell>
          <cell r="AM64">
            <v>2.0382174036538227E-2</v>
          </cell>
          <cell r="AN64">
            <v>0.49973086668165262</v>
          </cell>
          <cell r="AO64">
            <v>1.045921287512571</v>
          </cell>
          <cell r="AS64">
            <v>0.95194119914850617</v>
          </cell>
          <cell r="AW64">
            <v>0.21145262494966049</v>
          </cell>
          <cell r="AY64">
            <v>0.20205780017060976</v>
          </cell>
          <cell r="AZ64">
            <v>4.9318319271540123E-2</v>
          </cell>
        </row>
        <row r="65">
          <cell r="C65">
            <v>4.8755638382803896</v>
          </cell>
          <cell r="N65">
            <v>0.11402210614112551</v>
          </cell>
          <cell r="O65">
            <v>0.78081675259864713</v>
          </cell>
          <cell r="S65">
            <v>0</v>
          </cell>
          <cell r="AD65">
            <v>1.5626083092614051</v>
          </cell>
          <cell r="AH65">
            <v>0.57341616828646191</v>
          </cell>
          <cell r="AM65">
            <v>1.9741297494419118E-2</v>
          </cell>
          <cell r="AN65">
            <v>0.54566602271087639</v>
          </cell>
          <cell r="AO65">
            <v>1.2048150754495037</v>
          </cell>
          <cell r="AQ65">
            <v>2.7018277951800185</v>
          </cell>
          <cell r="AS65">
            <v>1.1105108594948296</v>
          </cell>
          <cell r="AW65">
            <v>0.18066854269884519</v>
          </cell>
          <cell r="AY65">
            <v>0.23096153296735056</v>
          </cell>
          <cell r="AZ65">
            <v>7.4852620401963943E-2</v>
          </cell>
        </row>
        <row r="66">
          <cell r="C66">
            <v>4.6705226085410745</v>
          </cell>
          <cell r="N66">
            <v>0.10880601247004018</v>
          </cell>
          <cell r="O66">
            <v>0.77039956291774669</v>
          </cell>
          <cell r="S66">
            <v>-2.4674294743350133E-4</v>
          </cell>
          <cell r="AD66">
            <v>1.6185971796334342</v>
          </cell>
          <cell r="AH66">
            <v>0.66558191512956566</v>
          </cell>
          <cell r="AM66">
            <v>1.8317530295420766E-2</v>
          </cell>
          <cell r="AN66">
            <v>0.44866064619399387</v>
          </cell>
          <cell r="AO66">
            <v>1.2807608282819458</v>
          </cell>
          <cell r="AQ66">
            <v>2.6699168938724513</v>
          </cell>
          <cell r="AS66">
            <v>1.108152583565515</v>
          </cell>
          <cell r="AW66">
            <v>0.21332012871000541</v>
          </cell>
          <cell r="AY66">
            <v>0.28670301382348728</v>
          </cell>
          <cell r="AZ66">
            <v>0.11447788234484015</v>
          </cell>
        </row>
        <row r="67">
          <cell r="C67">
            <v>4.6461421443749487</v>
          </cell>
          <cell r="N67">
            <v>0.10981530395167005</v>
          </cell>
          <cell r="O67">
            <v>0.81029227345449784</v>
          </cell>
          <cell r="S67">
            <v>2.8379196111122246E-3</v>
          </cell>
          <cell r="AD67">
            <v>1.7004398908651308</v>
          </cell>
          <cell r="AH67">
            <v>0.74948090625571795</v>
          </cell>
          <cell r="AM67">
            <v>1.8114122892349788E-2</v>
          </cell>
          <cell r="AN67">
            <v>0.35121804713749288</v>
          </cell>
          <cell r="AO67">
            <v>1.4516059098288907</v>
          </cell>
          <cell r="AQ67">
            <v>2.8331314535996519</v>
          </cell>
          <cell r="AS67">
            <v>1.1556714035688862</v>
          </cell>
          <cell r="AW67">
            <v>0.25026880164027376</v>
          </cell>
          <cell r="AY67">
            <v>0.33711573050524757</v>
          </cell>
          <cell r="AZ67">
            <v>0.1481626588013395</v>
          </cell>
        </row>
        <row r="68">
          <cell r="C68">
            <v>4.7944492710278102</v>
          </cell>
          <cell r="N68">
            <v>0.11764411381532303</v>
          </cell>
          <cell r="O68">
            <v>0.85628302485165564</v>
          </cell>
          <cell r="S68">
            <v>6.5201028414284849E-3</v>
          </cell>
          <cell r="AD68">
            <v>1.736984477055626</v>
          </cell>
          <cell r="AH68">
            <v>0.76258696251139058</v>
          </cell>
          <cell r="AM68">
            <v>1.7982158465614902E-2</v>
          </cell>
          <cell r="AN68">
            <v>0.31505803538633137</v>
          </cell>
          <cell r="AO68">
            <v>1.5281948554807383</v>
          </cell>
          <cell r="AQ68">
            <v>2.9196971421756754</v>
          </cell>
          <cell r="AS68">
            <v>1.2177772656543133</v>
          </cell>
          <cell r="AW68">
            <v>0.24736823284127663</v>
          </cell>
          <cell r="AY68">
            <v>0.33982133371975437</v>
          </cell>
          <cell r="AZ68">
            <v>0.1674423598978235</v>
          </cell>
        </row>
        <row r="69">
          <cell r="C69">
            <v>5.190691247432432</v>
          </cell>
          <cell r="N69">
            <v>0.13412055076712659</v>
          </cell>
          <cell r="O69">
            <v>0.94670101015090147</v>
          </cell>
          <cell r="S69">
            <v>8.012764400353381E-3</v>
          </cell>
          <cell r="AD69">
            <v>1.8789748176586927</v>
          </cell>
          <cell r="AH69">
            <v>0.83758754074331909</v>
          </cell>
          <cell r="AM69">
            <v>1.8005691079891729E-2</v>
          </cell>
          <cell r="AN69">
            <v>0.2906408175219648</v>
          </cell>
          <cell r="AO69">
            <v>1.6135895641120044</v>
          </cell>
          <cell r="AQ69">
            <v>3.1019481169685408</v>
          </cell>
          <cell r="AS69">
            <v>1.3390467365779766</v>
          </cell>
          <cell r="AW69">
            <v>0.28840419622281616</v>
          </cell>
          <cell r="AY69">
            <v>0.35956822503247243</v>
          </cell>
          <cell r="AZ69">
            <v>0.19029584156972965</v>
          </cell>
        </row>
        <row r="70">
          <cell r="C70">
            <v>5.550453987043162</v>
          </cell>
          <cell r="N70">
            <v>0.14990800185001885</v>
          </cell>
          <cell r="O70">
            <v>1.0634367565469744</v>
          </cell>
          <cell r="S70">
            <v>1.4387749995910245E-2</v>
          </cell>
          <cell r="AD70">
            <v>1.984974772438882</v>
          </cell>
          <cell r="AH70">
            <v>0.87111534227375043</v>
          </cell>
          <cell r="AM70">
            <v>1.7405452570989757E-2</v>
          </cell>
          <cell r="AN70">
            <v>0.26050895401538471</v>
          </cell>
          <cell r="AO70">
            <v>1.7575013716115133</v>
          </cell>
          <cell r="AQ70">
            <v>3.3248154391580931</v>
          </cell>
          <cell r="AS70">
            <v>1.471867328343194</v>
          </cell>
          <cell r="AW70">
            <v>0.33717218453152792</v>
          </cell>
          <cell r="AY70">
            <v>0.3709258532356608</v>
          </cell>
          <cell r="AZ70">
            <v>0.20647663777126751</v>
          </cell>
        </row>
        <row r="71">
          <cell r="C71">
            <v>5.8293065759547957</v>
          </cell>
          <cell r="N71">
            <v>0.15773068751700359</v>
          </cell>
          <cell r="O71">
            <v>1.2035384447084947</v>
          </cell>
          <cell r="S71">
            <v>2.7690034772499532E-2</v>
          </cell>
          <cell r="AD71">
            <v>2.0196769013937397</v>
          </cell>
          <cell r="AH71">
            <v>0.8510470886703736</v>
          </cell>
          <cell r="AM71">
            <v>1.6564395685135062E-2</v>
          </cell>
          <cell r="AN71">
            <v>0.23728211677012992</v>
          </cell>
          <cell r="AO71">
            <v>1.9101300088664239</v>
          </cell>
          <cell r="AQ71">
            <v>3.4943980264288377</v>
          </cell>
          <cell r="AS71">
            <v>1.6076266702319577</v>
          </cell>
          <cell r="AW71">
            <v>0.36976810791531994</v>
          </cell>
          <cell r="AY71">
            <v>0.37745747976276073</v>
          </cell>
          <cell r="AZ71">
            <v>0.2207756002966004</v>
          </cell>
        </row>
        <row r="72">
          <cell r="C72">
            <v>6.1206998476355556</v>
          </cell>
          <cell r="N72">
            <v>0.15613657461601371</v>
          </cell>
          <cell r="O72">
            <v>1.3253213749054069</v>
          </cell>
          <cell r="S72">
            <v>5.2484197995662119E-2</v>
          </cell>
          <cell r="AD72">
            <v>2.1207569461980036</v>
          </cell>
          <cell r="AH72">
            <v>0.86253983059002837</v>
          </cell>
          <cell r="AM72">
            <v>1.5762083177813694E-2</v>
          </cell>
          <cell r="AN72">
            <v>0.19369775183870522</v>
          </cell>
          <cell r="AO72">
            <v>1.9847481730302285</v>
          </cell>
          <cell r="AQ72">
            <v>3.5936185247510744</v>
          </cell>
          <cell r="AS72">
            <v>1.8071051648143281</v>
          </cell>
          <cell r="AW72">
            <v>0.3996625390907842</v>
          </cell>
          <cell r="AY72">
            <v>0.37921158335168026</v>
          </cell>
          <cell r="AZ72">
            <v>0.23187362077786486</v>
          </cell>
        </row>
        <row r="73">
          <cell r="C73">
            <v>6.034198958251805</v>
          </cell>
          <cell r="N73">
            <v>0.14034110678357237</v>
          </cell>
          <cell r="O73">
            <v>1.3741034405797687</v>
          </cell>
          <cell r="S73">
            <v>8.2908188305505892E-2</v>
          </cell>
          <cell r="AD73">
            <v>2.0836503310410577</v>
          </cell>
          <cell r="AH73">
            <v>0.87073603637026564</v>
          </cell>
          <cell r="AM73">
            <v>1.4135012315775687E-2</v>
          </cell>
          <cell r="AN73">
            <v>0.15105198026976277</v>
          </cell>
          <cell r="AO73">
            <v>1.9686324283181815</v>
          </cell>
          <cell r="AQ73">
            <v>3.4997122437577817</v>
          </cell>
          <cell r="AS73">
            <v>1.8255291781068255</v>
          </cell>
          <cell r="AW73">
            <v>0.40711572361393222</v>
          </cell>
          <cell r="AY73">
            <v>0.37410255566815015</v>
          </cell>
          <cell r="AZ73">
            <v>0.22851121318278347</v>
          </cell>
        </row>
        <row r="74">
          <cell r="C74">
            <v>5.9563532175536018</v>
          </cell>
          <cell r="N74">
            <v>0.13004879157679228</v>
          </cell>
          <cell r="O74">
            <v>1.4497457922969663</v>
          </cell>
          <cell r="S74">
            <v>0.1158114511595829</v>
          </cell>
          <cell r="AD74">
            <v>1.9947164467255027</v>
          </cell>
          <cell r="AH74">
            <v>0.8952983656464284</v>
          </cell>
          <cell r="AM74">
            <v>1.2528951789892551E-2</v>
          </cell>
          <cell r="AN74">
            <v>0.11887818648112189</v>
          </cell>
          <cell r="AO74">
            <v>2.0363433616042865</v>
          </cell>
          <cell r="AQ74">
            <v>3.5970487830597286</v>
          </cell>
          <cell r="AS74">
            <v>1.7215226029381472</v>
          </cell>
          <cell r="AW74">
            <v>0.42394084843969193</v>
          </cell>
          <cell r="AY74">
            <v>0.37330783882391055</v>
          </cell>
          <cell r="AZ74">
            <v>0.22734204143524506</v>
          </cell>
        </row>
        <row r="75">
          <cell r="C75">
            <v>5.977913825984448</v>
          </cell>
          <cell r="N75">
            <v>0.1304767419591209</v>
          </cell>
          <cell r="O75">
            <v>1.550699029005316</v>
          </cell>
          <cell r="S75">
            <v>0.15697469322232815</v>
          </cell>
          <cell r="AD75">
            <v>1.9963838908783693</v>
          </cell>
          <cell r="AH75">
            <v>0.94694871995125296</v>
          </cell>
          <cell r="AM75">
            <v>1.1393990326409762E-2</v>
          </cell>
          <cell r="AN75">
            <v>0.10288127007362817</v>
          </cell>
          <cell r="AO75">
            <v>2.0927643147923836</v>
          </cell>
          <cell r="AQ75">
            <v>3.7922893846046501</v>
          </cell>
          <cell r="AS75">
            <v>1.6863095209535224</v>
          </cell>
          <cell r="AW75">
            <v>0.46052349613552801</v>
          </cell>
          <cell r="AY75">
            <v>0.37774735526684861</v>
          </cell>
          <cell r="AZ75">
            <v>0.2391805715338034</v>
          </cell>
        </row>
        <row r="76">
          <cell r="C76">
            <v>6.0138242162302671</v>
          </cell>
          <cell r="N76">
            <v>0.12785172703365522</v>
          </cell>
          <cell r="O76">
            <v>1.6082057793740443</v>
          </cell>
          <cell r="S76">
            <v>0.18791038808223681</v>
          </cell>
          <cell r="AD76">
            <v>2.0216689590012367</v>
          </cell>
          <cell r="AH76">
            <v>0.97991316163513464</v>
          </cell>
          <cell r="AM76">
            <v>1.0492356520313426E-2</v>
          </cell>
          <cell r="AN76">
            <v>0.10172200810251433</v>
          </cell>
          <cell r="AO76">
            <v>2.1257225567793099</v>
          </cell>
          <cell r="AQ76">
            <v>4.0370423769044184</v>
          </cell>
          <cell r="AS76">
            <v>1.7255770462144959</v>
          </cell>
          <cell r="AW76">
            <v>0.49764178785446528</v>
          </cell>
          <cell r="AY76">
            <v>0.37684001940336714</v>
          </cell>
          <cell r="AZ76">
            <v>0.24181224447108129</v>
          </cell>
        </row>
        <row r="77">
          <cell r="C77">
            <v>6.166907377451377</v>
          </cell>
          <cell r="N77">
            <v>0.12934450595970753</v>
          </cell>
          <cell r="O77">
            <v>1.6512039732484702</v>
          </cell>
          <cell r="S77">
            <v>0.19509951972846057</v>
          </cell>
          <cell r="AD77">
            <v>2.0595183403569566</v>
          </cell>
          <cell r="AH77">
            <v>1.0455541046063606</v>
          </cell>
          <cell r="AM77">
            <v>9.8996308757943394E-3</v>
          </cell>
          <cell r="AN77">
            <v>8.706911039064931E-2</v>
          </cell>
          <cell r="AO77">
            <v>2.1708807843744031</v>
          </cell>
          <cell r="AQ77">
            <v>4.3355798800303091</v>
          </cell>
          <cell r="AS77">
            <v>1.7519312782553174</v>
          </cell>
          <cell r="AW77">
            <v>0.55326486535018837</v>
          </cell>
          <cell r="AY77">
            <v>0.39043425613520827</v>
          </cell>
          <cell r="AZ77">
            <v>0.25643852706981612</v>
          </cell>
        </row>
        <row r="78">
          <cell r="C78">
            <v>6.1044009887141275</v>
          </cell>
          <cell r="N78">
            <v>0.12618437739666222</v>
          </cell>
          <cell r="O78">
            <v>1.6616693040256916</v>
          </cell>
          <cell r="S78">
            <v>0.19115662596373767</v>
          </cell>
          <cell r="AD78">
            <v>2.1056463921727055</v>
          </cell>
          <cell r="AH78">
            <v>1.084761449439801</v>
          </cell>
          <cell r="AM78">
            <v>9.1994885875553972E-3</v>
          </cell>
          <cell r="AN78">
            <v>7.5566409068901066E-2</v>
          </cell>
          <cell r="AO78">
            <v>2.0952003583543735</v>
          </cell>
          <cell r="AQ78">
            <v>4.4543610716433575</v>
          </cell>
          <cell r="AS78">
            <v>1.8411837294891065</v>
          </cell>
          <cell r="AW78">
            <v>0.61767193284232047</v>
          </cell>
          <cell r="AY78">
            <v>0.43712913383587293</v>
          </cell>
          <cell r="AZ78">
            <v>0.30746256077203316</v>
          </cell>
        </row>
        <row r="79">
          <cell r="C79">
            <v>6.4455043712602222</v>
          </cell>
          <cell r="N79">
            <v>0.11976182290678422</v>
          </cell>
          <cell r="O79">
            <v>1.7040410107495549</v>
          </cell>
          <cell r="S79">
            <v>0.19396184478744527</v>
          </cell>
          <cell r="AD79">
            <v>2.4819783852673796</v>
          </cell>
          <cell r="AH79">
            <v>1.118206906661658</v>
          </cell>
          <cell r="AM79">
            <v>8.4577847143295568E-3</v>
          </cell>
          <cell r="AN79">
            <v>7.1668618204397516E-2</v>
          </cell>
          <cell r="AO79">
            <v>1.9402592986805931</v>
          </cell>
          <cell r="AQ79">
            <v>4.5556997012906733</v>
          </cell>
          <cell r="AS79">
            <v>2.3476637415629726</v>
          </cell>
          <cell r="AW79">
            <v>0.68204531916154165</v>
          </cell>
          <cell r="AY79">
            <v>0.4616687526341367</v>
          </cell>
          <cell r="AZ79">
            <v>0.34042915206365448</v>
          </cell>
        </row>
        <row r="80">
          <cell r="C80">
            <v>6.3527994303263684</v>
          </cell>
          <cell r="N80">
            <v>0.12601583486017892</v>
          </cell>
          <cell r="O80">
            <v>1.7630997137351676</v>
          </cell>
          <cell r="S80">
            <v>0.1968132136269882</v>
          </cell>
          <cell r="AD80">
            <v>2.5055966157882064</v>
          </cell>
          <cell r="AH80">
            <v>1.1880363541062908</v>
          </cell>
          <cell r="AM80">
            <v>8.1751699865455444E-3</v>
          </cell>
          <cell r="AN80">
            <v>6.5601236388723755E-2</v>
          </cell>
          <cell r="AO80">
            <v>2.0024221332473919</v>
          </cell>
          <cell r="AQ80">
            <v>4.9465891155373676</v>
          </cell>
          <cell r="AS80">
            <v>2.3441877339003061</v>
          </cell>
          <cell r="AW80">
            <v>0.71420694015985953</v>
          </cell>
          <cell r="AY80">
            <v>0.41418015167195837</v>
          </cell>
          <cell r="AZ80">
            <v>0.30847393173467258</v>
          </cell>
        </row>
        <row r="81">
          <cell r="C81">
            <v>6.3191052976768711</v>
          </cell>
          <cell r="N81">
            <v>0.14024836212385344</v>
          </cell>
          <cell r="O81">
            <v>1.8807033141735117</v>
          </cell>
          <cell r="S81">
            <v>0.22385607757196108</v>
          </cell>
          <cell r="AD81">
            <v>2.3833086304782127</v>
          </cell>
          <cell r="AH81">
            <v>1.2445882152439314</v>
          </cell>
          <cell r="AM81">
            <v>7.9334742443405871E-3</v>
          </cell>
          <cell r="AN81">
            <v>6.6540112683415378E-2</v>
          </cell>
          <cell r="AO81">
            <v>2.1965222897743475</v>
          </cell>
          <cell r="AQ81">
            <v>5.3862259895070936</v>
          </cell>
          <cell r="AS81">
            <v>2.212952077529394</v>
          </cell>
          <cell r="AW81">
            <v>0.71840834778580187</v>
          </cell>
          <cell r="AY81">
            <v>0.41467865334763521</v>
          </cell>
          <cell r="AZ81">
            <v>0.32000924809582071</v>
          </cell>
        </row>
        <row r="82">
          <cell r="C82">
            <v>6.792176898537992</v>
          </cell>
          <cell r="N82">
            <v>0.1582270841255351</v>
          </cell>
          <cell r="O82">
            <v>2.025056737142799</v>
          </cell>
          <cell r="S82">
            <v>0.27682552480562306</v>
          </cell>
          <cell r="AD82">
            <v>2.5769909333648799</v>
          </cell>
          <cell r="AH82">
            <v>1.2708693225176748</v>
          </cell>
          <cell r="AM82">
            <v>7.8848735997139163E-3</v>
          </cell>
          <cell r="AN82">
            <v>6.9832687858660217E-2</v>
          </cell>
          <cell r="AO82">
            <v>2.3712378071495523</v>
          </cell>
          <cell r="AQ82">
            <v>5.6339015568383957</v>
          </cell>
          <cell r="AS82">
            <v>2.4637220674035616</v>
          </cell>
          <cell r="AW82">
            <v>0.74384125784840871</v>
          </cell>
          <cell r="AY82">
            <v>0.47361540946737107</v>
          </cell>
          <cell r="AZ82">
            <v>0.36604372540748181</v>
          </cell>
        </row>
        <row r="83">
          <cell r="C83">
            <v>6.7154446981205496</v>
          </cell>
          <cell r="N83">
            <v>0.18786568013100602</v>
          </cell>
          <cell r="O83">
            <v>1.999163546934045</v>
          </cell>
          <cell r="S83">
            <v>0.30392200889954135</v>
          </cell>
          <cell r="AD83">
            <v>2.5485306485649755</v>
          </cell>
          <cell r="AH83">
            <v>1.2361388417302441</v>
          </cell>
          <cell r="AM83">
            <v>7.9588768730164614E-3</v>
          </cell>
          <cell r="AN83">
            <v>6.1536200539023596E-2</v>
          </cell>
          <cell r="AO83">
            <v>2.5068107567946205</v>
          </cell>
          <cell r="AQ83">
            <v>5.6347160816086657</v>
          </cell>
          <cell r="AS83">
            <v>2.3701269885446861</v>
          </cell>
          <cell r="AW83">
            <v>0.7218596740083516</v>
          </cell>
          <cell r="AY83">
            <v>0.47649528014251019</v>
          </cell>
          <cell r="AZ83">
            <v>0.34927355869337878</v>
          </cell>
        </row>
        <row r="84">
          <cell r="C84">
            <v>6.7263383772827359</v>
          </cell>
          <cell r="N84">
            <v>0.21236676863685594</v>
          </cell>
          <cell r="O84">
            <v>2.0141022369367891</v>
          </cell>
          <cell r="S84">
            <v>0.31824536227284267</v>
          </cell>
          <cell r="AD84">
            <v>2.5539911374553128</v>
          </cell>
          <cell r="AH84">
            <v>1.2153870835837086</v>
          </cell>
          <cell r="AM84">
            <v>7.949244035800546E-3</v>
          </cell>
          <cell r="AN84">
            <v>5.897365325416614E-2</v>
          </cell>
          <cell r="AO84">
            <v>2.6778689441379679</v>
          </cell>
          <cell r="AQ84">
            <v>5.7086572516940874</v>
          </cell>
          <cell r="AS84">
            <v>2.3311247534097812</v>
          </cell>
          <cell r="AW84">
            <v>0.67586966110597579</v>
          </cell>
          <cell r="AY84">
            <v>0.44809776327638784</v>
          </cell>
          <cell r="AZ84">
            <v>0.30681903977300717</v>
          </cell>
        </row>
        <row r="85">
          <cell r="C85">
            <v>6.9173763431856177</v>
          </cell>
          <cell r="N85">
            <v>0.23471432733961523</v>
          </cell>
          <cell r="O85">
            <v>2.1113251093416121</v>
          </cell>
          <cell r="S85">
            <v>0.34335213304130774</v>
          </cell>
          <cell r="AD85">
            <v>2.6504456048732288</v>
          </cell>
          <cell r="AH85">
            <v>1.2110781906114321</v>
          </cell>
          <cell r="AM85">
            <v>7.8119836405481733E-3</v>
          </cell>
          <cell r="AN85">
            <v>5.6864752560243974E-2</v>
          </cell>
          <cell r="AO85">
            <v>2.904341333499953</v>
          </cell>
          <cell r="AQ85">
            <v>5.892616643742552</v>
          </cell>
          <cell r="AS85">
            <v>2.4579704998751635</v>
          </cell>
          <cell r="AW85">
            <v>0.66063343202206526</v>
          </cell>
          <cell r="AY85">
            <v>0.43730434756112968</v>
          </cell>
          <cell r="AZ85">
            <v>0.28126811476722141</v>
          </cell>
        </row>
        <row r="86">
          <cell r="C86">
            <v>6.9379847087154713</v>
          </cell>
          <cell r="N86">
            <v>0.2575484994175895</v>
          </cell>
          <cell r="O86">
            <v>2.1694976838757531</v>
          </cell>
          <cell r="S86">
            <v>0.36899168302024093</v>
          </cell>
          <cell r="AD86">
            <v>2.6860751870931621</v>
          </cell>
          <cell r="AH86">
            <v>1.2210482304452963</v>
          </cell>
          <cell r="AM86">
            <v>7.6538303694874844E-3</v>
          </cell>
          <cell r="AN86">
            <v>5.0810108477253813E-2</v>
          </cell>
          <cell r="AO86">
            <v>2.9194978256358231</v>
          </cell>
          <cell r="AQ86">
            <v>5.707193156034668</v>
          </cell>
          <cell r="AS86">
            <v>2.5203329227900699</v>
          </cell>
          <cell r="AW86">
            <v>0.65201559267273002</v>
          </cell>
          <cell r="AY86">
            <v>0.46681150026318408</v>
          </cell>
          <cell r="AZ86">
            <v>0.29468548265738914</v>
          </cell>
        </row>
        <row r="87">
          <cell r="C87">
            <v>7.1046375400882562</v>
          </cell>
          <cell r="N87">
            <v>0.27784619389579374</v>
          </cell>
          <cell r="O87">
            <v>2.2917334079425458</v>
          </cell>
          <cell r="S87">
            <v>0.40365618851188217</v>
          </cell>
          <cell r="AD87">
            <v>2.7267156218968371</v>
          </cell>
          <cell r="AH87">
            <v>1.2317805991147828</v>
          </cell>
          <cell r="AM87">
            <v>7.6743336235010418E-3</v>
          </cell>
          <cell r="AN87">
            <v>5.1483987835301129E-2</v>
          </cell>
          <cell r="AO87">
            <v>2.8386927629701439</v>
          </cell>
          <cell r="AQ87">
            <v>5.344973896117315</v>
          </cell>
          <cell r="AS87">
            <v>2.596511759902381</v>
          </cell>
          <cell r="AW87">
            <v>0.62353750906827621</v>
          </cell>
          <cell r="AY87">
            <v>0.47038367828820132</v>
          </cell>
          <cell r="AZ87">
            <v>0.3118578764686275</v>
          </cell>
        </row>
      </sheetData>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ries"/>
      <sheetName val="yf, Russia, 1905"/>
      <sheetName val="yf, Russia, 1928"/>
      <sheetName val="yf, Russia, 1934"/>
      <sheetName val="yf, Russia, 1956"/>
      <sheetName val="yf, Russia, 1959"/>
      <sheetName val="yf, Russia, 1961"/>
      <sheetName val="yf, Russia, 1964"/>
      <sheetName val="yf, Russia, 1966"/>
      <sheetName val="yf, Russia, 1968"/>
      <sheetName val="yf, Russia, 1972"/>
      <sheetName val="yf, Russia, 1976"/>
      <sheetName val="yf, Russia, 1980"/>
      <sheetName val="yf, Russia, 1985"/>
      <sheetName val="yf, Russia, 1988"/>
      <sheetName val="yf, Russia, 1989"/>
      <sheetName val="yf, Russia, 1990"/>
      <sheetName val="yf, Russia, 1991"/>
      <sheetName val="yf, Russia, 1992"/>
      <sheetName val="yf, Russia, 1993"/>
      <sheetName val="yf, Russia, 1994"/>
      <sheetName val="yf, Russia, 1995"/>
      <sheetName val="yf, Russia, 1996"/>
      <sheetName val="yf, Russia, 1997"/>
      <sheetName val="yf, Russia, 1998"/>
      <sheetName val="yf, Russia, 1999"/>
      <sheetName val="yf, Russia, 2000"/>
      <sheetName val="yf, Russia, 2001"/>
      <sheetName val="yf, Russia, 2002"/>
      <sheetName val="yf, Russia, 2003"/>
      <sheetName val="yf, Russia, 2004"/>
      <sheetName val="yf, Russia, 2005"/>
      <sheetName val="yf, Russia, 2006"/>
      <sheetName val="yf, Russia, 2007"/>
      <sheetName val="yf, Russia, 2008"/>
      <sheetName val="yf, Russia, 2009"/>
      <sheetName val="yf, Russia, 2010"/>
      <sheetName val="yf, Russia, 2011"/>
      <sheetName val="yf, Russia, 2012"/>
      <sheetName val="yf, Russia, 2013"/>
      <sheetName val="yf, Russia, 2014"/>
      <sheetName val="yf, Russia, 2015"/>
      <sheetName val="ynf, Russia, 1905"/>
      <sheetName val="ynf, Russia, 1928"/>
      <sheetName val="ynf, Russia, 1934"/>
      <sheetName val="ynf, Russia, 1956"/>
      <sheetName val="ynf, Russia, 1959"/>
      <sheetName val="ynf, Russia, 1961"/>
      <sheetName val="ynf, Russia, 1964"/>
      <sheetName val="ynf, Russia, 1966"/>
      <sheetName val="ynf, Russia, 1968"/>
      <sheetName val="ynf, Russia, 1972"/>
      <sheetName val="ynf, Russia, 1976"/>
      <sheetName val="ynf, Russia, 1980"/>
      <sheetName val="ynf, Russia, 1985"/>
      <sheetName val="ynf, Russia, 1988"/>
      <sheetName val="ynf, Russia, 1989"/>
      <sheetName val="ynf, Russia, 1990"/>
      <sheetName val="ynf, Russia, 1991"/>
      <sheetName val="ynf, Russia, 1992"/>
      <sheetName val="ynf, Russia, 1993"/>
      <sheetName val="ynf, Russia, 1994"/>
      <sheetName val="ynf, Russia, 1995"/>
      <sheetName val="ynf, Russia, 1996"/>
      <sheetName val="ynf, Russia, 1997"/>
      <sheetName val="ynf, Russia, 1998"/>
      <sheetName val="ynf, Russia, 1999"/>
      <sheetName val="ynf, Russia, 2000"/>
      <sheetName val="ynf, Russia, 2001"/>
      <sheetName val="ynf, Russia, 2002"/>
      <sheetName val="ynf, Russia, 2003"/>
      <sheetName val="ynf, Russia, 2004"/>
      <sheetName val="ynf, Russia, 2005"/>
      <sheetName val="ynf, Russia, 2006"/>
      <sheetName val="ynf, Russia, 2007"/>
      <sheetName val="ynf, Russia, 2008"/>
      <sheetName val="ynf, Russia, 2009"/>
      <sheetName val="ynf, Russia, 2010"/>
      <sheetName val="ynf, Russia, 2011"/>
      <sheetName val="ynf, Russia, 2012"/>
      <sheetName val="ynf, Russia, 2013"/>
      <sheetName val="ynf, Russia, 2014"/>
      <sheetName val="ynf, Russia, 2015"/>
      <sheetName val="Russia, 1905"/>
      <sheetName val="Russia, 1928"/>
      <sheetName val="Russia, 1934"/>
      <sheetName val="Russia, 1956"/>
      <sheetName val="Russia, 1959"/>
      <sheetName val="Russia, 1961"/>
      <sheetName val="Russia, 1964"/>
      <sheetName val="Russia, 1966"/>
      <sheetName val="Russia, 1968"/>
      <sheetName val="Russia, 1972"/>
      <sheetName val="Russia, 1976"/>
      <sheetName val="Russia, 1980"/>
      <sheetName val="Russia, 1985"/>
      <sheetName val="Russia, 1988"/>
      <sheetName val="Russia, 1989"/>
      <sheetName val="Russia, 1990"/>
      <sheetName val="Russia, 1991"/>
      <sheetName val="Russia, 1992"/>
      <sheetName val="Russia, 1993"/>
      <sheetName val="Russia, 1994"/>
      <sheetName val="Russia, 1995"/>
      <sheetName val="Russia, 1996"/>
      <sheetName val="Russia, 1997"/>
      <sheetName val="Russia, 1998"/>
      <sheetName val="Russia, 1999"/>
      <sheetName val="Russia, 2000"/>
      <sheetName val="Russia, 2001"/>
      <sheetName val="Russia, 2002"/>
      <sheetName val="Russia, 2003"/>
      <sheetName val="Russia, 2004"/>
      <sheetName val="Russia, 2005"/>
      <sheetName val="Russia, 2006"/>
      <sheetName val="Russia, 2007"/>
      <sheetName val="Russia, 2008"/>
      <sheetName val="Russia, 2009"/>
      <sheetName val="Russia, 2010"/>
      <sheetName val="Russia, 2011"/>
      <sheetName val="Russia, 2012"/>
      <sheetName val="Russia, 2013"/>
      <sheetName val="Russia, 2014"/>
      <sheetName val="Russia, 2015"/>
    </sheetNames>
    <sheetDataSet>
      <sheetData sheetId="0">
        <row r="84">
          <cell r="E84">
            <v>0.16743907380838619</v>
          </cell>
          <cell r="F84">
            <v>0.36375239843678342</v>
          </cell>
          <cell r="G84">
            <v>0.4688085277548304</v>
          </cell>
          <cell r="H84">
            <v>0.17986150055656178</v>
          </cell>
          <cell r="I84">
            <v>0.54973955743480474</v>
          </cell>
        </row>
        <row r="85">
          <cell r="E85">
            <v>0.29758962205910344</v>
          </cell>
          <cell r="F85">
            <v>0.47779754705020777</v>
          </cell>
          <cell r="G85">
            <v>0.22461283089068879</v>
          </cell>
          <cell r="H85">
            <v>3.6280627329619869E-2</v>
          </cell>
          <cell r="I85">
            <v>0.2961234349058941</v>
          </cell>
        </row>
        <row r="86">
          <cell r="E86">
            <v>0.28424804920271829</v>
          </cell>
          <cell r="F86">
            <v>0.4684762918779718</v>
          </cell>
          <cell r="G86">
            <v>0.24727565891930992</v>
          </cell>
          <cell r="H86">
            <v>4.2495530216638926E-2</v>
          </cell>
          <cell r="I86">
            <v>0.31946515431627631</v>
          </cell>
        </row>
        <row r="87">
          <cell r="E87">
            <v>0.24540561295921148</v>
          </cell>
          <cell r="F87">
            <v>0.49816683440719678</v>
          </cell>
          <cell r="G87">
            <v>0.25642755263359174</v>
          </cell>
          <cell r="H87">
            <v>5.4787600733005717E-2</v>
          </cell>
          <cell r="I87">
            <v>0.36477398395072669</v>
          </cell>
        </row>
        <row r="88">
          <cell r="E88">
            <v>0.25277844406799321</v>
          </cell>
          <cell r="F88">
            <v>0.4852080014030179</v>
          </cell>
          <cell r="G88">
            <v>0.26201355452898889</v>
          </cell>
          <cell r="H88">
            <v>4.5760637024310172E-2</v>
          </cell>
          <cell r="I88">
            <v>0.36453285114839673</v>
          </cell>
        </row>
        <row r="89">
          <cell r="E89">
            <v>0.25989545822859528</v>
          </cell>
          <cell r="F89">
            <v>0.4835879284176563</v>
          </cell>
          <cell r="G89">
            <v>0.25651661335374842</v>
          </cell>
          <cell r="H89">
            <v>4.4800352709054463E-2</v>
          </cell>
          <cell r="I89">
            <v>0.35421243635937572</v>
          </cell>
        </row>
        <row r="90">
          <cell r="E90">
            <v>0.27306232427738519</v>
          </cell>
          <cell r="F90">
            <v>0.48057180478291467</v>
          </cell>
          <cell r="G90">
            <v>0.24636587093970014</v>
          </cell>
          <cell r="H90">
            <v>4.3028831936280654E-2</v>
          </cell>
          <cell r="I90">
            <v>0.33514159359037876</v>
          </cell>
        </row>
        <row r="91">
          <cell r="E91">
            <v>0.29149476297118015</v>
          </cell>
          <cell r="F91">
            <v>0.47631145625831528</v>
          </cell>
          <cell r="G91">
            <v>0.23219378077050454</v>
          </cell>
          <cell r="H91">
            <v>4.0553356932380054E-2</v>
          </cell>
          <cell r="I91">
            <v>0.30848920892458409</v>
          </cell>
        </row>
        <row r="92">
          <cell r="E92">
            <v>0.31255496781568903</v>
          </cell>
          <cell r="F92">
            <v>0.47139495937990583</v>
          </cell>
          <cell r="G92">
            <v>0.21605007280440511</v>
          </cell>
          <cell r="H92">
            <v>3.7733011433763501E-2</v>
          </cell>
          <cell r="I92">
            <v>0.27809465315658599</v>
          </cell>
        </row>
        <row r="93">
          <cell r="E93">
            <v>0.30246187379595546</v>
          </cell>
          <cell r="F93">
            <v>0.47835068134288661</v>
          </cell>
          <cell r="G93">
            <v>0.2191874448611579</v>
          </cell>
          <cell r="H93">
            <v>3.9409334808010801E-2</v>
          </cell>
          <cell r="I93">
            <v>0.29058928112499416</v>
          </cell>
        </row>
        <row r="94">
          <cell r="E94">
            <v>0.30323310839808071</v>
          </cell>
          <cell r="F94">
            <v>0.48013931341008775</v>
          </cell>
          <cell r="G94">
            <v>0.21662757819183151</v>
          </cell>
          <cell r="H94">
            <v>3.7978787367756742E-2</v>
          </cell>
          <cell r="I94">
            <v>0.28945333452429622</v>
          </cell>
        </row>
        <row r="95">
          <cell r="E95">
            <v>0.31003222310188383</v>
          </cell>
          <cell r="F95">
            <v>0.47974779773038673</v>
          </cell>
          <cell r="G95">
            <v>0.21021997916772944</v>
          </cell>
          <cell r="H95">
            <v>3.4531406415392284E-2</v>
          </cell>
          <cell r="I95">
            <v>0.27819566696416587</v>
          </cell>
        </row>
        <row r="96">
          <cell r="E96">
            <v>0.30878963153704519</v>
          </cell>
          <cell r="F96">
            <v>0.4675085179944381</v>
          </cell>
          <cell r="G96">
            <v>0.22370185046851671</v>
          </cell>
          <cell r="H96">
            <v>4.383918799997874E-2</v>
          </cell>
          <cell r="I96">
            <v>0.28291066142264754</v>
          </cell>
        </row>
        <row r="97">
          <cell r="E97">
            <v>0.3095571171557463</v>
          </cell>
          <cell r="F97">
            <v>0.46666214450534671</v>
          </cell>
          <cell r="G97">
            <v>0.22378073833890696</v>
          </cell>
          <cell r="H97">
            <v>4.8104495943912987E-2</v>
          </cell>
          <cell r="I97">
            <v>0.28128275007475168</v>
          </cell>
        </row>
        <row r="98">
          <cell r="E98">
            <v>0.3013272923155248</v>
          </cell>
          <cell r="F98">
            <v>0.46142950983707731</v>
          </cell>
          <cell r="G98">
            <v>0.23724319784739786</v>
          </cell>
          <cell r="H98">
            <v>5.3985125129453249E-2</v>
          </cell>
          <cell r="I98">
            <v>0.2962001891573891</v>
          </cell>
        </row>
        <row r="99">
          <cell r="E99">
            <v>0.29471152100144982</v>
          </cell>
          <cell r="F99">
            <v>0.4694906726002076</v>
          </cell>
          <cell r="G99">
            <v>0.23579780639834255</v>
          </cell>
          <cell r="H99">
            <v>7.3356594963235475E-2</v>
          </cell>
          <cell r="I99">
            <v>0.30906856246292591</v>
          </cell>
        </row>
        <row r="100">
          <cell r="E100">
            <v>0.29000214765850418</v>
          </cell>
          <cell r="F100">
            <v>0.46372016769503732</v>
          </cell>
          <cell r="G100">
            <v>0.24627768464645847</v>
          </cell>
          <cell r="H100">
            <v>8.3915511799702219E-2</v>
          </cell>
          <cell r="I100">
            <v>0.31913904775865376</v>
          </cell>
        </row>
        <row r="101">
          <cell r="E101">
            <v>0.21873316054726188</v>
          </cell>
          <cell r="F101">
            <v>0.45758224058663877</v>
          </cell>
          <cell r="G101">
            <v>0.32368459886609935</v>
          </cell>
          <cell r="H101">
            <v>0.10105131508527762</v>
          </cell>
          <cell r="I101">
            <v>0.43268218240700662</v>
          </cell>
        </row>
        <row r="102">
          <cell r="E102">
            <v>0.20114715456189725</v>
          </cell>
          <cell r="F102">
            <v>0.45597371233539741</v>
          </cell>
          <cell r="G102">
            <v>0.34287913310270535</v>
          </cell>
          <cell r="H102">
            <v>0.11138224680456112</v>
          </cell>
          <cell r="I102">
            <v>0.4625742151401937</v>
          </cell>
        </row>
        <row r="103">
          <cell r="E103">
            <v>0.1529147740443223</v>
          </cell>
          <cell r="F103">
            <v>0.44129755979604507</v>
          </cell>
          <cell r="G103">
            <v>0.40578766615963263</v>
          </cell>
          <cell r="H103">
            <v>0.11830439951363676</v>
          </cell>
          <cell r="I103">
            <v>0.54071391350589693</v>
          </cell>
        </row>
        <row r="104">
          <cell r="E104">
            <v>0.13829915694210515</v>
          </cell>
          <cell r="F104">
            <v>0.43721280620327019</v>
          </cell>
          <cell r="G104">
            <v>0.42448803685462466</v>
          </cell>
          <cell r="H104">
            <v>0.14034011964408138</v>
          </cell>
          <cell r="I104">
            <v>0.56712931086076424</v>
          </cell>
        </row>
        <row r="105">
          <cell r="E105">
            <v>9.602332677525427E-2</v>
          </cell>
          <cell r="F105">
            <v>0.42076118697392095</v>
          </cell>
          <cell r="G105">
            <v>0.48321548625082478</v>
          </cell>
          <cell r="H105">
            <v>0.15839004257222652</v>
          </cell>
          <cell r="I105">
            <v>0.63726045773364604</v>
          </cell>
        </row>
        <row r="106">
          <cell r="E106">
            <v>0.12431246646713778</v>
          </cell>
          <cell r="F106">
            <v>0.42396148030599257</v>
          </cell>
          <cell r="G106">
            <v>0.45172605322686965</v>
          </cell>
          <cell r="H106">
            <v>0.15197356818581823</v>
          </cell>
          <cell r="I106">
            <v>0.59414395119529217</v>
          </cell>
        </row>
        <row r="107">
          <cell r="E107">
            <v>0.14399678249254422</v>
          </cell>
          <cell r="F107">
            <v>0.42357612483445894</v>
          </cell>
          <cell r="G107">
            <v>0.43242709267299684</v>
          </cell>
          <cell r="H107">
            <v>0.15141178850220829</v>
          </cell>
          <cell r="I107">
            <v>0.56546146550681442</v>
          </cell>
        </row>
        <row r="108">
          <cell r="E108">
            <v>0.14038442234874426</v>
          </cell>
          <cell r="F108">
            <v>0.4000920269672979</v>
          </cell>
          <cell r="G108">
            <v>0.45952355068395784</v>
          </cell>
          <cell r="H108">
            <v>0.18095331130475931</v>
          </cell>
          <cell r="I108">
            <v>0.58027854020474479</v>
          </cell>
        </row>
        <row r="109">
          <cell r="E109">
            <v>0.13564912949709762</v>
          </cell>
          <cell r="F109">
            <v>0.38243424619393818</v>
          </cell>
          <cell r="G109">
            <v>0.4819166243089642</v>
          </cell>
          <cell r="H109">
            <v>0.20689901602585095</v>
          </cell>
          <cell r="I109">
            <v>0.59524209279334173</v>
          </cell>
        </row>
        <row r="110">
          <cell r="E110">
            <v>0.13455340834952123</v>
          </cell>
          <cell r="F110">
            <v>0.3701771532009106</v>
          </cell>
          <cell r="G110">
            <v>0.49526943844956817</v>
          </cell>
          <cell r="H110">
            <v>0.24562352708721497</v>
          </cell>
          <cell r="I110">
            <v>0.60467540350509807</v>
          </cell>
        </row>
        <row r="111">
          <cell r="E111">
            <v>0.13836557334824362</v>
          </cell>
          <cell r="F111">
            <v>0.38221756229073034</v>
          </cell>
          <cell r="G111">
            <v>0.47941686436102604</v>
          </cell>
          <cell r="H111">
            <v>0.24490246073828409</v>
          </cell>
          <cell r="I111">
            <v>0.59182879322906956</v>
          </cell>
        </row>
        <row r="112">
          <cell r="E112">
            <v>0.1349267140681828</v>
          </cell>
          <cell r="F112">
            <v>0.38327368919864907</v>
          </cell>
          <cell r="G112">
            <v>0.48179959673316813</v>
          </cell>
          <cell r="H112">
            <v>0.2427781843734747</v>
          </cell>
          <cell r="I112">
            <v>0.59662369982106611</v>
          </cell>
        </row>
        <row r="113">
          <cell r="E113">
            <v>0.14002676078212239</v>
          </cell>
          <cell r="F113">
            <v>0.37753166862609394</v>
          </cell>
          <cell r="G113">
            <v>0.48244157059178366</v>
          </cell>
          <cell r="H113">
            <v>0.22758455339957429</v>
          </cell>
          <cell r="I113">
            <v>0.58974788332125172</v>
          </cell>
        </row>
        <row r="114">
          <cell r="E114">
            <v>0.14427747026456894</v>
          </cell>
          <cell r="F114">
            <v>0.38170226925001066</v>
          </cell>
          <cell r="G114">
            <v>0.4740202604854204</v>
          </cell>
          <cell r="H114">
            <v>0.24914193079373945</v>
          </cell>
          <cell r="I114">
            <v>0.58345630019903183</v>
          </cell>
        </row>
        <row r="115">
          <cell r="E115">
            <v>0.13975569660803089</v>
          </cell>
          <cell r="F115">
            <v>0.3678104935310062</v>
          </cell>
          <cell r="G115">
            <v>0.49243380986096291</v>
          </cell>
          <cell r="H115">
            <v>0.25424053593548279</v>
          </cell>
          <cell r="I115">
            <v>0.59528306376887485</v>
          </cell>
        </row>
        <row r="116">
          <cell r="E116">
            <v>0.13711890948286065</v>
          </cell>
          <cell r="F116">
            <v>0.37282570923499825</v>
          </cell>
          <cell r="G116">
            <v>0.4900553812821411</v>
          </cell>
          <cell r="H116">
            <v>0.26910775167518663</v>
          </cell>
          <cell r="I116">
            <v>0.59779437864199281</v>
          </cell>
        </row>
        <row r="117">
          <cell r="E117">
            <v>0.13454356473351892</v>
          </cell>
          <cell r="F117">
            <v>0.34405967975653184</v>
          </cell>
          <cell r="G117">
            <v>0.52139675550994924</v>
          </cell>
          <cell r="H117">
            <v>0.25075864058714425</v>
          </cell>
          <cell r="I117">
            <v>0.6102343556121923</v>
          </cell>
        </row>
        <row r="118">
          <cell r="E118">
            <v>0.1450622115131136</v>
          </cell>
          <cell r="F118">
            <v>0.35842370130440088</v>
          </cell>
          <cell r="G118">
            <v>0.49651408718248552</v>
          </cell>
          <cell r="H118">
            <v>0.21175418956864525</v>
          </cell>
          <cell r="I118">
            <v>0.58795666322112083</v>
          </cell>
        </row>
        <row r="119">
          <cell r="E119">
            <v>0.15864507174951259</v>
          </cell>
          <cell r="F119">
            <v>0.37290510416595418</v>
          </cell>
          <cell r="G119">
            <v>0.46844982408453323</v>
          </cell>
          <cell r="H119">
            <v>0.20031152426422671</v>
          </cell>
          <cell r="I119">
            <v>0.56178523279959336</v>
          </cell>
        </row>
        <row r="120">
          <cell r="E120">
            <v>0.15979316345919004</v>
          </cell>
          <cell r="F120">
            <v>0.35951822513827386</v>
          </cell>
          <cell r="G120">
            <v>0.4806886114025361</v>
          </cell>
          <cell r="H120">
            <v>0.21477963758262825</v>
          </cell>
          <cell r="I120">
            <v>0.56650759727926925</v>
          </cell>
        </row>
        <row r="121">
          <cell r="E121">
            <v>0.16623203933294273</v>
          </cell>
          <cell r="F121">
            <v>0.37842437770843856</v>
          </cell>
          <cell r="G121">
            <v>0.45534358295861871</v>
          </cell>
          <cell r="H121">
            <v>0.19842388297536706</v>
          </cell>
          <cell r="I121">
            <v>0.54857763001928106</v>
          </cell>
        </row>
        <row r="122">
          <cell r="E122">
            <v>0.16123904478717699</v>
          </cell>
          <cell r="F122">
            <v>0.36605332559828485</v>
          </cell>
          <cell r="G122">
            <v>0.47270762961453816</v>
          </cell>
          <cell r="H122">
            <v>0.21076366184436018</v>
          </cell>
          <cell r="I122">
            <v>0.56053618271835148</v>
          </cell>
        </row>
        <row r="123">
          <cell r="E123">
            <v>0.16810935076309486</v>
          </cell>
          <cell r="F123">
            <v>0.37518412840569099</v>
          </cell>
          <cell r="G123">
            <v>0.45670652083121416</v>
          </cell>
          <cell r="H123">
            <v>0.2039302680347147</v>
          </cell>
          <cell r="I123">
            <v>0.54702208755770698</v>
          </cell>
        </row>
        <row r="124">
          <cell r="E124">
            <v>0.16990001126479648</v>
          </cell>
          <cell r="F124">
            <v>0.37492018519510933</v>
          </cell>
          <cell r="G124">
            <v>0.45517980354009419</v>
          </cell>
          <cell r="H124">
            <v>0.20236544517391852</v>
          </cell>
          <cell r="I124">
            <v>0.5453347876900807</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row r="2">
          <cell r="H2">
            <v>1.1436045031305782</v>
          </cell>
          <cell r="I2">
            <v>1.2437915765502855E-2</v>
          </cell>
        </row>
        <row r="3">
          <cell r="H3">
            <v>1.155030428255478</v>
          </cell>
          <cell r="I3">
            <v>3.2371933903150366E-2</v>
          </cell>
        </row>
        <row r="4">
          <cell r="H4">
            <v>1.1664861271774405</v>
          </cell>
          <cell r="I4">
            <v>6.6706324422361005E-2</v>
          </cell>
        </row>
        <row r="5">
          <cell r="H5">
            <v>1.1778240632883175</v>
          </cell>
          <cell r="I5">
            <v>0.11365342640608203</v>
          </cell>
        </row>
        <row r="6">
          <cell r="H6">
            <v>1.1889091740891742</v>
          </cell>
          <cell r="I6">
            <v>0.17222584954910988</v>
          </cell>
        </row>
        <row r="7">
          <cell r="H7">
            <v>1.199611103821175</v>
          </cell>
          <cell r="I7">
            <v>0.23633524938081493</v>
          </cell>
        </row>
        <row r="8">
          <cell r="H8">
            <v>1.2098587192939447</v>
          </cell>
          <cell r="I8">
            <v>0.25752497470402608</v>
          </cell>
        </row>
        <row r="9">
          <cell r="H9">
            <v>1.2200988670852342</v>
          </cell>
          <cell r="I9">
            <v>0.26730036295414583</v>
          </cell>
        </row>
        <row r="10">
          <cell r="H10">
            <v>1.2304553725649199</v>
          </cell>
          <cell r="I10">
            <v>0.2771918050065369</v>
          </cell>
        </row>
        <row r="11">
          <cell r="H11">
            <v>1.2409307963842426</v>
          </cell>
          <cell r="I11">
            <v>0.28712194510982419</v>
          </cell>
        </row>
        <row r="12">
          <cell r="H12">
            <v>1.2515286725095141</v>
          </cell>
          <cell r="I12">
            <v>0.29699869928879125</v>
          </cell>
        </row>
        <row r="13">
          <cell r="H13">
            <v>1.2622537283883986</v>
          </cell>
          <cell r="I13">
            <v>0.30671142912017701</v>
          </cell>
        </row>
        <row r="14">
          <cell r="H14">
            <v>1.2731121636073557</v>
          </cell>
          <cell r="I14">
            <v>0.31613050737459714</v>
          </cell>
        </row>
        <row r="15">
          <cell r="H15">
            <v>1.2841119527594562</v>
          </cell>
          <cell r="I15">
            <v>0.32510373492538369</v>
          </cell>
        </row>
        <row r="16">
          <cell r="H16">
            <v>1.2952632111063642</v>
          </cell>
          <cell r="I16">
            <v>0.33346058512079874</v>
          </cell>
        </row>
        <row r="17">
          <cell r="H17">
            <v>1.3065785361179589</v>
          </cell>
          <cell r="I17">
            <v>0.34113154937785034</v>
          </cell>
        </row>
        <row r="18">
          <cell r="H18">
            <v>1.3180719526267699</v>
          </cell>
          <cell r="I18">
            <v>0.34827244170705235</v>
          </cell>
        </row>
        <row r="19">
          <cell r="H19">
            <v>1.3297562840836339</v>
          </cell>
          <cell r="I19">
            <v>0.35507294279151069</v>
          </cell>
        </row>
        <row r="20">
          <cell r="H20">
            <v>1.3416426662945133</v>
          </cell>
          <cell r="I20">
            <v>0.36170231733156427</v>
          </cell>
        </row>
        <row r="21">
          <cell r="H21">
            <v>1.3537406952940558</v>
          </cell>
          <cell r="I21">
            <v>0.36830498196114336</v>
          </cell>
        </row>
        <row r="22">
          <cell r="H22">
            <v>1.3660586417107172</v>
          </cell>
          <cell r="I22">
            <v>0.3749957191621533</v>
          </cell>
        </row>
        <row r="23">
          <cell r="H23">
            <v>1.3786037419961421</v>
          </cell>
          <cell r="I23">
            <v>0.3818498231653451</v>
          </cell>
        </row>
        <row r="24">
          <cell r="H24">
            <v>1.391382638391409</v>
          </cell>
          <cell r="I24">
            <v>0.38889913170383472</v>
          </cell>
        </row>
        <row r="25">
          <cell r="H25">
            <v>1.4044019047120269</v>
          </cell>
          <cell r="I25">
            <v>0.39612279858196098</v>
          </cell>
        </row>
        <row r="26">
          <cell r="H26">
            <v>1.4176687350558435</v>
          </cell>
          <cell r="I26">
            <v>0.40343548344171132</v>
          </cell>
        </row>
        <row r="27">
          <cell r="H27">
            <v>1.4311918450773653</v>
          </cell>
          <cell r="I27">
            <v>0.41067744680876073</v>
          </cell>
        </row>
        <row r="28">
          <cell r="H28">
            <v>1.4449825801891032</v>
          </cell>
          <cell r="I28">
            <v>0.41761848823630743</v>
          </cell>
        </row>
        <row r="29">
          <cell r="H29">
            <v>1.4590560609007852</v>
          </cell>
          <cell r="I29">
            <v>0.42415079494012131</v>
          </cell>
        </row>
        <row r="30">
          <cell r="H30">
            <v>1.4734297451502389</v>
          </cell>
          <cell r="I30">
            <v>0.43038794245109629</v>
          </cell>
        </row>
        <row r="31">
          <cell r="H31">
            <v>1.48812047476572</v>
          </cell>
          <cell r="I31">
            <v>0.43646280520339104</v>
          </cell>
        </row>
        <row r="32">
          <cell r="H32">
            <v>1.5031441557594674</v>
          </cell>
          <cell r="I32">
            <v>0.44249545968999715</v>
          </cell>
        </row>
        <row r="33">
          <cell r="H33">
            <v>1.5185158759923583</v>
          </cell>
          <cell r="I33">
            <v>0.4485850635866015</v>
          </cell>
        </row>
        <row r="34">
          <cell r="H34">
            <v>1.5342501526453842</v>
          </cell>
          <cell r="I34">
            <v>0.45481165601694656</v>
          </cell>
        </row>
        <row r="35">
          <cell r="H35">
            <v>1.5503611749831219</v>
          </cell>
          <cell r="I35">
            <v>0.46122331828717411</v>
          </cell>
        </row>
        <row r="36">
          <cell r="H36">
            <v>1.5668632637209394</v>
          </cell>
          <cell r="I36">
            <v>0.46783614625572217</v>
          </cell>
        </row>
        <row r="37">
          <cell r="H37">
            <v>1.5837713732204044</v>
          </cell>
          <cell r="I37">
            <v>0.47462019313855308</v>
          </cell>
        </row>
        <row r="38">
          <cell r="H38">
            <v>1.6011018604091831</v>
          </cell>
          <cell r="I38">
            <v>0.48149536085744371</v>
          </cell>
        </row>
        <row r="39">
          <cell r="H39">
            <v>1.6188733921480996</v>
          </cell>
          <cell r="I39">
            <v>0.48831661941295618</v>
          </cell>
        </row>
        <row r="40">
          <cell r="H40">
            <v>1.6371081788051181</v>
          </cell>
          <cell r="I40">
            <v>0.49486453718341605</v>
          </cell>
        </row>
        <row r="41">
          <cell r="H41">
            <v>1.6558334844054738</v>
          </cell>
          <cell r="I41">
            <v>0.50085484592363805</v>
          </cell>
        </row>
        <row r="42">
          <cell r="H42">
            <v>1.6750831283801713</v>
          </cell>
          <cell r="I42">
            <v>0.50620128594157421</v>
          </cell>
        </row>
        <row r="43">
          <cell r="H43">
            <v>1.6948946850316728</v>
          </cell>
          <cell r="I43">
            <v>0.51107079625151042</v>
          </cell>
        </row>
        <row r="44">
          <cell r="H44">
            <v>1.7153054417347788</v>
          </cell>
          <cell r="I44">
            <v>0.51566434847330311</v>
          </cell>
        </row>
        <row r="45">
          <cell r="H45">
            <v>1.7363517767042784</v>
          </cell>
          <cell r="I45">
            <v>0.52019064757610722</v>
          </cell>
        </row>
        <row r="46">
          <cell r="H46">
            <v>1.7580689397244242</v>
          </cell>
          <cell r="I46">
            <v>0.52486388503353776</v>
          </cell>
        </row>
        <row r="47">
          <cell r="H47">
            <v>1.7804908498097132</v>
          </cell>
          <cell r="I47">
            <v>0.52990444683409932</v>
          </cell>
        </row>
        <row r="48">
          <cell r="H48">
            <v>1.8036498572722244</v>
          </cell>
          <cell r="I48">
            <v>0.53553308649678188</v>
          </cell>
        </row>
        <row r="49">
          <cell r="H49">
            <v>1.8275765887962896</v>
          </cell>
          <cell r="I49">
            <v>0.54196979240187459</v>
          </cell>
        </row>
        <row r="50">
          <cell r="H50">
            <v>1.8522997964192591</v>
          </cell>
          <cell r="I50">
            <v>0.54942995292186647</v>
          </cell>
        </row>
        <row r="51">
          <cell r="H51">
            <v>1.8778462639388158</v>
          </cell>
          <cell r="I51">
            <v>0.55811702855015988</v>
          </cell>
        </row>
        <row r="52">
          <cell r="H52">
            <v>1.9042408486465889</v>
          </cell>
          <cell r="I52">
            <v>0.56821540815929561</v>
          </cell>
        </row>
        <row r="53">
          <cell r="H53">
            <v>1.9315066739626561</v>
          </cell>
          <cell r="I53">
            <v>0.57988468263608428</v>
          </cell>
        </row>
        <row r="54">
          <cell r="H54">
            <v>1.9596654654486265</v>
          </cell>
          <cell r="I54">
            <v>0.59319182965628359</v>
          </cell>
        </row>
        <row r="55">
          <cell r="H55">
            <v>1.9887393725931446</v>
          </cell>
          <cell r="I55">
            <v>0.60796084462208011</v>
          </cell>
        </row>
        <row r="56">
          <cell r="H56">
            <v>2.0187562971142543</v>
          </cell>
          <cell r="I56">
            <v>0.62392247753739005</v>
          </cell>
        </row>
        <row r="57">
          <cell r="H57">
            <v>2.0497526042159628</v>
          </cell>
          <cell r="I57">
            <v>0.64080504258516668</v>
          </cell>
        </row>
        <row r="58">
          <cell r="H58">
            <v>2.0817741397075715</v>
          </cell>
          <cell r="I58">
            <v>0.65834842315415298</v>
          </cell>
        </row>
        <row r="59">
          <cell r="H59">
            <v>2.1148770633483487</v>
          </cell>
          <cell r="I59">
            <v>0.67631936123103964</v>
          </cell>
        </row>
        <row r="60">
          <cell r="H60">
            <v>2.1491284372082844</v>
          </cell>
          <cell r="I60">
            <v>0.69452043394776586</v>
          </cell>
        </row>
        <row r="61">
          <cell r="H61">
            <v>2.1846066811902483</v>
          </cell>
          <cell r="I61">
            <v>0.71281468959543803</v>
          </cell>
        </row>
        <row r="62">
          <cell r="H62">
            <v>2.2214014809801186</v>
          </cell>
          <cell r="I62">
            <v>0.73115161836342568</v>
          </cell>
        </row>
        <row r="63">
          <cell r="H63">
            <v>2.2596130159190082</v>
          </cell>
          <cell r="I63">
            <v>0.74960124268166173</v>
          </cell>
        </row>
        <row r="64">
          <cell r="H64">
            <v>2.2993501678463071</v>
          </cell>
          <cell r="I64">
            <v>0.76837886457675153</v>
          </cell>
        </row>
        <row r="65">
          <cell r="H65">
            <v>2.3407277706373759</v>
          </cell>
          <cell r="I65">
            <v>0.7877335371355163</v>
          </cell>
        </row>
        <row r="66">
          <cell r="H66">
            <v>2.383866499345761</v>
          </cell>
          <cell r="I66">
            <v>0.80778088861381181</v>
          </cell>
        </row>
        <row r="67">
          <cell r="H67">
            <v>2.4288975167952453</v>
          </cell>
          <cell r="I67">
            <v>0.82860962843103958</v>
          </cell>
        </row>
        <row r="68">
          <cell r="H68">
            <v>2.4759648076294867</v>
          </cell>
          <cell r="I68">
            <v>0.85027228851381764</v>
          </cell>
        </row>
        <row r="69">
          <cell r="H69">
            <v>2.5252282172996585</v>
          </cell>
          <cell r="I69">
            <v>0.87277928969677021</v>
          </cell>
        </row>
        <row r="70">
          <cell r="H70">
            <v>2.5768672462872488</v>
          </cell>
          <cell r="I70">
            <v>0.8960782587263475</v>
          </cell>
        </row>
        <row r="71">
          <cell r="H71">
            <v>2.6310862458859878</v>
          </cell>
          <cell r="I71">
            <v>0.92002154849536832</v>
          </cell>
        </row>
        <row r="72">
          <cell r="H72">
            <v>2.6881217357990081</v>
          </cell>
          <cell r="I72">
            <v>0.94434869929358378</v>
          </cell>
        </row>
        <row r="73">
          <cell r="H73">
            <v>2.7482518405060912</v>
          </cell>
          <cell r="I73">
            <v>0.96902772515941626</v>
          </cell>
        </row>
        <row r="74">
          <cell r="H74">
            <v>2.8117955589113297</v>
          </cell>
          <cell r="I74">
            <v>0.99477939356788003</v>
          </cell>
        </row>
        <row r="75">
          <cell r="H75">
            <v>2.8790924539240503</v>
          </cell>
          <cell r="I75">
            <v>1.0222731290120677</v>
          </cell>
        </row>
        <row r="76">
          <cell r="H76">
            <v>2.9505085818052805</v>
          </cell>
          <cell r="I76">
            <v>1.051647041254484</v>
          </cell>
        </row>
        <row r="77">
          <cell r="H77">
            <v>3.0264630434273125</v>
          </cell>
          <cell r="I77">
            <v>1.0821861278840694</v>
          </cell>
        </row>
        <row r="78">
          <cell r="H78">
            <v>3.1074745815749476</v>
          </cell>
          <cell r="I78">
            <v>1.1118336671913245</v>
          </cell>
        </row>
        <row r="79">
          <cell r="H79">
            <v>3.1942415778524964</v>
          </cell>
          <cell r="I79">
            <v>1.1374415582034394</v>
          </cell>
        </row>
        <row r="80">
          <cell r="H80">
            <v>3.2877324878365446</v>
          </cell>
          <cell r="I80">
            <v>1.1598703104099697</v>
          </cell>
        </row>
        <row r="81">
          <cell r="H81">
            <v>3.389059258190191</v>
          </cell>
          <cell r="I81">
            <v>1.1840862726679098</v>
          </cell>
        </row>
        <row r="82">
          <cell r="H82">
            <v>3.4993079074663056</v>
          </cell>
          <cell r="I82">
            <v>1.2166172620424034</v>
          </cell>
        </row>
        <row r="83">
          <cell r="H83">
            <v>3.6194495203833528</v>
          </cell>
          <cell r="I83">
            <v>1.2656986936363483</v>
          </cell>
        </row>
        <row r="84">
          <cell r="H84">
            <v>3.7502134552026312</v>
          </cell>
          <cell r="I84">
            <v>1.3404257486265461</v>
          </cell>
        </row>
        <row r="85">
          <cell r="H85">
            <v>3.8919656732365189</v>
          </cell>
          <cell r="I85">
            <v>1.4390153081825596</v>
          </cell>
        </row>
        <row r="86">
          <cell r="H86">
            <v>4.0452750710523899</v>
          </cell>
          <cell r="I86">
            <v>1.5485370106046017</v>
          </cell>
        </row>
        <row r="87">
          <cell r="H87">
            <v>4.2117242750822417</v>
          </cell>
          <cell r="I87">
            <v>1.6600409454661096</v>
          </cell>
        </row>
        <row r="88">
          <cell r="H88">
            <v>4.3939873700548224</v>
          </cell>
          <cell r="I88">
            <v>1.7768812511718441</v>
          </cell>
        </row>
        <row r="89">
          <cell r="H89">
            <v>4.5953032253535149</v>
          </cell>
          <cell r="I89">
            <v>1.9065516826505837</v>
          </cell>
        </row>
        <row r="90">
          <cell r="H90">
            <v>4.8193658539120916</v>
          </cell>
          <cell r="I90">
            <v>2.0444569199116485</v>
          </cell>
        </row>
        <row r="91">
          <cell r="H91">
            <v>5.0716303024575877</v>
          </cell>
          <cell r="I91">
            <v>2.1747789823893804</v>
          </cell>
        </row>
        <row r="92">
          <cell r="H92">
            <v>5.3613154344644078</v>
          </cell>
          <cell r="I92">
            <v>2.3019317341525389</v>
          </cell>
        </row>
        <row r="93">
          <cell r="H93">
            <v>5.7012469567212829</v>
          </cell>
          <cell r="I93">
            <v>2.4568110767723277</v>
          </cell>
        </row>
        <row r="94">
          <cell r="H94">
            <v>6.1068014417149019</v>
          </cell>
          <cell r="I94">
            <v>2.6432894200641601</v>
          </cell>
        </row>
        <row r="95">
          <cell r="H95">
            <v>6.6015888733792965</v>
          </cell>
          <cell r="I95">
            <v>2.8733758812440753</v>
          </cell>
        </row>
        <row r="96">
          <cell r="H96">
            <v>7.222957705401833</v>
          </cell>
          <cell r="I96">
            <v>3.1678874178862464</v>
          </cell>
        </row>
        <row r="97">
          <cell r="H97">
            <v>8.0339717629049527</v>
          </cell>
          <cell r="I97">
            <v>3.5627307248845006</v>
          </cell>
        </row>
        <row r="98">
          <cell r="H98">
            <v>9.1517820224100497</v>
          </cell>
          <cell r="I98">
            <v>4.1295469399239222</v>
          </cell>
        </row>
        <row r="99">
          <cell r="H99">
            <v>10.825860383238762</v>
          </cell>
          <cell r="I99">
            <v>5.0397967577688902</v>
          </cell>
        </row>
        <row r="100">
          <cell r="H100">
            <v>13.7188921959737</v>
          </cell>
          <cell r="I100">
            <v>6.8687421943167095</v>
          </cell>
        </row>
        <row r="101">
          <cell r="H101">
            <v>20.569042197630687</v>
          </cell>
          <cell r="I101">
            <v>8.8167713736522142</v>
          </cell>
        </row>
        <row r="102">
          <cell r="H102">
            <v>21.874850066961635</v>
          </cell>
          <cell r="I102">
            <v>9.4047682310944314</v>
          </cell>
        </row>
        <row r="103">
          <cell r="H103">
            <v>23.433610296445028</v>
          </cell>
          <cell r="I103">
            <v>10.119364700786146</v>
          </cell>
        </row>
        <row r="104">
          <cell r="H104">
            <v>25.335645381539159</v>
          </cell>
          <cell r="I104">
            <v>11.003844195584424</v>
          </cell>
        </row>
        <row r="105">
          <cell r="H105">
            <v>27.724278912531613</v>
          </cell>
          <cell r="I105">
            <v>12.136005965371449</v>
          </cell>
        </row>
        <row r="106">
          <cell r="H106">
            <v>30.841933501963648</v>
          </cell>
          <cell r="I106">
            <v>13.653882209056803</v>
          </cell>
        </row>
        <row r="107">
          <cell r="H107">
            <v>35.138946325190346</v>
          </cell>
          <cell r="I107">
            <v>15.833115628433449</v>
          </cell>
        </row>
        <row r="108">
          <cell r="H108">
            <v>41.574223224109325</v>
          </cell>
          <cell r="I108">
            <v>19.332797971313521</v>
          </cell>
        </row>
        <row r="109">
          <cell r="H109">
            <v>52.694935850507207</v>
          </cell>
          <cell r="I109">
            <v>26.367194151303753</v>
          </cell>
        </row>
        <row r="110">
          <cell r="H110">
            <v>79.022677549710693</v>
          </cell>
          <cell r="I110">
            <v>33.835245568734678</v>
          </cell>
        </row>
        <row r="111">
          <cell r="H111">
            <v>84.043503325374019</v>
          </cell>
          <cell r="I111">
            <v>36.112115355478849</v>
          </cell>
        </row>
        <row r="112">
          <cell r="H112">
            <v>90.034926821610171</v>
          </cell>
          <cell r="I112">
            <v>38.859442868187024</v>
          </cell>
        </row>
        <row r="113">
          <cell r="H113">
            <v>97.345710243526568</v>
          </cell>
          <cell r="I113">
            <v>42.25995379859534</v>
          </cell>
        </row>
        <row r="114">
          <cell r="H114">
            <v>106.52666965101342</v>
          </cell>
          <cell r="I114">
            <v>46.612577128911695</v>
          </cell>
        </row>
        <row r="115">
          <cell r="H115">
            <v>118.50948815543106</v>
          </cell>
          <cell r="I115">
            <v>52.448657556422837</v>
          </cell>
        </row>
        <row r="116">
          <cell r="H116">
            <v>135.02469580517857</v>
          </cell>
          <cell r="I116">
            <v>60.827403883606038</v>
          </cell>
        </row>
        <row r="117">
          <cell r="H117">
            <v>159.75712644573025</v>
          </cell>
          <cell r="I117">
            <v>74.283306627858821</v>
          </cell>
        </row>
        <row r="118">
          <cell r="H118">
            <v>202.4940363546657</v>
          </cell>
          <cell r="I118">
            <v>101.32074706522646</v>
          </cell>
        </row>
        <row r="119">
          <cell r="H119">
            <v>303.6673256441058</v>
          </cell>
          <cell r="I119">
            <v>130.12219094605271</v>
          </cell>
        </row>
        <row r="120">
          <cell r="H120">
            <v>322.95011838823774</v>
          </cell>
          <cell r="I120">
            <v>138.80052383574551</v>
          </cell>
        </row>
        <row r="121">
          <cell r="H121">
            <v>345.96881770717249</v>
          </cell>
          <cell r="I121">
            <v>149.36294831648266</v>
          </cell>
        </row>
        <row r="122">
          <cell r="H122">
            <v>374.05537047744826</v>
          </cell>
          <cell r="I122">
            <v>162.43602036854131</v>
          </cell>
        </row>
        <row r="123">
          <cell r="H123">
            <v>409.32526216207185</v>
          </cell>
          <cell r="I123">
            <v>179.16983340033258</v>
          </cell>
        </row>
        <row r="124">
          <cell r="H124">
            <v>455.35634791472648</v>
          </cell>
          <cell r="I124">
            <v>201.60514391386917</v>
          </cell>
        </row>
        <row r="125">
          <cell r="H125">
            <v>518.79414891458828</v>
          </cell>
          <cell r="I125">
            <v>233.8143053513906</v>
          </cell>
        </row>
        <row r="126">
          <cell r="H126">
            <v>613.78743010161497</v>
          </cell>
          <cell r="I126">
            <v>285.53910791762729</v>
          </cell>
        </row>
        <row r="127">
          <cell r="H127">
            <v>777.91159119452334</v>
          </cell>
          <cell r="I127">
            <v>389.49903760287157</v>
          </cell>
        </row>
        <row r="128">
          <cell r="H128">
            <v>1166.3241447818532</v>
          </cell>
          <cell r="I128">
            <v>1166.3241447818593</v>
          </cell>
        </row>
      </sheetData>
      <sheetData sheetId="84"/>
      <sheetData sheetId="85"/>
      <sheetData sheetId="86">
        <row r="2">
          <cell r="H2">
            <v>1.1436304445918395</v>
          </cell>
          <cell r="I2">
            <v>2.1504030583493504E-2</v>
          </cell>
        </row>
        <row r="3">
          <cell r="H3">
            <v>1.154965054834348</v>
          </cell>
          <cell r="I3">
            <v>3.6027644685382672E-2</v>
          </cell>
        </row>
        <row r="4">
          <cell r="H4">
            <v>1.1663827835093374</v>
          </cell>
          <cell r="I4">
            <v>6.0419680517813455E-2</v>
          </cell>
        </row>
        <row r="5">
          <cell r="H5">
            <v>1.177784464983477</v>
          </cell>
          <cell r="I5">
            <v>9.3266768313720577E-2</v>
          </cell>
        </row>
        <row r="6">
          <cell r="H6">
            <v>1.1890815243237869</v>
          </cell>
          <cell r="I6">
            <v>0.13380393985029113</v>
          </cell>
        </row>
        <row r="7">
          <cell r="H7">
            <v>1.2001897094235079</v>
          </cell>
          <cell r="I7">
            <v>0.18151114253811523</v>
          </cell>
        </row>
        <row r="8">
          <cell r="H8">
            <v>1.2110267154542036</v>
          </cell>
          <cell r="I8">
            <v>0.2360083056218443</v>
          </cell>
        </row>
        <row r="9">
          <cell r="H9">
            <v>1.2215107843771322</v>
          </cell>
          <cell r="I9">
            <v>0.29698870760179441</v>
          </cell>
        </row>
        <row r="10">
          <cell r="H10">
            <v>1.2315599373855597</v>
          </cell>
          <cell r="I10">
            <v>0.36420299704753661</v>
          </cell>
        </row>
        <row r="11">
          <cell r="H11">
            <v>1.2410913323343291</v>
          </cell>
          <cell r="I11">
            <v>0.43744594139199267</v>
          </cell>
        </row>
        <row r="12">
          <cell r="H12">
            <v>1.2500207255670219</v>
          </cell>
          <cell r="I12">
            <v>0.47922238658682126</v>
          </cell>
        </row>
        <row r="13">
          <cell r="H13">
            <v>1.2586813810611814</v>
          </cell>
          <cell r="I13">
            <v>0.48563394270295368</v>
          </cell>
        </row>
        <row r="14">
          <cell r="H14">
            <v>1.2674660110425249</v>
          </cell>
          <cell r="I14">
            <v>0.49217590766085872</v>
          </cell>
        </row>
        <row r="15">
          <cell r="H15">
            <v>1.2763773915411647</v>
          </cell>
          <cell r="I15">
            <v>0.49885189092662557</v>
          </cell>
        </row>
        <row r="16">
          <cell r="H16">
            <v>1.2854183857343571</v>
          </cell>
          <cell r="I16">
            <v>0.50566894018566766</v>
          </cell>
        </row>
        <row r="17">
          <cell r="H17">
            <v>1.2945919086231652</v>
          </cell>
          <cell r="I17">
            <v>0.51263364953039747</v>
          </cell>
        </row>
        <row r="18">
          <cell r="H18">
            <v>1.3039009355171267</v>
          </cell>
          <cell r="I18">
            <v>0.51975268408652897</v>
          </cell>
        </row>
        <row r="19">
          <cell r="H19">
            <v>1.3133485048114713</v>
          </cell>
          <cell r="I19">
            <v>0.52703323843925698</v>
          </cell>
        </row>
        <row r="20">
          <cell r="H20">
            <v>1.3229377153769859</v>
          </cell>
          <cell r="I20">
            <v>0.53448218756599641</v>
          </cell>
        </row>
        <row r="21">
          <cell r="H21">
            <v>1.3326717342388499</v>
          </cell>
          <cell r="I21">
            <v>0.54210713431244439</v>
          </cell>
        </row>
        <row r="22">
          <cell r="H22">
            <v>1.34255379173793</v>
          </cell>
          <cell r="I22">
            <v>0.54991667004975031</v>
          </cell>
        </row>
        <row r="23">
          <cell r="H23">
            <v>1.3525871730251222</v>
          </cell>
          <cell r="I23">
            <v>0.55791855792890754</v>
          </cell>
        </row>
        <row r="24">
          <cell r="H24">
            <v>1.3627752321930224</v>
          </cell>
          <cell r="I24">
            <v>0.56612148085663783</v>
          </cell>
        </row>
        <row r="25">
          <cell r="H25">
            <v>1.3731213848077806</v>
          </cell>
          <cell r="I25">
            <v>0.57453539932173381</v>
          </cell>
        </row>
        <row r="26">
          <cell r="H26">
            <v>1.3836290951431234</v>
          </cell>
          <cell r="I26">
            <v>0.58316918542067986</v>
          </cell>
        </row>
        <row r="27">
          <cell r="H27">
            <v>1.3943018939394227</v>
          </cell>
          <cell r="I27">
            <v>0.59203197535891927</v>
          </cell>
        </row>
        <row r="28">
          <cell r="H28">
            <v>1.4051433793256456</v>
          </cell>
          <cell r="I28">
            <v>0.60113498790653375</v>
          </cell>
        </row>
        <row r="29">
          <cell r="H29">
            <v>1.4161571929067296</v>
          </cell>
          <cell r="I29">
            <v>0.61048886337311148</v>
          </cell>
        </row>
        <row r="30">
          <cell r="H30">
            <v>1.4273470308169187</v>
          </cell>
          <cell r="I30">
            <v>0.62010442032990198</v>
          </cell>
        </row>
        <row r="31">
          <cell r="H31">
            <v>1.4387166450491302</v>
          </cell>
          <cell r="I31">
            <v>0.62999336652912552</v>
          </cell>
        </row>
        <row r="32">
          <cell r="H32">
            <v>1.4502698347422731</v>
          </cell>
          <cell r="I32">
            <v>0.64016942781491282</v>
          </cell>
        </row>
        <row r="33">
          <cell r="H33">
            <v>1.462010420349916</v>
          </cell>
          <cell r="I33">
            <v>0.65064157219947627</v>
          </cell>
        </row>
        <row r="34">
          <cell r="H34">
            <v>1.4739423151756579</v>
          </cell>
          <cell r="I34">
            <v>0.6614266421510856</v>
          </cell>
        </row>
        <row r="35">
          <cell r="H35">
            <v>1.4860694147730393</v>
          </cell>
          <cell r="I35">
            <v>0.67253485097688581</v>
          </cell>
        </row>
        <row r="36">
          <cell r="H36">
            <v>1.4983956960426783</v>
          </cell>
          <cell r="I36">
            <v>0.68398323067673072</v>
          </cell>
        </row>
        <row r="37">
          <cell r="H37">
            <v>1.5109251185867698</v>
          </cell>
          <cell r="I37">
            <v>0.69578469702519474</v>
          </cell>
        </row>
        <row r="38">
          <cell r="H38">
            <v>1.5236616876736691</v>
          </cell>
          <cell r="I38">
            <v>0.70795493940290155</v>
          </cell>
        </row>
        <row r="39">
          <cell r="H39">
            <v>1.5366094138366972</v>
          </cell>
          <cell r="I39">
            <v>0.7205093714963352</v>
          </cell>
        </row>
        <row r="40">
          <cell r="H40">
            <v>1.5497723177454128</v>
          </cell>
          <cell r="I40">
            <v>0.73346356995667517</v>
          </cell>
        </row>
        <row r="41">
          <cell r="H41">
            <v>1.5631544283649002</v>
          </cell>
          <cell r="I41">
            <v>0.74683344400264207</v>
          </cell>
        </row>
        <row r="42">
          <cell r="H42">
            <v>1.5767597781042713</v>
          </cell>
          <cell r="I42">
            <v>0.76063786207515138</v>
          </cell>
        </row>
        <row r="43">
          <cell r="H43">
            <v>1.5905923529522223</v>
          </cell>
          <cell r="I43">
            <v>0.77489235826667191</v>
          </cell>
        </row>
        <row r="44">
          <cell r="H44">
            <v>1.604656145964042</v>
          </cell>
          <cell r="I44">
            <v>0.78961643779055424</v>
          </cell>
        </row>
        <row r="45">
          <cell r="H45">
            <v>1.6189550882126997</v>
          </cell>
          <cell r="I45">
            <v>0.8048262747796513</v>
          </cell>
        </row>
        <row r="46">
          <cell r="H46">
            <v>1.63349310273829</v>
          </cell>
          <cell r="I46">
            <v>0.82054047661803209</v>
          </cell>
        </row>
        <row r="47">
          <cell r="H47">
            <v>1.6482740595768399</v>
          </cell>
          <cell r="I47">
            <v>0.83677743311731001</v>
          </cell>
        </row>
        <row r="48">
          <cell r="H48">
            <v>1.6633017748816461</v>
          </cell>
          <cell r="I48">
            <v>0.85355611658211272</v>
          </cell>
        </row>
        <row r="49">
          <cell r="H49">
            <v>1.6785799948495619</v>
          </cell>
          <cell r="I49">
            <v>0.87089425327032566</v>
          </cell>
        </row>
        <row r="50">
          <cell r="H50">
            <v>1.694112412956855</v>
          </cell>
          <cell r="I50">
            <v>0.88881108250402863</v>
          </cell>
        </row>
        <row r="51">
          <cell r="H51">
            <v>1.7099026351225968</v>
          </cell>
          <cell r="I51">
            <v>0.90732295745607694</v>
          </cell>
        </row>
        <row r="52">
          <cell r="H52">
            <v>1.7259542286759271</v>
          </cell>
          <cell r="I52">
            <v>0.92644575205173108</v>
          </cell>
        </row>
        <row r="53">
          <cell r="H53">
            <v>1.7422707281988699</v>
          </cell>
          <cell r="I53">
            <v>0.94619675408927495</v>
          </cell>
        </row>
        <row r="54">
          <cell r="H54">
            <v>1.7588556026594864</v>
          </cell>
          <cell r="I54">
            <v>0.96659101161168004</v>
          </cell>
        </row>
        <row r="55">
          <cell r="H55">
            <v>1.7757122960860356</v>
          </cell>
          <cell r="I55">
            <v>0.9876401205768478</v>
          </cell>
        </row>
        <row r="56">
          <cell r="H56">
            <v>1.7928442999014529</v>
          </cell>
          <cell r="I56">
            <v>1.0093568679894733</v>
          </cell>
        </row>
        <row r="57">
          <cell r="H57">
            <v>1.810255131721719</v>
          </cell>
          <cell r="I57">
            <v>1.0317475770430289</v>
          </cell>
        </row>
        <row r="58">
          <cell r="H58">
            <v>1.8279484852371437</v>
          </cell>
          <cell r="I58">
            <v>1.0548157663319655</v>
          </cell>
        </row>
        <row r="59">
          <cell r="H59">
            <v>1.8459283159093571</v>
          </cell>
          <cell r="I59">
            <v>1.078564040785134</v>
          </cell>
        </row>
        <row r="60">
          <cell r="H60">
            <v>1.8641988938885052</v>
          </cell>
          <cell r="I60">
            <v>1.1029860323780281</v>
          </cell>
        </row>
        <row r="61">
          <cell r="H61">
            <v>1.8827650612424192</v>
          </cell>
          <cell r="I61">
            <v>1.1280707717372032</v>
          </cell>
        </row>
        <row r="62">
          <cell r="H62">
            <v>1.9016324184800497</v>
          </cell>
          <cell r="I62">
            <v>1.1538007109186974</v>
          </cell>
        </row>
        <row r="63">
          <cell r="H63">
            <v>1.9208075904688025</v>
          </cell>
          <cell r="I63">
            <v>1.1801489994510996</v>
          </cell>
        </row>
        <row r="64">
          <cell r="H64">
            <v>1.9402986060218999</v>
          </cell>
          <cell r="I64">
            <v>1.2070702204021624</v>
          </cell>
        </row>
        <row r="65">
          <cell r="H65">
            <v>1.9601155894170279</v>
          </cell>
          <cell r="I65">
            <v>1.2345179105767736</v>
          </cell>
        </row>
        <row r="66">
          <cell r="H66">
            <v>1.980271080495924</v>
          </cell>
          <cell r="I66">
            <v>1.2624175621835205</v>
          </cell>
        </row>
        <row r="67">
          <cell r="H67">
            <v>2.0007811810191356</v>
          </cell>
          <cell r="I67">
            <v>1.2906850487110131</v>
          </cell>
        </row>
        <row r="68">
          <cell r="H68">
            <v>2.021666361381139</v>
          </cell>
          <cell r="I68">
            <v>1.3192059938698302</v>
          </cell>
        </row>
        <row r="69">
          <cell r="H69">
            <v>2.0429530391845119</v>
          </cell>
          <cell r="I69">
            <v>1.3478388748998456</v>
          </cell>
        </row>
        <row r="70">
          <cell r="H70">
            <v>2.064675356818408</v>
          </cell>
          <cell r="I70">
            <v>1.376408478696691</v>
          </cell>
        </row>
        <row r="71">
          <cell r="H71">
            <v>2.0868775141771727</v>
          </cell>
          <cell r="I71">
            <v>1.4046936434389796</v>
          </cell>
        </row>
        <row r="72">
          <cell r="H72">
            <v>2.1096169765351132</v>
          </cell>
          <cell r="I72">
            <v>1.4324270789355054</v>
          </cell>
        </row>
        <row r="73">
          <cell r="H73">
            <v>2.1329683523144096</v>
          </cell>
          <cell r="I73">
            <v>1.4592785116225682</v>
          </cell>
        </row>
        <row r="74">
          <cell r="H74">
            <v>2.1570287037676894</v>
          </cell>
          <cell r="I74">
            <v>1.4848806532825056</v>
          </cell>
        </row>
        <row r="75">
          <cell r="H75">
            <v>2.1819230760078812</v>
          </cell>
          <cell r="I75">
            <v>1.5092099877916303</v>
          </cell>
        </row>
        <row r="76">
          <cell r="H76">
            <v>2.2077966563238913</v>
          </cell>
          <cell r="I76">
            <v>1.5326000907446435</v>
          </cell>
        </row>
        <row r="77">
          <cell r="H77">
            <v>2.2348045189470609</v>
          </cell>
          <cell r="I77">
            <v>1.5554652438242396</v>
          </cell>
        </row>
        <row r="78">
          <cell r="H78">
            <v>2.2631103220771784</v>
          </cell>
          <cell r="I78">
            <v>1.5782708289867133</v>
          </cell>
        </row>
        <row r="79">
          <cell r="H79">
            <v>2.2928859522115466</v>
          </cell>
          <cell r="I79">
            <v>1.6015367156806972</v>
          </cell>
        </row>
        <row r="80">
          <cell r="H80">
            <v>2.3243109175084036</v>
          </cell>
          <cell r="I80">
            <v>1.6258207216275007</v>
          </cell>
        </row>
        <row r="81">
          <cell r="H81">
            <v>2.3575723554074943</v>
          </cell>
          <cell r="I81">
            <v>1.6517181135873633</v>
          </cell>
        </row>
        <row r="82">
          <cell r="H82">
            <v>2.3928650674985006</v>
          </cell>
          <cell r="I82">
            <v>1.6798241993812439</v>
          </cell>
        </row>
        <row r="83">
          <cell r="H83">
            <v>2.4303935342415142</v>
          </cell>
          <cell r="I83">
            <v>1.7106895742000394</v>
          </cell>
        </row>
        <row r="84">
          <cell r="H84">
            <v>2.4703770875771522</v>
          </cell>
          <cell r="I84">
            <v>1.7447534102454971</v>
          </cell>
        </row>
        <row r="85">
          <cell r="H85">
            <v>2.5130608333025433</v>
          </cell>
          <cell r="I85">
            <v>1.7822006638414487</v>
          </cell>
        </row>
        <row r="86">
          <cell r="H86">
            <v>2.5587395938938613</v>
          </cell>
          <cell r="I86">
            <v>1.8227492260552602</v>
          </cell>
        </row>
        <row r="87">
          <cell r="H87">
            <v>2.6078056184164349</v>
          </cell>
          <cell r="I87">
            <v>1.8653538314920484</v>
          </cell>
        </row>
        <row r="88">
          <cell r="H88">
            <v>2.6608378889110345</v>
          </cell>
          <cell r="I88">
            <v>1.9090312968647702</v>
          </cell>
        </row>
        <row r="89">
          <cell r="H89">
            <v>2.718669165222285</v>
          </cell>
          <cell r="I89">
            <v>1.9546779764170696</v>
          </cell>
        </row>
        <row r="90">
          <cell r="H90">
            <v>2.7823350976227195</v>
          </cell>
          <cell r="I90">
            <v>2.0038628115768029</v>
          </cell>
        </row>
        <row r="91">
          <cell r="H91">
            <v>2.8531053054450757</v>
          </cell>
          <cell r="I91">
            <v>2.0583227575006426</v>
          </cell>
        </row>
        <row r="92">
          <cell r="H92">
            <v>2.9325835602395189</v>
          </cell>
          <cell r="I92">
            <v>2.1196851599888205</v>
          </cell>
        </row>
        <row r="93">
          <cell r="H93">
            <v>3.0229056047118186</v>
          </cell>
          <cell r="I93">
            <v>2.1887585725473802</v>
          </cell>
        </row>
        <row r="94">
          <cell r="H94">
            <v>3.1271739837323738</v>
          </cell>
          <cell r="I94">
            <v>2.2645155006057425</v>
          </cell>
        </row>
        <row r="95">
          <cell r="H95">
            <v>3.250410909893322</v>
          </cell>
          <cell r="I95">
            <v>2.3499835447669892</v>
          </cell>
        </row>
        <row r="96">
          <cell r="H96">
            <v>3.4004821374143761</v>
          </cell>
          <cell r="I96">
            <v>2.4540460174252137</v>
          </cell>
        </row>
        <row r="97">
          <cell r="H97">
            <v>3.5897693614122099</v>
          </cell>
          <cell r="I97">
            <v>2.5755328632922017</v>
          </cell>
        </row>
        <row r="98">
          <cell r="H98">
            <v>3.8433284859422097</v>
          </cell>
          <cell r="I98">
            <v>2.6972235890650289</v>
          </cell>
        </row>
        <row r="99">
          <cell r="H99">
            <v>4.2253634515679348</v>
          </cell>
          <cell r="I99">
            <v>2.9157145847485415</v>
          </cell>
        </row>
        <row r="100">
          <cell r="H100">
            <v>4.8801878849776337</v>
          </cell>
          <cell r="I100">
            <v>3.4946989515145241</v>
          </cell>
        </row>
        <row r="101">
          <cell r="H101">
            <v>6.2656768184407463</v>
          </cell>
          <cell r="I101">
            <v>4.1077834363165149</v>
          </cell>
        </row>
        <row r="102">
          <cell r="H102">
            <v>6.5054427497878802</v>
          </cell>
          <cell r="I102">
            <v>4.2747821422136019</v>
          </cell>
        </row>
        <row r="103">
          <cell r="H103">
            <v>6.7842753257346597</v>
          </cell>
          <cell r="I103">
            <v>4.4715576765010931</v>
          </cell>
        </row>
        <row r="104">
          <cell r="H104">
            <v>7.1146635613394675</v>
          </cell>
          <cell r="I104">
            <v>4.7050601520697999</v>
          </cell>
        </row>
        <row r="105">
          <cell r="H105">
            <v>7.5162641295510664</v>
          </cell>
          <cell r="I105">
            <v>4.9909839772877946</v>
          </cell>
        </row>
        <row r="106">
          <cell r="H106">
            <v>8.021320160003734</v>
          </cell>
          <cell r="I106">
            <v>5.3565514594671431</v>
          </cell>
        </row>
        <row r="107">
          <cell r="H107">
            <v>8.6875123351378818</v>
          </cell>
          <cell r="I107">
            <v>5.8545759196118476</v>
          </cell>
        </row>
        <row r="108">
          <cell r="H108">
            <v>9.6318244736465672</v>
          </cell>
          <cell r="I108">
            <v>6.6060812572668279</v>
          </cell>
        </row>
        <row r="109">
          <cell r="H109">
            <v>11.144696081836422</v>
          </cell>
          <cell r="I109">
            <v>7.9859711191922784</v>
          </cell>
        </row>
        <row r="110">
          <cell r="H110">
            <v>14.303421044480556</v>
          </cell>
          <cell r="I110">
            <v>9.330947180009538</v>
          </cell>
        </row>
        <row r="111">
          <cell r="H111">
            <v>14.85591814053287</v>
          </cell>
          <cell r="I111">
            <v>9.712780029202488</v>
          </cell>
        </row>
        <row r="112">
          <cell r="H112">
            <v>15.498810404448992</v>
          </cell>
          <cell r="I112">
            <v>10.160422392292032</v>
          </cell>
        </row>
        <row r="113">
          <cell r="H113">
            <v>16.261437263328389</v>
          </cell>
          <cell r="I113">
            <v>10.69713377469242</v>
          </cell>
        </row>
        <row r="114">
          <cell r="H114">
            <v>17.188821178100923</v>
          </cell>
          <cell r="I114">
            <v>11.359527776809909</v>
          </cell>
        </row>
        <row r="115">
          <cell r="H115">
            <v>18.354679858358825</v>
          </cell>
          <cell r="I115">
            <v>12.210869794012833</v>
          </cell>
        </row>
        <row r="116">
          <cell r="H116">
            <v>19.890632374445083</v>
          </cell>
          <cell r="I116">
            <v>13.371593957781108</v>
          </cell>
        </row>
        <row r="117">
          <cell r="H117">
            <v>22.063645180002062</v>
          </cell>
          <cell r="I117">
            <v>15.114512439357556</v>
          </cell>
        </row>
        <row r="118">
          <cell r="H118">
            <v>25.538211550323986</v>
          </cell>
          <cell r="I118">
            <v>18.280451527074018</v>
          </cell>
        </row>
        <row r="119">
          <cell r="H119">
            <v>32.795971573574796</v>
          </cell>
          <cell r="I119">
            <v>21.353675511356318</v>
          </cell>
        </row>
        <row r="120">
          <cell r="H120">
            <v>34.067337802703513</v>
          </cell>
          <cell r="I120">
            <v>22.225267822295375</v>
          </cell>
        </row>
        <row r="121">
          <cell r="H121">
            <v>35.547596550245835</v>
          </cell>
          <cell r="I121">
            <v>23.252044103789089</v>
          </cell>
        </row>
        <row r="122">
          <cell r="H122">
            <v>37.304104042609417</v>
          </cell>
          <cell r="I122">
            <v>24.485061270004721</v>
          </cell>
        </row>
        <row r="123">
          <cell r="H123">
            <v>39.440611171365177</v>
          </cell>
          <cell r="I123">
            <v>26.008951763759729</v>
          </cell>
        </row>
        <row r="124">
          <cell r="H124">
            <v>42.126943052904167</v>
          </cell>
          <cell r="I124">
            <v>27.968549421928259</v>
          </cell>
        </row>
        <row r="125">
          <cell r="H125">
            <v>45.666541460627201</v>
          </cell>
          <cell r="I125">
            <v>30.640995884495023</v>
          </cell>
        </row>
        <row r="126">
          <cell r="H126">
            <v>50.675056652635831</v>
          </cell>
          <cell r="I126">
            <v>34.650164307014883</v>
          </cell>
        </row>
        <row r="127">
          <cell r="H127">
            <v>58.687502825488018</v>
          </cell>
          <cell r="I127">
            <v>41.924430261765259</v>
          </cell>
        </row>
        <row r="128">
          <cell r="H128">
            <v>75.450575389025659</v>
          </cell>
          <cell r="I128">
            <v>75.450575389024422</v>
          </cell>
        </row>
      </sheetData>
      <sheetData sheetId="87"/>
      <sheetData sheetId="88"/>
      <sheetData sheetId="89"/>
      <sheetData sheetId="90"/>
      <sheetData sheetId="91"/>
      <sheetData sheetId="92"/>
      <sheetData sheetId="93"/>
      <sheetData sheetId="94"/>
      <sheetData sheetId="95"/>
      <sheetData sheetId="96"/>
      <sheetData sheetId="97">
        <row r="2">
          <cell r="H2">
            <v>3.5367918494212405</v>
          </cell>
          <cell r="I2">
            <v>2.0494070788601809E-2</v>
          </cell>
        </row>
        <row r="3">
          <cell r="H3">
            <v>3.5723100088013684</v>
          </cell>
          <cell r="I3">
            <v>0.23147604146880368</v>
          </cell>
        </row>
        <row r="4">
          <cell r="H4">
            <v>3.6064001513251696</v>
          </cell>
          <cell r="I4">
            <v>0.8498518962529249</v>
          </cell>
        </row>
        <row r="5">
          <cell r="H5">
            <v>3.6348181745733372</v>
          </cell>
          <cell r="I5">
            <v>1.1669487359868926</v>
          </cell>
        </row>
        <row r="6">
          <cell r="H6">
            <v>3.6605251478919461</v>
          </cell>
          <cell r="I6">
            <v>1.2361307062202644</v>
          </cell>
        </row>
        <row r="7">
          <cell r="H7">
            <v>3.6860450893832271</v>
          </cell>
          <cell r="I7">
            <v>1.3062407758387964</v>
          </cell>
        </row>
        <row r="8">
          <cell r="H8">
            <v>3.7113621565485935</v>
          </cell>
          <cell r="I8">
            <v>1.376740753160659</v>
          </cell>
        </row>
        <row r="9">
          <cell r="H9">
            <v>3.7364656124990017</v>
          </cell>
          <cell r="I9">
            <v>1.4468402141290684</v>
          </cell>
        </row>
        <row r="10">
          <cell r="H10">
            <v>3.7613528450899785</v>
          </cell>
          <cell r="I10">
            <v>1.5154870006973975</v>
          </cell>
        </row>
        <row r="11">
          <cell r="H11">
            <v>3.7860326895338532</v>
          </cell>
          <cell r="I11">
            <v>1.5813302984335587</v>
          </cell>
        </row>
        <row r="12">
          <cell r="H12">
            <v>3.8105293827683009</v>
          </cell>
          <cell r="I12">
            <v>1.6426822159239109</v>
          </cell>
        </row>
        <row r="13">
          <cell r="H13">
            <v>3.8348872161036307</v>
          </cell>
          <cell r="I13">
            <v>1.6976270469790335</v>
          </cell>
        </row>
        <row r="14">
          <cell r="H14">
            <v>3.859174263480047</v>
          </cell>
          <cell r="I14">
            <v>1.7457311665947646</v>
          </cell>
        </row>
        <row r="15">
          <cell r="H15">
            <v>3.883466712869533</v>
          </cell>
          <cell r="I15">
            <v>1.7884573030683641</v>
          </cell>
        </row>
        <row r="16">
          <cell r="H16">
            <v>3.9078272874021045</v>
          </cell>
          <cell r="I16">
            <v>1.8273957222030925</v>
          </cell>
        </row>
        <row r="17">
          <cell r="H17">
            <v>3.9323029528750344</v>
          </cell>
          <cell r="I17">
            <v>1.8640072664409779</v>
          </cell>
        </row>
        <row r="18">
          <cell r="H18">
            <v>3.9569255205706777</v>
          </cell>
          <cell r="I18">
            <v>1.8996029881833545</v>
          </cell>
        </row>
        <row r="19">
          <cell r="H19">
            <v>3.9817125390331758</v>
          </cell>
          <cell r="I19">
            <v>1.935302601517729</v>
          </cell>
        </row>
        <row r="20">
          <cell r="H20">
            <v>4.0066687577833635</v>
          </cell>
          <cell r="I20">
            <v>1.9719997144466972</v>
          </cell>
        </row>
        <row r="21">
          <cell r="H21">
            <v>4.0317881286887545</v>
          </cell>
          <cell r="I21">
            <v>2.0103234141549033</v>
          </cell>
        </row>
        <row r="22">
          <cell r="H22">
            <v>4.0570564376204281</v>
          </cell>
          <cell r="I22">
            <v>2.0505886959983286</v>
          </cell>
        </row>
        <row r="23">
          <cell r="H23">
            <v>4.0824547634637458</v>
          </cell>
          <cell r="I23">
            <v>2.0927430093269317</v>
          </cell>
        </row>
        <row r="24">
          <cell r="H24">
            <v>4.1079638885167817</v>
          </cell>
          <cell r="I24">
            <v>2.1363077127082817</v>
          </cell>
        </row>
        <row r="25">
          <cell r="H25">
            <v>4.1335698128779308</v>
          </cell>
          <cell r="I25">
            <v>2.1803188589704359</v>
          </cell>
        </row>
        <row r="26">
          <cell r="H26">
            <v>4.1592704833240823</v>
          </cell>
          <cell r="I26">
            <v>2.2232432476329826</v>
          </cell>
        </row>
        <row r="27">
          <cell r="H27">
            <v>4.1850841797999641</v>
          </cell>
          <cell r="I27">
            <v>2.2632834946283698</v>
          </cell>
        </row>
        <row r="28">
          <cell r="H28">
            <v>4.2110544593293104</v>
          </cell>
          <cell r="I28">
            <v>2.3001236575693844</v>
          </cell>
        </row>
        <row r="29">
          <cell r="H29">
            <v>4.2372315935999936</v>
          </cell>
          <cell r="I29">
            <v>2.3344072860921057</v>
          </cell>
        </row>
        <row r="30">
          <cell r="H30">
            <v>4.2636597089820478</v>
          </cell>
          <cell r="I30">
            <v>2.3668012593775685</v>
          </cell>
        </row>
        <row r="31">
          <cell r="H31">
            <v>4.2903760251736607</v>
          </cell>
          <cell r="I31">
            <v>2.3979482893491588</v>
          </cell>
        </row>
        <row r="32">
          <cell r="H32">
            <v>4.3174107071140106</v>
          </cell>
          <cell r="I32">
            <v>2.4284615223571318</v>
          </cell>
        </row>
        <row r="33">
          <cell r="H33">
            <v>4.3447867822554143</v>
          </cell>
          <cell r="I33">
            <v>2.4588908627949304</v>
          </cell>
        </row>
        <row r="34">
          <cell r="H34">
            <v>4.3725205457768919</v>
          </cell>
          <cell r="I34">
            <v>2.4897480704565709</v>
          </cell>
        </row>
        <row r="35">
          <cell r="H35">
            <v>4.4006216274980909</v>
          </cell>
          <cell r="I35">
            <v>2.5214478892898193</v>
          </cell>
        </row>
        <row r="36">
          <cell r="H36">
            <v>4.4290939568648833</v>
          </cell>
          <cell r="I36">
            <v>2.5543293878583331</v>
          </cell>
        </row>
        <row r="37">
          <cell r="H37">
            <v>4.4579364886957533</v>
          </cell>
          <cell r="I37">
            <v>2.5886028991011703</v>
          </cell>
        </row>
        <row r="38">
          <cell r="H38">
            <v>4.4871448260331679</v>
          </cell>
          <cell r="I38">
            <v>2.6243475329277932</v>
          </cell>
        </row>
        <row r="39">
          <cell r="H39">
            <v>4.5167130370348403</v>
          </cell>
          <cell r="I39">
            <v>2.661472529269389</v>
          </cell>
        </row>
        <row r="40">
          <cell r="H40">
            <v>4.5466362710310575</v>
          </cell>
          <cell r="I40">
            <v>2.6996890209436768</v>
          </cell>
        </row>
        <row r="41">
          <cell r="H41">
            <v>4.5769140948029818</v>
          </cell>
          <cell r="I41">
            <v>2.7384733247562991</v>
          </cell>
        </row>
        <row r="42">
          <cell r="H42">
            <v>4.6075547743037601</v>
          </cell>
          <cell r="I42">
            <v>2.7770328703246028</v>
          </cell>
        </row>
        <row r="43">
          <cell r="H43">
            <v>4.6385805692864572</v>
          </cell>
          <cell r="I43">
            <v>2.8143681997518777</v>
          </cell>
        </row>
        <row r="44">
          <cell r="H44">
            <v>4.6700325066922259</v>
          </cell>
          <cell r="I44">
            <v>2.8501826860513919</v>
          </cell>
        </row>
        <row r="45">
          <cell r="H45">
            <v>4.7019596965280295</v>
          </cell>
          <cell r="I45">
            <v>2.8848352582623589</v>
          </cell>
        </row>
        <row r="46">
          <cell r="H46">
            <v>4.7344083472113452</v>
          </cell>
          <cell r="I46">
            <v>2.9187327002565469</v>
          </cell>
        </row>
        <row r="47">
          <cell r="H47">
            <v>4.7674206317014329</v>
          </cell>
          <cell r="I47">
            <v>2.952268826470736</v>
          </cell>
        </row>
        <row r="48">
          <cell r="H48">
            <v>4.8010345540205197</v>
          </cell>
          <cell r="I48">
            <v>2.985824383350661</v>
          </cell>
        </row>
        <row r="49">
          <cell r="H49">
            <v>4.8352838025237244</v>
          </cell>
          <cell r="I49">
            <v>3.0197503970889468</v>
          </cell>
        </row>
        <row r="50">
          <cell r="H50">
            <v>4.8701979064743934</v>
          </cell>
          <cell r="I50">
            <v>3.0543649482206634</v>
          </cell>
        </row>
        <row r="51">
          <cell r="H51">
            <v>4.9058024742832895</v>
          </cell>
          <cell r="I51">
            <v>3.0899323932957286</v>
          </cell>
        </row>
        <row r="52">
          <cell r="H52">
            <v>4.9421198759030416</v>
          </cell>
          <cell r="I52">
            <v>3.1266502921438581</v>
          </cell>
        </row>
        <row r="53">
          <cell r="H53">
            <v>4.9791702755715965</v>
          </cell>
          <cell r="I53">
            <v>3.1646385667079673</v>
          </cell>
        </row>
        <row r="54">
          <cell r="H54">
            <v>5.0169730195062554</v>
          </cell>
          <cell r="I54">
            <v>3.2039075585169212</v>
          </cell>
        </row>
        <row r="55">
          <cell r="H55">
            <v>5.0555488803783692</v>
          </cell>
          <cell r="I55">
            <v>3.2443271350237417</v>
          </cell>
        </row>
        <row r="56">
          <cell r="H56">
            <v>5.0949232661469477</v>
          </cell>
          <cell r="I56">
            <v>3.2856109758240128</v>
          </cell>
        </row>
        <row r="57">
          <cell r="H57">
            <v>5.1351302059319019</v>
          </cell>
          <cell r="I57">
            <v>3.3272537173867445</v>
          </cell>
        </row>
        <row r="58">
          <cell r="H58">
            <v>5.1762183079442918</v>
          </cell>
          <cell r="I58">
            <v>3.3685506452668501</v>
          </cell>
        </row>
        <row r="59">
          <cell r="H59">
            <v>5.2182570907972563</v>
          </cell>
          <cell r="I59">
            <v>3.409188888271697</v>
          </cell>
        </row>
        <row r="60">
          <cell r="H60">
            <v>5.2613301432383395</v>
          </cell>
          <cell r="I60">
            <v>3.4494667429301322</v>
          </cell>
        </row>
        <row r="61">
          <cell r="H61">
            <v>5.3055219334897599</v>
          </cell>
          <cell r="I61">
            <v>3.4897595288677445</v>
          </cell>
        </row>
        <row r="62">
          <cell r="H62">
            <v>5.3509159936053106</v>
          </cell>
          <cell r="I62">
            <v>3.530439217949068</v>
          </cell>
        </row>
        <row r="63">
          <cell r="H63">
            <v>5.3975948852888038</v>
          </cell>
          <cell r="I63">
            <v>3.571866426310947</v>
          </cell>
        </row>
        <row r="64">
          <cell r="H64">
            <v>5.445640371051379</v>
          </cell>
          <cell r="I64">
            <v>3.6143598595668029</v>
          </cell>
        </row>
        <row r="65">
          <cell r="H65">
            <v>5.4951344389293402</v>
          </cell>
          <cell r="I65">
            <v>3.6582210930127466</v>
          </cell>
        </row>
        <row r="66">
          <cell r="H66">
            <v>5.5461598096492457</v>
          </cell>
          <cell r="I66">
            <v>3.7036575588593474</v>
          </cell>
        </row>
        <row r="67">
          <cell r="H67">
            <v>5.5988027311003856</v>
          </cell>
          <cell r="I67">
            <v>3.7508127686712398</v>
          </cell>
        </row>
        <row r="68">
          <cell r="H68">
            <v>5.6531553770541842</v>
          </cell>
          <cell r="I68">
            <v>3.7996824478551789</v>
          </cell>
        </row>
        <row r="69">
          <cell r="H69">
            <v>5.7093212233935482</v>
          </cell>
          <cell r="I69">
            <v>3.8500894410770399</v>
          </cell>
        </row>
        <row r="70">
          <cell r="H70">
            <v>5.7674222165909388</v>
          </cell>
          <cell r="I70">
            <v>3.9016309677369438</v>
          </cell>
        </row>
        <row r="71">
          <cell r="H71">
            <v>5.8276090310701001</v>
          </cell>
          <cell r="I71">
            <v>3.9537768981922614</v>
          </cell>
        </row>
        <row r="72">
          <cell r="H72">
            <v>5.8900701021660282</v>
          </cell>
          <cell r="I72">
            <v>4.0065958942005011</v>
          </cell>
        </row>
        <row r="73">
          <cell r="H73">
            <v>5.9550174886475977</v>
          </cell>
          <cell r="I73">
            <v>4.0604764131819469</v>
          </cell>
        </row>
        <row r="74">
          <cell r="H74">
            <v>6.0226796699142282</v>
          </cell>
          <cell r="I74">
            <v>4.1157892031171039</v>
          </cell>
        </row>
        <row r="75">
          <cell r="H75">
            <v>6.0933052427585661</v>
          </cell>
          <cell r="I75">
            <v>4.1728769037616154</v>
          </cell>
        </row>
        <row r="76">
          <cell r="H76">
            <v>6.167167871181527</v>
          </cell>
          <cell r="I76">
            <v>4.2319942801686432</v>
          </cell>
        </row>
        <row r="77">
          <cell r="H77">
            <v>6.244574814822041</v>
          </cell>
          <cell r="I77">
            <v>4.2932836838558064</v>
          </cell>
        </row>
        <row r="78">
          <cell r="H78">
            <v>6.3258786119456349</v>
          </cell>
          <cell r="I78">
            <v>4.3566838352823165</v>
          </cell>
        </row>
        <row r="79">
          <cell r="H79">
            <v>6.4114957761483868</v>
          </cell>
          <cell r="I79">
            <v>4.421857279807365</v>
          </cell>
        </row>
        <row r="80">
          <cell r="H80">
            <v>6.5019338896184333</v>
          </cell>
          <cell r="I80">
            <v>4.4880525465862879</v>
          </cell>
        </row>
        <row r="81">
          <cell r="H81">
            <v>6.5978330011913933</v>
          </cell>
          <cell r="I81">
            <v>4.5548046012186987</v>
          </cell>
        </row>
        <row r="82">
          <cell r="H82">
            <v>6.6999844211900275</v>
          </cell>
          <cell r="I82">
            <v>4.6226814172095034</v>
          </cell>
        </row>
        <row r="83">
          <cell r="H83">
            <v>6.8093161582416339</v>
          </cell>
          <cell r="I83">
            <v>4.6925666437642368</v>
          </cell>
        </row>
        <row r="84">
          <cell r="H84">
            <v>6.9269133534903773</v>
          </cell>
          <cell r="I84">
            <v>4.7655655353019126</v>
          </cell>
        </row>
        <row r="85">
          <cell r="H85">
            <v>7.0540514604426425</v>
          </cell>
          <cell r="I85">
            <v>4.8429962407310931</v>
          </cell>
        </row>
        <row r="86">
          <cell r="H86">
            <v>7.1922424116746111</v>
          </cell>
          <cell r="I86">
            <v>4.9264329733638981</v>
          </cell>
        </row>
        <row r="87">
          <cell r="H87">
            <v>7.3432963742286619</v>
          </cell>
          <cell r="I87">
            <v>5.0177700556910665</v>
          </cell>
        </row>
        <row r="88">
          <cell r="H88">
            <v>7.5094053969813448</v>
          </cell>
          <cell r="I88">
            <v>5.1191836329757967</v>
          </cell>
        </row>
        <row r="89">
          <cell r="H89">
            <v>7.6932686095971592</v>
          </cell>
          <cell r="I89">
            <v>5.2331453004758828</v>
          </cell>
        </row>
        <row r="90">
          <cell r="H90">
            <v>7.8982788853572652</v>
          </cell>
          <cell r="I90">
            <v>5.36229094418995</v>
          </cell>
        </row>
        <row r="91">
          <cell r="H91">
            <v>8.1288232436452006</v>
          </cell>
          <cell r="I91">
            <v>5.5090748323664354</v>
          </cell>
        </row>
        <row r="92">
          <cell r="H92">
            <v>8.3907980847730776</v>
          </cell>
          <cell r="I92">
            <v>5.6759321325336565</v>
          </cell>
        </row>
        <row r="93">
          <cell r="H93">
            <v>8.692449857244128</v>
          </cell>
          <cell r="I93">
            <v>5.8691157512933483</v>
          </cell>
        </row>
        <row r="94">
          <cell r="H94">
            <v>9.0453666204879752</v>
          </cell>
          <cell r="I94">
            <v>6.0973411834372033</v>
          </cell>
        </row>
        <row r="95">
          <cell r="H95">
            <v>9.4665131114952263</v>
          </cell>
          <cell r="I95">
            <v>6.3731003091682545</v>
          </cell>
        </row>
        <row r="96">
          <cell r="H96">
            <v>9.982081911883057</v>
          </cell>
          <cell r="I96">
            <v>6.7163832057042487</v>
          </cell>
        </row>
        <row r="97">
          <cell r="H97">
            <v>10.635221653118821</v>
          </cell>
          <cell r="I97">
            <v>7.1616374812010726</v>
          </cell>
        </row>
        <row r="98">
          <cell r="H98">
            <v>11.503617696098246</v>
          </cell>
          <cell r="I98">
            <v>7.7751683698536151</v>
          </cell>
        </row>
        <row r="99">
          <cell r="H99">
            <v>12.746434138179787</v>
          </cell>
          <cell r="I99">
            <v>8.7084962656800116</v>
          </cell>
        </row>
        <row r="100">
          <cell r="H100">
            <v>14.765403074429679</v>
          </cell>
          <cell r="I100">
            <v>10.437391094075792</v>
          </cell>
        </row>
        <row r="101">
          <cell r="H101">
            <v>19.093415054783588</v>
          </cell>
          <cell r="I101">
            <v>12.146402330522138</v>
          </cell>
        </row>
        <row r="102">
          <cell r="H102">
            <v>19.865305357479269</v>
          </cell>
          <cell r="I102">
            <v>12.640009813538441</v>
          </cell>
        </row>
        <row r="103">
          <cell r="H103">
            <v>20.768467300471901</v>
          </cell>
          <cell r="I103">
            <v>13.223080662330091</v>
          </cell>
        </row>
        <row r="104">
          <cell r="H104">
            <v>21.846379677349304</v>
          </cell>
          <cell r="I104">
            <v>13.92770772853652</v>
          </cell>
        </row>
        <row r="105">
          <cell r="H105">
            <v>23.166158335484774</v>
          </cell>
          <cell r="I105">
            <v>14.80508226741838</v>
          </cell>
        </row>
        <row r="106">
          <cell r="H106">
            <v>24.838373549098005</v>
          </cell>
          <cell r="I106">
            <v>15.943336443248981</v>
          </cell>
        </row>
        <row r="107">
          <cell r="H107">
            <v>27.06213282556033</v>
          </cell>
          <cell r="I107">
            <v>17.512323117422344</v>
          </cell>
        </row>
        <row r="108">
          <cell r="H108">
            <v>30.245402728272939</v>
          </cell>
          <cell r="I108">
            <v>19.900196367677186</v>
          </cell>
        </row>
        <row r="109">
          <cell r="H109">
            <v>35.418005908570784</v>
          </cell>
          <cell r="I109">
            <v>24.324832874254504</v>
          </cell>
        </row>
        <row r="110">
          <cell r="H110">
            <v>46.511178942887042</v>
          </cell>
          <cell r="I110">
            <v>28.695433927957929</v>
          </cell>
        </row>
        <row r="111">
          <cell r="H111">
            <v>48.490706166767893</v>
          </cell>
          <cell r="I111">
            <v>29.957834858433166</v>
          </cell>
        </row>
        <row r="112">
          <cell r="H112">
            <v>50.807315080309394</v>
          </cell>
          <cell r="I112">
            <v>31.449262120831069</v>
          </cell>
        </row>
        <row r="113">
          <cell r="H113">
            <v>53.572751217377316</v>
          </cell>
          <cell r="I113">
            <v>33.252455250333902</v>
          </cell>
        </row>
        <row r="114">
          <cell r="H114">
            <v>56.959467211883734</v>
          </cell>
          <cell r="I114">
            <v>35.498616555808745</v>
          </cell>
        </row>
        <row r="115">
          <cell r="H115">
            <v>61.251637343098302</v>
          </cell>
          <cell r="I115">
            <v>38.415635088597412</v>
          </cell>
        </row>
        <row r="116">
          <cell r="H116">
            <v>66.960637906721203</v>
          </cell>
          <cell r="I116">
            <v>42.440806415374709</v>
          </cell>
        </row>
        <row r="117">
          <cell r="H117">
            <v>75.133915070513339</v>
          </cell>
          <cell r="I117">
            <v>48.573388889669985</v>
          </cell>
        </row>
        <row r="118">
          <cell r="H118">
            <v>88.414178160935194</v>
          </cell>
          <cell r="I118">
            <v>59.929709406494581</v>
          </cell>
        </row>
        <row r="119">
          <cell r="H119">
            <v>116.89864691537227</v>
          </cell>
          <cell r="I119">
            <v>71.16366801217788</v>
          </cell>
        </row>
        <row r="120">
          <cell r="H120">
            <v>121.98031123792443</v>
          </cell>
          <cell r="I120">
            <v>74.355270470690058</v>
          </cell>
        </row>
        <row r="121">
          <cell r="H121">
            <v>127.93344133379641</v>
          </cell>
          <cell r="I121">
            <v>78.170225302790953</v>
          </cell>
        </row>
        <row r="122">
          <cell r="H122">
            <v>135.04247219541278</v>
          </cell>
          <cell r="I122">
            <v>82.783026132766807</v>
          </cell>
        </row>
        <row r="123">
          <cell r="H123">
            <v>143.75237987247627</v>
          </cell>
          <cell r="I123">
            <v>88.53013299795434</v>
          </cell>
        </row>
        <row r="124">
          <cell r="H124">
            <v>154.79682924745302</v>
          </cell>
          <cell r="I124">
            <v>95.991312078320547</v>
          </cell>
        </row>
        <row r="125">
          <cell r="H125">
            <v>169.49820853964954</v>
          </cell>
          <cell r="I125">
            <v>106.28683195178535</v>
          </cell>
        </row>
        <row r="126">
          <cell r="H126">
            <v>190.5686674021257</v>
          </cell>
          <cell r="I126">
            <v>121.97322725664547</v>
          </cell>
        </row>
        <row r="127">
          <cell r="H127">
            <v>224.86638747504841</v>
          </cell>
          <cell r="I127">
            <v>151.10193259144785</v>
          </cell>
        </row>
        <row r="128">
          <cell r="H128">
            <v>298.63084235782009</v>
          </cell>
          <cell r="I128">
            <v>298.63084235783134</v>
          </cell>
        </row>
      </sheetData>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row r="2">
          <cell r="H2">
            <v>482109.60780043085</v>
          </cell>
          <cell r="I2">
            <v>-4437.0216637285766</v>
          </cell>
        </row>
        <row r="3">
          <cell r="H3">
            <v>487024.22021926072</v>
          </cell>
          <cell r="I3">
            <v>277.35612614531408</v>
          </cell>
        </row>
        <row r="4">
          <cell r="H4">
            <v>491991.0249549048</v>
          </cell>
          <cell r="I4">
            <v>2409.2033916626642</v>
          </cell>
        </row>
        <row r="5">
          <cell r="H5">
            <v>497038.26022875268</v>
          </cell>
          <cell r="I5">
            <v>4177.5326165134247</v>
          </cell>
        </row>
        <row r="6">
          <cell r="H6">
            <v>502172.22614138015</v>
          </cell>
          <cell r="I6">
            <v>5858.3554674457328</v>
          </cell>
        </row>
        <row r="7">
          <cell r="H7">
            <v>507396.58267479</v>
          </cell>
          <cell r="I7">
            <v>7515.5090329615241</v>
          </cell>
        </row>
        <row r="8">
          <cell r="H8">
            <v>512714.4664369371</v>
          </cell>
          <cell r="I8">
            <v>9202.4726179561785</v>
          </cell>
        </row>
        <row r="9">
          <cell r="H9">
            <v>518128.57389735628</v>
          </cell>
          <cell r="I9">
            <v>11673.621535281898</v>
          </cell>
        </row>
        <row r="10">
          <cell r="H10">
            <v>523633.51903172658</v>
          </cell>
          <cell r="I10">
            <v>20648.707156108758</v>
          </cell>
        </row>
        <row r="11">
          <cell r="H11">
            <v>529160.82465673343</v>
          </cell>
          <cell r="I11">
            <v>52108.703184825252</v>
          </cell>
        </row>
        <row r="12">
          <cell r="H12">
            <v>534461.40378419904</v>
          </cell>
          <cell r="I12">
            <v>78373.189493518876</v>
          </cell>
        </row>
        <row r="13">
          <cell r="H13">
            <v>539585.99046162236</v>
          </cell>
          <cell r="I13">
            <v>93200.497756629979</v>
          </cell>
        </row>
        <row r="14">
          <cell r="H14">
            <v>544658.55287872464</v>
          </cell>
          <cell r="I14">
            <v>105852.31380517027</v>
          </cell>
        </row>
        <row r="15">
          <cell r="H15">
            <v>549702.30275313323</v>
          </cell>
          <cell r="I15">
            <v>116720.52582136907</v>
          </cell>
        </row>
        <row r="16">
          <cell r="H16">
            <v>554736.97457792121</v>
          </cell>
          <cell r="I16">
            <v>126071.44024335573</v>
          </cell>
        </row>
        <row r="17">
          <cell r="H17">
            <v>559780.09851126908</v>
          </cell>
          <cell r="I17">
            <v>134166.27921098412</v>
          </cell>
        </row>
        <row r="18">
          <cell r="H18">
            <v>564846.9296934153</v>
          </cell>
          <cell r="I18">
            <v>141253.3658397487</v>
          </cell>
        </row>
        <row r="19">
          <cell r="H19">
            <v>569950.46660731488</v>
          </cell>
          <cell r="I19">
            <v>147558.10949574763</v>
          </cell>
        </row>
        <row r="20">
          <cell r="H20">
            <v>575101.59291355347</v>
          </cell>
          <cell r="I20">
            <v>153299.49067104308</v>
          </cell>
        </row>
        <row r="21">
          <cell r="H21">
            <v>580309.02627457213</v>
          </cell>
          <cell r="I21">
            <v>158662.26047415604</v>
          </cell>
        </row>
        <row r="22">
          <cell r="H22">
            <v>585579.61084707733</v>
          </cell>
          <cell r="I22">
            <v>163776.50622801096</v>
          </cell>
        </row>
        <row r="23">
          <cell r="H23">
            <v>590918.89065238193</v>
          </cell>
          <cell r="I23">
            <v>168691.54949079492</v>
          </cell>
        </row>
        <row r="24">
          <cell r="H24">
            <v>596332.06169291516</v>
          </cell>
          <cell r="I24">
            <v>173433.53970117297</v>
          </cell>
        </row>
        <row r="25">
          <cell r="H25">
            <v>601824.25029021048</v>
          </cell>
          <cell r="I25">
            <v>178019.76631400763</v>
          </cell>
        </row>
        <row r="26">
          <cell r="H26">
            <v>607400.62507937104</v>
          </cell>
          <cell r="I26">
            <v>182477.44276794419</v>
          </cell>
        </row>
        <row r="27">
          <cell r="H27">
            <v>613066.26751019014</v>
          </cell>
          <cell r="I27">
            <v>186837.10950626232</v>
          </cell>
        </row>
        <row r="28">
          <cell r="H28">
            <v>618826.1209967297</v>
          </cell>
          <cell r="I28">
            <v>191134.65450998754</v>
          </cell>
        </row>
        <row r="29">
          <cell r="H29">
            <v>624684.90820887685</v>
          </cell>
          <cell r="I29">
            <v>195420.73940933755</v>
          </cell>
        </row>
        <row r="30">
          <cell r="H30">
            <v>630646.91055331496</v>
          </cell>
          <cell r="I30">
            <v>199752.20591665071</v>
          </cell>
        </row>
        <row r="31">
          <cell r="H31">
            <v>636715.85005523975</v>
          </cell>
          <cell r="I31">
            <v>204188.09687258862</v>
          </cell>
        </row>
        <row r="32">
          <cell r="H32">
            <v>642894.81795784901</v>
          </cell>
          <cell r="I32">
            <v>208728.17107746014</v>
          </cell>
        </row>
        <row r="33">
          <cell r="H33">
            <v>649187.08820249245</v>
          </cell>
          <cell r="I33">
            <v>213313.93399529005</v>
          </cell>
        </row>
        <row r="34">
          <cell r="H34">
            <v>655596.98752906895</v>
          </cell>
          <cell r="I34">
            <v>217870.89816006614</v>
          </cell>
        </row>
        <row r="35">
          <cell r="H35">
            <v>662130.21274353168</v>
          </cell>
          <cell r="I35">
            <v>222311.82797063855</v>
          </cell>
        </row>
        <row r="36">
          <cell r="H36">
            <v>668794.12766433309</v>
          </cell>
          <cell r="I36">
            <v>226583.59802866555</v>
          </cell>
        </row>
        <row r="37">
          <cell r="H37">
            <v>675597.36658180493</v>
          </cell>
          <cell r="I37">
            <v>230670.95823718558</v>
          </cell>
        </row>
        <row r="38">
          <cell r="H38">
            <v>682549.34171218949</v>
          </cell>
          <cell r="I38">
            <v>234613.56699161357</v>
          </cell>
        </row>
        <row r="39">
          <cell r="H39">
            <v>689659.43337442086</v>
          </cell>
          <cell r="I39">
            <v>238523.72363012139</v>
          </cell>
        </row>
        <row r="40">
          <cell r="H40">
            <v>696935.81578965147</v>
          </cell>
          <cell r="I40">
            <v>242531.02903504766</v>
          </cell>
        </row>
        <row r="41">
          <cell r="H41">
            <v>704385.0745889073</v>
          </cell>
          <cell r="I41">
            <v>246722.74748229174</v>
          </cell>
        </row>
        <row r="42">
          <cell r="H42">
            <v>712012.78004068416</v>
          </cell>
          <cell r="I42">
            <v>251100.97493804464</v>
          </cell>
        </row>
        <row r="43">
          <cell r="H43">
            <v>719824.84453394939</v>
          </cell>
          <cell r="I43">
            <v>255614.85811256603</v>
          </cell>
        </row>
        <row r="44">
          <cell r="H44">
            <v>727828.46498949034</v>
          </cell>
          <cell r="I44">
            <v>260150.27965867042</v>
          </cell>
        </row>
        <row r="45">
          <cell r="H45">
            <v>736033.34543389059</v>
          </cell>
          <cell r="I45">
            <v>264543.94015523873</v>
          </cell>
        </row>
        <row r="46">
          <cell r="H46">
            <v>744452.79909958085</v>
          </cell>
          <cell r="I46">
            <v>268664.95562160632</v>
          </cell>
        </row>
        <row r="47">
          <cell r="H47">
            <v>753103.4871628168</v>
          </cell>
          <cell r="I47">
            <v>272509.22528348223</v>
          </cell>
        </row>
        <row r="48">
          <cell r="H48">
            <v>762003.38090132293</v>
          </cell>
          <cell r="I48">
            <v>276228.47224436974</v>
          </cell>
        </row>
        <row r="49">
          <cell r="H49">
            <v>771168.94521560508</v>
          </cell>
          <cell r="I49">
            <v>280000.17630357848</v>
          </cell>
        </row>
        <row r="50">
          <cell r="H50">
            <v>780614.49846391333</v>
          </cell>
          <cell r="I50">
            <v>283925.5809390776</v>
          </cell>
        </row>
        <row r="51">
          <cell r="H51">
            <v>790353.49684675329</v>
          </cell>
          <cell r="I51">
            <v>288110.3387573139</v>
          </cell>
        </row>
        <row r="52">
          <cell r="H52">
            <v>800398.36000854208</v>
          </cell>
          <cell r="I52">
            <v>292691.94441692677</v>
          </cell>
        </row>
        <row r="53">
          <cell r="H53">
            <v>810759.71542877913</v>
          </cell>
          <cell r="I53">
            <v>297761.41644695331</v>
          </cell>
        </row>
        <row r="54">
          <cell r="H54">
            <v>821447.17999090056</v>
          </cell>
          <cell r="I54">
            <v>303319.97485183791</v>
          </cell>
        </row>
        <row r="55">
          <cell r="H55">
            <v>832471.16307896562</v>
          </cell>
          <cell r="I55">
            <v>309281.67059561663</v>
          </cell>
        </row>
        <row r="56">
          <cell r="H56">
            <v>843844.84769816895</v>
          </cell>
          <cell r="I56">
            <v>315482.05120091926</v>
          </cell>
        </row>
        <row r="57">
          <cell r="H57">
            <v>855586.24317588564</v>
          </cell>
          <cell r="I57">
            <v>321760.74940850557</v>
          </cell>
        </row>
        <row r="58">
          <cell r="H58">
            <v>867718.64076150779</v>
          </cell>
          <cell r="I58">
            <v>327995.36891086574</v>
          </cell>
        </row>
        <row r="59">
          <cell r="H59">
            <v>880270.34475803445</v>
          </cell>
          <cell r="I59">
            <v>334145.13181079895</v>
          </cell>
        </row>
        <row r="60">
          <cell r="H60">
            <v>893273.3260186828</v>
          </cell>
          <cell r="I60">
            <v>340230.85256965086</v>
          </cell>
        </row>
        <row r="61">
          <cell r="H61">
            <v>906762.16683451284</v>
          </cell>
          <cell r="I61">
            <v>346329.39063552895</v>
          </cell>
        </row>
        <row r="62">
          <cell r="H62">
            <v>920772.98623948742</v>
          </cell>
          <cell r="I62">
            <v>352513.44596206985</v>
          </cell>
        </row>
        <row r="63">
          <cell r="H63">
            <v>935343.74368249823</v>
          </cell>
          <cell r="I63">
            <v>358832.9854053217</v>
          </cell>
        </row>
        <row r="64">
          <cell r="H64">
            <v>950515.07942663447</v>
          </cell>
          <cell r="I64">
            <v>365311.80377958296</v>
          </cell>
        </row>
        <row r="65">
          <cell r="H65">
            <v>966331.38417385216</v>
          </cell>
          <cell r="I65">
            <v>371962.00366343511</v>
          </cell>
        </row>
        <row r="66">
          <cell r="H66">
            <v>982841.64474358584</v>
          </cell>
          <cell r="I66">
            <v>378797.49994700192</v>
          </cell>
        </row>
        <row r="67">
          <cell r="H67">
            <v>1000100.0488806312</v>
          </cell>
          <cell r="I67">
            <v>385836.37200082198</v>
          </cell>
        </row>
        <row r="68">
          <cell r="H68">
            <v>1018166.6276123903</v>
          </cell>
          <cell r="I68">
            <v>393128.34135782853</v>
          </cell>
        </row>
        <row r="69">
          <cell r="H69">
            <v>1037107.1817413165</v>
          </cell>
          <cell r="I69">
            <v>400750.60313939728</v>
          </cell>
        </row>
        <row r="70">
          <cell r="H70">
            <v>1056993.3248226263</v>
          </cell>
          <cell r="I70">
            <v>408798.36097816849</v>
          </cell>
        </row>
        <row r="71">
          <cell r="H71">
            <v>1077902.839785351</v>
          </cell>
          <cell r="I71">
            <v>417398.79825935501</v>
          </cell>
        </row>
        <row r="72">
          <cell r="H72">
            <v>1099919.6411695506</v>
          </cell>
          <cell r="I72">
            <v>426669.13268731197</v>
          </cell>
        </row>
        <row r="73">
          <cell r="H73">
            <v>1123135.1759448003</v>
          </cell>
          <cell r="I73">
            <v>436661.47670569079</v>
          </cell>
        </row>
        <row r="74">
          <cell r="H74">
            <v>1147652.0937747683</v>
          </cell>
          <cell r="I74">
            <v>447368.24477814342</v>
          </cell>
        </row>
        <row r="75">
          <cell r="H75">
            <v>1173588.5326264952</v>
          </cell>
          <cell r="I75">
            <v>458711.13851560617</v>
          </cell>
        </row>
        <row r="76">
          <cell r="H76">
            <v>1201083.8170153755</v>
          </cell>
          <cell r="I76">
            <v>470577.02430003113</v>
          </cell>
        </row>
        <row r="77">
          <cell r="H77">
            <v>1230304.0887239894</v>
          </cell>
          <cell r="I77">
            <v>482880.55739195773</v>
          </cell>
        </row>
        <row r="78">
          <cell r="H78">
            <v>1261446.7358628239</v>
          </cell>
          <cell r="I78">
            <v>495504.94630138692</v>
          </cell>
        </row>
        <row r="79">
          <cell r="H79">
            <v>1294748.5528002777</v>
          </cell>
          <cell r="I79">
            <v>508378.41208334442</v>
          </cell>
        </row>
        <row r="80">
          <cell r="H80">
            <v>1330492.650105593</v>
          </cell>
          <cell r="I80">
            <v>521531.43302264169</v>
          </cell>
        </row>
        <row r="81">
          <cell r="H81">
            <v>1369014.6128238288</v>
          </cell>
          <cell r="I81">
            <v>535012.26471245603</v>
          </cell>
        </row>
        <row r="82">
          <cell r="H82">
            <v>1410714.7302293975</v>
          </cell>
          <cell r="I82">
            <v>548943.91527878039</v>
          </cell>
        </row>
        <row r="83">
          <cell r="H83">
            <v>1456071.0889110093</v>
          </cell>
          <cell r="I83">
            <v>563430.42204680853</v>
          </cell>
        </row>
        <row r="84">
          <cell r="H84">
            <v>1505662.2370701313</v>
          </cell>
          <cell r="I84">
            <v>578576.3950200245</v>
          </cell>
        </row>
        <row r="85">
          <cell r="H85">
            <v>1560196.6983671964</v>
          </cell>
          <cell r="I85">
            <v>594482.11360695655</v>
          </cell>
        </row>
        <row r="86">
          <cell r="H86">
            <v>1620553.859914711</v>
          </cell>
          <cell r="I86">
            <v>611306.71607833565</v>
          </cell>
        </row>
        <row r="87">
          <cell r="H87">
            <v>1687837.0028371359</v>
          </cell>
          <cell r="I87">
            <v>629273.48783874698</v>
          </cell>
        </row>
        <row r="88">
          <cell r="H88">
            <v>1763448.682479878</v>
          </cell>
          <cell r="I88">
            <v>648731.25478592771</v>
          </cell>
        </row>
        <row r="89">
          <cell r="H89">
            <v>1849196.1769178743</v>
          </cell>
          <cell r="I89">
            <v>670233.77922332822</v>
          </cell>
        </row>
        <row r="90">
          <cell r="H90">
            <v>1947443.0433924196</v>
          </cell>
          <cell r="I90">
            <v>695030.14242828719</v>
          </cell>
        </row>
        <row r="91">
          <cell r="H91">
            <v>2061298.7616618867</v>
          </cell>
          <cell r="I91">
            <v>729630.72194155003</v>
          </cell>
        </row>
        <row r="92">
          <cell r="H92">
            <v>2194465.56563392</v>
          </cell>
          <cell r="I92">
            <v>792269.84844074596</v>
          </cell>
        </row>
        <row r="93">
          <cell r="H93">
            <v>2350265.0897664959</v>
          </cell>
          <cell r="I93">
            <v>883350.06400451378</v>
          </cell>
        </row>
        <row r="94">
          <cell r="H94">
            <v>2533629.4679867434</v>
          </cell>
          <cell r="I94">
            <v>989780.97728964663</v>
          </cell>
        </row>
        <row r="95">
          <cell r="H95">
            <v>2754179.2523720432</v>
          </cell>
          <cell r="I95">
            <v>1104172.712755094</v>
          </cell>
        </row>
        <row r="96">
          <cell r="H96">
            <v>3029180.3423082028</v>
          </cell>
          <cell r="I96">
            <v>1227971.7713198015</v>
          </cell>
        </row>
        <row r="97">
          <cell r="H97">
            <v>3389422.0565058826</v>
          </cell>
          <cell r="I97">
            <v>1377946.2990113057</v>
          </cell>
        </row>
        <row r="98">
          <cell r="H98">
            <v>3892290.9958795216</v>
          </cell>
          <cell r="I98">
            <v>1582568.3900091865</v>
          </cell>
        </row>
        <row r="99">
          <cell r="H99">
            <v>4662198.5311696352</v>
          </cell>
          <cell r="I99">
            <v>1876883.5301405704</v>
          </cell>
        </row>
        <row r="100">
          <cell r="H100">
            <v>6054856.0316841668</v>
          </cell>
          <cell r="I100">
            <v>2353479.522852595</v>
          </cell>
        </row>
        <row r="101">
          <cell r="H101">
            <v>9756232.5405157357</v>
          </cell>
          <cell r="I101">
            <v>2851875.8749636658</v>
          </cell>
        </row>
        <row r="102">
          <cell r="H102">
            <v>10523383.281132635</v>
          </cell>
          <cell r="I102">
            <v>3052298.9739858187</v>
          </cell>
        </row>
        <row r="103">
          <cell r="H103">
            <v>11457268.819525985</v>
          </cell>
          <cell r="I103">
            <v>3329839.5249633091</v>
          </cell>
        </row>
        <row r="104">
          <cell r="H104">
            <v>12618330.147320649</v>
          </cell>
          <cell r="I104">
            <v>3709921.0840425836</v>
          </cell>
        </row>
        <row r="105">
          <cell r="H105">
            <v>14103064.991200328</v>
          </cell>
          <cell r="I105">
            <v>4234193.045773061</v>
          </cell>
        </row>
        <row r="106">
          <cell r="H106">
            <v>16076839.380285781</v>
          </cell>
          <cell r="I106">
            <v>4958070.7553364085</v>
          </cell>
        </row>
        <row r="107">
          <cell r="H107">
            <v>18856531.53652313</v>
          </cell>
          <cell r="I107">
            <v>5966861.4546114961</v>
          </cell>
        </row>
        <row r="108">
          <cell r="H108">
            <v>23153088.230493672</v>
          </cell>
          <cell r="I108">
            <v>7420359.7116105072</v>
          </cell>
        </row>
        <row r="109">
          <cell r="H109">
            <v>31019452.489935253</v>
          </cell>
          <cell r="I109">
            <v>10166022.407658763</v>
          </cell>
        </row>
        <row r="110">
          <cell r="H110">
            <v>51872882.57221175</v>
          </cell>
          <cell r="I110">
            <v>13944321.129867502</v>
          </cell>
        </row>
        <row r="111">
          <cell r="H111">
            <v>56087167.176916137</v>
          </cell>
          <cell r="I111">
            <v>15576798.321700288</v>
          </cell>
        </row>
        <row r="112">
          <cell r="H112">
            <v>61150963.283817433</v>
          </cell>
          <cell r="I112">
            <v>17765524.838749982</v>
          </cell>
        </row>
        <row r="113">
          <cell r="H113">
            <v>67348883.061683223</v>
          </cell>
          <cell r="I113">
            <v>20700370.376280259</v>
          </cell>
        </row>
        <row r="114">
          <cell r="H114">
            <v>75123635.175915644</v>
          </cell>
          <cell r="I114">
            <v>24615202.354899622</v>
          </cell>
        </row>
        <row r="115">
          <cell r="H115">
            <v>85225321.740116537</v>
          </cell>
          <cell r="I115">
            <v>29796887.472897287</v>
          </cell>
        </row>
        <row r="116">
          <cell r="H116">
            <v>99082430.306917563</v>
          </cell>
          <cell r="I116">
            <v>36670740.563933186</v>
          </cell>
        </row>
        <row r="117">
          <cell r="H117">
            <v>119886326.88793546</v>
          </cell>
          <cell r="I117">
            <v>45897191.252484761</v>
          </cell>
        </row>
        <row r="118">
          <cell r="H118">
            <v>156880894.70566067</v>
          </cell>
          <cell r="I118">
            <v>61450934.57556095</v>
          </cell>
        </row>
        <row r="119">
          <cell r="H119">
            <v>252310854.83576033</v>
          </cell>
          <cell r="I119">
            <v>80195210.76832144</v>
          </cell>
        </row>
        <row r="120">
          <cell r="H120">
            <v>271434815.28760403</v>
          </cell>
          <cell r="I120">
            <v>87008309.440429956</v>
          </cell>
        </row>
        <row r="121">
          <cell r="H121">
            <v>294488128.51837265</v>
          </cell>
          <cell r="I121">
            <v>95384857.560438901</v>
          </cell>
        </row>
        <row r="122">
          <cell r="H122">
            <v>322931452.94111472</v>
          </cell>
          <cell r="I122">
            <v>105918832.77083036</v>
          </cell>
        </row>
        <row r="123">
          <cell r="H123">
            <v>359100222.96929473</v>
          </cell>
          <cell r="I123">
            <v>119669050.86038744</v>
          </cell>
        </row>
        <row r="124">
          <cell r="H124">
            <v>406986457.39139563</v>
          </cell>
          <cell r="I124">
            <v>138259049.96236154</v>
          </cell>
        </row>
        <row r="125">
          <cell r="H125">
            <v>474168309.24828154</v>
          </cell>
          <cell r="I125">
            <v>165507652.55048764</v>
          </cell>
        </row>
        <row r="126">
          <cell r="H126">
            <v>577055194.81345046</v>
          </cell>
          <cell r="I126">
            <v>210111055.88513356</v>
          </cell>
        </row>
        <row r="127">
          <cell r="H127">
            <v>760527264.27862668</v>
          </cell>
          <cell r="I127">
            <v>302824990.48459804</v>
          </cell>
        </row>
        <row r="128">
          <cell r="H128">
            <v>1218229538.0675747</v>
          </cell>
          <cell r="I128">
            <v>1218229538.0675762</v>
          </cell>
        </row>
      </sheetData>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ries"/>
      <sheetName val="yf, Russia, 1905"/>
      <sheetName val="yf, Russia, 1928"/>
      <sheetName val="yf, Russia, 1934"/>
      <sheetName val="yf, Russia, 1956"/>
      <sheetName val="yf, Russia, 1959"/>
      <sheetName val="yf, Russia, 1961"/>
      <sheetName val="yf, Russia, 1964"/>
      <sheetName val="yf, Russia, 1966"/>
      <sheetName val="yf, Russia, 1968"/>
      <sheetName val="yf, Russia, 1972"/>
      <sheetName val="yf, Russia, 1976"/>
      <sheetName val="yf, Russia, 1980"/>
      <sheetName val="yf, Russia, 1985"/>
      <sheetName val="yf, Russia, 1988"/>
      <sheetName val="yf, Russia, 1989"/>
      <sheetName val="yf, Russia, 1990"/>
      <sheetName val="yf, Russia, 1991"/>
      <sheetName val="yf, Russia, 1992"/>
      <sheetName val="yf, Russia, 1993"/>
      <sheetName val="yf, Russia, 1994"/>
      <sheetName val="yf, Russia, 1995"/>
      <sheetName val="yf, Russia, 1996"/>
      <sheetName val="yf, Russia, 1997"/>
      <sheetName val="yf, Russia, 1998"/>
      <sheetName val="yf, Russia, 1999"/>
      <sheetName val="yf, Russia, 2000"/>
      <sheetName val="yf, Russia, 2001"/>
      <sheetName val="yf, Russia, 2002"/>
      <sheetName val="yf, Russia, 2003"/>
      <sheetName val="yf, Russia, 2004"/>
      <sheetName val="yf, Russia, 2005"/>
      <sheetName val="yf, Russia, 2006"/>
      <sheetName val="yf, Russia, 2007"/>
      <sheetName val="yf, Russia, 2008"/>
      <sheetName val="yf, Russia, 2009"/>
      <sheetName val="yf, Russia, 2010"/>
      <sheetName val="yf, Russia, 2011"/>
      <sheetName val="yf, Russia, 2012"/>
      <sheetName val="yf, Russia, 2013"/>
      <sheetName val="yf, Russia, 2014"/>
      <sheetName val="yf, Russia, 2015"/>
      <sheetName val="ynf, Russia, 1905"/>
      <sheetName val="ynf, Russia, 1928"/>
      <sheetName val="ynf, Russia, 1934"/>
      <sheetName val="ynf, Russia, 1956"/>
      <sheetName val="ynf, Russia, 1959"/>
      <sheetName val="ynf, Russia, 1961"/>
      <sheetName val="ynf, Russia, 1964"/>
      <sheetName val="ynf, Russia, 1966"/>
      <sheetName val="ynf, Russia, 1968"/>
      <sheetName val="ynf, Russia, 1972"/>
      <sheetName val="ynf, Russia, 1976"/>
      <sheetName val="ynf, Russia, 1980"/>
      <sheetName val="ynf, Russia, 1985"/>
      <sheetName val="ynf, Russia, 1988"/>
      <sheetName val="ynf, Russia, 1989"/>
      <sheetName val="ynf, Russia, 1990"/>
      <sheetName val="ynf, Russia, 1991"/>
      <sheetName val="ynf, Russia, 1992"/>
      <sheetName val="ynf, Russia, 1993"/>
      <sheetName val="ynf, Russia, 1994"/>
      <sheetName val="ynf, Russia, 1995"/>
      <sheetName val="ynf, Russia, 1996"/>
      <sheetName val="ynf, Russia, 1997"/>
      <sheetName val="ynf, Russia, 1998"/>
      <sheetName val="ynf, Russia, 1999"/>
      <sheetName val="ynf, Russia, 2000"/>
      <sheetName val="ynf, Russia, 2001"/>
      <sheetName val="ynf, Russia, 2002"/>
      <sheetName val="ynf, Russia, 2003"/>
      <sheetName val="ynf, Russia, 2004"/>
      <sheetName val="ynf, Russia, 2005"/>
      <sheetName val="ynf, Russia, 2006"/>
      <sheetName val="ynf, Russia, 2007"/>
      <sheetName val="ynf, Russia, 2008"/>
      <sheetName val="ynf, Russia, 2009"/>
      <sheetName val="ynf, Russia, 2010"/>
      <sheetName val="ynf, Russia, 2011"/>
      <sheetName val="ynf, Russia, 2012"/>
      <sheetName val="ynf, Russia, 2013"/>
      <sheetName val="ynf, Russia, 2014"/>
      <sheetName val="ynf, Russia, 2015"/>
      <sheetName val="Russia, 1905"/>
      <sheetName val="Russia, 1928"/>
      <sheetName val="Russia, 1934"/>
      <sheetName val="Russia, 1956"/>
      <sheetName val="Russia, 1959"/>
      <sheetName val="Russia, 1961"/>
      <sheetName val="Russia, 1964"/>
      <sheetName val="Russia, 1966"/>
      <sheetName val="Russia, 1968"/>
      <sheetName val="Russia, 1972"/>
      <sheetName val="Russia, 1976"/>
      <sheetName val="Russia, 1980"/>
      <sheetName val="Russia, 1985"/>
      <sheetName val="Russia, 1988"/>
      <sheetName val="Russia, 1989"/>
      <sheetName val="Russia, 1990"/>
      <sheetName val="Russia, 1991"/>
      <sheetName val="Russia, 1992"/>
      <sheetName val="Russia, 1993"/>
      <sheetName val="Russia, 1994"/>
      <sheetName val="Russia, 1995"/>
      <sheetName val="Russia, 1996"/>
      <sheetName val="Russia, 1997"/>
      <sheetName val="Russia, 1998"/>
      <sheetName val="Russia, 1999"/>
      <sheetName val="Russia, 2000"/>
      <sheetName val="Russia, 2001"/>
      <sheetName val="Russia, 2002"/>
      <sheetName val="Russia, 2003"/>
      <sheetName val="Russia, 2004"/>
      <sheetName val="Russia, 2005"/>
      <sheetName val="Russia, 2006"/>
      <sheetName val="Russia, 2007"/>
      <sheetName val="Russia, 2008"/>
      <sheetName val="Russia, 2009"/>
      <sheetName val="Russia, 2010"/>
      <sheetName val="Russia, 2011"/>
      <sheetName val="Russia, 2012"/>
      <sheetName val="Russia, 2013"/>
      <sheetName val="Russia, 2014"/>
      <sheetName val="Russia, 2015"/>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row r="2">
          <cell r="H2">
            <v>2.256437394532405</v>
          </cell>
          <cell r="I2">
            <v>1.8635279441035883E-2</v>
          </cell>
        </row>
        <row r="3">
          <cell r="H3">
            <v>2.2790414563010049</v>
          </cell>
          <cell r="I3">
            <v>3.6622980660231647E-2</v>
          </cell>
        </row>
        <row r="4">
          <cell r="H4">
            <v>2.3019232774810128</v>
          </cell>
          <cell r="I4">
            <v>7.5321320527299368E-2</v>
          </cell>
        </row>
        <row r="5">
          <cell r="H5">
            <v>2.3248779368310508</v>
          </cell>
          <cell r="I5">
            <v>0.13618960533410127</v>
          </cell>
        </row>
        <row r="6">
          <cell r="H6">
            <v>2.3476767736174775</v>
          </cell>
          <cell r="I6">
            <v>0.22018650011412125</v>
          </cell>
        </row>
        <row r="7">
          <cell r="H7">
            <v>2.3700714080754075</v>
          </cell>
          <cell r="I7">
            <v>0.32803606981825895</v>
          </cell>
        </row>
        <row r="8">
          <cell r="H8">
            <v>2.3917951882696324</v>
          </cell>
          <cell r="I8">
            <v>0.46034547952871963</v>
          </cell>
        </row>
        <row r="9">
          <cell r="H9">
            <v>2.412563464707707</v>
          </cell>
          <cell r="I9">
            <v>0.61761424123751507</v>
          </cell>
        </row>
        <row r="10">
          <cell r="H10">
            <v>2.4320737823541219</v>
          </cell>
          <cell r="I10">
            <v>0.80027995030027166</v>
          </cell>
        </row>
        <row r="11">
          <cell r="H11">
            <v>2.4500055827063618</v>
          </cell>
          <cell r="I11">
            <v>1.0087460350563076</v>
          </cell>
        </row>
        <row r="12">
          <cell r="H12">
            <v>2.4660195776802514</v>
          </cell>
          <cell r="I12">
            <v>1.1377610255557893</v>
          </cell>
        </row>
        <row r="13">
          <cell r="H13">
            <v>2.4809438310749083</v>
          </cell>
          <cell r="I13">
            <v>1.1696634375468418</v>
          </cell>
        </row>
        <row r="14">
          <cell r="H14">
            <v>2.4958447446377274</v>
          </cell>
          <cell r="I14">
            <v>1.2007268027209821</v>
          </cell>
        </row>
        <row r="15">
          <cell r="H15">
            <v>2.5107311577632072</v>
          </cell>
          <cell r="I15">
            <v>1.230284269801579</v>
          </cell>
        </row>
        <row r="16">
          <cell r="H16">
            <v>2.5256200750650866</v>
          </cell>
          <cell r="I16">
            <v>1.2579537496434774</v>
          </cell>
        </row>
        <row r="17">
          <cell r="H17">
            <v>2.5405337965406352</v>
          </cell>
          <cell r="I17">
            <v>1.2836731327323943</v>
          </cell>
        </row>
        <row r="18">
          <cell r="H18">
            <v>2.5554964234907329</v>
          </cell>
          <cell r="I18">
            <v>1.3077020352375821</v>
          </cell>
        </row>
        <row r="19">
          <cell r="H19">
            <v>2.5705300908190845</v>
          </cell>
          <cell r="I19">
            <v>1.3304300433984517</v>
          </cell>
        </row>
        <row r="20">
          <cell r="H20">
            <v>2.5856532621290915</v>
          </cell>
          <cell r="I20">
            <v>1.352239897545684</v>
          </cell>
        </row>
        <row r="21">
          <cell r="H21">
            <v>2.6008805876177759</v>
          </cell>
          <cell r="I21">
            <v>1.3734938454599994</v>
          </cell>
        </row>
        <row r="22">
          <cell r="H22">
            <v>2.6162229218947477</v>
          </cell>
          <cell r="I22">
            <v>1.3945252654505167</v>
          </cell>
        </row>
        <row r="23">
          <cell r="H23">
            <v>2.6316874491915105</v>
          </cell>
          <cell r="I23">
            <v>1.4156310849724876</v>
          </cell>
        </row>
        <row r="24">
          <cell r="H24">
            <v>2.6472779153994468</v>
          </cell>
          <cell r="I24">
            <v>1.4370643504829286</v>
          </cell>
        </row>
        <row r="25">
          <cell r="H25">
            <v>2.6629949746840769</v>
          </cell>
          <cell r="I25">
            <v>1.4590280529491348</v>
          </cell>
        </row>
        <row r="26">
          <cell r="H26">
            <v>2.6788366447069052</v>
          </cell>
          <cell r="I26">
            <v>1.4816596491804095</v>
          </cell>
        </row>
        <row r="27">
          <cell r="H27">
            <v>2.6947990046472583</v>
          </cell>
          <cell r="I27">
            <v>1.5050206561224753</v>
          </cell>
        </row>
        <row r="28">
          <cell r="H28">
            <v>2.7108770904381339</v>
          </cell>
          <cell r="I28">
            <v>1.5290917279512735</v>
          </cell>
        </row>
        <row r="29">
          <cell r="H29">
            <v>2.7270659310201459</v>
          </cell>
          <cell r="I29">
            <v>1.553749132576097</v>
          </cell>
        </row>
        <row r="30">
          <cell r="H30">
            <v>2.7433619976652017</v>
          </cell>
          <cell r="I30">
            <v>1.5787514908561473</v>
          </cell>
        </row>
        <row r="31">
          <cell r="H31">
            <v>2.7597649625498364</v>
          </cell>
          <cell r="I31">
            <v>1.6037242324355583</v>
          </cell>
        </row>
        <row r="32">
          <cell r="H32">
            <v>2.7762798301228977</v>
          </cell>
          <cell r="I32">
            <v>1.6282109181068356</v>
          </cell>
        </row>
        <row r="33">
          <cell r="H33">
            <v>2.7929185100071887</v>
          </cell>
          <cell r="I33">
            <v>1.6521061211217258</v>
          </cell>
        </row>
        <row r="34">
          <cell r="H34">
            <v>2.8096951627849158</v>
          </cell>
          <cell r="I34">
            <v>1.6756101592844597</v>
          </cell>
        </row>
        <row r="35">
          <cell r="H35">
            <v>2.8266218046282061</v>
          </cell>
          <cell r="I35">
            <v>1.6989133914073082</v>
          </cell>
        </row>
        <row r="36">
          <cell r="H36">
            <v>2.8437082957376139</v>
          </cell>
          <cell r="I36">
            <v>1.7221993736512535</v>
          </cell>
        </row>
        <row r="37">
          <cell r="H37">
            <v>2.860962279154327</v>
          </cell>
          <cell r="I37">
            <v>1.7456181699201634</v>
          </cell>
        </row>
        <row r="38">
          <cell r="H38">
            <v>2.8783895308611105</v>
          </cell>
          <cell r="I38">
            <v>1.7692941224600987</v>
          </cell>
        </row>
        <row r="39">
          <cell r="H39">
            <v>2.8959942198833488</v>
          </cell>
          <cell r="I39">
            <v>1.7933126032332465</v>
          </cell>
        </row>
        <row r="40">
          <cell r="H40">
            <v>2.9137794072486729</v>
          </cell>
          <cell r="I40">
            <v>1.8177130280377287</v>
          </cell>
        </row>
        <row r="41">
          <cell r="H41">
            <v>2.931747708547213</v>
          </cell>
          <cell r="I41">
            <v>1.8424800689163794</v>
          </cell>
        </row>
        <row r="42">
          <cell r="H42">
            <v>2.9499021692077272</v>
          </cell>
          <cell r="I42">
            <v>1.8675373509043436</v>
          </cell>
        </row>
        <row r="43">
          <cell r="H43">
            <v>2.9682473356196493</v>
          </cell>
          <cell r="I43">
            <v>1.8927237399251406</v>
          </cell>
        </row>
        <row r="44">
          <cell r="H44">
            <v>2.9867908458902432</v>
          </cell>
          <cell r="I44">
            <v>1.9177926300305477</v>
          </cell>
        </row>
        <row r="45">
          <cell r="H45">
            <v>3.0055452005544487</v>
          </cell>
          <cell r="I45">
            <v>1.9424087323545489</v>
          </cell>
        </row>
        <row r="46">
          <cell r="H46">
            <v>3.0245297803437325</v>
          </cell>
          <cell r="I46">
            <v>1.9664513930328031</v>
          </cell>
        </row>
        <row r="47">
          <cell r="H47">
            <v>3.0437675692039314</v>
          </cell>
          <cell r="I47">
            <v>1.9901017523098894</v>
          </cell>
        </row>
        <row r="48">
          <cell r="H48">
            <v>3.0632798991464139</v>
          </cell>
          <cell r="I48">
            <v>2.0135682352220639</v>
          </cell>
        </row>
        <row r="49">
          <cell r="H49">
            <v>3.0830857795978166</v>
          </cell>
          <cell r="I49">
            <v>2.037044415091334</v>
          </cell>
        </row>
        <row r="50">
          <cell r="H50">
            <v>3.1032019596844798</v>
          </cell>
          <cell r="I50">
            <v>2.0607075748255137</v>
          </cell>
        </row>
        <row r="51">
          <cell r="H51">
            <v>3.1236430260542636</v>
          </cell>
          <cell r="I51">
            <v>2.0847073804997009</v>
          </cell>
        </row>
        <row r="52">
          <cell r="H52">
            <v>3.144421738965355</v>
          </cell>
          <cell r="I52">
            <v>2.1091596628410314</v>
          </cell>
        </row>
        <row r="53">
          <cell r="H53">
            <v>3.1655495364372799</v>
          </cell>
          <cell r="I53">
            <v>2.1341413376936864</v>
          </cell>
        </row>
        <row r="54">
          <cell r="H54">
            <v>3.1870372072444377</v>
          </cell>
          <cell r="I54">
            <v>2.1596740363150451</v>
          </cell>
        </row>
        <row r="55">
          <cell r="H55">
            <v>3.2088959981152763</v>
          </cell>
          <cell r="I55">
            <v>2.1857069185003479</v>
          </cell>
        </row>
        <row r="56">
          <cell r="H56">
            <v>3.2311392389764704</v>
          </cell>
          <cell r="I56">
            <v>2.2121116438356543</v>
          </cell>
        </row>
        <row r="57">
          <cell r="H57">
            <v>3.2537842966462667</v>
          </cell>
          <cell r="I57">
            <v>2.2386473939503384</v>
          </cell>
        </row>
        <row r="58">
          <cell r="H58">
            <v>3.2768555898893559</v>
          </cell>
          <cell r="I58">
            <v>2.2649842861983029</v>
          </cell>
        </row>
        <row r="59">
          <cell r="H59">
            <v>3.3003874806728688</v>
          </cell>
          <cell r="I59">
            <v>2.2910236480640283</v>
          </cell>
        </row>
        <row r="60">
          <cell r="H60">
            <v>3.3244199528778404</v>
          </cell>
          <cell r="I60">
            <v>2.3169355822327136</v>
          </cell>
        </row>
        <row r="61">
          <cell r="H61">
            <v>3.3489927424057706</v>
          </cell>
          <cell r="I61">
            <v>2.3429116013160964</v>
          </cell>
        </row>
        <row r="62">
          <cell r="H62">
            <v>3.3741447709330123</v>
          </cell>
          <cell r="I62">
            <v>2.3691333372690768</v>
          </cell>
        </row>
        <row r="63">
          <cell r="H63">
            <v>3.3999142948731134</v>
          </cell>
          <cell r="I63">
            <v>2.3957668025182324</v>
          </cell>
        </row>
        <row r="64">
          <cell r="H64">
            <v>3.4263392288824521</v>
          </cell>
          <cell r="I64">
            <v>2.4229418704606935</v>
          </cell>
        </row>
        <row r="65">
          <cell r="H65">
            <v>3.4534580764073648</v>
          </cell>
          <cell r="I65">
            <v>2.4507673047890401</v>
          </cell>
        </row>
        <row r="66">
          <cell r="H66">
            <v>3.4813105978412073</v>
          </cell>
          <cell r="I66">
            <v>2.4792808021797761</v>
          </cell>
        </row>
        <row r="67">
          <cell r="H67">
            <v>3.5099400205743909</v>
          </cell>
          <cell r="I67">
            <v>2.5084670388451276</v>
          </cell>
        </row>
        <row r="68">
          <cell r="H68">
            <v>3.5393951082723105</v>
          </cell>
          <cell r="I68">
            <v>2.5382039883573562</v>
          </cell>
        </row>
        <row r="69">
          <cell r="H69">
            <v>3.5697342331182185</v>
          </cell>
          <cell r="I69">
            <v>2.5682471909452862</v>
          </cell>
        </row>
        <row r="70">
          <cell r="H70">
            <v>3.6010307031861224</v>
          </cell>
          <cell r="I70">
            <v>2.5983184223201516</v>
          </cell>
        </row>
        <row r="71">
          <cell r="H71">
            <v>3.6333762606334115</v>
          </cell>
          <cell r="I71">
            <v>2.6284335453378529</v>
          </cell>
        </row>
        <row r="72">
          <cell r="H72">
            <v>3.6668743511432633</v>
          </cell>
          <cell r="I72">
            <v>2.6587784560275054</v>
          </cell>
        </row>
        <row r="73">
          <cell r="H73">
            <v>3.7016362785610482</v>
          </cell>
          <cell r="I73">
            <v>2.6895600001468125</v>
          </cell>
        </row>
        <row r="74">
          <cell r="H74">
            <v>3.7377818599329853</v>
          </cell>
          <cell r="I74">
            <v>2.721003448533184</v>
          </cell>
        </row>
        <row r="75">
          <cell r="H75">
            <v>3.775440319614459</v>
          </cell>
          <cell r="I75">
            <v>2.7533639358621169</v>
          </cell>
        </row>
        <row r="76">
          <cell r="H76">
            <v>3.8147509497587797</v>
          </cell>
          <cell r="I76">
            <v>2.7869142040999177</v>
          </cell>
        </row>
        <row r="77">
          <cell r="H77">
            <v>3.8558644195851346</v>
          </cell>
          <cell r="I77">
            <v>2.8219570775829137</v>
          </cell>
        </row>
        <row r="78">
          <cell r="H78">
            <v>3.8989438921685609</v>
          </cell>
          <cell r="I78">
            <v>2.8588076297788909</v>
          </cell>
        </row>
        <row r="79">
          <cell r="H79">
            <v>3.9441672079246333</v>
          </cell>
          <cell r="I79">
            <v>2.8978076314705894</v>
          </cell>
        </row>
        <row r="80">
          <cell r="H80">
            <v>3.9917290068543627</v>
          </cell>
          <cell r="I80">
            <v>2.9392915022861912</v>
          </cell>
        </row>
        <row r="81">
          <cell r="H81">
            <v>4.0418450785004669</v>
          </cell>
          <cell r="I81">
            <v>2.9835928453327836</v>
          </cell>
        </row>
        <row r="82">
          <cell r="H82">
            <v>4.0947576901588505</v>
          </cell>
          <cell r="I82">
            <v>3.0310022080696877</v>
          </cell>
        </row>
        <row r="83">
          <cell r="H83">
            <v>4.150744820795123</v>
          </cell>
          <cell r="I83">
            <v>3.0817212379139929</v>
          </cell>
        </row>
        <row r="84">
          <cell r="H84">
            <v>4.2101350198440732</v>
          </cell>
          <cell r="I84">
            <v>3.1358222420887336</v>
          </cell>
        </row>
        <row r="85">
          <cell r="H85">
            <v>4.273329889123799</v>
          </cell>
          <cell r="I85">
            <v>3.1931193425334903</v>
          </cell>
        </row>
        <row r="86">
          <cell r="H86">
            <v>4.3408430482856923</v>
          </cell>
          <cell r="I86">
            <v>3.2532010614519566</v>
          </cell>
        </row>
        <row r="87">
          <cell r="H87">
            <v>4.4133525140746084</v>
          </cell>
          <cell r="I87">
            <v>3.3164038854212006</v>
          </cell>
        </row>
        <row r="88">
          <cell r="H88">
            <v>4.4917059875498522</v>
          </cell>
          <cell r="I88">
            <v>3.3837866869658253</v>
          </cell>
        </row>
        <row r="89">
          <cell r="H89">
            <v>4.576930549133241</v>
          </cell>
          <cell r="I89">
            <v>3.456697413319568</v>
          </cell>
        </row>
        <row r="90">
          <cell r="H90">
            <v>4.6702833104510466</v>
          </cell>
          <cell r="I90">
            <v>3.5367758286299558</v>
          </cell>
        </row>
        <row r="91">
          <cell r="H91">
            <v>4.7733294451620534</v>
          </cell>
          <cell r="I91">
            <v>3.6259670848784622</v>
          </cell>
        </row>
        <row r="92">
          <cell r="H92">
            <v>4.8880656811904117</v>
          </cell>
          <cell r="I92">
            <v>3.7264630754374486</v>
          </cell>
        </row>
        <row r="93">
          <cell r="H93">
            <v>5.0171326373851857</v>
          </cell>
          <cell r="I93">
            <v>3.8404927816252266</v>
          </cell>
        </row>
        <row r="94">
          <cell r="H94">
            <v>5.1642126193551832</v>
          </cell>
          <cell r="I94">
            <v>3.9696063740046008</v>
          </cell>
        </row>
        <row r="95">
          <cell r="H95">
            <v>5.3348706544052646</v>
          </cell>
          <cell r="I95">
            <v>4.1144995312587431</v>
          </cell>
        </row>
        <row r="96">
          <cell r="H96">
            <v>5.5382658415963553</v>
          </cell>
          <cell r="I96">
            <v>4.2834102085331551</v>
          </cell>
        </row>
        <row r="97">
          <cell r="H97">
            <v>5.7892369682089937</v>
          </cell>
          <cell r="I97">
            <v>4.496084946577664</v>
          </cell>
        </row>
        <row r="98">
          <cell r="H98">
            <v>6.1125249736168223</v>
          </cell>
          <cell r="I98">
            <v>4.7823303030121052</v>
          </cell>
        </row>
        <row r="99">
          <cell r="H99">
            <v>6.5559231971517278</v>
          </cell>
          <cell r="I99">
            <v>5.1948775236859435</v>
          </cell>
        </row>
        <row r="100">
          <cell r="H100">
            <v>7.2364460338846213</v>
          </cell>
          <cell r="I100">
            <v>5.9032164662091269</v>
          </cell>
        </row>
        <row r="101">
          <cell r="H101">
            <v>8.5696756015601157</v>
          </cell>
          <cell r="I101">
            <v>6.563418262702748</v>
          </cell>
        </row>
        <row r="102">
          <cell r="H102">
            <v>8.7925930836553707</v>
          </cell>
          <cell r="I102">
            <v>6.7388894472334187</v>
          </cell>
        </row>
        <row r="103">
          <cell r="H103">
            <v>9.0493060382081243</v>
          </cell>
          <cell r="I103">
            <v>6.947436906669533</v>
          </cell>
        </row>
        <row r="104">
          <cell r="H104">
            <v>9.3495730569993292</v>
          </cell>
          <cell r="I104">
            <v>7.1939719099300126</v>
          </cell>
        </row>
        <row r="105">
          <cell r="H105">
            <v>9.7088399148442175</v>
          </cell>
          <cell r="I105">
            <v>7.4932325821335022</v>
          </cell>
        </row>
        <row r="106">
          <cell r="H106">
            <v>10.151961381386398</v>
          </cell>
          <cell r="I106">
            <v>7.8698696291008456</v>
          </cell>
        </row>
        <row r="107">
          <cell r="H107">
            <v>10.722484319457783</v>
          </cell>
          <cell r="I107">
            <v>8.3698601382415294</v>
          </cell>
        </row>
        <row r="108">
          <cell r="H108">
            <v>11.506692379863196</v>
          </cell>
          <cell r="I108">
            <v>9.0942288993635501</v>
          </cell>
        </row>
        <row r="109">
          <cell r="H109">
            <v>12.71292412011298</v>
          </cell>
          <cell r="I109">
            <v>10.340940110037888</v>
          </cell>
        </row>
        <row r="110">
          <cell r="H110">
            <v>15.084908130188065</v>
          </cell>
          <cell r="I110">
            <v>11.505637257068948</v>
          </cell>
        </row>
        <row r="111">
          <cell r="H111">
            <v>15.482604893868016</v>
          </cell>
          <cell r="I111">
            <v>11.814299833730493</v>
          </cell>
        </row>
        <row r="112">
          <cell r="H112">
            <v>15.941143026384923</v>
          </cell>
          <cell r="I112">
            <v>12.182832312380995</v>
          </cell>
        </row>
        <row r="113">
          <cell r="H113">
            <v>16.478044556956977</v>
          </cell>
          <cell r="I113">
            <v>12.618794390488125</v>
          </cell>
        </row>
        <row r="114">
          <cell r="H114">
            <v>17.121252918035033</v>
          </cell>
          <cell r="I114">
            <v>13.148527126717548</v>
          </cell>
        </row>
        <row r="115">
          <cell r="H115">
            <v>17.915798076298127</v>
          </cell>
          <cell r="I115">
            <v>13.816027203452066</v>
          </cell>
        </row>
        <row r="116">
          <cell r="H116">
            <v>18.940740794509527</v>
          </cell>
          <cell r="I116">
            <v>14.703818122896614</v>
          </cell>
        </row>
        <row r="117">
          <cell r="H117">
            <v>20.353048351715419</v>
          </cell>
          <cell r="I117">
            <v>15.993127807395814</v>
          </cell>
        </row>
        <row r="118">
          <cell r="H118">
            <v>22.533008623875279</v>
          </cell>
          <cell r="I118">
            <v>18.222100771391148</v>
          </cell>
        </row>
        <row r="119">
          <cell r="H119">
            <v>26.843916476360306</v>
          </cell>
          <cell r="I119">
            <v>20.292065062248216</v>
          </cell>
        </row>
        <row r="120">
          <cell r="H120">
            <v>27.571899966813035</v>
          </cell>
          <cell r="I120">
            <v>20.863489561674111</v>
          </cell>
        </row>
        <row r="121">
          <cell r="H121">
            <v>28.41045126745087</v>
          </cell>
          <cell r="I121">
            <v>21.526515300973415</v>
          </cell>
        </row>
        <row r="122">
          <cell r="H122">
            <v>29.393870691238224</v>
          </cell>
          <cell r="I122">
            <v>22.311228556736971</v>
          </cell>
        </row>
        <row r="123">
          <cell r="H123">
            <v>30.57431104698404</v>
          </cell>
          <cell r="I123">
            <v>23.266079010413122</v>
          </cell>
        </row>
        <row r="124">
          <cell r="H124">
            <v>32.035957454309141</v>
          </cell>
          <cell r="I124">
            <v>24.47106057800325</v>
          </cell>
        </row>
        <row r="125">
          <cell r="H125">
            <v>33.92718167337123</v>
          </cell>
          <cell r="I125">
            <v>26.076337819593522</v>
          </cell>
        </row>
        <row r="126">
          <cell r="H126">
            <v>36.544129624614698</v>
          </cell>
          <cell r="I126">
            <v>28.413909368619986</v>
          </cell>
        </row>
        <row r="127">
          <cell r="H127">
            <v>40.609239752634352</v>
          </cell>
          <cell r="I127">
            <v>32.474490039190201</v>
          </cell>
        </row>
        <row r="128">
          <cell r="H128">
            <v>48.743989465976718</v>
          </cell>
          <cell r="I128">
            <v>48.74398946598243</v>
          </cell>
        </row>
      </sheetData>
      <sheetData sheetId="94">
        <row r="2">
          <cell r="H2">
            <v>2.5570655473791972</v>
          </cell>
          <cell r="I2">
            <v>3.1742162391129938E-3</v>
          </cell>
        </row>
        <row r="3">
          <cell r="H3">
            <v>2.5828624295119256</v>
          </cell>
          <cell r="I3">
            <v>1.7562726315782939E-2</v>
          </cell>
        </row>
        <row r="4">
          <cell r="H4">
            <v>2.6090389570955597</v>
          </cell>
          <cell r="I4">
            <v>6.3355415311064311E-2</v>
          </cell>
        </row>
        <row r="5">
          <cell r="H5">
            <v>2.6352831173201419</v>
          </cell>
          <cell r="I5">
            <v>0.15667882680725473</v>
          </cell>
        </row>
        <row r="6">
          <cell r="H6">
            <v>2.6611019120129846</v>
          </cell>
          <cell r="I6">
            <v>0.3122625053748132</v>
          </cell>
        </row>
        <row r="7">
          <cell r="H7">
            <v>2.685826537346018</v>
          </cell>
          <cell r="I7">
            <v>0.54395246567216116</v>
          </cell>
        </row>
        <row r="8">
          <cell r="H8">
            <v>2.7086124317255273</v>
          </cell>
          <cell r="I8">
            <v>0.86500018015879354</v>
          </cell>
        </row>
        <row r="9">
          <cell r="H9">
            <v>2.7284362193767824</v>
          </cell>
          <cell r="I9">
            <v>1.1680068339703822</v>
          </cell>
        </row>
        <row r="10">
          <cell r="H10">
            <v>2.7453974083485906</v>
          </cell>
          <cell r="I10">
            <v>1.2124691163207968</v>
          </cell>
        </row>
        <row r="11">
          <cell r="H11">
            <v>2.7622427741950499</v>
          </cell>
          <cell r="I11">
            <v>1.2423902858075535</v>
          </cell>
        </row>
        <row r="12">
          <cell r="H12">
            <v>2.7791300240660224</v>
          </cell>
          <cell r="I12">
            <v>1.2728465742909549</v>
          </cell>
        </row>
        <row r="13">
          <cell r="H13">
            <v>2.7960545572095623</v>
          </cell>
          <cell r="I13">
            <v>1.3038086844740386</v>
          </cell>
        </row>
        <row r="14">
          <cell r="H14">
            <v>2.813011896672466</v>
          </cell>
          <cell r="I14">
            <v>1.3352545150336135</v>
          </cell>
        </row>
        <row r="15">
          <cell r="H15">
            <v>2.8299976137027976</v>
          </cell>
          <cell r="I15">
            <v>1.3671503336121611</v>
          </cell>
        </row>
        <row r="16">
          <cell r="H16">
            <v>2.8470074657968749</v>
          </cell>
          <cell r="I16">
            <v>1.39945704084861</v>
          </cell>
        </row>
        <row r="17">
          <cell r="H17">
            <v>2.8640374707962661</v>
          </cell>
          <cell r="I17">
            <v>1.4321204657601212</v>
          </cell>
        </row>
        <row r="18">
          <cell r="H18">
            <v>2.8810841018086011</v>
          </cell>
          <cell r="I18">
            <v>1.4650749939809637</v>
          </cell>
        </row>
        <row r="19">
          <cell r="H19">
            <v>2.8981444525053202</v>
          </cell>
          <cell r="I19">
            <v>1.4982401521675695</v>
          </cell>
        </row>
        <row r="20">
          <cell r="H20">
            <v>2.915216456167975</v>
          </cell>
          <cell r="I20">
            <v>1.5315152177229614</v>
          </cell>
        </row>
        <row r="21">
          <cell r="H21">
            <v>2.9322991875068025</v>
          </cell>
          <cell r="I21">
            <v>1.5647849535150984</v>
          </cell>
        </row>
        <row r="22">
          <cell r="H22">
            <v>2.9493931154316986</v>
          </cell>
          <cell r="I22">
            <v>1.5979146777816056</v>
          </cell>
        </row>
        <row r="23">
          <cell r="H23">
            <v>2.9665004374272699</v>
          </cell>
          <cell r="I23">
            <v>1.6307453102815546</v>
          </cell>
        </row>
        <row r="24">
          <cell r="H24">
            <v>2.983625503159907</v>
          </cell>
          <cell r="I24">
            <v>1.6630936883060987</v>
          </cell>
        </row>
        <row r="25">
          <cell r="H25">
            <v>3.0007752669891774</v>
          </cell>
          <cell r="I25">
            <v>1.694752668058263</v>
          </cell>
        </row>
        <row r="26">
          <cell r="H26">
            <v>3.0179597748698472</v>
          </cell>
          <cell r="I26">
            <v>1.7254805951474479</v>
          </cell>
        </row>
        <row r="27">
          <cell r="H27">
            <v>3.0351928305994793</v>
          </cell>
          <cell r="I27">
            <v>1.7549997966675364</v>
          </cell>
        </row>
        <row r="28">
          <cell r="H28">
            <v>3.0524927364634244</v>
          </cell>
          <cell r="I28">
            <v>1.7830451429077674</v>
          </cell>
        </row>
        <row r="29">
          <cell r="H29">
            <v>3.0698824295258307</v>
          </cell>
          <cell r="I29">
            <v>1.8096034371167429</v>
          </cell>
        </row>
        <row r="30">
          <cell r="H30">
            <v>3.0873863044204013</v>
          </cell>
          <cell r="I30">
            <v>1.834857973915812</v>
          </cell>
        </row>
        <row r="31">
          <cell r="H31">
            <v>3.1050275485120156</v>
          </cell>
          <cell r="I31">
            <v>1.8590084632697967</v>
          </cell>
        </row>
        <row r="32">
          <cell r="H32">
            <v>3.1228278211583329</v>
          </cell>
          <cell r="I32">
            <v>1.8822613377468487</v>
          </cell>
        </row>
        <row r="33">
          <cell r="H33">
            <v>3.1408070455556008</v>
          </cell>
          <cell r="I33">
            <v>1.9048141048513021</v>
          </cell>
        </row>
        <row r="34">
          <cell r="H34">
            <v>3.1589834123306644</v>
          </cell>
          <cell r="I34">
            <v>1.926880650244887</v>
          </cell>
        </row>
        <row r="35">
          <cell r="H35">
            <v>3.1773730057946308</v>
          </cell>
          <cell r="I35">
            <v>1.9486585903891747</v>
          </cell>
        </row>
        <row r="36">
          <cell r="H36">
            <v>3.1959898908765316</v>
          </cell>
          <cell r="I36">
            <v>1.9703551468311054</v>
          </cell>
        </row>
        <row r="37">
          <cell r="H37">
            <v>3.2148458100156923</v>
          </cell>
          <cell r="I37">
            <v>1.9921617114029277</v>
          </cell>
        </row>
        <row r="38">
          <cell r="H38">
            <v>3.2339502490565164</v>
          </cell>
          <cell r="I38">
            <v>2.0142669070313119</v>
          </cell>
        </row>
        <row r="39">
          <cell r="H39">
            <v>3.2533103021045351</v>
          </cell>
          <cell r="I39">
            <v>2.0368435668759708</v>
          </cell>
        </row>
        <row r="40">
          <cell r="H40">
            <v>3.2729307333178994</v>
          </cell>
          <cell r="I40">
            <v>2.060048825122788</v>
          </cell>
        </row>
        <row r="41">
          <cell r="H41">
            <v>3.2928140432883111</v>
          </cell>
          <cell r="I41">
            <v>2.0840188771641923</v>
          </cell>
        </row>
        <row r="42">
          <cell r="H42">
            <v>3.3129606293903797</v>
          </cell>
          <cell r="I42">
            <v>2.1088670571184607</v>
          </cell>
        </row>
        <row r="43">
          <cell r="H43">
            <v>3.333368995022107</v>
          </cell>
          <cell r="I43">
            <v>2.1346671859739264</v>
          </cell>
        </row>
        <row r="44">
          <cell r="H44">
            <v>3.3540362675919031</v>
          </cell>
          <cell r="I44">
            <v>2.1614594339414959</v>
          </cell>
        </row>
        <row r="45">
          <cell r="H45">
            <v>3.374958668182261</v>
          </cell>
          <cell r="I45">
            <v>2.1892283796899648</v>
          </cell>
        </row>
        <row r="46">
          <cell r="H46">
            <v>3.3961324233339094</v>
          </cell>
          <cell r="I46">
            <v>2.2179035335557553</v>
          </cell>
        </row>
        <row r="47">
          <cell r="H47">
            <v>3.4175547667844208</v>
          </cell>
          <cell r="I47">
            <v>2.2473417715091113</v>
          </cell>
        </row>
        <row r="48">
          <cell r="H48">
            <v>3.4392253778080377</v>
          </cell>
          <cell r="I48">
            <v>2.2773174923631512</v>
          </cell>
        </row>
        <row r="49">
          <cell r="H49">
            <v>3.4611481680994509</v>
          </cell>
          <cell r="I49">
            <v>2.3075024711519019</v>
          </cell>
        </row>
        <row r="50">
          <cell r="H50">
            <v>3.4833336622715194</v>
          </cell>
          <cell r="I50">
            <v>2.3374525074028298</v>
          </cell>
        </row>
        <row r="51">
          <cell r="H51">
            <v>3.5058019202101214</v>
          </cell>
          <cell r="I51">
            <v>2.3666148199172596</v>
          </cell>
        </row>
        <row r="52">
          <cell r="H52">
            <v>3.5285856622159786</v>
          </cell>
          <cell r="I52">
            <v>2.3947234375669337</v>
          </cell>
        </row>
        <row r="53">
          <cell r="H53">
            <v>3.5517257076169795</v>
          </cell>
          <cell r="I53">
            <v>2.4219316291694142</v>
          </cell>
        </row>
        <row r="54">
          <cell r="H54">
            <v>3.5752630842513038</v>
          </cell>
          <cell r="I54">
            <v>2.4484453265126773</v>
          </cell>
        </row>
        <row r="55">
          <cell r="H55">
            <v>3.5992379301606361</v>
          </cell>
          <cell r="I55">
            <v>2.4744750163306608</v>
          </cell>
        </row>
        <row r="56">
          <cell r="H56">
            <v>3.6236892978525921</v>
          </cell>
          <cell r="I56">
            <v>2.5002473585833784</v>
          </cell>
        </row>
        <row r="57">
          <cell r="H57">
            <v>3.6486546742807966</v>
          </cell>
          <cell r="I57">
            <v>2.5259855806616751</v>
          </cell>
        </row>
        <row r="58">
          <cell r="H58">
            <v>3.6741698809539591</v>
          </cell>
          <cell r="I58">
            <v>2.5519192495418355</v>
          </cell>
        </row>
        <row r="59">
          <cell r="H59">
            <v>3.7002687328472637</v>
          </cell>
          <cell r="I59">
            <v>2.5782824394896124</v>
          </cell>
        </row>
        <row r="60">
          <cell r="H60">
            <v>3.7269826922129226</v>
          </cell>
          <cell r="I60">
            <v>2.6052989963726465</v>
          </cell>
        </row>
        <row r="61">
          <cell r="H61">
            <v>3.7543408311358561</v>
          </cell>
          <cell r="I61">
            <v>2.6331848068528343</v>
          </cell>
        </row>
        <row r="62">
          <cell r="H62">
            <v>3.7823697317429317</v>
          </cell>
          <cell r="I62">
            <v>2.6621399109414963</v>
          </cell>
        </row>
        <row r="63">
          <cell r="H63">
            <v>3.8110935733019424</v>
          </cell>
          <cell r="I63">
            <v>2.6923393885472837</v>
          </cell>
        </row>
        <row r="64">
          <cell r="H64">
            <v>3.8405344729007491</v>
          </cell>
          <cell r="I64">
            <v>2.7239095282042913</v>
          </cell>
        </row>
        <row r="65">
          <cell r="H65">
            <v>3.8707135254601126</v>
          </cell>
          <cell r="I65">
            <v>2.7569428045324007</v>
          </cell>
        </row>
        <row r="66">
          <cell r="H66">
            <v>3.9016516010414382</v>
          </cell>
          <cell r="I66">
            <v>2.7914393400665367</v>
          </cell>
        </row>
        <row r="67">
          <cell r="H67">
            <v>3.9333719513550069</v>
          </cell>
          <cell r="I67">
            <v>2.8273259087860203</v>
          </cell>
        </row>
        <row r="68">
          <cell r="H68">
            <v>3.9659027173129187</v>
          </cell>
          <cell r="I68">
            <v>2.8643904239128455</v>
          </cell>
        </row>
        <row r="69">
          <cell r="H69">
            <v>3.9992818777189809</v>
          </cell>
          <cell r="I69">
            <v>2.9022613376430653</v>
          </cell>
        </row>
        <row r="70">
          <cell r="H70">
            <v>4.0335637695963538</v>
          </cell>
          <cell r="I70">
            <v>2.9403663909745203</v>
          </cell>
        </row>
        <row r="71">
          <cell r="H71">
            <v>4.0688282011648003</v>
          </cell>
          <cell r="I71">
            <v>2.9781127700533681</v>
          </cell>
        </row>
        <row r="72">
          <cell r="H72">
            <v>4.1051853822018485</v>
          </cell>
          <cell r="I72">
            <v>3.0155927748720774</v>
          </cell>
        </row>
        <row r="73">
          <cell r="H73">
            <v>4.1427575410752882</v>
          </cell>
          <cell r="I73">
            <v>3.0532024889007823</v>
          </cell>
        </row>
        <row r="74">
          <cell r="H74">
            <v>4.1816702215100916</v>
          </cell>
          <cell r="I74">
            <v>3.0913600972128128</v>
          </cell>
        </row>
        <row r="75">
          <cell r="H75">
            <v>4.2220520779655457</v>
          </cell>
          <cell r="I75">
            <v>3.130508454729672</v>
          </cell>
        </row>
        <row r="76">
          <cell r="H76">
            <v>4.2640345250130798</v>
          </cell>
          <cell r="I76">
            <v>3.1710859942552494</v>
          </cell>
        </row>
        <row r="77">
          <cell r="H77">
            <v>4.307752466243393</v>
          </cell>
          <cell r="I77">
            <v>3.2135247044647679</v>
          </cell>
        </row>
        <row r="78">
          <cell r="H78">
            <v>4.3533452896508358</v>
          </cell>
          <cell r="I78">
            <v>3.2582055402242731</v>
          </cell>
        </row>
        <row r="79">
          <cell r="H79">
            <v>4.4009600613650335</v>
          </cell>
          <cell r="I79">
            <v>3.3054373340749112</v>
          </cell>
        </row>
        <row r="80">
          <cell r="H80">
            <v>4.4507565489691308</v>
          </cell>
          <cell r="I80">
            <v>3.3553677172157346</v>
          </cell>
        </row>
        <row r="81">
          <cell r="H81">
            <v>4.5029179219097681</v>
          </cell>
          <cell r="I81">
            <v>3.4079197998710047</v>
          </cell>
        </row>
        <row r="82">
          <cell r="H82">
            <v>4.5576678280117067</v>
          </cell>
          <cell r="I82">
            <v>3.4626386000328915</v>
          </cell>
        </row>
        <row r="83">
          <cell r="H83">
            <v>4.6153009452737495</v>
          </cell>
          <cell r="I83">
            <v>3.5184937585748943</v>
          </cell>
        </row>
        <row r="84">
          <cell r="H84">
            <v>4.6762346778681323</v>
          </cell>
          <cell r="I84">
            <v>3.5741167457467093</v>
          </cell>
        </row>
        <row r="85">
          <cell r="H85">
            <v>4.7410651444635086</v>
          </cell>
          <cell r="I85">
            <v>3.6299347779399098</v>
          </cell>
        </row>
        <row r="86">
          <cell r="H86">
            <v>4.8105107923712342</v>
          </cell>
          <cell r="I86">
            <v>3.6877909624800576</v>
          </cell>
        </row>
        <row r="87">
          <cell r="H87">
            <v>4.8853587810306447</v>
          </cell>
          <cell r="I87">
            <v>3.7498261788276532</v>
          </cell>
        </row>
        <row r="88">
          <cell r="H88">
            <v>4.9664682526165729</v>
          </cell>
          <cell r="I88">
            <v>3.818294982497604</v>
          </cell>
        </row>
        <row r="89">
          <cell r="H89">
            <v>5.0547892733949551</v>
          </cell>
          <cell r="I89">
            <v>3.8953517351903617</v>
          </cell>
        </row>
        <row r="90">
          <cell r="H90">
            <v>5.1514090682453375</v>
          </cell>
          <cell r="I90">
            <v>3.9825405535885627</v>
          </cell>
        </row>
        <row r="91">
          <cell r="H91">
            <v>5.2576698423050443</v>
          </cell>
          <cell r="I91">
            <v>4.0797416552981236</v>
          </cell>
        </row>
        <row r="92">
          <cell r="H92">
            <v>5.375462661005737</v>
          </cell>
          <cell r="I92">
            <v>4.1856843911867747</v>
          </cell>
        </row>
        <row r="93">
          <cell r="H93">
            <v>5.5076602465411799</v>
          </cell>
          <cell r="I93">
            <v>4.3045969721730675</v>
          </cell>
        </row>
        <row r="94">
          <cell r="H94">
            <v>5.658043155837194</v>
          </cell>
          <cell r="I94">
            <v>4.4409246070323061</v>
          </cell>
        </row>
        <row r="95">
          <cell r="H95">
            <v>5.8319172342378911</v>
          </cell>
          <cell r="I95">
            <v>4.6001236420881488</v>
          </cell>
        </row>
        <row r="96">
          <cell r="H96">
            <v>6.0372161662628478</v>
          </cell>
          <cell r="I96">
            <v>4.7906263889048182</v>
          </cell>
        </row>
        <row r="97">
          <cell r="H97">
            <v>6.2865341217344568</v>
          </cell>
          <cell r="I97">
            <v>5.0263764996547788</v>
          </cell>
        </row>
        <row r="98">
          <cell r="H98">
            <v>6.601573527254371</v>
          </cell>
          <cell r="I98">
            <v>5.3328977416239898</v>
          </cell>
        </row>
        <row r="99">
          <cell r="H99">
            <v>7.0244654557978299</v>
          </cell>
          <cell r="I99">
            <v>5.7648473463447676</v>
          </cell>
        </row>
        <row r="100">
          <cell r="H100">
            <v>7.6542745105243606</v>
          </cell>
          <cell r="I100">
            <v>6.4786420563138627</v>
          </cell>
        </row>
        <row r="101">
          <cell r="H101">
            <v>8.8299069647348514</v>
          </cell>
          <cell r="I101">
            <v>7.1150370798069469</v>
          </cell>
        </row>
        <row r="102">
          <cell r="H102">
            <v>9.0204480630601722</v>
          </cell>
          <cell r="I102">
            <v>7.2851928363017686</v>
          </cell>
        </row>
        <row r="103">
          <cell r="H103">
            <v>9.2373549664049808</v>
          </cell>
          <cell r="I103">
            <v>7.4802852365302588</v>
          </cell>
        </row>
        <row r="104">
          <cell r="H104">
            <v>9.4883649278156756</v>
          </cell>
          <cell r="I104">
            <v>7.7081932242412838</v>
          </cell>
        </row>
        <row r="105">
          <cell r="H105">
            <v>9.7850602117447316</v>
          </cell>
          <cell r="I105">
            <v>7.9810756074973686</v>
          </cell>
        </row>
        <row r="106">
          <cell r="H106">
            <v>10.145857132594195</v>
          </cell>
          <cell r="I106">
            <v>8.3189618446947158</v>
          </cell>
        </row>
        <row r="107">
          <cell r="H107">
            <v>10.602580954569065</v>
          </cell>
          <cell r="I107">
            <v>8.7585783967159703</v>
          </cell>
        </row>
        <row r="108">
          <cell r="H108">
            <v>11.217248473853441</v>
          </cell>
          <cell r="I108">
            <v>9.3789706054667121</v>
          </cell>
        </row>
        <row r="109">
          <cell r="H109">
            <v>12.136387408046742</v>
          </cell>
          <cell r="I109">
            <v>10.407358532209576</v>
          </cell>
        </row>
        <row r="110">
          <cell r="H110">
            <v>13.86541628388402</v>
          </cell>
          <cell r="I110">
            <v>11.327048590627435</v>
          </cell>
        </row>
        <row r="111">
          <cell r="H111">
            <v>14.147457138690411</v>
          </cell>
          <cell r="I111">
            <v>11.573719628865325</v>
          </cell>
        </row>
        <row r="112">
          <cell r="H112">
            <v>14.469174327418296</v>
          </cell>
          <cell r="I112">
            <v>11.85720338567827</v>
          </cell>
        </row>
        <row r="113">
          <cell r="H113">
            <v>14.842313033381224</v>
          </cell>
          <cell r="I113">
            <v>12.188687635047799</v>
          </cell>
        </row>
        <row r="114">
          <cell r="H114">
            <v>15.284583933103209</v>
          </cell>
          <cell r="I114">
            <v>12.586150625112309</v>
          </cell>
        </row>
        <row r="115">
          <cell r="H115">
            <v>15.824270594701495</v>
          </cell>
          <cell r="I115">
            <v>13.079195082259529</v>
          </cell>
        </row>
        <row r="116">
          <cell r="H116">
            <v>16.510539472811764</v>
          </cell>
          <cell r="I116">
            <v>13.722505149724421</v>
          </cell>
        </row>
        <row r="117">
          <cell r="H117">
            <v>17.439884247175296</v>
          </cell>
          <cell r="I117">
            <v>14.634322738282121</v>
          </cell>
        </row>
        <row r="118">
          <cell r="H118">
            <v>18.842665001622017</v>
          </cell>
          <cell r="I118">
            <v>16.160127124728703</v>
          </cell>
        </row>
        <row r="119">
          <cell r="H119">
            <v>21.525202878514097</v>
          </cell>
          <cell r="I119">
            <v>17.540126453138541</v>
          </cell>
        </row>
        <row r="120">
          <cell r="H120">
            <v>21.967989147997436</v>
          </cell>
          <cell r="I120">
            <v>17.912903101777083</v>
          </cell>
        </row>
        <row r="121">
          <cell r="H121">
            <v>22.474874903772971</v>
          </cell>
          <cell r="I121">
            <v>18.342009033006253</v>
          </cell>
        </row>
        <row r="122">
          <cell r="H122">
            <v>23.065284313886277</v>
          </cell>
          <cell r="I122">
            <v>18.845957358620261</v>
          </cell>
        </row>
        <row r="123">
          <cell r="H123">
            <v>23.768505473092141</v>
          </cell>
          <cell r="I123">
            <v>19.450907903523088</v>
          </cell>
        </row>
        <row r="124">
          <cell r="H124">
            <v>24.632024987012141</v>
          </cell>
          <cell r="I124">
            <v>20.205053474035317</v>
          </cell>
        </row>
        <row r="125">
          <cell r="H125">
            <v>25.738767865250729</v>
          </cell>
          <cell r="I125">
            <v>21.19379875521749</v>
          </cell>
        </row>
        <row r="126">
          <cell r="H126">
            <v>27.253757568584369</v>
          </cell>
          <cell r="I126">
            <v>22.605548825685702</v>
          </cell>
        </row>
        <row r="127">
          <cell r="H127">
            <v>29.577861940045068</v>
          </cell>
          <cell r="I127">
            <v>24.99266741632945</v>
          </cell>
        </row>
        <row r="128">
          <cell r="H128">
            <v>34.163056463705104</v>
          </cell>
          <cell r="I128">
            <v>34.16305646371562</v>
          </cell>
        </row>
      </sheetData>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ries"/>
      <sheetName val="yf, Russia, 1905"/>
      <sheetName val="yf, Russia, 1928"/>
      <sheetName val="yf, Russia, 1934"/>
      <sheetName val="yf, Russia, 1956"/>
      <sheetName val="yf, Russia, 1959"/>
      <sheetName val="yf, Russia, 1961"/>
      <sheetName val="yf, Russia, 1964"/>
      <sheetName val="yf, Russia, 1966"/>
      <sheetName val="yf, Russia, 1968"/>
      <sheetName val="yf, Russia, 1972"/>
      <sheetName val="yf, Russia, 1976"/>
      <sheetName val="yf, Russia, 1980"/>
      <sheetName val="yf, Russia, 1985"/>
      <sheetName val="yf, Russia, 1988"/>
      <sheetName val="yf, Russia, 1989"/>
      <sheetName val="yf, Russia, 1990"/>
      <sheetName val="yf, Russia, 1991"/>
      <sheetName val="yf, Russia, 1992"/>
      <sheetName val="yf, Russia, 1993"/>
      <sheetName val="yf, Russia, 1994"/>
      <sheetName val="yf, Russia, 1995"/>
      <sheetName val="yf, Russia, 1996"/>
      <sheetName val="yf, Russia, 1997"/>
      <sheetName val="yf, Russia, 1998"/>
      <sheetName val="yf, Russia, 1999"/>
      <sheetName val="yf, Russia, 2000"/>
      <sheetName val="yf, Russia, 2001"/>
      <sheetName val="yf, Russia, 2002"/>
      <sheetName val="yf, Russia, 2003"/>
      <sheetName val="yf, Russia, 2004"/>
      <sheetName val="yf, Russia, 2005"/>
      <sheetName val="yf, Russia, 2006"/>
      <sheetName val="yf, Russia, 2007"/>
      <sheetName val="yf, Russia, 2008"/>
      <sheetName val="yf, Russia, 2009"/>
      <sheetName val="yf, Russia, 2010"/>
      <sheetName val="yf, Russia, 2011"/>
      <sheetName val="yf, Russia, 2012"/>
      <sheetName val="yf, Russia, 2013"/>
      <sheetName val="yf, Russia, 2014"/>
      <sheetName val="yf, Russia, 2015"/>
    </sheetNames>
    <sheetDataSet>
      <sheetData sheetId="0">
        <row r="2">
          <cell r="E2">
            <v>0.16748358909370231</v>
          </cell>
          <cell r="F2">
            <v>0.36372748351018425</v>
          </cell>
          <cell r="G2">
            <v>0.46878892739611344</v>
          </cell>
          <cell r="H2">
            <v>0.17983966427400816</v>
          </cell>
          <cell r="I2">
            <v>0.54968404651412406</v>
          </cell>
        </row>
        <row r="3">
          <cell r="E3">
            <v>0.2977687893036387</v>
          </cell>
          <cell r="F3">
            <v>0.47789251709694952</v>
          </cell>
          <cell r="G3">
            <v>0.22433869359941178</v>
          </cell>
          <cell r="H3">
            <v>3.6109728381078995E-2</v>
          </cell>
          <cell r="I3">
            <v>0.29579680881685316</v>
          </cell>
        </row>
        <row r="4">
          <cell r="E4">
            <v>0.28441341402906395</v>
          </cell>
          <cell r="F4">
            <v>0.46856183193740397</v>
          </cell>
          <cell r="G4">
            <v>0.24702475403353211</v>
          </cell>
          <cell r="H4">
            <v>4.2332033873969409E-2</v>
          </cell>
          <cell r="I4">
            <v>0.31916885864798489</v>
          </cell>
        </row>
        <row r="5">
          <cell r="E5">
            <v>0.24553241514377089</v>
          </cell>
          <cell r="F5">
            <v>0.49828203595642911</v>
          </cell>
          <cell r="G5">
            <v>0.2561855488998</v>
          </cell>
          <cell r="H5">
            <v>5.4634719159317335E-2</v>
          </cell>
          <cell r="I5">
            <v>0.36452355816952403</v>
          </cell>
        </row>
        <row r="6">
          <cell r="E6">
            <v>0.25291225596162636</v>
          </cell>
          <cell r="F6">
            <v>0.4853110170949419</v>
          </cell>
          <cell r="G6">
            <v>0.26177672694343174</v>
          </cell>
          <cell r="H6">
            <v>4.5601345725015528E-2</v>
          </cell>
          <cell r="I6">
            <v>0.36428211670003585</v>
          </cell>
        </row>
        <row r="7">
          <cell r="E7">
            <v>0.2600364563851858</v>
          </cell>
          <cell r="F7">
            <v>0.48368920043527147</v>
          </cell>
          <cell r="G7">
            <v>0.25627434317954273</v>
          </cell>
          <cell r="H7">
            <v>4.4640125797239187E-2</v>
          </cell>
          <cell r="I7">
            <v>0.35395133891457331</v>
          </cell>
        </row>
        <row r="8">
          <cell r="E8">
            <v>0.27321662491190224</v>
          </cell>
          <cell r="F8">
            <v>0.48066983044404377</v>
          </cell>
          <cell r="G8">
            <v>0.24611354464405402</v>
          </cell>
          <cell r="H8">
            <v>4.2865230089371736E-2</v>
          </cell>
          <cell r="I8">
            <v>0.33486133540946078</v>
          </cell>
        </row>
        <row r="9">
          <cell r="E9">
            <v>0.29166770219796656</v>
          </cell>
          <cell r="F9">
            <v>0.47640489605377201</v>
          </cell>
          <cell r="G9">
            <v>0.23192740174826143</v>
          </cell>
          <cell r="H9">
            <v>4.0387434527179959E-2</v>
          </cell>
          <cell r="I9">
            <v>0.30818214753888684</v>
          </cell>
        </row>
        <row r="10">
          <cell r="E10">
            <v>0.31274922587755183</v>
          </cell>
          <cell r="F10">
            <v>0.47148310615563038</v>
          </cell>
          <cell r="G10">
            <v>0.21576766796681779</v>
          </cell>
          <cell r="H10">
            <v>3.7565308359949506E-2</v>
          </cell>
          <cell r="I10">
            <v>0.27775698785441655</v>
          </cell>
        </row>
        <row r="11">
          <cell r="E11">
            <v>0.30264610072335685</v>
          </cell>
          <cell r="F11">
            <v>0.47844572448504752</v>
          </cell>
          <cell r="G11">
            <v>0.21890817479159563</v>
          </cell>
          <cell r="H11">
            <v>3.924385906295725E-2</v>
          </cell>
          <cell r="I11">
            <v>0.29026408313465751</v>
          </cell>
        </row>
        <row r="12">
          <cell r="E12">
            <v>0.3034182381068411</v>
          </cell>
          <cell r="F12">
            <v>0.48023612116503867</v>
          </cell>
          <cell r="G12">
            <v>0.21634564072812021</v>
          </cell>
          <cell r="H12">
            <v>3.7809895373292601E-2</v>
          </cell>
          <cell r="I12">
            <v>0.28912694450488996</v>
          </cell>
        </row>
        <row r="13">
          <cell r="E13">
            <v>0.31022415139184978</v>
          </cell>
          <cell r="F13">
            <v>0.4798443356026757</v>
          </cell>
          <cell r="G13">
            <v>0.20993151300547455</v>
          </cell>
          <cell r="H13">
            <v>3.4361136507073148E-2</v>
          </cell>
          <cell r="I13">
            <v>0.27785786615894092</v>
          </cell>
        </row>
        <row r="14">
          <cell r="E14">
            <v>0.30897988014562461</v>
          </cell>
          <cell r="F14">
            <v>0.46759263351695557</v>
          </cell>
          <cell r="G14">
            <v>0.22342748633741985</v>
          </cell>
          <cell r="H14">
            <v>4.3678068040471169E-2</v>
          </cell>
          <cell r="I14">
            <v>0.28257804082126298</v>
          </cell>
        </row>
        <row r="15">
          <cell r="E15">
            <v>0.30974813209253771</v>
          </cell>
          <cell r="F15">
            <v>0.46674537767068747</v>
          </cell>
          <cell r="G15">
            <v>0.22350649023677482</v>
          </cell>
          <cell r="H15">
            <v>4.7947259481912745E-2</v>
          </cell>
          <cell r="I15">
            <v>0.28094656387787742</v>
          </cell>
        </row>
        <row r="16">
          <cell r="E16">
            <v>0.30150985957429433</v>
          </cell>
          <cell r="F16">
            <v>0.46150731058635491</v>
          </cell>
          <cell r="G16">
            <v>0.23698282983935076</v>
          </cell>
          <cell r="H16">
            <v>5.3833942441300679E-2</v>
          </cell>
          <cell r="I16">
            <v>0.29587988055544834</v>
          </cell>
        </row>
        <row r="17">
          <cell r="E17">
            <v>0.29485663424294895</v>
          </cell>
          <cell r="F17">
            <v>0.46952641256481864</v>
          </cell>
          <cell r="G17">
            <v>0.23561695319223244</v>
          </cell>
          <cell r="H17">
            <v>7.332192496725326E-2</v>
          </cell>
          <cell r="I17">
            <v>0.30883545145031654</v>
          </cell>
        </row>
        <row r="18">
          <cell r="E18">
            <v>0.29164732486842415</v>
          </cell>
          <cell r="F18">
            <v>0.46441587175551446</v>
          </cell>
          <cell r="G18">
            <v>0.24393680337606141</v>
          </cell>
          <cell r="H18">
            <v>8.2958461851087573E-2</v>
          </cell>
          <cell r="I18">
            <v>0.31632578577690701</v>
          </cell>
        </row>
        <row r="19">
          <cell r="E19">
            <v>0.22077712267281457</v>
          </cell>
          <cell r="F19">
            <v>0.45911515071552372</v>
          </cell>
          <cell r="G19">
            <v>0.3201077266116617</v>
          </cell>
          <cell r="H19">
            <v>9.8938411861321171E-2</v>
          </cell>
          <cell r="I19">
            <v>0.42891946977946438</v>
          </cell>
        </row>
        <row r="20">
          <cell r="E20">
            <v>0.20371395279850679</v>
          </cell>
          <cell r="F20">
            <v>0.45825078395826502</v>
          </cell>
          <cell r="G20">
            <v>0.33803526324322819</v>
          </cell>
          <cell r="H20">
            <v>0.10850241842993093</v>
          </cell>
          <cell r="I20">
            <v>0.45777512939049775</v>
          </cell>
        </row>
        <row r="21">
          <cell r="E21">
            <v>0.15437439936000108</v>
          </cell>
          <cell r="F21">
            <v>0.44373516943867425</v>
          </cell>
          <cell r="G21">
            <v>0.40189043120132467</v>
          </cell>
          <cell r="H21">
            <v>0.11469703612568923</v>
          </cell>
          <cell r="I21">
            <v>0.53748795933239935</v>
          </cell>
        </row>
        <row r="22">
          <cell r="E22">
            <v>0.13941035175919436</v>
          </cell>
          <cell r="F22">
            <v>0.44007040120544316</v>
          </cell>
          <cell r="G22">
            <v>0.42051924703536248</v>
          </cell>
          <cell r="H22">
            <v>0.13694895433566984</v>
          </cell>
          <cell r="I22">
            <v>0.5644075712747606</v>
          </cell>
        </row>
        <row r="23">
          <cell r="E23">
            <v>9.5022804831799368E-2</v>
          </cell>
          <cell r="F23">
            <v>0.42397818818919297</v>
          </cell>
          <cell r="G23">
            <v>0.48099900697900766</v>
          </cell>
          <cell r="H23">
            <v>0.15424871134244847</v>
          </cell>
          <cell r="I23">
            <v>0.63747671114065119</v>
          </cell>
        </row>
        <row r="24">
          <cell r="E24">
            <v>0.12629115024792814</v>
          </cell>
          <cell r="F24">
            <v>0.43105906789277149</v>
          </cell>
          <cell r="G24">
            <v>0.44264978185930037</v>
          </cell>
          <cell r="H24">
            <v>0.14060927920045327</v>
          </cell>
          <cell r="I24">
            <v>0.58807852142723294</v>
          </cell>
        </row>
        <row r="25">
          <cell r="E25">
            <v>0.14860622159625259</v>
          </cell>
          <cell r="F25">
            <v>0.43372151904268463</v>
          </cell>
          <cell r="G25">
            <v>0.41767225936106278</v>
          </cell>
          <cell r="H25">
            <v>0.13460667607700591</v>
          </cell>
          <cell r="I25">
            <v>0.55403009346568144</v>
          </cell>
        </row>
        <row r="26">
          <cell r="E26">
            <v>0.14602240946036693</v>
          </cell>
          <cell r="F26">
            <v>0.41202667243091956</v>
          </cell>
          <cell r="G26">
            <v>0.44195091810871351</v>
          </cell>
          <cell r="H26">
            <v>0.15940836968658501</v>
          </cell>
          <cell r="I26">
            <v>0.56618813485037678</v>
          </cell>
        </row>
        <row r="27">
          <cell r="E27">
            <v>0.14124072387112618</v>
          </cell>
          <cell r="F27">
            <v>0.39281833128273574</v>
          </cell>
          <cell r="G27">
            <v>0.46594094484613807</v>
          </cell>
          <cell r="H27">
            <v>0.18787862592636295</v>
          </cell>
          <cell r="I27">
            <v>0.58197263398095034</v>
          </cell>
        </row>
        <row r="28">
          <cell r="E28">
            <v>0.14054522862388563</v>
          </cell>
          <cell r="F28">
            <v>0.38095235925581455</v>
          </cell>
          <cell r="G28">
            <v>0.47850241212029981</v>
          </cell>
          <cell r="H28">
            <v>0.22716748334109477</v>
          </cell>
          <cell r="I28">
            <v>0.59071374782210917</v>
          </cell>
        </row>
        <row r="29">
          <cell r="E29">
            <v>0.14397458761952653</v>
          </cell>
          <cell r="F29">
            <v>0.39178827275650341</v>
          </cell>
          <cell r="G29">
            <v>0.46423713962397006</v>
          </cell>
          <cell r="H29">
            <v>0.2319735406142677</v>
          </cell>
          <cell r="I29">
            <v>0.57897426447488209</v>
          </cell>
        </row>
        <row r="30">
          <cell r="E30">
            <v>0.14090194490528607</v>
          </cell>
          <cell r="F30">
            <v>0.39535599952303696</v>
          </cell>
          <cell r="G30">
            <v>0.46374205557167697</v>
          </cell>
          <cell r="H30">
            <v>0.22442346789111345</v>
          </cell>
          <cell r="I30">
            <v>0.58186857519359247</v>
          </cell>
        </row>
        <row r="31">
          <cell r="E31">
            <v>0.14679575368578546</v>
          </cell>
          <cell r="F31">
            <v>0.38932691444647044</v>
          </cell>
          <cell r="G31">
            <v>0.4638773318677441</v>
          </cell>
          <cell r="H31">
            <v>0.2067380558387813</v>
          </cell>
          <cell r="I31">
            <v>0.57368196250510739</v>
          </cell>
        </row>
        <row r="32">
          <cell r="E32">
            <v>0.15097534823128766</v>
          </cell>
          <cell r="F32">
            <v>0.39215385351844434</v>
          </cell>
          <cell r="G32">
            <v>0.456870798250268</v>
          </cell>
          <cell r="H32">
            <v>0.23493919013117284</v>
          </cell>
          <cell r="I32">
            <v>0.56846153543436184</v>
          </cell>
        </row>
        <row r="33">
          <cell r="E33">
            <v>0.14575752392647623</v>
          </cell>
          <cell r="F33">
            <v>0.3750581863994123</v>
          </cell>
          <cell r="G33">
            <v>0.47918428967411147</v>
          </cell>
          <cell r="H33">
            <v>0.24413383579303172</v>
          </cell>
          <cell r="I33">
            <v>0.58278357134690306</v>
          </cell>
        </row>
        <row r="34">
          <cell r="E34">
            <v>0.14247006001925011</v>
          </cell>
          <cell r="F34">
            <v>0.37922950422191454</v>
          </cell>
          <cell r="G34">
            <v>0.47830043575883535</v>
          </cell>
          <cell r="H34">
            <v>0.26407827608698792</v>
          </cell>
          <cell r="I34">
            <v>0.58689786534889454</v>
          </cell>
        </row>
        <row r="35">
          <cell r="E35">
            <v>0.14126293283088742</v>
          </cell>
          <cell r="F35">
            <v>0.35069918030949554</v>
          </cell>
          <cell r="G35">
            <v>0.50803788685961704</v>
          </cell>
          <cell r="H35">
            <v>0.23673759436696426</v>
          </cell>
          <cell r="I35">
            <v>0.59636373229660766</v>
          </cell>
        </row>
        <row r="36">
          <cell r="E36">
            <v>0.15256409014083105</v>
          </cell>
          <cell r="F36">
            <v>0.36285877271682843</v>
          </cell>
          <cell r="G36">
            <v>0.48457713714234052</v>
          </cell>
          <cell r="H36">
            <v>0.20149772787497908</v>
          </cell>
          <cell r="I36">
            <v>0.57412379628652743</v>
          </cell>
        </row>
        <row r="37">
          <cell r="E37">
            <v>0.16938103630760193</v>
          </cell>
          <cell r="F37">
            <v>0.38041181428579718</v>
          </cell>
          <cell r="G37">
            <v>0.45020714940660089</v>
          </cell>
          <cell r="H37">
            <v>0.18609372043746225</v>
          </cell>
          <cell r="I37">
            <v>0.5416826851605635</v>
          </cell>
        </row>
        <row r="38">
          <cell r="E38">
            <v>0.17092496982978278</v>
          </cell>
          <cell r="F38">
            <v>0.36757425458075804</v>
          </cell>
          <cell r="G38">
            <v>0.46150077558945918</v>
          </cell>
          <cell r="H38">
            <v>0.20042399906133643</v>
          </cell>
          <cell r="I38">
            <v>0.54560306634586042</v>
          </cell>
        </row>
        <row r="39">
          <cell r="E39">
            <v>0.17782178507208024</v>
          </cell>
          <cell r="F39">
            <v>0.38861422325929001</v>
          </cell>
          <cell r="G39">
            <v>0.43356399166862974</v>
          </cell>
          <cell r="H39">
            <v>0.18266571721123129</v>
          </cell>
          <cell r="I39">
            <v>0.52614642256363864</v>
          </cell>
        </row>
        <row r="40">
          <cell r="E40">
            <v>0.17212489324292879</v>
          </cell>
          <cell r="F40">
            <v>0.37479689008744987</v>
          </cell>
          <cell r="G40">
            <v>0.45307821666962134</v>
          </cell>
          <cell r="H40">
            <v>0.19643171903904688</v>
          </cell>
          <cell r="I40">
            <v>0.53965405058735871</v>
          </cell>
        </row>
        <row r="41">
          <cell r="E41">
            <v>0.17977527476129684</v>
          </cell>
          <cell r="F41">
            <v>0.3857815218007451</v>
          </cell>
          <cell r="G41">
            <v>0.43444320343795806</v>
          </cell>
          <cell r="H41">
            <v>0.18723037861772396</v>
          </cell>
          <cell r="I41">
            <v>0.5241930653951099</v>
          </cell>
        </row>
        <row r="42">
          <cell r="E42">
            <v>0.18240486356888719</v>
          </cell>
          <cell r="F42">
            <v>0.38805434934534822</v>
          </cell>
          <cell r="G42">
            <v>0.4295407870857646</v>
          </cell>
          <cell r="H42">
            <v>0.17931392529527745</v>
          </cell>
          <cell r="I42">
            <v>0.52002107345990201</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ries"/>
      <sheetName val="survey income, Ussr, 1980"/>
      <sheetName val="survey income, Ussr, 1985"/>
      <sheetName val="survey income, Ussr, 1988"/>
      <sheetName val="survey income, Ussr, 1989"/>
    </sheetNames>
    <sheetDataSet>
      <sheetData sheetId="0">
        <row r="2">
          <cell r="E2">
            <v>0.31428507905106784</v>
          </cell>
          <cell r="F2">
            <v>0.48639941351043303</v>
          </cell>
          <cell r="G2">
            <v>0.1993155074384991</v>
          </cell>
          <cell r="H2">
            <v>2.8691240955882619E-2</v>
          </cell>
          <cell r="I2">
            <v>0.26878723061513715</v>
          </cell>
        </row>
        <row r="3">
          <cell r="E3">
            <v>0.31497640088087908</v>
          </cell>
          <cell r="F3">
            <v>0.47685896821889862</v>
          </cell>
          <cell r="G3">
            <v>0.20816463090022228</v>
          </cell>
          <cell r="H3">
            <v>3.474041157410724E-2</v>
          </cell>
          <cell r="I3">
            <v>0.26931672889064279</v>
          </cell>
        </row>
        <row r="4">
          <cell r="E4">
            <v>0.31406518852855647</v>
          </cell>
          <cell r="F4">
            <v>0.47321820663378789</v>
          </cell>
          <cell r="G4">
            <v>0.21271660483765567</v>
          </cell>
          <cell r="H4">
            <v>3.7992630971851911E-2</v>
          </cell>
          <cell r="I4">
            <v>0.271128724821115</v>
          </cell>
        </row>
        <row r="5">
          <cell r="E5">
            <v>0.30625602924128925</v>
          </cell>
          <cell r="F5">
            <v>0.46877295285579512</v>
          </cell>
          <cell r="G5">
            <v>0.22497101790291563</v>
          </cell>
          <cell r="H5">
            <v>4.3535564732410881E-2</v>
          </cell>
          <cell r="I5">
            <v>0.28509775696216222</v>
          </cell>
        </row>
      </sheetData>
      <sheetData sheetId="1"/>
      <sheetData sheetId="2"/>
      <sheetData sheetId="3"/>
      <sheetData sheetId="4"/>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ries"/>
      <sheetName val="yf, Russia, 1980"/>
      <sheetName val="yf, Russia, 1985"/>
      <sheetName val="yf, Russia, 1988"/>
      <sheetName val="yf, Russia, 1989"/>
      <sheetName val="yf, Russia, 1990"/>
      <sheetName val="yf, Russia, 1991"/>
      <sheetName val="yf, Russia, 1992"/>
      <sheetName val="yf, Russia, 1993"/>
      <sheetName val="yf, Russia, 1994"/>
      <sheetName val="yf, Russia, 1995"/>
      <sheetName val="yf, Russia, 1996"/>
      <sheetName val="yf, Russia, 1997"/>
      <sheetName val="yf, Russia, 1998"/>
      <sheetName val="yf, Russia, 1999"/>
      <sheetName val="yf, Russia, 2000"/>
      <sheetName val="yf, Russia, 2001"/>
      <sheetName val="yf, Russia, 2002"/>
      <sheetName val="yf, Russia, 2003"/>
      <sheetName val="yf, Russia, 2004"/>
      <sheetName val="yf, Russia, 2005"/>
      <sheetName val="yf, Russia, 2006"/>
      <sheetName val="yf, Russia, 2007"/>
      <sheetName val="yf, Russia, 2008"/>
      <sheetName val="yf, Russia, 2009"/>
      <sheetName val="yf, Russia, 2010"/>
      <sheetName val="yf, Russia, 2011"/>
      <sheetName val="yf, Russia, 2012"/>
      <sheetName val="yf, Russia, 2013"/>
      <sheetName val="yf, Russia, 2014"/>
      <sheetName val="yf, Russia, 2015"/>
      <sheetName val="ynf, Russia, 1980"/>
      <sheetName val="ynf, Russia, 1985"/>
      <sheetName val="ynf, Russia, 1988"/>
      <sheetName val="ynf, Russia, 1989"/>
      <sheetName val="ynf, Russia, 1990"/>
      <sheetName val="ynf, Russia, 1991"/>
      <sheetName val="ynf, Russia, 1992"/>
      <sheetName val="ynf, Russia, 1993"/>
      <sheetName val="ynf, Russia, 1994"/>
      <sheetName val="ynf, Russia, 1995"/>
      <sheetName val="ynf, Russia, 1996"/>
      <sheetName val="ynf, Russia, 1997"/>
      <sheetName val="ynf, Russia, 1998"/>
      <sheetName val="ynf, Russia, 1999"/>
      <sheetName val="ynf, Russia, 2000"/>
      <sheetName val="ynf, Russia, 2001"/>
      <sheetName val="ynf, Russia, 2002"/>
      <sheetName val="ynf, Russia, 2003"/>
      <sheetName val="ynf, Russia, 2004"/>
      <sheetName val="ynf, Russia, 2005"/>
      <sheetName val="ynf, Russia, 2006"/>
      <sheetName val="ynf, Russia, 2007"/>
      <sheetName val="ynf, Russia, 2008"/>
      <sheetName val="ynf, Russia, 2009"/>
      <sheetName val="ynf, Russia, 2010"/>
      <sheetName val="ynf, Russia, 2011"/>
      <sheetName val="ynf, Russia, 2012"/>
      <sheetName val="ynf, Russia, 2013"/>
      <sheetName val="ynf, Russia, 2014"/>
      <sheetName val="ynf, Russia, 2015"/>
      <sheetName val="Russia, 1980"/>
      <sheetName val="Russia, 1985"/>
      <sheetName val="Russia, 1988"/>
      <sheetName val="Russia, 1989"/>
      <sheetName val="Russia, 1990"/>
      <sheetName val="Russia, 1991"/>
      <sheetName val="Russia, 1992"/>
      <sheetName val="Russia, 1993"/>
      <sheetName val="Russia, 1994"/>
      <sheetName val="Russia, 1995"/>
      <sheetName val="Russia, 1996"/>
      <sheetName val="Russia, 1997"/>
      <sheetName val="Russia, 1998"/>
      <sheetName val="Russia, 1999"/>
      <sheetName val="Russia, 2000"/>
      <sheetName val="Russia, 2001"/>
      <sheetName val="Russia, 2002"/>
      <sheetName val="Russia, 2003"/>
      <sheetName val="Russia, 2004"/>
      <sheetName val="Russia, 2005"/>
      <sheetName val="Russia, 2006"/>
      <sheetName val="Russia, 2007"/>
      <sheetName val="Russia, 2008"/>
      <sheetName val="Russia, 2009"/>
      <sheetName val="Russia, 2010"/>
      <sheetName val="Russia, 2011"/>
      <sheetName val="Russia, 2012"/>
      <sheetName val="Russia, 2013"/>
      <sheetName val="Russia, 2014"/>
      <sheetName val="Russia, 2015"/>
    </sheetNames>
    <sheetDataSet>
      <sheetData sheetId="0">
        <row r="62">
          <cell r="E62">
            <v>0.31003222310188383</v>
          </cell>
          <cell r="F62">
            <v>0.47974779773038673</v>
          </cell>
          <cell r="G62">
            <v>0.21021997916772944</v>
          </cell>
          <cell r="H62">
            <v>3.4531406415392284E-2</v>
          </cell>
          <cell r="I62">
            <v>0.27819566696416587</v>
          </cell>
        </row>
        <row r="63">
          <cell r="E63">
            <v>0.30878963153704519</v>
          </cell>
          <cell r="F63">
            <v>0.4675085179944381</v>
          </cell>
          <cell r="G63">
            <v>0.22370185046851671</v>
          </cell>
          <cell r="H63">
            <v>4.383918799997874E-2</v>
          </cell>
          <cell r="I63">
            <v>0.28291066142264754</v>
          </cell>
        </row>
        <row r="64">
          <cell r="E64">
            <v>0.3095571171557463</v>
          </cell>
          <cell r="F64">
            <v>0.46666214450534671</v>
          </cell>
          <cell r="G64">
            <v>0.22378073833890696</v>
          </cell>
          <cell r="H64">
            <v>4.8104495943912987E-2</v>
          </cell>
          <cell r="I64">
            <v>0.28128275007475168</v>
          </cell>
        </row>
        <row r="65">
          <cell r="E65">
            <v>0.3013272923155248</v>
          </cell>
          <cell r="F65">
            <v>0.46142950983707731</v>
          </cell>
          <cell r="G65">
            <v>0.23724319784739786</v>
          </cell>
          <cell r="H65">
            <v>5.3985125129453249E-2</v>
          </cell>
          <cell r="I65">
            <v>0.2962001891573891</v>
          </cell>
        </row>
        <row r="66">
          <cell r="E66">
            <v>0.29471152100144982</v>
          </cell>
          <cell r="F66">
            <v>0.4694906726002076</v>
          </cell>
          <cell r="G66">
            <v>0.23579780639834255</v>
          </cell>
          <cell r="H66">
            <v>7.3356594963235475E-2</v>
          </cell>
          <cell r="I66">
            <v>0.30906856246292591</v>
          </cell>
        </row>
        <row r="67">
          <cell r="E67">
            <v>0.29000214765850418</v>
          </cell>
          <cell r="F67">
            <v>0.46372016769503732</v>
          </cell>
          <cell r="G67">
            <v>0.24627768464645847</v>
          </cell>
          <cell r="H67">
            <v>8.3915511799702219E-2</v>
          </cell>
          <cell r="I67">
            <v>0.31913904775865376</v>
          </cell>
        </row>
        <row r="68">
          <cell r="E68">
            <v>0.21873316054726188</v>
          </cell>
          <cell r="F68">
            <v>0.45758224058663877</v>
          </cell>
          <cell r="G68">
            <v>0.32368459886609935</v>
          </cell>
          <cell r="H68">
            <v>0.10105131508527762</v>
          </cell>
          <cell r="I68">
            <v>0.43268218240700662</v>
          </cell>
        </row>
        <row r="69">
          <cell r="E69">
            <v>0.20114715456189725</v>
          </cell>
          <cell r="F69">
            <v>0.45597371233539741</v>
          </cell>
          <cell r="G69">
            <v>0.34287913310270535</v>
          </cell>
          <cell r="H69">
            <v>0.11138224680456112</v>
          </cell>
          <cell r="I69">
            <v>0.4625742151401937</v>
          </cell>
        </row>
        <row r="70">
          <cell r="E70">
            <v>0.1529147740443223</v>
          </cell>
          <cell r="F70">
            <v>0.44129755979604507</v>
          </cell>
          <cell r="G70">
            <v>0.40578766615963263</v>
          </cell>
          <cell r="H70">
            <v>0.11830439951363676</v>
          </cell>
          <cell r="I70">
            <v>0.54071391350589693</v>
          </cell>
        </row>
        <row r="71">
          <cell r="E71">
            <v>0.13829915694210515</v>
          </cell>
          <cell r="F71">
            <v>0.43721280620327019</v>
          </cell>
          <cell r="G71">
            <v>0.42448803685462466</v>
          </cell>
          <cell r="H71">
            <v>0.14034011964408138</v>
          </cell>
          <cell r="I71">
            <v>0.56712931086076424</v>
          </cell>
        </row>
        <row r="72">
          <cell r="E72">
            <v>9.602332677525427E-2</v>
          </cell>
          <cell r="F72">
            <v>0.42076118697392095</v>
          </cell>
          <cell r="G72">
            <v>0.48321548625082478</v>
          </cell>
          <cell r="H72">
            <v>0.15839004257222652</v>
          </cell>
          <cell r="I72">
            <v>0.63726045773364604</v>
          </cell>
        </row>
        <row r="73">
          <cell r="E73">
            <v>0.12309478036476929</v>
          </cell>
          <cell r="F73">
            <v>0.41977605453264227</v>
          </cell>
          <cell r="G73">
            <v>0.45712916510258844</v>
          </cell>
          <cell r="H73">
            <v>0.16057100362318541</v>
          </cell>
          <cell r="I73">
            <v>0.59820678632240742</v>
          </cell>
        </row>
        <row r="74">
          <cell r="E74">
            <v>0.14242017907921822</v>
          </cell>
          <cell r="F74">
            <v>0.41812821322409277</v>
          </cell>
          <cell r="G74">
            <v>0.43945160769668901</v>
          </cell>
          <cell r="H74">
            <v>0.16273528316986133</v>
          </cell>
          <cell r="I74">
            <v>0.57074963749619201</v>
          </cell>
        </row>
        <row r="75">
          <cell r="E75">
            <v>0.1383758621001856</v>
          </cell>
          <cell r="F75">
            <v>0.39320063056577936</v>
          </cell>
          <cell r="G75">
            <v>0.46842350733403504</v>
          </cell>
          <cell r="H75">
            <v>0.19537633526888476</v>
          </cell>
          <cell r="I75">
            <v>0.58699609915493056</v>
          </cell>
        </row>
        <row r="76">
          <cell r="E76">
            <v>0.13358050572024005</v>
          </cell>
          <cell r="F76">
            <v>0.37522761162328128</v>
          </cell>
          <cell r="G76">
            <v>0.49119188265647867</v>
          </cell>
          <cell r="H76">
            <v>0.2219858647007312</v>
          </cell>
          <cell r="I76">
            <v>0.60222079878440127</v>
          </cell>
        </row>
        <row r="77">
          <cell r="E77">
            <v>0.13385316668293401</v>
          </cell>
          <cell r="F77">
            <v>0.3677230557150945</v>
          </cell>
          <cell r="G77">
            <v>0.49842377760197148</v>
          </cell>
          <cell r="H77">
            <v>0.25076093661928223</v>
          </cell>
          <cell r="I77">
            <v>0.60704608622472733</v>
          </cell>
        </row>
        <row r="78">
          <cell r="E78">
            <v>0.13770864039568453</v>
          </cell>
          <cell r="F78">
            <v>0.37993681814935415</v>
          </cell>
          <cell r="G78">
            <v>0.48235454145496132</v>
          </cell>
          <cell r="H78">
            <v>0.24971086721882185</v>
          </cell>
          <cell r="I78">
            <v>0.59403584751999006</v>
          </cell>
        </row>
        <row r="79">
          <cell r="E79">
            <v>0.13421311100770128</v>
          </cell>
          <cell r="F79">
            <v>0.38079726891345989</v>
          </cell>
          <cell r="G79">
            <v>0.48498962007883883</v>
          </cell>
          <cell r="H79">
            <v>0.24799079968702384</v>
          </cell>
          <cell r="I79">
            <v>0.59901775163598359</v>
          </cell>
        </row>
        <row r="80">
          <cell r="E80">
            <v>0.13936260919442034</v>
          </cell>
          <cell r="F80">
            <v>0.37518763565762103</v>
          </cell>
          <cell r="G80">
            <v>0.48544975514795863</v>
          </cell>
          <cell r="H80">
            <v>0.23249859298997388</v>
          </cell>
          <cell r="I80">
            <v>0.59199398587225005</v>
          </cell>
        </row>
        <row r="81">
          <cell r="E81">
            <v>0.14367107998157269</v>
          </cell>
          <cell r="F81">
            <v>0.37955991728169475</v>
          </cell>
          <cell r="G81">
            <v>0.47676900273673256</v>
          </cell>
          <cell r="H81">
            <v>0.25368724719360713</v>
          </cell>
          <cell r="I81">
            <v>0.5855084212962538</v>
          </cell>
        </row>
        <row r="82">
          <cell r="E82">
            <v>0.13922924201557552</v>
          </cell>
          <cell r="F82">
            <v>0.36588775455753347</v>
          </cell>
          <cell r="G82">
            <v>0.49488300342689101</v>
          </cell>
          <cell r="H82">
            <v>0.25829722484635748</v>
          </cell>
          <cell r="I82">
            <v>0.59709744766587391</v>
          </cell>
        </row>
        <row r="83">
          <cell r="E83">
            <v>0.1366999324650815</v>
          </cell>
          <cell r="F83">
            <v>0.37127302111529004</v>
          </cell>
          <cell r="G83">
            <v>0.49202704641962847</v>
          </cell>
          <cell r="H83">
            <v>0.27243099971046486</v>
          </cell>
          <cell r="I83">
            <v>0.599254090921022</v>
          </cell>
        </row>
        <row r="84">
          <cell r="E84">
            <v>0.13422850513610618</v>
          </cell>
          <cell r="F84">
            <v>0.3427953210189717</v>
          </cell>
          <cell r="G84">
            <v>0.52297617384492212</v>
          </cell>
          <cell r="H84">
            <v>0.25347042090729366</v>
          </cell>
          <cell r="I84">
            <v>0.61137889558449388</v>
          </cell>
        </row>
        <row r="85">
          <cell r="E85">
            <v>0.14477170095337066</v>
          </cell>
          <cell r="F85">
            <v>0.357168042477153</v>
          </cell>
          <cell r="G85">
            <v>0.49806025656947633</v>
          </cell>
          <cell r="H85">
            <v>0.21444455013409572</v>
          </cell>
          <cell r="I85">
            <v>0.58905714412685484</v>
          </cell>
        </row>
        <row r="86">
          <cell r="E86">
            <v>0.15839616157208503</v>
          </cell>
          <cell r="F86">
            <v>0.37157659061617876</v>
          </cell>
          <cell r="G86">
            <v>0.47002724781173622</v>
          </cell>
          <cell r="H86">
            <v>0.20318375314095821</v>
          </cell>
          <cell r="I86">
            <v>0.56286356062628329</v>
          </cell>
        </row>
        <row r="87">
          <cell r="E87">
            <v>0.15952430404998152</v>
          </cell>
          <cell r="F87">
            <v>0.35810547750713895</v>
          </cell>
          <cell r="G87">
            <v>0.48237021844287953</v>
          </cell>
          <cell r="H87">
            <v>0.21796025650563741</v>
          </cell>
          <cell r="I87">
            <v>0.56766885524848476</v>
          </cell>
        </row>
        <row r="88">
          <cell r="E88">
            <v>0.16596662292649944</v>
          </cell>
          <cell r="F88">
            <v>0.37710081195389455</v>
          </cell>
          <cell r="G88">
            <v>0.456932565119606</v>
          </cell>
          <cell r="H88">
            <v>0.2014312540020784</v>
          </cell>
          <cell r="I88">
            <v>0.54969146830262616</v>
          </cell>
        </row>
        <row r="89">
          <cell r="E89">
            <v>0.1609462661599077</v>
          </cell>
          <cell r="F89">
            <v>0.36462958107980459</v>
          </cell>
          <cell r="G89">
            <v>0.47442415276028771</v>
          </cell>
          <cell r="H89">
            <v>0.21398782628067711</v>
          </cell>
          <cell r="I89">
            <v>0.56174092832952738</v>
          </cell>
        </row>
        <row r="90">
          <cell r="E90">
            <v>0.16779376682345404</v>
          </cell>
          <cell r="F90">
            <v>0.37368871812294552</v>
          </cell>
          <cell r="G90">
            <v>0.45851751505360044</v>
          </cell>
          <cell r="H90">
            <v>0.20733722785296474</v>
          </cell>
          <cell r="I90">
            <v>0.5483027168083936</v>
          </cell>
        </row>
        <row r="91">
          <cell r="E91">
            <v>0.16953903251861091</v>
          </cell>
          <cell r="F91">
            <v>0.37317901315390106</v>
          </cell>
          <cell r="G91">
            <v>0.45728195432748803</v>
          </cell>
          <cell r="H91">
            <v>0.20631107802842294</v>
          </cell>
          <cell r="I91">
            <v>0.54682022571796551</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ries"/>
      <sheetName val="yf, Russia, 1980"/>
      <sheetName val="yf, Russia, 1985"/>
      <sheetName val="yf, Russia, 1988"/>
      <sheetName val="yf, Russia, 1989"/>
      <sheetName val="yf, Russia, 1990"/>
      <sheetName val="yf, Russia, 1991"/>
      <sheetName val="yf, Russia, 1992"/>
      <sheetName val="yf, Russia, 1993"/>
      <sheetName val="yf, Russia, 1994"/>
      <sheetName val="yf, Russia, 1995"/>
      <sheetName val="yf, Russia, 1996"/>
      <sheetName val="yf, Russia, 1997"/>
      <sheetName val="yf, Russia, 1998"/>
      <sheetName val="yf, Russia, 1999"/>
      <sheetName val="yf, Russia, 2000"/>
      <sheetName val="yf, Russia, 2001"/>
      <sheetName val="yf, Russia, 2002"/>
      <sheetName val="yf, Russia, 2003"/>
      <sheetName val="yf, Russia, 2004"/>
      <sheetName val="yf, Russia, 2005"/>
      <sheetName val="yf, Russia, 2006"/>
      <sheetName val="yf, Russia, 2007"/>
      <sheetName val="yf, Russia, 2008"/>
      <sheetName val="yf, Russia, 2009"/>
      <sheetName val="yf, Russia, 2010"/>
      <sheetName val="yf, Russia, 2011"/>
      <sheetName val="yf, Russia, 2012"/>
      <sheetName val="yf, Russia, 2013"/>
      <sheetName val="yf, Russia, 2014"/>
      <sheetName val="yf, Russia, 2015"/>
      <sheetName val="ynf, Russia, 1980"/>
      <sheetName val="ynf, Russia, 1985"/>
      <sheetName val="ynf, Russia, 1988"/>
      <sheetName val="ynf, Russia, 1989"/>
      <sheetName val="ynf, Russia, 1990"/>
      <sheetName val="ynf, Russia, 1991"/>
      <sheetName val="ynf, Russia, 1992"/>
      <sheetName val="ynf, Russia, 1993"/>
      <sheetName val="ynf, Russia, 1994"/>
      <sheetName val="ynf, Russia, 1995"/>
      <sheetName val="ynf, Russia, 1996"/>
      <sheetName val="ynf, Russia, 1997"/>
      <sheetName val="ynf, Russia, 1998"/>
      <sheetName val="ynf, Russia, 1999"/>
      <sheetName val="ynf, Russia, 2000"/>
      <sheetName val="ynf, Russia, 2001"/>
      <sheetName val="ynf, Russia, 2002"/>
      <sheetName val="ynf, Russia, 2003"/>
      <sheetName val="ynf, Russia, 2004"/>
      <sheetName val="ynf, Russia, 2005"/>
      <sheetName val="ynf, Russia, 2006"/>
      <sheetName val="ynf, Russia, 2007"/>
      <sheetName val="ynf, Russia, 2008"/>
      <sheetName val="ynf, Russia, 2009"/>
      <sheetName val="ynf, Russia, 2010"/>
      <sheetName val="ynf, Russia, 2011"/>
      <sheetName val="ynf, Russia, 2012"/>
      <sheetName val="ynf, Russia, 2013"/>
      <sheetName val="ynf, Russia, 2014"/>
      <sheetName val="ynf, Russia, 2015"/>
      <sheetName val="Russia, 1980"/>
      <sheetName val="Russia, 1985"/>
      <sheetName val="Russia, 1988"/>
      <sheetName val="Russia, 1989"/>
      <sheetName val="Russia, 1990"/>
      <sheetName val="Russia, 1991"/>
      <sheetName val="Russia, 1992"/>
      <sheetName val="Russia, 1993"/>
      <sheetName val="Russia, 1994"/>
      <sheetName val="Russia, 1995"/>
      <sheetName val="Russia, 1996"/>
      <sheetName val="Russia, 1997"/>
      <sheetName val="Russia, 1998"/>
      <sheetName val="Russia, 1999"/>
      <sheetName val="Russia, 2000"/>
      <sheetName val="Russia, 2001"/>
      <sheetName val="Russia, 2002"/>
      <sheetName val="Russia, 2003"/>
      <sheetName val="Russia, 2004"/>
      <sheetName val="Russia, 2005"/>
      <sheetName val="Russia, 2006"/>
      <sheetName val="Russia, 2007"/>
      <sheetName val="Russia, 2008"/>
      <sheetName val="Russia, 2009"/>
      <sheetName val="Russia, 2010"/>
      <sheetName val="Russia, 2011"/>
      <sheetName val="Russia, 2012"/>
      <sheetName val="Russia, 2013"/>
      <sheetName val="Russia, 2014"/>
      <sheetName val="Russia, 2015"/>
    </sheetNames>
    <sheetDataSet>
      <sheetData sheetId="0">
        <row r="62">
          <cell r="E62">
            <v>0.31003222310188383</v>
          </cell>
          <cell r="F62">
            <v>0.47974779773038673</v>
          </cell>
          <cell r="G62">
            <v>0.21021997916772944</v>
          </cell>
          <cell r="H62">
            <v>3.4531406415392284E-2</v>
          </cell>
          <cell r="I62">
            <v>0.27819566696416587</v>
          </cell>
        </row>
        <row r="63">
          <cell r="E63">
            <v>0.30878963153704519</v>
          </cell>
          <cell r="F63">
            <v>0.4675085179944381</v>
          </cell>
          <cell r="G63">
            <v>0.22370185046851671</v>
          </cell>
          <cell r="H63">
            <v>4.383918799997874E-2</v>
          </cell>
          <cell r="I63">
            <v>0.28291066142264754</v>
          </cell>
        </row>
        <row r="64">
          <cell r="E64">
            <v>0.3095571171557463</v>
          </cell>
          <cell r="F64">
            <v>0.46666214450534671</v>
          </cell>
          <cell r="G64">
            <v>0.22378073833890696</v>
          </cell>
          <cell r="H64">
            <v>4.8104495943912987E-2</v>
          </cell>
          <cell r="I64">
            <v>0.28128275007475168</v>
          </cell>
        </row>
        <row r="65">
          <cell r="E65">
            <v>0.3013272923155248</v>
          </cell>
          <cell r="F65">
            <v>0.46142950983707731</v>
          </cell>
          <cell r="G65">
            <v>0.23724319784739786</v>
          </cell>
          <cell r="H65">
            <v>5.3985125129453249E-2</v>
          </cell>
          <cell r="I65">
            <v>0.2962001891573891</v>
          </cell>
        </row>
        <row r="66">
          <cell r="E66">
            <v>0.29471152100144982</v>
          </cell>
          <cell r="F66">
            <v>0.4694906726002076</v>
          </cell>
          <cell r="G66">
            <v>0.23579780639834255</v>
          </cell>
          <cell r="H66">
            <v>7.3356594963235475E-2</v>
          </cell>
          <cell r="I66">
            <v>0.30906856246292591</v>
          </cell>
        </row>
        <row r="67">
          <cell r="E67">
            <v>0.29000214765850418</v>
          </cell>
          <cell r="F67">
            <v>0.46372016769503732</v>
          </cell>
          <cell r="G67">
            <v>0.24627768464645847</v>
          </cell>
          <cell r="H67">
            <v>8.3915511799702219E-2</v>
          </cell>
          <cell r="I67">
            <v>0.31913904775865376</v>
          </cell>
        </row>
        <row r="68">
          <cell r="E68">
            <v>0.21873316054726188</v>
          </cell>
          <cell r="F68">
            <v>0.45758224058663877</v>
          </cell>
          <cell r="G68">
            <v>0.32368459886609935</v>
          </cell>
          <cell r="H68">
            <v>0.10105131508527762</v>
          </cell>
          <cell r="I68">
            <v>0.43268218240700662</v>
          </cell>
        </row>
        <row r="69">
          <cell r="E69">
            <v>0.20114715456189725</v>
          </cell>
          <cell r="F69">
            <v>0.45597371233539741</v>
          </cell>
          <cell r="G69">
            <v>0.34287913310270535</v>
          </cell>
          <cell r="H69">
            <v>0.11138224680456112</v>
          </cell>
          <cell r="I69">
            <v>0.4625742151401937</v>
          </cell>
        </row>
        <row r="70">
          <cell r="E70">
            <v>0.1529147740443223</v>
          </cell>
          <cell r="F70">
            <v>0.44129755979604507</v>
          </cell>
          <cell r="G70">
            <v>0.40578766615963263</v>
          </cell>
          <cell r="H70">
            <v>0.11830439951363676</v>
          </cell>
          <cell r="I70">
            <v>0.54071391350589693</v>
          </cell>
        </row>
        <row r="71">
          <cell r="E71">
            <v>0.13829915694210515</v>
          </cell>
          <cell r="F71">
            <v>0.43721280620327019</v>
          </cell>
          <cell r="G71">
            <v>0.42448803685462466</v>
          </cell>
          <cell r="H71">
            <v>0.14034011964408138</v>
          </cell>
          <cell r="I71">
            <v>0.56712931086076424</v>
          </cell>
        </row>
        <row r="72">
          <cell r="E72">
            <v>9.602332677525427E-2</v>
          </cell>
          <cell r="F72">
            <v>0.42076118697392095</v>
          </cell>
          <cell r="G72">
            <v>0.48321548625082478</v>
          </cell>
          <cell r="H72">
            <v>0.15839004257222652</v>
          </cell>
          <cell r="I72">
            <v>0.63726045773364604</v>
          </cell>
        </row>
        <row r="73">
          <cell r="E73">
            <v>0.12407397755222105</v>
          </cell>
          <cell r="F73">
            <v>0.42313890801837128</v>
          </cell>
          <cell r="G73">
            <v>0.45278711442940767</v>
          </cell>
          <cell r="H73">
            <v>0.15365757197665361</v>
          </cell>
          <cell r="I73">
            <v>0.59494119556620717</v>
          </cell>
        </row>
        <row r="74">
          <cell r="E74">
            <v>0.14367551497065345</v>
          </cell>
          <cell r="F74">
            <v>0.42246102481833625</v>
          </cell>
          <cell r="G74">
            <v>0.4338634602110103</v>
          </cell>
          <cell r="H74">
            <v>0.15372641889175576</v>
          </cell>
          <cell r="I74">
            <v>0.56654184684157372</v>
          </cell>
        </row>
        <row r="75">
          <cell r="E75">
            <v>0.13995254397628132</v>
          </cell>
          <cell r="F75">
            <v>0.39860149796866057</v>
          </cell>
          <cell r="G75">
            <v>0.46144595805505811</v>
          </cell>
          <cell r="H75">
            <v>0.18406772735145266</v>
          </cell>
          <cell r="I75">
            <v>0.58172789827222005</v>
          </cell>
        </row>
        <row r="76">
          <cell r="E76">
            <v>0.13521599480152169</v>
          </cell>
          <cell r="F76">
            <v>0.38091602726172508</v>
          </cell>
          <cell r="G76">
            <v>0.48386797793675324</v>
          </cell>
          <cell r="H76">
            <v>0.21006983726597112</v>
          </cell>
          <cell r="I76">
            <v>0.59670850104885176</v>
          </cell>
        </row>
        <row r="77">
          <cell r="E77">
            <v>0.13437698892915229</v>
          </cell>
          <cell r="F77">
            <v>0.3695577253883236</v>
          </cell>
          <cell r="G77">
            <v>0.49606528568252412</v>
          </cell>
          <cell r="H77">
            <v>0.24692195773682227</v>
          </cell>
          <cell r="I77">
            <v>0.60527327784802765</v>
          </cell>
        </row>
        <row r="78">
          <cell r="E78">
            <v>0.13823441123532876</v>
          </cell>
          <cell r="F78">
            <v>0.38176143544960078</v>
          </cell>
          <cell r="G78">
            <v>0.48000415331507046</v>
          </cell>
          <cell r="H78">
            <v>0.24586071841451412</v>
          </cell>
          <cell r="I78">
            <v>0.59226991148898378</v>
          </cell>
        </row>
        <row r="79">
          <cell r="E79">
            <v>0.13476137711812397</v>
          </cell>
          <cell r="F79">
            <v>0.38269893235375502</v>
          </cell>
          <cell r="G79">
            <v>0.48253969052812101</v>
          </cell>
          <cell r="H79">
            <v>0.24398561906290708</v>
          </cell>
          <cell r="I79">
            <v>0.59717891790205613</v>
          </cell>
        </row>
        <row r="80">
          <cell r="E80">
            <v>0.13979945359787449</v>
          </cell>
          <cell r="F80">
            <v>0.37672925458250434</v>
          </cell>
          <cell r="G80">
            <v>0.48347129181962117</v>
          </cell>
          <cell r="H80">
            <v>0.22926552342420536</v>
          </cell>
          <cell r="I80">
            <v>0.59051630168687552</v>
          </cell>
        </row>
        <row r="81">
          <cell r="E81">
            <v>0.14406228780146102</v>
          </cell>
          <cell r="F81">
            <v>0.38094201315019666</v>
          </cell>
          <cell r="G81">
            <v>0.47499569904834232</v>
          </cell>
          <cell r="H81">
            <v>0.25075126967864697</v>
          </cell>
          <cell r="I81">
            <v>0.58418412832543254</v>
          </cell>
        </row>
        <row r="82">
          <cell r="E82">
            <v>0.13959970655883791</v>
          </cell>
          <cell r="F82">
            <v>0.36724108109059744</v>
          </cell>
          <cell r="G82">
            <v>0.49315921235056465</v>
          </cell>
          <cell r="H82">
            <v>0.25544026071457271</v>
          </cell>
          <cell r="I82">
            <v>0.59582029050216079</v>
          </cell>
        </row>
        <row r="83">
          <cell r="E83">
            <v>0.13703470336038559</v>
          </cell>
          <cell r="F83">
            <v>0.37251289723306691</v>
          </cell>
          <cell r="G83">
            <v>0.4904523994065475</v>
          </cell>
          <cell r="H83">
            <v>0.26977724303091061</v>
          </cell>
          <cell r="I83">
            <v>0.59808821743354201</v>
          </cell>
        </row>
        <row r="84">
          <cell r="E84">
            <v>0.13443818117079676</v>
          </cell>
          <cell r="F84">
            <v>0.3436400653828916</v>
          </cell>
          <cell r="G84">
            <v>0.52192175344631164</v>
          </cell>
          <cell r="H84">
            <v>0.25165621481260042</v>
          </cell>
          <cell r="I84">
            <v>0.610615182609763</v>
          </cell>
        </row>
        <row r="85">
          <cell r="E85">
            <v>0.1449738066209515</v>
          </cell>
          <cell r="F85">
            <v>0.35804213504587939</v>
          </cell>
          <cell r="G85">
            <v>0.49698405833316911</v>
          </cell>
          <cell r="H85">
            <v>0.21257155242429923</v>
          </cell>
          <cell r="I85">
            <v>0.58829112007515505</v>
          </cell>
        </row>
        <row r="86">
          <cell r="E86">
            <v>0.15858489844284318</v>
          </cell>
          <cell r="F86">
            <v>0.37258446335288159</v>
          </cell>
          <cell r="G86">
            <v>0.46883063820427523</v>
          </cell>
          <cell r="H86">
            <v>0.20100697101557125</v>
          </cell>
          <cell r="I86">
            <v>0.56204557692399248</v>
          </cell>
        </row>
        <row r="87">
          <cell r="E87">
            <v>0.15973210492204193</v>
          </cell>
          <cell r="F87">
            <v>0.35919642254020473</v>
          </cell>
          <cell r="G87">
            <v>0.48107147253775334</v>
          </cell>
          <cell r="H87">
            <v>0.21550846331199122</v>
          </cell>
          <cell r="I87">
            <v>0.56677183910505846</v>
          </cell>
        </row>
        <row r="88">
          <cell r="E88">
            <v>0.16616921996189338</v>
          </cell>
          <cell r="F88">
            <v>0.3781111282421652</v>
          </cell>
          <cell r="G88">
            <v>0.45571965179594143</v>
          </cell>
          <cell r="H88">
            <v>0.1991340096362747</v>
          </cell>
          <cell r="I88">
            <v>0.54884119221242145</v>
          </cell>
        </row>
        <row r="89">
          <cell r="E89">
            <v>0.16117421209357186</v>
          </cell>
          <cell r="F89">
            <v>0.36573695545368562</v>
          </cell>
          <cell r="G89">
            <v>0.47308883245274252</v>
          </cell>
          <cell r="H89">
            <v>0.21148001699627847</v>
          </cell>
          <cell r="I89">
            <v>0.56080355535959825</v>
          </cell>
        </row>
        <row r="90">
          <cell r="E90">
            <v>0.16803940064015566</v>
          </cell>
          <cell r="F90">
            <v>0.37485142576001168</v>
          </cell>
          <cell r="G90">
            <v>0.45710917359983266</v>
          </cell>
          <cell r="H90">
            <v>0.20468476562511564</v>
          </cell>
          <cell r="I90">
            <v>0.54730672243749723</v>
          </cell>
        </row>
        <row r="91">
          <cell r="E91">
            <v>0.16982116699483552</v>
          </cell>
          <cell r="F91">
            <v>0.37453711793415911</v>
          </cell>
          <cell r="G91">
            <v>0.45564171507100537</v>
          </cell>
          <cell r="H91">
            <v>0.20323094736435415</v>
          </cell>
          <cell r="I91">
            <v>0.54566075239563361</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ries"/>
      <sheetName val="yf, Russia, 1980"/>
      <sheetName val="yf, Russia, 1985"/>
      <sheetName val="yf, Russia, 1988"/>
      <sheetName val="yf, Russia, 1989"/>
      <sheetName val="yf, Russia, 1990"/>
      <sheetName val="yf, Russia, 1991"/>
      <sheetName val="yf, Russia, 1992"/>
      <sheetName val="yf, Russia, 1993"/>
      <sheetName val="yf, Russia, 1994"/>
      <sheetName val="yf, Russia, 1995"/>
      <sheetName val="yf, Russia, 1996"/>
      <sheetName val="yf, Russia, 1997"/>
      <sheetName val="yf, Russia, 1998"/>
      <sheetName val="yf, Russia, 1999"/>
      <sheetName val="yf, Russia, 2000"/>
      <sheetName val="yf, Russia, 2001"/>
      <sheetName val="yf, Russia, 2002"/>
      <sheetName val="yf, Russia, 2003"/>
      <sheetName val="yf, Russia, 2004"/>
      <sheetName val="yf, Russia, 2005"/>
      <sheetName val="yf, Russia, 2006"/>
      <sheetName val="yf, Russia, 2007"/>
      <sheetName val="yf, Russia, 2008"/>
      <sheetName val="yf, Russia, 2009"/>
      <sheetName val="yf, Russia, 2010"/>
      <sheetName val="yf, Russia, 2011"/>
      <sheetName val="yf, Russia, 2012"/>
      <sheetName val="yf, Russia, 2013"/>
      <sheetName val="yf, Russia, 2014"/>
      <sheetName val="yf, Russia, 2015"/>
      <sheetName val="ynf, Russia, 1980"/>
      <sheetName val="ynf, Russia, 1985"/>
      <sheetName val="ynf, Russia, 1988"/>
      <sheetName val="ynf, Russia, 1989"/>
      <sheetName val="ynf, Russia, 1990"/>
      <sheetName val="ynf, Russia, 1991"/>
      <sheetName val="ynf, Russia, 1992"/>
      <sheetName val="ynf, Russia, 1993"/>
      <sheetName val="ynf, Russia, 1994"/>
      <sheetName val="ynf, Russia, 1995"/>
      <sheetName val="ynf, Russia, 1996"/>
      <sheetName val="ynf, Russia, 1997"/>
      <sheetName val="ynf, Russia, 1998"/>
      <sheetName val="ynf, Russia, 1999"/>
      <sheetName val="ynf, Russia, 2000"/>
      <sheetName val="ynf, Russia, 2001"/>
      <sheetName val="ynf, Russia, 2002"/>
      <sheetName val="ynf, Russia, 2003"/>
      <sheetName val="ynf, Russia, 2004"/>
      <sheetName val="ynf, Russia, 2005"/>
      <sheetName val="ynf, Russia, 2006"/>
      <sheetName val="ynf, Russia, 2007"/>
      <sheetName val="ynf, Russia, 2008"/>
      <sheetName val="ynf, Russia, 2009"/>
      <sheetName val="ynf, Russia, 2010"/>
      <sheetName val="ynf, Russia, 2011"/>
      <sheetName val="ynf, Russia, 2012"/>
      <sheetName val="ynf, Russia, 2013"/>
      <sheetName val="ynf, Russia, 2014"/>
      <sheetName val="ynf, Russia, 2015"/>
      <sheetName val="Russia, 1980"/>
      <sheetName val="Russia, 1985"/>
      <sheetName val="Russia, 1988"/>
      <sheetName val="Russia, 1989"/>
      <sheetName val="Russia, 1990"/>
      <sheetName val="Russia, 1991"/>
      <sheetName val="Russia, 1992"/>
      <sheetName val="Russia, 1993"/>
      <sheetName val="Russia, 1994"/>
      <sheetName val="Russia, 1995"/>
      <sheetName val="Russia, 1996"/>
      <sheetName val="Russia, 1997"/>
      <sheetName val="Russia, 1998"/>
      <sheetName val="Russia, 1999"/>
      <sheetName val="Russia, 2000"/>
      <sheetName val="Russia, 2001"/>
      <sheetName val="Russia, 2002"/>
      <sheetName val="Russia, 2003"/>
      <sheetName val="Russia, 2004"/>
      <sheetName val="Russia, 2005"/>
      <sheetName val="Russia, 2006"/>
      <sheetName val="Russia, 2007"/>
      <sheetName val="Russia, 2008"/>
      <sheetName val="Russia, 2009"/>
      <sheetName val="Russia, 2010"/>
      <sheetName val="Russia, 2011"/>
      <sheetName val="Russia, 2012"/>
      <sheetName val="Russia, 2013"/>
      <sheetName val="Russia, 2014"/>
      <sheetName val="Russia, 2015"/>
    </sheetNames>
    <sheetDataSet>
      <sheetData sheetId="0">
        <row r="62">
          <cell r="E62">
            <v>0.31003222310188383</v>
          </cell>
          <cell r="F62">
            <v>0.47974779773038673</v>
          </cell>
          <cell r="G62">
            <v>0.21021997916772944</v>
          </cell>
          <cell r="H62">
            <v>3.4531406415392284E-2</v>
          </cell>
          <cell r="I62">
            <v>0.27819566696416587</v>
          </cell>
        </row>
        <row r="63">
          <cell r="E63">
            <v>0.30878963153704519</v>
          </cell>
          <cell r="F63">
            <v>0.4675085179944381</v>
          </cell>
          <cell r="G63">
            <v>0.22370185046851671</v>
          </cell>
          <cell r="H63">
            <v>4.383918799997874E-2</v>
          </cell>
          <cell r="I63">
            <v>0.28291066142264754</v>
          </cell>
        </row>
        <row r="64">
          <cell r="E64">
            <v>0.3095571171557463</v>
          </cell>
          <cell r="F64">
            <v>0.46666214450534671</v>
          </cell>
          <cell r="G64">
            <v>0.22378073833890696</v>
          </cell>
          <cell r="H64">
            <v>4.8104495943912987E-2</v>
          </cell>
          <cell r="I64">
            <v>0.28128275007475168</v>
          </cell>
        </row>
        <row r="65">
          <cell r="E65">
            <v>0.3013272923155248</v>
          </cell>
          <cell r="F65">
            <v>0.46142950983707731</v>
          </cell>
          <cell r="G65">
            <v>0.23724319784739786</v>
          </cell>
          <cell r="H65">
            <v>5.3985125129453249E-2</v>
          </cell>
          <cell r="I65">
            <v>0.2962001891573891</v>
          </cell>
        </row>
        <row r="66">
          <cell r="E66">
            <v>0.29471152100144982</v>
          </cell>
          <cell r="F66">
            <v>0.4694906726002076</v>
          </cell>
          <cell r="G66">
            <v>0.23579780639834255</v>
          </cell>
          <cell r="H66">
            <v>7.3356594963235475E-2</v>
          </cell>
          <cell r="I66">
            <v>0.30906856246292591</v>
          </cell>
        </row>
        <row r="67">
          <cell r="E67">
            <v>0.29000214765850418</v>
          </cell>
          <cell r="F67">
            <v>0.46372016769503732</v>
          </cell>
          <cell r="G67">
            <v>0.24627768464645847</v>
          </cell>
          <cell r="H67">
            <v>8.3915511799702219E-2</v>
          </cell>
          <cell r="I67">
            <v>0.31913904775865376</v>
          </cell>
        </row>
        <row r="68">
          <cell r="E68">
            <v>0.21873316054726188</v>
          </cell>
          <cell r="F68">
            <v>0.45758224058663877</v>
          </cell>
          <cell r="G68">
            <v>0.32368459886609935</v>
          </cell>
          <cell r="H68">
            <v>0.10105131508527762</v>
          </cell>
          <cell r="I68">
            <v>0.43268218240700662</v>
          </cell>
        </row>
        <row r="69">
          <cell r="E69">
            <v>0.20114715456189725</v>
          </cell>
          <cell r="F69">
            <v>0.45597371233539741</v>
          </cell>
          <cell r="G69">
            <v>0.34287913310270535</v>
          </cell>
          <cell r="H69">
            <v>0.11138224680456112</v>
          </cell>
          <cell r="I69">
            <v>0.4625742151401937</v>
          </cell>
        </row>
        <row r="70">
          <cell r="E70">
            <v>0.1529147740443223</v>
          </cell>
          <cell r="F70">
            <v>0.44129755979604507</v>
          </cell>
          <cell r="G70">
            <v>0.40578766615963263</v>
          </cell>
          <cell r="H70">
            <v>0.11830439951363676</v>
          </cell>
          <cell r="I70">
            <v>0.54071391350589693</v>
          </cell>
        </row>
        <row r="71">
          <cell r="E71">
            <v>0.13829915694210515</v>
          </cell>
          <cell r="F71">
            <v>0.43721280620327019</v>
          </cell>
          <cell r="G71">
            <v>0.42448803685462466</v>
          </cell>
          <cell r="H71">
            <v>0.14034011964408138</v>
          </cell>
          <cell r="I71">
            <v>0.56712931086076424</v>
          </cell>
        </row>
        <row r="72">
          <cell r="E72">
            <v>9.602332677525427E-2</v>
          </cell>
          <cell r="F72">
            <v>0.42076118697392095</v>
          </cell>
          <cell r="G72">
            <v>0.48321548625082478</v>
          </cell>
          <cell r="H72">
            <v>0.15839004257222652</v>
          </cell>
          <cell r="I72">
            <v>0.63726045773364604</v>
          </cell>
        </row>
        <row r="73">
          <cell r="E73">
            <v>0.12448136947849964</v>
          </cell>
          <cell r="F73">
            <v>0.42454477645607258</v>
          </cell>
          <cell r="G73">
            <v>0.45097385406542778</v>
          </cell>
          <cell r="H73">
            <v>0.150772929155156</v>
          </cell>
          <cell r="I73">
            <v>0.59357895312132314</v>
          </cell>
        </row>
        <row r="74">
          <cell r="E74">
            <v>0.14422819471943782</v>
          </cell>
          <cell r="F74">
            <v>0.42438079933572398</v>
          </cell>
          <cell r="G74">
            <v>0.4313910059448382</v>
          </cell>
          <cell r="H74">
            <v>0.14974253898620393</v>
          </cell>
          <cell r="I74">
            <v>0.56468245288124308</v>
          </cell>
        </row>
        <row r="75">
          <cell r="E75">
            <v>0.14070323511762739</v>
          </cell>
          <cell r="F75">
            <v>0.40119531562241439</v>
          </cell>
          <cell r="G75">
            <v>0.45810144925995822</v>
          </cell>
          <cell r="H75">
            <v>0.17865248814529988</v>
          </cell>
          <cell r="I75">
            <v>0.57920694694621488</v>
          </cell>
        </row>
        <row r="76">
          <cell r="E76">
            <v>0.13596493944872234</v>
          </cell>
          <cell r="F76">
            <v>0.38354422351243367</v>
          </cell>
          <cell r="G76">
            <v>0.48049083703884399</v>
          </cell>
          <cell r="H76">
            <v>0.20457509920034153</v>
          </cell>
          <cell r="I76">
            <v>0.59417125192703679</v>
          </cell>
        </row>
        <row r="77">
          <cell r="E77">
            <v>0.13467481775047929</v>
          </cell>
          <cell r="F77">
            <v>0.37060395990438028</v>
          </cell>
          <cell r="G77">
            <v>0.49472122234514043</v>
          </cell>
          <cell r="H77">
            <v>0.24472474360326729</v>
          </cell>
          <cell r="I77">
            <v>0.60426359390839934</v>
          </cell>
        </row>
        <row r="78">
          <cell r="E78">
            <v>0.13850550121967031</v>
          </cell>
          <cell r="F78">
            <v>0.382704395071989</v>
          </cell>
          <cell r="G78">
            <v>0.47879010370834069</v>
          </cell>
          <cell r="H78">
            <v>0.24387187426533519</v>
          </cell>
          <cell r="I78">
            <v>0.59135820402298123</v>
          </cell>
        </row>
        <row r="79">
          <cell r="E79">
            <v>0.13500930203071682</v>
          </cell>
          <cell r="F79">
            <v>0.38356126872202234</v>
          </cell>
          <cell r="G79">
            <v>0.48142942924726084</v>
          </cell>
          <cell r="H79">
            <v>0.24216889937965649</v>
          </cell>
          <cell r="I79">
            <v>0.59634590079076588</v>
          </cell>
        </row>
        <row r="80">
          <cell r="E80">
            <v>0.14021822966777509</v>
          </cell>
          <cell r="F80">
            <v>0.37820852986465836</v>
          </cell>
          <cell r="G80">
            <v>0.48157324046756655</v>
          </cell>
          <cell r="H80">
            <v>0.22616902727892033</v>
          </cell>
          <cell r="I80">
            <v>0.58910015318542719</v>
          </cell>
        </row>
        <row r="81">
          <cell r="E81">
            <v>0.14443953562960021</v>
          </cell>
          <cell r="F81">
            <v>0.38227563752055599</v>
          </cell>
          <cell r="G81">
            <v>0.4732848268498438</v>
          </cell>
          <cell r="H81">
            <v>0.24792874954678604</v>
          </cell>
          <cell r="I81">
            <v>0.58290765841957182</v>
          </cell>
        </row>
        <row r="82">
          <cell r="E82">
            <v>0.1398301083975344</v>
          </cell>
          <cell r="F82">
            <v>0.36808357917732165</v>
          </cell>
          <cell r="G82">
            <v>0.49208631242514395</v>
          </cell>
          <cell r="H82">
            <v>0.25366356483511765</v>
          </cell>
          <cell r="I82">
            <v>0.59502573538338766</v>
          </cell>
        </row>
        <row r="83">
          <cell r="E83">
            <v>0.13718445496590093</v>
          </cell>
          <cell r="F83">
            <v>0.37306962705495167</v>
          </cell>
          <cell r="G83">
            <v>0.4897459179791474</v>
          </cell>
          <cell r="H83">
            <v>0.26858610196079302</v>
          </cell>
          <cell r="I83">
            <v>0.59756540233502164</v>
          </cell>
        </row>
        <row r="84">
          <cell r="E84">
            <v>0.13461204809678451</v>
          </cell>
          <cell r="F84">
            <v>0.34433370750879388</v>
          </cell>
          <cell r="G84">
            <v>0.52105424439442161</v>
          </cell>
          <cell r="H84">
            <v>0.25017770789771887</v>
          </cell>
          <cell r="I84">
            <v>0.6099861299735494</v>
          </cell>
        </row>
        <row r="85">
          <cell r="E85">
            <v>0.14510318397698851</v>
          </cell>
          <cell r="F85">
            <v>0.35860151889580133</v>
          </cell>
          <cell r="G85">
            <v>0.49629529712721016</v>
          </cell>
          <cell r="H85">
            <v>0.2113738823359565</v>
          </cell>
          <cell r="I85">
            <v>0.58780101267620921</v>
          </cell>
        </row>
        <row r="86">
          <cell r="E86">
            <v>0.15868236502693944</v>
          </cell>
          <cell r="F86">
            <v>0.37310673985570081</v>
          </cell>
          <cell r="G86">
            <v>0.46821089511735975</v>
          </cell>
          <cell r="H86">
            <v>0.19987869270664857</v>
          </cell>
          <cell r="I86">
            <v>0.56162226031301543</v>
          </cell>
        </row>
        <row r="87">
          <cell r="E87">
            <v>0.15984023021727078</v>
          </cell>
          <cell r="F87">
            <v>0.3597671549373187</v>
          </cell>
          <cell r="G87">
            <v>0.48039261484541051</v>
          </cell>
          <cell r="H87">
            <v>0.21422236455486998</v>
          </cell>
          <cell r="I87">
            <v>0.56630342931021005</v>
          </cell>
        </row>
        <row r="88">
          <cell r="E88">
            <v>0.16628129800813851</v>
          </cell>
          <cell r="F88">
            <v>0.37867032428143366</v>
          </cell>
          <cell r="G88">
            <v>0.45504837771042783</v>
          </cell>
          <cell r="H88">
            <v>0.19786318872581019</v>
          </cell>
          <cell r="I88">
            <v>0.54837074311217293</v>
          </cell>
        </row>
        <row r="89">
          <cell r="E89">
            <v>0.16128887151283833</v>
          </cell>
          <cell r="F89">
            <v>0.36629707028228697</v>
          </cell>
          <cell r="G89">
            <v>0.4724140582048747</v>
          </cell>
          <cell r="H89">
            <v>0.21021418081367962</v>
          </cell>
          <cell r="I89">
            <v>0.56033032288542017</v>
          </cell>
        </row>
        <row r="90">
          <cell r="E90">
            <v>0.16816301999505279</v>
          </cell>
          <cell r="F90">
            <v>0.37544013164618056</v>
          </cell>
          <cell r="G90">
            <v>0.45639684835876665</v>
          </cell>
          <cell r="H90">
            <v>0.20334420281845614</v>
          </cell>
          <cell r="I90">
            <v>0.54680333269061521</v>
          </cell>
        </row>
        <row r="91">
          <cell r="E91">
            <v>0.1699589489486677</v>
          </cell>
          <cell r="F91">
            <v>0.37520843051846481</v>
          </cell>
          <cell r="G91">
            <v>0.45483262053286749</v>
          </cell>
          <cell r="H91">
            <v>0.20170666972684925</v>
          </cell>
          <cell r="I91">
            <v>0.54508991894545034</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ries"/>
      <sheetName val="yf, Russia, 1980"/>
      <sheetName val="yf, Russia, 1985"/>
      <sheetName val="yf, Russia, 1988"/>
      <sheetName val="yf, Russia, 1989"/>
      <sheetName val="yf, Russia, 1990"/>
      <sheetName val="yf, Russia, 1991"/>
      <sheetName val="yf, Russia, 1992"/>
      <sheetName val="yf, Russia, 1993"/>
      <sheetName val="yf, Russia, 1994"/>
      <sheetName val="yf, Russia, 1995"/>
      <sheetName val="yf, Russia, 1996"/>
      <sheetName val="yf, Russia, 1997"/>
      <sheetName val="yf, Russia, 1998"/>
      <sheetName val="yf, Russia, 1999"/>
      <sheetName val="yf, Russia, 2000"/>
      <sheetName val="yf, Russia, 2001"/>
      <sheetName val="yf, Russia, 2002"/>
      <sheetName val="yf, Russia, 2003"/>
      <sheetName val="yf, Russia, 2004"/>
      <sheetName val="yf, Russia, 2005"/>
      <sheetName val="yf, Russia, 2006"/>
      <sheetName val="yf, Russia, 2007"/>
      <sheetName val="yf, Russia, 2008"/>
      <sheetName val="yf, Russia, 2009"/>
      <sheetName val="yf, Russia, 2010"/>
      <sheetName val="yf, Russia, 2011"/>
      <sheetName val="yf, Russia, 2012"/>
      <sheetName val="yf, Russia, 2013"/>
      <sheetName val="yf, Russia, 2014"/>
      <sheetName val="yf, Russia, 2015"/>
      <sheetName val="ynf, Russia, 1980"/>
      <sheetName val="ynf, Russia, 1985"/>
      <sheetName val="ynf, Russia, 1988"/>
      <sheetName val="ynf, Russia, 1989"/>
      <sheetName val="ynf, Russia, 1990"/>
      <sheetName val="ynf, Russia, 1991"/>
      <sheetName val="ynf, Russia, 1992"/>
      <sheetName val="ynf, Russia, 1993"/>
      <sheetName val="ynf, Russia, 1994"/>
      <sheetName val="ynf, Russia, 1995"/>
      <sheetName val="ynf, Russia, 1996"/>
      <sheetName val="ynf, Russia, 1997"/>
      <sheetName val="ynf, Russia, 1998"/>
      <sheetName val="ynf, Russia, 1999"/>
      <sheetName val="ynf, Russia, 2000"/>
      <sheetName val="ynf, Russia, 2001"/>
      <sheetName val="ynf, Russia, 2002"/>
      <sheetName val="ynf, Russia, 2003"/>
      <sheetName val="ynf, Russia, 2004"/>
      <sheetName val="ynf, Russia, 2005"/>
      <sheetName val="ynf, Russia, 2006"/>
      <sheetName val="ynf, Russia, 2007"/>
      <sheetName val="ynf, Russia, 2008"/>
      <sheetName val="ynf, Russia, 2009"/>
      <sheetName val="ynf, Russia, 2010"/>
      <sheetName val="ynf, Russia, 2011"/>
      <sheetName val="ynf, Russia, 2012"/>
      <sheetName val="ynf, Russia, 2013"/>
      <sheetName val="ynf, Russia, 2014"/>
      <sheetName val="ynf, Russia, 2015"/>
      <sheetName val="Russia, 1980"/>
      <sheetName val="Russia, 1985"/>
      <sheetName val="Russia, 1988"/>
      <sheetName val="Russia, 1989"/>
      <sheetName val="Russia, 1990"/>
      <sheetName val="Russia, 1991"/>
      <sheetName val="Russia, 1992"/>
      <sheetName val="Russia, 1993"/>
      <sheetName val="Russia, 1994"/>
      <sheetName val="Russia, 1995"/>
      <sheetName val="Russia, 1996"/>
      <sheetName val="Russia, 1997"/>
      <sheetName val="Russia, 1998"/>
      <sheetName val="Russia, 1999"/>
      <sheetName val="Russia, 2000"/>
      <sheetName val="Russia, 2001"/>
      <sheetName val="Russia, 2002"/>
      <sheetName val="Russia, 2003"/>
      <sheetName val="Russia, 2004"/>
      <sheetName val="Russia, 2005"/>
      <sheetName val="Russia, 2006"/>
      <sheetName val="Russia, 2007"/>
      <sheetName val="Russia, 2008"/>
      <sheetName val="Russia, 2009"/>
      <sheetName val="Russia, 2010"/>
      <sheetName val="Russia, 2011"/>
      <sheetName val="Russia, 2012"/>
      <sheetName val="Russia, 2013"/>
      <sheetName val="Russia, 2014"/>
      <sheetName val="Russia, 2015"/>
    </sheetNames>
    <sheetDataSet>
      <sheetData sheetId="0">
        <row r="62">
          <cell r="E62">
            <v>0.31003222310188383</v>
          </cell>
          <cell r="F62">
            <v>0.47974779773038673</v>
          </cell>
          <cell r="G62">
            <v>0.21021997916772944</v>
          </cell>
          <cell r="H62">
            <v>3.4531406415392284E-2</v>
          </cell>
          <cell r="I62">
            <v>0.27819566696416587</v>
          </cell>
        </row>
        <row r="63">
          <cell r="E63">
            <v>0.30878963153704519</v>
          </cell>
          <cell r="F63">
            <v>0.4675085179944381</v>
          </cell>
          <cell r="G63">
            <v>0.22370185046851671</v>
          </cell>
          <cell r="H63">
            <v>4.383918799997874E-2</v>
          </cell>
          <cell r="I63">
            <v>0.28291066142264754</v>
          </cell>
        </row>
        <row r="64">
          <cell r="E64">
            <v>0.3095571171557463</v>
          </cell>
          <cell r="F64">
            <v>0.46666214450534671</v>
          </cell>
          <cell r="G64">
            <v>0.22378073833890696</v>
          </cell>
          <cell r="H64">
            <v>4.8104495943912987E-2</v>
          </cell>
          <cell r="I64">
            <v>0.28128275007475168</v>
          </cell>
        </row>
        <row r="65">
          <cell r="E65">
            <v>0.3013272923155248</v>
          </cell>
          <cell r="F65">
            <v>0.46142950983707731</v>
          </cell>
          <cell r="G65">
            <v>0.23724319784739786</v>
          </cell>
          <cell r="H65">
            <v>5.3985125129453249E-2</v>
          </cell>
          <cell r="I65">
            <v>0.2962001891573891</v>
          </cell>
        </row>
        <row r="66">
          <cell r="E66">
            <v>0.29471152100144982</v>
          </cell>
          <cell r="F66">
            <v>0.4694906726002076</v>
          </cell>
          <cell r="G66">
            <v>0.23579780639834255</v>
          </cell>
          <cell r="H66">
            <v>7.3356594963235475E-2</v>
          </cell>
          <cell r="I66">
            <v>0.30906856246292591</v>
          </cell>
        </row>
        <row r="67">
          <cell r="E67">
            <v>0.29000214765850418</v>
          </cell>
          <cell r="F67">
            <v>0.46372016769503732</v>
          </cell>
          <cell r="G67">
            <v>0.24627768464645847</v>
          </cell>
          <cell r="H67">
            <v>8.3915511799702219E-2</v>
          </cell>
          <cell r="I67">
            <v>0.31913904775865376</v>
          </cell>
        </row>
        <row r="68">
          <cell r="E68">
            <v>0.21873316054726188</v>
          </cell>
          <cell r="F68">
            <v>0.45758224058663877</v>
          </cell>
          <cell r="G68">
            <v>0.32368459886609935</v>
          </cell>
          <cell r="H68">
            <v>0.10105131508527762</v>
          </cell>
          <cell r="I68">
            <v>0.43268218240700662</v>
          </cell>
        </row>
        <row r="69">
          <cell r="E69">
            <v>0.20114715456189725</v>
          </cell>
          <cell r="F69">
            <v>0.45597371233539741</v>
          </cell>
          <cell r="G69">
            <v>0.34287913310270535</v>
          </cell>
          <cell r="H69">
            <v>0.11138224680456112</v>
          </cell>
          <cell r="I69">
            <v>0.4625742151401937</v>
          </cell>
        </row>
        <row r="70">
          <cell r="E70">
            <v>0.1529147740443223</v>
          </cell>
          <cell r="F70">
            <v>0.44129755979604507</v>
          </cell>
          <cell r="G70">
            <v>0.40578766615963263</v>
          </cell>
          <cell r="H70">
            <v>0.11830439951363676</v>
          </cell>
          <cell r="I70">
            <v>0.54071391350589693</v>
          </cell>
        </row>
        <row r="71">
          <cell r="E71">
            <v>0.13829915694210515</v>
          </cell>
          <cell r="F71">
            <v>0.43721280620327019</v>
          </cell>
          <cell r="G71">
            <v>0.42448803685462466</v>
          </cell>
          <cell r="H71">
            <v>0.14034011964408138</v>
          </cell>
          <cell r="I71">
            <v>0.56712931086076424</v>
          </cell>
        </row>
        <row r="72">
          <cell r="E72">
            <v>9.602332677525427E-2</v>
          </cell>
          <cell r="F72">
            <v>0.42076118697392095</v>
          </cell>
          <cell r="G72">
            <v>0.48321548625082478</v>
          </cell>
          <cell r="H72">
            <v>0.15839004257222652</v>
          </cell>
          <cell r="I72">
            <v>0.63726045773364604</v>
          </cell>
        </row>
        <row r="73">
          <cell r="E73">
            <v>0.12462935714305312</v>
          </cell>
          <cell r="F73">
            <v>0.42505642777724822</v>
          </cell>
          <cell r="G73">
            <v>0.45031421507969865</v>
          </cell>
          <cell r="H73">
            <v>0.14972467724719538</v>
          </cell>
          <cell r="I73">
            <v>0.59308364271419123</v>
          </cell>
        </row>
        <row r="74">
          <cell r="E74">
            <v>0.1444312305643759</v>
          </cell>
          <cell r="F74">
            <v>0.42508778905031191</v>
          </cell>
          <cell r="G74">
            <v>0.43048098038531218</v>
          </cell>
          <cell r="H74">
            <v>0.14827725537949316</v>
          </cell>
          <cell r="I74">
            <v>0.56399847764987499</v>
          </cell>
        </row>
        <row r="75">
          <cell r="E75">
            <v>0.14098708150072181</v>
          </cell>
          <cell r="F75">
            <v>0.4021795653104196</v>
          </cell>
          <cell r="G75">
            <v>0.45683335318885859</v>
          </cell>
          <cell r="H75">
            <v>0.17660136348863756</v>
          </cell>
          <cell r="I75">
            <v>0.57825187139678746</v>
          </cell>
        </row>
        <row r="76">
          <cell r="E76">
            <v>0.13625388592931109</v>
          </cell>
          <cell r="F76">
            <v>0.38456175589658353</v>
          </cell>
          <cell r="G76">
            <v>0.47918435817410537</v>
          </cell>
          <cell r="H76">
            <v>0.20245404822800672</v>
          </cell>
          <cell r="I76">
            <v>0.59319051005877554</v>
          </cell>
        </row>
        <row r="77">
          <cell r="E77">
            <v>0.13488136825486718</v>
          </cell>
          <cell r="F77">
            <v>0.37133089331240426</v>
          </cell>
          <cell r="G77">
            <v>0.49378773843272855</v>
          </cell>
          <cell r="H77">
            <v>0.24320291290709198</v>
          </cell>
          <cell r="I77">
            <v>0.60356257896637544</v>
          </cell>
        </row>
        <row r="78">
          <cell r="E78">
            <v>0.13866288403227611</v>
          </cell>
          <cell r="F78">
            <v>0.38325259690742453</v>
          </cell>
          <cell r="G78">
            <v>0.47808451906029936</v>
          </cell>
          <cell r="H78">
            <v>0.24271742098275165</v>
          </cell>
          <cell r="I78">
            <v>0.59082844539079815</v>
          </cell>
        </row>
        <row r="79">
          <cell r="E79">
            <v>0.13530425086356501</v>
          </cell>
          <cell r="F79">
            <v>0.38458771456257329</v>
          </cell>
          <cell r="G79">
            <v>0.4801080345738617</v>
          </cell>
          <cell r="H79">
            <v>0.24001252848341861</v>
          </cell>
          <cell r="I79">
            <v>0.59535535931354389</v>
          </cell>
        </row>
        <row r="80">
          <cell r="E80">
            <v>0.14039299981083875</v>
          </cell>
          <cell r="F80">
            <v>0.37882854133987398</v>
          </cell>
          <cell r="G80">
            <v>0.48077845884928727</v>
          </cell>
          <cell r="H80">
            <v>0.22486955986243023</v>
          </cell>
          <cell r="I80">
            <v>0.58850729430560023</v>
          </cell>
        </row>
        <row r="81">
          <cell r="E81">
            <v>0.14456998060861126</v>
          </cell>
          <cell r="F81">
            <v>0.38273870416329964</v>
          </cell>
          <cell r="G81">
            <v>0.4726913152280891</v>
          </cell>
          <cell r="H81">
            <v>0.24694566010419952</v>
          </cell>
          <cell r="I81">
            <v>0.58246476913336664</v>
          </cell>
        </row>
        <row r="82">
          <cell r="E82">
            <v>0.13994635553363444</v>
          </cell>
          <cell r="F82">
            <v>0.36851015977841672</v>
          </cell>
          <cell r="G82">
            <v>0.49154348468794884</v>
          </cell>
          <cell r="H82">
            <v>0.25276276398531489</v>
          </cell>
          <cell r="I82">
            <v>0.59462388436077163</v>
          </cell>
        </row>
        <row r="83">
          <cell r="E83">
            <v>0.13728776844305224</v>
          </cell>
          <cell r="F83">
            <v>0.37345388397013762</v>
          </cell>
          <cell r="G83">
            <v>0.48925834758681014</v>
          </cell>
          <cell r="H83">
            <v>0.26776557558610742</v>
          </cell>
          <cell r="I83">
            <v>0.59720463660778478</v>
          </cell>
        </row>
        <row r="84">
          <cell r="E84">
            <v>0.13470666094064387</v>
          </cell>
          <cell r="F84">
            <v>0.34471395846844677</v>
          </cell>
          <cell r="G84">
            <v>0.52057938059090936</v>
          </cell>
          <cell r="H84">
            <v>0.24936004404925446</v>
          </cell>
          <cell r="I84">
            <v>0.60964217723812908</v>
          </cell>
        </row>
        <row r="85">
          <cell r="E85">
            <v>0.14515314268002877</v>
          </cell>
          <cell r="F85">
            <v>0.35881890075699407</v>
          </cell>
          <cell r="G85">
            <v>0.49602795656297716</v>
          </cell>
          <cell r="H85">
            <v>0.21090849262574607</v>
          </cell>
          <cell r="I85">
            <v>0.5876107924268581</v>
          </cell>
        </row>
        <row r="86">
          <cell r="E86">
            <v>0.15874701046149797</v>
          </cell>
          <cell r="F86">
            <v>0.37345362973047541</v>
          </cell>
          <cell r="G86">
            <v>0.46779935980802662</v>
          </cell>
          <cell r="H86">
            <v>0.19912656843182014</v>
          </cell>
          <cell r="I86">
            <v>0.56134130584541708</v>
          </cell>
        </row>
        <row r="87">
          <cell r="E87">
            <v>0.15990951583114199</v>
          </cell>
          <cell r="F87">
            <v>0.36013518481316781</v>
          </cell>
          <cell r="G87">
            <v>0.4799552993556902</v>
          </cell>
          <cell r="H87">
            <v>0.21339108189320014</v>
          </cell>
          <cell r="I87">
            <v>0.56600199040258303</v>
          </cell>
        </row>
        <row r="88">
          <cell r="E88">
            <v>0.16636513509061568</v>
          </cell>
          <cell r="F88">
            <v>0.37908603734163515</v>
          </cell>
          <cell r="G88">
            <v>0.45454882756774917</v>
          </cell>
          <cell r="H88">
            <v>0.19692331435740851</v>
          </cell>
          <cell r="I88">
            <v>0.54802032356383279</v>
          </cell>
        </row>
        <row r="89">
          <cell r="E89">
            <v>0.16136208598203394</v>
          </cell>
          <cell r="F89">
            <v>0.36665631545634431</v>
          </cell>
          <cell r="G89">
            <v>0.47198159856162175</v>
          </cell>
          <cell r="H89">
            <v>0.20939799957673688</v>
          </cell>
          <cell r="I89">
            <v>0.56002724595600739</v>
          </cell>
        </row>
        <row r="90">
          <cell r="E90">
            <v>0.16824151920040376</v>
          </cell>
          <cell r="F90">
            <v>0.37581591869319492</v>
          </cell>
          <cell r="G90">
            <v>0.45594256210640133</v>
          </cell>
          <cell r="H90">
            <v>0.2024881112200882</v>
          </cell>
          <cell r="I90">
            <v>0.54648260743124411</v>
          </cell>
        </row>
        <row r="91">
          <cell r="E91">
            <v>0.17004052653365276</v>
          </cell>
          <cell r="F91">
            <v>0.37561187135483781</v>
          </cell>
          <cell r="G91">
            <v>0.45434760211150943</v>
          </cell>
          <cell r="H91">
            <v>0.20078967620498847</v>
          </cell>
          <cell r="I91">
            <v>0.54474849329562858</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ba table"/>
    </sheetNames>
    <sheetDataSet>
      <sheetData sheetId="0" refreshError="1"/>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ries"/>
      <sheetName val="total, RU, 1991"/>
      <sheetName val="total, RU, 1992"/>
      <sheetName val="total, RU, 1993"/>
      <sheetName val="total, RU, 1994"/>
      <sheetName val="total, RU, 1996"/>
      <sheetName val="total, RU, 1997"/>
      <sheetName val="total, RU, 1998"/>
      <sheetName val="total, RU, 1999"/>
      <sheetName val="total, RU, 2000"/>
      <sheetName val="total, RU, 2001"/>
      <sheetName val="total, RU, 2002"/>
      <sheetName val="total, RU, 2003"/>
      <sheetName val="total, RU, 2004"/>
      <sheetName val="total, RU, 2006"/>
      <sheetName val="total, RU, 2007"/>
      <sheetName val="total, RU, 2008"/>
      <sheetName val="total, RU, 2009"/>
      <sheetName val="total, RU, 2010"/>
      <sheetName val="total, RU, 2011"/>
      <sheetName val="total, RU, 2012"/>
      <sheetName val="total, RU, 2013"/>
      <sheetName val="total, RU, 2014"/>
      <sheetName val="total, RU, 2015"/>
    </sheetNames>
    <sheetDataSet>
      <sheetData sheetId="0">
        <row r="3">
          <cell r="E3">
            <v>0.25631433406659565</v>
          </cell>
          <cell r="F3">
            <v>0.47442554827063416</v>
          </cell>
          <cell r="G3">
            <v>0.26926011766277019</v>
          </cell>
          <cell r="H3">
            <v>5.3471324598877212E-2</v>
          </cell>
          <cell r="I3">
            <v>0.35804393337756651</v>
          </cell>
        </row>
        <row r="4">
          <cell r="E4">
            <v>0.24135020058101253</v>
          </cell>
          <cell r="F4">
            <v>0.46906041508549351</v>
          </cell>
          <cell r="G4">
            <v>0.28958938433349396</v>
          </cell>
          <cell r="H4">
            <v>6.5644038538899829E-2</v>
          </cell>
          <cell r="I4">
            <v>0.38555022169549019</v>
          </cell>
        </row>
        <row r="5">
          <cell r="E5">
            <v>0.22102271644110238</v>
          </cell>
          <cell r="F5">
            <v>0.48569837304610364</v>
          </cell>
          <cell r="G5">
            <v>0.29327891051279398</v>
          </cell>
          <cell r="H5">
            <v>4.8069216136210631E-2</v>
          </cell>
          <cell r="I5">
            <v>0.4082170372054677</v>
          </cell>
        </row>
        <row r="6">
          <cell r="E6">
            <v>0.2535525063246209</v>
          </cell>
          <cell r="F6">
            <v>0.47854897773841432</v>
          </cell>
          <cell r="G6">
            <v>0.26789851593696479</v>
          </cell>
          <cell r="H6">
            <v>4.8555966079066218E-2</v>
          </cell>
          <cell r="I6">
            <v>0.36116060788931681</v>
          </cell>
        </row>
        <row r="7">
          <cell r="E7">
            <v>0.24260741806906516</v>
          </cell>
          <cell r="F7">
            <v>0.47817690182350581</v>
          </cell>
          <cell r="G7">
            <v>0.27921568010742903</v>
          </cell>
          <cell r="H7">
            <v>5.205372367853036E-2</v>
          </cell>
          <cell r="I7">
            <v>0.3783490176404688</v>
          </cell>
        </row>
        <row r="8">
          <cell r="E8">
            <v>0.20600769824177245</v>
          </cell>
          <cell r="F8">
            <v>0.5036077336124607</v>
          </cell>
          <cell r="G8">
            <v>0.2903845681457668</v>
          </cell>
          <cell r="H8">
            <v>5.5615000947057118E-2</v>
          </cell>
          <cell r="I8">
            <v>0.43463655013906177</v>
          </cell>
        </row>
        <row r="9">
          <cell r="E9">
            <v>0.23898597806563349</v>
          </cell>
          <cell r="F9">
            <v>0.47369877275215744</v>
          </cell>
          <cell r="G9">
            <v>0.28731524918220908</v>
          </cell>
          <cell r="H9">
            <v>6.4596576773795961E-2</v>
          </cell>
          <cell r="I9">
            <v>0.38963650175437037</v>
          </cell>
        </row>
        <row r="10">
          <cell r="E10">
            <v>0.21925012496417162</v>
          </cell>
          <cell r="F10">
            <v>0.44014731276597507</v>
          </cell>
          <cell r="G10">
            <v>0.3406025622698533</v>
          </cell>
          <cell r="H10">
            <v>0.10093439381602186</v>
          </cell>
          <cell r="I10">
            <v>0.43333969981936299</v>
          </cell>
        </row>
        <row r="11">
          <cell r="E11">
            <v>0.20740865730569913</v>
          </cell>
          <cell r="F11">
            <v>0.46676287788645543</v>
          </cell>
          <cell r="G11">
            <v>0.32582846480784544</v>
          </cell>
          <cell r="H11">
            <v>8.5063798654702621E-2</v>
          </cell>
          <cell r="I11">
            <v>0.44469167617062683</v>
          </cell>
        </row>
        <row r="12">
          <cell r="E12">
            <v>0.20299359380634974</v>
          </cell>
          <cell r="F12">
            <v>0.43566389063734573</v>
          </cell>
          <cell r="G12">
            <v>0.36134251555630453</v>
          </cell>
          <cell r="H12">
            <v>0.11352851782028048</v>
          </cell>
          <cell r="I12">
            <v>0.4620231068087069</v>
          </cell>
        </row>
        <row r="13">
          <cell r="E13">
            <v>0.20660991433133213</v>
          </cell>
          <cell r="F13">
            <v>0.46072927965506488</v>
          </cell>
          <cell r="G13">
            <v>0.33266080601360298</v>
          </cell>
          <cell r="H13">
            <v>9.0389596269636899E-2</v>
          </cell>
          <cell r="I13">
            <v>0.44707611355640908</v>
          </cell>
        </row>
        <row r="14">
          <cell r="E14">
            <v>0.19611113399409441</v>
          </cell>
          <cell r="F14">
            <v>0.42991659888520306</v>
          </cell>
          <cell r="G14">
            <v>0.37397226712070253</v>
          </cell>
          <cell r="H14">
            <v>0.12205938268823829</v>
          </cell>
          <cell r="I14">
            <v>0.47530554343103293</v>
          </cell>
        </row>
        <row r="15">
          <cell r="E15">
            <v>0.20395304071023934</v>
          </cell>
          <cell r="F15">
            <v>0.45267094273754405</v>
          </cell>
          <cell r="G15">
            <v>0.34337601655221661</v>
          </cell>
          <cell r="H15">
            <v>9.7698964729477866E-2</v>
          </cell>
          <cell r="I15">
            <v>0.45215023003402566</v>
          </cell>
        </row>
        <row r="16">
          <cell r="E16">
            <v>0.18765940491970179</v>
          </cell>
          <cell r="F16">
            <v>0.4582922595548693</v>
          </cell>
          <cell r="G16">
            <v>0.35404833552542891</v>
          </cell>
          <cell r="H16">
            <v>0.10121713355636199</v>
          </cell>
          <cell r="I16">
            <v>0.47950272235777358</v>
          </cell>
        </row>
        <row r="17">
          <cell r="E17">
            <v>0.19438215367766742</v>
          </cell>
          <cell r="F17">
            <v>0.46324080601364842</v>
          </cell>
          <cell r="G17">
            <v>0.34237704030868416</v>
          </cell>
          <cell r="H17">
            <v>9.1413113970788148E-2</v>
          </cell>
          <cell r="I17">
            <v>0.46583115707044276</v>
          </cell>
        </row>
        <row r="18">
          <cell r="E18">
            <v>0.20057446288127445</v>
          </cell>
          <cell r="F18">
            <v>0.46557168901603385</v>
          </cell>
          <cell r="G18">
            <v>0.3338538481026917</v>
          </cell>
          <cell r="H18">
            <v>8.5186282466951355E-2</v>
          </cell>
          <cell r="I18">
            <v>0.45393691602642949</v>
          </cell>
        </row>
        <row r="19">
          <cell r="E19">
            <v>0.20348012466058396</v>
          </cell>
          <cell r="F19">
            <v>0.46009802493763413</v>
          </cell>
          <cell r="G19">
            <v>0.33642185040178191</v>
          </cell>
          <cell r="H19">
            <v>8.9340488697952719E-2</v>
          </cell>
          <cell r="I19">
            <v>0.45108843597467307</v>
          </cell>
        </row>
        <row r="20">
          <cell r="E20">
            <v>0.20348012466058396</v>
          </cell>
          <cell r="F20">
            <v>0.46009802493763413</v>
          </cell>
          <cell r="G20">
            <v>0.33642185040178191</v>
          </cell>
          <cell r="H20">
            <v>8.9340488697952719E-2</v>
          </cell>
          <cell r="I20">
            <v>0.45108843597467307</v>
          </cell>
        </row>
        <row r="21">
          <cell r="E21">
            <v>0.2063674219892635</v>
          </cell>
          <cell r="F21">
            <v>0.46406262471668386</v>
          </cell>
          <cell r="G21">
            <v>0.32956995329405264</v>
          </cell>
          <cell r="H21">
            <v>8.316288917690523E-2</v>
          </cell>
          <cell r="I21">
            <v>0.44377957695756026</v>
          </cell>
        </row>
        <row r="22">
          <cell r="E22">
            <v>0.20607089643355159</v>
          </cell>
          <cell r="F22">
            <v>0.45785152790039663</v>
          </cell>
          <cell r="G22">
            <v>0.33607757566605179</v>
          </cell>
          <cell r="H22">
            <v>8.9488985803376109E-2</v>
          </cell>
          <cell r="I22">
            <v>0.44639550162023278</v>
          </cell>
        </row>
        <row r="23">
          <cell r="E23">
            <v>0.20615478306140289</v>
          </cell>
          <cell r="F23">
            <v>0.45199209520259137</v>
          </cell>
          <cell r="G23">
            <v>0.34185312173600574</v>
          </cell>
          <cell r="H23">
            <v>9.5303401717208386E-2</v>
          </cell>
          <cell r="I23">
            <v>0.44849872608981806</v>
          </cell>
        </row>
        <row r="24">
          <cell r="E24">
            <v>0.20591408720180671</v>
          </cell>
          <cell r="F24">
            <v>0.44537878677593906</v>
          </cell>
          <cell r="G24">
            <v>0.34870712602225423</v>
          </cell>
          <cell r="H24">
            <v>0.101672344439813</v>
          </cell>
          <cell r="I24">
            <v>0.45147402092038103</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ries"/>
      <sheetName val="survey income, Russia, 1994"/>
      <sheetName val="survey income, Russia, 1995"/>
      <sheetName val="survey income, Russia, 1996"/>
      <sheetName val="survey income, Russia, 1997"/>
      <sheetName val="survey income, Russia, 1998"/>
      <sheetName val="survey income, Russia, 1999"/>
      <sheetName val="survey income, Russia, 2000"/>
      <sheetName val="survey income, Russia, 2001"/>
      <sheetName val="survey income, Russia, 2002"/>
      <sheetName val="survey income, Russia, 2003"/>
      <sheetName val="survey income, Russia, 2004"/>
      <sheetName val="survey income, Russia, 2005"/>
      <sheetName val="survey income, Russia, 2006"/>
      <sheetName val="survey income, Russia, 2007"/>
      <sheetName val="survey income, Russia, 2008"/>
      <sheetName val="survey income, Russia, 2009"/>
      <sheetName val="survey income, Russia, 2010"/>
      <sheetName val="survey income, Russia, 2011"/>
      <sheetName val="survey income, Russia, 2012"/>
      <sheetName val="survey income, Russia, 2013"/>
      <sheetName val="survey income, Russia, 2014"/>
      <sheetName val="survey income, Russia, 2015"/>
      <sheetName val="narrow survey income, Russia, 2"/>
      <sheetName val="narrow survey income, Russi (1)"/>
      <sheetName val="narrow survey income, Russi (2)"/>
      <sheetName val="narrow survey income, Russi (3)"/>
      <sheetName val="narrow survey income, Russi (4)"/>
      <sheetName val="narrow survey income, Russi (5)"/>
      <sheetName val="narrow survey income, Russi (6)"/>
      <sheetName val="narrow survey income, Russi (7)"/>
      <sheetName val="narrow survey income, Russi (8)"/>
      <sheetName val="narrow survey income, Russi (9)"/>
      <sheetName val="narrow survey income, Russ (10)"/>
      <sheetName val="narrow survey income, Russ (11)"/>
      <sheetName val="narrow survey income, Russ (12)"/>
      <sheetName val="narrow survey income, Russ (13)"/>
      <sheetName val="narrow survey income, Russ (14)"/>
    </sheetNames>
    <sheetDataSet>
      <sheetData sheetId="0">
        <row r="2">
          <cell r="E2">
            <v>0.15591232229308527</v>
          </cell>
          <cell r="F2">
            <v>0.44815578902407799</v>
          </cell>
          <cell r="G2">
            <v>0.39593188868283674</v>
          </cell>
          <cell r="H2">
            <v>0.11261075713554823</v>
          </cell>
          <cell r="I2">
            <v>0.53319323922310935</v>
          </cell>
        </row>
        <row r="3">
          <cell r="E3">
            <v>0.14405612814098723</v>
          </cell>
          <cell r="F3">
            <v>0.45473551502552823</v>
          </cell>
          <cell r="G3">
            <v>0.40120835683348455</v>
          </cell>
          <cell r="H3">
            <v>9.9968426972705568E-2</v>
          </cell>
          <cell r="I3">
            <v>0.54934283255176775</v>
          </cell>
        </row>
        <row r="4">
          <cell r="E4">
            <v>9.8881127749331332E-2</v>
          </cell>
          <cell r="F4">
            <v>0.4411934741715311</v>
          </cell>
          <cell r="G4">
            <v>0.45992539807913757</v>
          </cell>
          <cell r="H4">
            <v>0.13049219576232918</v>
          </cell>
          <cell r="I4">
            <v>0.62343215778064454</v>
          </cell>
        </row>
        <row r="5">
          <cell r="E5">
            <v>0.13044792431734265</v>
          </cell>
          <cell r="F5">
            <v>0.44524703872275323</v>
          </cell>
          <cell r="G5">
            <v>0.42430503695990412</v>
          </cell>
          <cell r="H5">
            <v>0.12219089137697128</v>
          </cell>
          <cell r="I5">
            <v>0.57521248250106916</v>
          </cell>
        </row>
        <row r="6">
          <cell r="E6">
            <v>0.15357265741484183</v>
          </cell>
          <cell r="F6">
            <v>0.44821653859387495</v>
          </cell>
          <cell r="G6">
            <v>0.39821080399128322</v>
          </cell>
          <cell r="H6">
            <v>0.11610964560155988</v>
          </cell>
          <cell r="I6">
            <v>0.53990387661040395</v>
          </cell>
        </row>
        <row r="7">
          <cell r="E7">
            <v>0.15559967141292508</v>
          </cell>
          <cell r="F7">
            <v>0.43905052026286878</v>
          </cell>
          <cell r="G7">
            <v>0.40534980832420614</v>
          </cell>
          <cell r="H7">
            <v>0.10645262869660473</v>
          </cell>
          <cell r="I7">
            <v>0.53788709595738371</v>
          </cell>
        </row>
        <row r="8">
          <cell r="E8">
            <v>0.15646192125676872</v>
          </cell>
          <cell r="F8">
            <v>0.4351514855832565</v>
          </cell>
          <cell r="G8">
            <v>0.40838659315997478</v>
          </cell>
          <cell r="H8">
            <v>0.10234473337561605</v>
          </cell>
          <cell r="I8">
            <v>0.5370818881964764</v>
          </cell>
        </row>
        <row r="9">
          <cell r="E9">
            <v>0.16038009808982912</v>
          </cell>
          <cell r="F9">
            <v>0.43471541042849809</v>
          </cell>
          <cell r="G9">
            <v>0.40490449148167279</v>
          </cell>
          <cell r="H9">
            <v>0.11573051109963861</v>
          </cell>
          <cell r="I9">
            <v>0.53277287986798805</v>
          </cell>
        </row>
        <row r="10">
          <cell r="E10">
            <v>0.17111769282899503</v>
          </cell>
          <cell r="F10">
            <v>0.46565096257624095</v>
          </cell>
          <cell r="G10">
            <v>0.36323134459476403</v>
          </cell>
          <cell r="H10">
            <v>9.3457744534524892E-2</v>
          </cell>
          <cell r="I10">
            <v>0.50027362193782532</v>
          </cell>
        </row>
        <row r="11">
          <cell r="E11">
            <v>0.16953251512827028</v>
          </cell>
          <cell r="F11">
            <v>0.47569036052160635</v>
          </cell>
          <cell r="G11">
            <v>0.35477712435012337</v>
          </cell>
          <cell r="H11">
            <v>8.3093411744651971E-2</v>
          </cell>
          <cell r="I11">
            <v>0.4977484952389496</v>
          </cell>
        </row>
        <row r="12">
          <cell r="E12">
            <v>0.18193850170425641</v>
          </cell>
          <cell r="F12">
            <v>0.48253136558126125</v>
          </cell>
          <cell r="G12">
            <v>0.33553013271448234</v>
          </cell>
          <cell r="H12">
            <v>6.7684748712742104E-2</v>
          </cell>
          <cell r="I12">
            <v>0.47517808474704631</v>
          </cell>
        </row>
        <row r="13">
          <cell r="E13">
            <v>0.18794128440366997</v>
          </cell>
          <cell r="F13">
            <v>0.48817174311926603</v>
          </cell>
          <cell r="G13">
            <v>0.32388697247706399</v>
          </cell>
          <cell r="H13">
            <v>6.7430605504587224E-2</v>
          </cell>
          <cell r="I13">
            <v>0.46404172981071112</v>
          </cell>
        </row>
        <row r="14">
          <cell r="E14">
            <v>0.1886786910287287</v>
          </cell>
          <cell r="F14">
            <v>0.48550143939839074</v>
          </cell>
          <cell r="G14">
            <v>0.32581986957288056</v>
          </cell>
          <cell r="H14">
            <v>6.4581986957288159E-2</v>
          </cell>
          <cell r="I14">
            <v>0.46264806542427006</v>
          </cell>
        </row>
        <row r="15">
          <cell r="E15">
            <v>0.1886136227235613</v>
          </cell>
          <cell r="F15">
            <v>0.50205531341315801</v>
          </cell>
          <cell r="G15">
            <v>0.30933106386328074</v>
          </cell>
          <cell r="H15">
            <v>5.7054673894863212E-2</v>
          </cell>
          <cell r="I15">
            <v>0.4549921814458201</v>
          </cell>
        </row>
        <row r="16">
          <cell r="E16">
            <v>0.19844929345667084</v>
          </cell>
          <cell r="F16">
            <v>0.49266996765223336</v>
          </cell>
          <cell r="G16">
            <v>0.3088807388910958</v>
          </cell>
          <cell r="H16">
            <v>6.3762697917257818E-2</v>
          </cell>
          <cell r="I16">
            <v>0.44387303477339562</v>
          </cell>
        </row>
        <row r="17">
          <cell r="E17">
            <v>0.20596680897947894</v>
          </cell>
          <cell r="F17">
            <v>0.48987191846853106</v>
          </cell>
          <cell r="G17">
            <v>0.30416127255198999</v>
          </cell>
          <cell r="H17">
            <v>5.5944911169260446E-2</v>
          </cell>
          <cell r="I17">
            <v>0.43564159364147548</v>
          </cell>
        </row>
        <row r="18">
          <cell r="E18">
            <v>0.21542396845446732</v>
          </cell>
          <cell r="F18">
            <v>0.48381934877046645</v>
          </cell>
          <cell r="G18">
            <v>0.30075668277506623</v>
          </cell>
          <cell r="H18">
            <v>6.000892343033546E-2</v>
          </cell>
          <cell r="I18">
            <v>0.42462019802074602</v>
          </cell>
        </row>
        <row r="19">
          <cell r="E19">
            <v>0.22278823106745049</v>
          </cell>
          <cell r="F19">
            <v>0.47910623032746935</v>
          </cell>
          <cell r="G19">
            <v>0.29810553860508016</v>
          </cell>
          <cell r="H19">
            <v>6.3173557973307065E-2</v>
          </cell>
          <cell r="I19">
            <v>0.4160370055765048</v>
          </cell>
        </row>
        <row r="20">
          <cell r="E20">
            <v>0.2211074991592864</v>
          </cell>
          <cell r="F20">
            <v>0.48321142995927308</v>
          </cell>
          <cell r="G20">
            <v>0.29568107088144052</v>
          </cell>
          <cell r="H20">
            <v>6.4610049321825E-2</v>
          </cell>
          <cell r="I20">
            <v>0.41717953882377634</v>
          </cell>
        </row>
        <row r="21">
          <cell r="E21">
            <v>0.22359044339030076</v>
          </cell>
          <cell r="F21">
            <v>0.48686161110750081</v>
          </cell>
          <cell r="G21">
            <v>0.28954794550219842</v>
          </cell>
          <cell r="H21">
            <v>5.9396062122295173E-2</v>
          </cell>
          <cell r="I21">
            <v>0.41017593647615663</v>
          </cell>
        </row>
        <row r="22">
          <cell r="E22">
            <v>0.22548818047752572</v>
          </cell>
          <cell r="F22">
            <v>0.48387729362785575</v>
          </cell>
          <cell r="G22">
            <v>0.29063452589461852</v>
          </cell>
          <cell r="H22">
            <v>6.1298862526637916E-2</v>
          </cell>
          <cell r="I22">
            <v>0.40956976718230048</v>
          </cell>
        </row>
        <row r="23">
          <cell r="E23">
            <v>0.22968466849814784</v>
          </cell>
          <cell r="F23">
            <v>0.48863902444678819</v>
          </cell>
          <cell r="G23">
            <v>0.28167630705506397</v>
          </cell>
          <cell r="H23">
            <v>5.776319805878518E-2</v>
          </cell>
          <cell r="I23">
            <v>0.40284450797847837</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ries"/>
      <sheetName val="wealth, Russia, 1995"/>
      <sheetName val="wealth, Russia, 1996"/>
      <sheetName val="wealth, Russia, 1997"/>
      <sheetName val="wealth, Russia, 1998"/>
      <sheetName val="wealth, Russia, 1999"/>
      <sheetName val="wealth, Russia, 2000"/>
      <sheetName val="wealth, Russia, 2001"/>
      <sheetName val="wealth, Russia, 2002"/>
      <sheetName val="wealth, Russia, 2003"/>
      <sheetName val="wealth, Russia, 2004"/>
      <sheetName val="wealth, Russia, 2005"/>
      <sheetName val="wealth, Russia, 2006"/>
      <sheetName val="wealth, Russia, 2007"/>
      <sheetName val="wealth, Russia, 2008"/>
      <sheetName val="wealth, Russia, 2009"/>
      <sheetName val="wealth, Russia, 2010"/>
      <sheetName val="wealth, Russia, 2011"/>
      <sheetName val="wealth, Russia, 2012"/>
      <sheetName val="wealth, Russia, 2013"/>
      <sheetName val="wealth, Russia, 2014"/>
      <sheetName val="wealth, Russia, 2015"/>
    </sheetNames>
    <sheetDataSet>
      <sheetData sheetId="0">
        <row r="2">
          <cell r="E2">
            <v>8.5442992049157285E-2</v>
          </cell>
          <cell r="F2">
            <v>0.38902041367806883</v>
          </cell>
          <cell r="G2">
            <v>0.52553659427277388</v>
          </cell>
          <cell r="H2">
            <v>0.2150312211849508</v>
          </cell>
        </row>
        <row r="3">
          <cell r="E3">
            <v>8.1662226520975212E-2</v>
          </cell>
          <cell r="F3">
            <v>0.37424677699253939</v>
          </cell>
          <cell r="G3">
            <v>0.5440909964864854</v>
          </cell>
          <cell r="H3">
            <v>0.23424172413774674</v>
          </cell>
        </row>
        <row r="4">
          <cell r="E4">
            <v>7.1308428602033236E-2</v>
          </cell>
          <cell r="F4">
            <v>0.33303707120310633</v>
          </cell>
          <cell r="G4">
            <v>0.59565450019486044</v>
          </cell>
          <cell r="H4">
            <v>0.315069520314471</v>
          </cell>
        </row>
        <row r="5">
          <cell r="E5">
            <v>6.6158392610519035E-2</v>
          </cell>
          <cell r="F5">
            <v>0.30979994674511269</v>
          </cell>
          <cell r="G5">
            <v>0.62404166064436828</v>
          </cell>
          <cell r="H5">
            <v>0.35744976128262651</v>
          </cell>
        </row>
        <row r="6">
          <cell r="E6">
            <v>6.0800818237689902E-2</v>
          </cell>
          <cell r="F6">
            <v>0.28178297417854359</v>
          </cell>
          <cell r="G6">
            <v>0.65741620758376651</v>
          </cell>
          <cell r="H6">
            <v>0.41246584648760987</v>
          </cell>
        </row>
        <row r="7">
          <cell r="E7">
            <v>6.2420318075075865E-2</v>
          </cell>
          <cell r="F7">
            <v>0.29110486787639378</v>
          </cell>
          <cell r="G7">
            <v>0.64647481404853036</v>
          </cell>
          <cell r="H7">
            <v>0.39176861703425664</v>
          </cell>
        </row>
        <row r="8">
          <cell r="E8">
            <v>5.8144789459165791E-2</v>
          </cell>
          <cell r="F8">
            <v>0.2744416483743255</v>
          </cell>
          <cell r="G8">
            <v>0.66741356216650871</v>
          </cell>
          <cell r="H8">
            <v>0.42886919183175581</v>
          </cell>
        </row>
        <row r="9">
          <cell r="E9">
            <v>6.1975082296448991E-2</v>
          </cell>
          <cell r="F9">
            <v>0.29501155840818249</v>
          </cell>
          <cell r="G9">
            <v>0.64301335929536851</v>
          </cell>
          <cell r="H9">
            <v>0.38476455529886644</v>
          </cell>
        </row>
        <row r="10">
          <cell r="E10">
            <v>5.7226149048512864E-2</v>
          </cell>
          <cell r="F10">
            <v>0.27568366034738045</v>
          </cell>
          <cell r="G10">
            <v>0.66709019060410668</v>
          </cell>
          <cell r="H10">
            <v>0.42729171521180226</v>
          </cell>
        </row>
        <row r="11">
          <cell r="E11">
            <v>5.5464937877184428E-2</v>
          </cell>
          <cell r="F11">
            <v>0.27429354986559751</v>
          </cell>
          <cell r="G11">
            <v>0.67024151225721806</v>
          </cell>
          <cell r="H11">
            <v>0.43084325363026643</v>
          </cell>
        </row>
        <row r="12">
          <cell r="E12">
            <v>5.7212554042161412E-2</v>
          </cell>
          <cell r="F12">
            <v>0.28567132465032052</v>
          </cell>
          <cell r="G12">
            <v>0.65711612130751806</v>
          </cell>
          <cell r="H12">
            <v>0.40450417335255606</v>
          </cell>
        </row>
        <row r="13">
          <cell r="E13">
            <v>5.8941814014718763E-2</v>
          </cell>
          <cell r="F13">
            <v>0.30270896712423145</v>
          </cell>
          <cell r="G13">
            <v>0.63834921886104978</v>
          </cell>
          <cell r="H13">
            <v>0.36720333762664914</v>
          </cell>
        </row>
        <row r="14">
          <cell r="E14">
            <v>5.6845545726944668E-2</v>
          </cell>
          <cell r="F14">
            <v>0.30458406073871425</v>
          </cell>
          <cell r="G14">
            <v>0.63857039353434109</v>
          </cell>
          <cell r="H14">
            <v>0.35959335171361206</v>
          </cell>
        </row>
        <row r="15">
          <cell r="E15">
            <v>4.9379634560883456E-2</v>
          </cell>
          <cell r="F15">
            <v>0.28619480554758825</v>
          </cell>
          <cell r="G15">
            <v>0.66442555989152829</v>
          </cell>
          <cell r="H15">
            <v>0.39318165766870911</v>
          </cell>
        </row>
        <row r="16">
          <cell r="E16">
            <v>5.1049580209483691E-2</v>
          </cell>
          <cell r="F16">
            <v>0.32017335090265053</v>
          </cell>
          <cell r="G16">
            <v>0.62877706888786578</v>
          </cell>
          <cell r="H16">
            <v>0.31746320133919353</v>
          </cell>
        </row>
        <row r="17">
          <cell r="E17">
            <v>3.4878375600262079E-2</v>
          </cell>
          <cell r="F17">
            <v>0.30524218525982372</v>
          </cell>
          <cell r="G17">
            <v>0.6598794391399142</v>
          </cell>
          <cell r="H17">
            <v>0.34277352393227201</v>
          </cell>
        </row>
        <row r="18">
          <cell r="E18">
            <v>3.4199782399437995E-2</v>
          </cell>
          <cell r="F18">
            <v>0.28269503469376356</v>
          </cell>
          <cell r="G18">
            <v>0.68310518290679845</v>
          </cell>
          <cell r="H18">
            <v>0.35979926363104753</v>
          </cell>
        </row>
        <row r="19">
          <cell r="E19">
            <v>3.6717258301599109E-2</v>
          </cell>
          <cell r="F19">
            <v>0.28396935827655234</v>
          </cell>
          <cell r="G19">
            <v>0.67931338342184855</v>
          </cell>
          <cell r="H19">
            <v>0.35466636683248698</v>
          </cell>
        </row>
        <row r="20">
          <cell r="E20">
            <v>3.8258507281063392E-2</v>
          </cell>
          <cell r="F20">
            <v>0.28320009297747084</v>
          </cell>
          <cell r="G20">
            <v>0.67854139974146577</v>
          </cell>
          <cell r="H20">
            <v>0.35462674617129392</v>
          </cell>
        </row>
        <row r="21">
          <cell r="E21">
            <v>3.8358649319421567E-2</v>
          </cell>
          <cell r="F21">
            <v>0.27676342536308751</v>
          </cell>
          <cell r="G21">
            <v>0.68487792531749092</v>
          </cell>
          <cell r="H21">
            <v>0.36906936891568587</v>
          </cell>
        </row>
        <row r="22">
          <cell r="E22">
            <v>3.4908487114571285E-2</v>
          </cell>
          <cell r="F22">
            <v>0.2518699860263397</v>
          </cell>
          <cell r="G22">
            <v>0.71322152685908902</v>
          </cell>
          <cell r="H22">
            <v>0.42581831748065091</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ba table"/>
    </sheetNames>
    <sheetDataSet>
      <sheetData sheetId="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parison"/>
      <sheetName val="Output"/>
      <sheetName val="Incomes 1"/>
      <sheetName val="Incomes 1a"/>
      <sheetName val="Incomes 1b"/>
      <sheetName val="Incomes 2"/>
      <sheetName val="Incomes 3"/>
      <sheetName val="NRRs 1"/>
      <sheetName val="NRRs 2"/>
      <sheetName val="NRRs 3"/>
      <sheetName val="Index 1"/>
      <sheetName val="Index 2"/>
      <sheetName val="Index 3"/>
      <sheetName val="Tax burden"/>
      <sheetName val="1970"/>
      <sheetName val="1971"/>
      <sheetName val="1972"/>
      <sheetName val="1973"/>
      <sheetName val="1974"/>
      <sheetName val="1975"/>
      <sheetName val="1976"/>
      <sheetName val="1977"/>
      <sheetName val="1978"/>
      <sheetName val="1979"/>
      <sheetName val="1980"/>
      <sheetName val="1981"/>
      <sheetName val="1982"/>
      <sheetName val="1983"/>
      <sheetName val="1984"/>
      <sheetName val="1985"/>
      <sheetName val="1986"/>
      <sheetName val="1987"/>
      <sheetName val="1988"/>
      <sheetName val="1989"/>
      <sheetName val="1990"/>
      <sheetName val="1991"/>
      <sheetName val="1992"/>
      <sheetName val="1993"/>
      <sheetName val="1994"/>
      <sheetName val="1995"/>
      <sheetName val="1996"/>
      <sheetName val="1997"/>
      <sheetName val="1998"/>
      <sheetName val="1999"/>
      <sheetName val="2000"/>
      <sheetName val="2001"/>
      <sheetName val="2002"/>
      <sheetName val="2003"/>
      <sheetName val="2004"/>
      <sheetName val="rba table"/>
    </sheetNames>
    <sheetDataSet>
      <sheetData sheetId="0">
        <row r="7">
          <cell r="B7" t="b">
            <v>1</v>
          </cell>
        </row>
      </sheetData>
      <sheetData sheetId="1">
        <row r="4">
          <cell r="C4">
            <v>1970</v>
          </cell>
        </row>
        <row r="5">
          <cell r="C5">
            <v>1971</v>
          </cell>
        </row>
        <row r="6">
          <cell r="C6">
            <v>1972</v>
          </cell>
        </row>
        <row r="7">
          <cell r="C7">
            <v>1973</v>
          </cell>
        </row>
        <row r="8">
          <cell r="C8">
            <v>1974</v>
          </cell>
        </row>
        <row r="9">
          <cell r="C9">
            <v>1975</v>
          </cell>
        </row>
        <row r="10">
          <cell r="C10">
            <v>1976</v>
          </cell>
        </row>
        <row r="11">
          <cell r="C11">
            <v>1977</v>
          </cell>
        </row>
        <row r="12">
          <cell r="C12">
            <v>1978</v>
          </cell>
        </row>
        <row r="13">
          <cell r="C13">
            <v>1979</v>
          </cell>
        </row>
        <row r="14">
          <cell r="C14">
            <v>1980</v>
          </cell>
        </row>
        <row r="15">
          <cell r="B15" t="str">
            <v>2004 dollars</v>
          </cell>
          <cell r="C15">
            <v>1981</v>
          </cell>
        </row>
        <row r="16">
          <cell r="C16">
            <v>1982</v>
          </cell>
        </row>
        <row r="17">
          <cell r="C17">
            <v>1983</v>
          </cell>
        </row>
        <row r="18">
          <cell r="C18">
            <v>1984</v>
          </cell>
        </row>
        <row r="19">
          <cell r="C19">
            <v>1985</v>
          </cell>
        </row>
        <row r="20">
          <cell r="C20">
            <v>1986</v>
          </cell>
        </row>
        <row r="21">
          <cell r="C21">
            <v>1987</v>
          </cell>
        </row>
        <row r="22">
          <cell r="C22">
            <v>1988</v>
          </cell>
        </row>
        <row r="23">
          <cell r="C23">
            <v>1989</v>
          </cell>
        </row>
        <row r="24">
          <cell r="C24">
            <v>1990</v>
          </cell>
        </row>
        <row r="25">
          <cell r="C25">
            <v>1991</v>
          </cell>
        </row>
        <row r="26">
          <cell r="C26">
            <v>1992</v>
          </cell>
        </row>
        <row r="27">
          <cell r="C27">
            <v>1993</v>
          </cell>
        </row>
        <row r="28">
          <cell r="C28">
            <v>1994</v>
          </cell>
        </row>
        <row r="29">
          <cell r="C29">
            <v>1995</v>
          </cell>
        </row>
        <row r="30">
          <cell r="C30">
            <v>1996</v>
          </cell>
        </row>
        <row r="31">
          <cell r="C31">
            <v>1997</v>
          </cell>
        </row>
        <row r="32">
          <cell r="C32">
            <v>1998</v>
          </cell>
        </row>
        <row r="33">
          <cell r="C33">
            <v>1999</v>
          </cell>
        </row>
        <row r="34">
          <cell r="C34">
            <v>2000</v>
          </cell>
        </row>
        <row r="35">
          <cell r="C35">
            <v>2001</v>
          </cell>
        </row>
        <row r="36">
          <cell r="C36">
            <v>2002</v>
          </cell>
        </row>
        <row r="37">
          <cell r="C37">
            <v>2003</v>
          </cell>
        </row>
        <row r="38">
          <cell r="C38">
            <v>2004</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ex"/>
      <sheetName val="Fig1 (5)"/>
      <sheetName val="Fig1 (4)"/>
      <sheetName val="Fig1 (6)"/>
      <sheetName val="Fig1 (2)"/>
      <sheetName val="Fig1 (3)"/>
      <sheetName val="Fig1"/>
      <sheetName val="F1 (4)"/>
      <sheetName val="Fig2a"/>
      <sheetName val="Fig2b"/>
      <sheetName val="Fig3"/>
      <sheetName val="Fig3(2)"/>
      <sheetName val="Fig4(8)"/>
      <sheetName val="Fig4A"/>
      <sheetName val="Fig4B"/>
      <sheetName val="Fig4(5)"/>
      <sheetName val="Fig4(7)"/>
      <sheetName val="Fig4(6)"/>
      <sheetName val="Fig4(2)"/>
      <sheetName val="Tab1"/>
      <sheetName val="Tab1 (2)"/>
      <sheetName val="Fig5"/>
      <sheetName val="Fig5b"/>
      <sheetName val="Fig5(1)"/>
      <sheetName val="Fig5 (2)"/>
      <sheetName val="Fig5 (3)"/>
      <sheetName val="Fig6"/>
      <sheetName val="DataMain"/>
      <sheetName val="RussiaDataWealth"/>
      <sheetName val="ChinaDataWealth"/>
      <sheetName val="ChinaDataIneq"/>
      <sheetName val="Fig (2)"/>
      <sheetName val="Fig"/>
      <sheetName val="CHT3"/>
      <sheetName val="RUDataSeriesIncome"/>
      <sheetName val="RUDataSeriesGPerc"/>
      <sheetName val="RUDataSeriesPYZ2017"/>
      <sheetName val="RUDataSeriesInequality"/>
      <sheetName val="F1a"/>
      <sheetName val="F1b"/>
      <sheetName val="F2"/>
      <sheetName val="F3"/>
      <sheetName val="F4"/>
      <sheetName val="F5a"/>
      <sheetName val="F5b"/>
      <sheetName val="F5c"/>
      <sheetName val="F6a"/>
      <sheetName val="F6b"/>
      <sheetName val="F7a"/>
      <sheetName val="F7b"/>
      <sheetName val="F7c"/>
      <sheetName val="F7d"/>
      <sheetName val="F7e"/>
      <sheetName val="F7f"/>
      <sheetName val="F7f(clean)"/>
      <sheetName val="F8a"/>
      <sheetName val="F8b"/>
      <sheetName val="F8c"/>
      <sheetName val="F9a"/>
      <sheetName val="F9a(clean)"/>
      <sheetName val="F9b"/>
      <sheetName val="F10a"/>
      <sheetName val="F10b"/>
      <sheetName val="F10c"/>
      <sheetName val="F11a"/>
      <sheetName val="F11a(clean)"/>
      <sheetName val="F11b"/>
      <sheetName val="F11c"/>
      <sheetName val="F11d"/>
      <sheetName val="F12a"/>
      <sheetName val="F12b"/>
      <sheetName val="F12c"/>
      <sheetName val="T1"/>
      <sheetName val="T2"/>
      <sheetName val="T3"/>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sheetData sheetId="20"/>
      <sheetData sheetId="21" refreshError="1"/>
      <sheetData sheetId="22" refreshError="1"/>
      <sheetData sheetId="23" refreshError="1"/>
      <sheetData sheetId="24" refreshError="1"/>
      <sheetData sheetId="25" refreshError="1"/>
      <sheetData sheetId="26" refreshError="1"/>
      <sheetData sheetId="27"/>
      <sheetData sheetId="28">
        <row r="17">
          <cell r="A17">
            <v>1990</v>
          </cell>
          <cell r="BJ17">
            <v>1.4051341755912802E-3</v>
          </cell>
          <cell r="BM17">
            <v>3.8462252927517072E-2</v>
          </cell>
          <cell r="BP17">
            <v>1.4975478510413927E-2</v>
          </cell>
          <cell r="BT17">
            <v>0</v>
          </cell>
          <cell r="BX17">
            <v>0</v>
          </cell>
          <cell r="CA17">
            <v>6.8675647087099764E-2</v>
          </cell>
        </row>
        <row r="18">
          <cell r="A18">
            <v>1991</v>
          </cell>
          <cell r="BJ18">
            <v>1.8176933216423987E-3</v>
          </cell>
          <cell r="BM18">
            <v>3.9933671002614517E-2</v>
          </cell>
          <cell r="BP18">
            <v>1.6911938862154675E-2</v>
          </cell>
          <cell r="BT18">
            <v>0</v>
          </cell>
          <cell r="BX18">
            <v>0</v>
          </cell>
          <cell r="CA18">
            <v>6.091554598378842E-2</v>
          </cell>
        </row>
        <row r="19">
          <cell r="A19">
            <v>1992</v>
          </cell>
          <cell r="BJ19">
            <v>1.6856270743877857E-3</v>
          </cell>
          <cell r="BM19">
            <v>3.8274769189407767E-2</v>
          </cell>
          <cell r="BP19">
            <v>1.9252880608720407E-2</v>
          </cell>
          <cell r="BT19">
            <v>0</v>
          </cell>
          <cell r="BX19">
            <v>0</v>
          </cell>
          <cell r="CA19">
            <v>7.3631990641983072E-2</v>
          </cell>
        </row>
        <row r="20">
          <cell r="A20">
            <v>1993</v>
          </cell>
          <cell r="BJ20">
            <v>1.5000057395131079E-3</v>
          </cell>
          <cell r="BM20">
            <v>4.0085634608376636E-2</v>
          </cell>
          <cell r="BP20">
            <v>1.8807614184096533E-2</v>
          </cell>
          <cell r="BT20">
            <v>0</v>
          </cell>
          <cell r="BX20">
            <v>0</v>
          </cell>
          <cell r="CA20">
            <v>7.8478381667792238E-2</v>
          </cell>
        </row>
        <row r="21">
          <cell r="A21">
            <v>1994</v>
          </cell>
          <cell r="BJ21">
            <v>1.928651292985243E-3</v>
          </cell>
          <cell r="BM21">
            <v>4.0926996478644298E-2</v>
          </cell>
          <cell r="BP21">
            <v>2.0675073345117444E-2</v>
          </cell>
          <cell r="BT21">
            <v>0</v>
          </cell>
          <cell r="BX21">
            <v>0</v>
          </cell>
          <cell r="CA21">
            <v>7.6810844243280635E-2</v>
          </cell>
        </row>
        <row r="22">
          <cell r="A22">
            <v>1995</v>
          </cell>
          <cell r="BJ22">
            <v>3.0532806519520247E-3</v>
          </cell>
          <cell r="BM22">
            <v>4.5466472739763779E-2</v>
          </cell>
          <cell r="BP22">
            <v>2.4411960235923867E-2</v>
          </cell>
          <cell r="BT22">
            <v>0</v>
          </cell>
          <cell r="BX22">
            <v>0</v>
          </cell>
          <cell r="CA22">
            <v>8.8464546866380153E-2</v>
          </cell>
        </row>
        <row r="23">
          <cell r="A23">
            <v>1996</v>
          </cell>
          <cell r="BJ23">
            <v>0</v>
          </cell>
          <cell r="BM23">
            <v>4.5235778280663323E-2</v>
          </cell>
          <cell r="BP23">
            <v>3.3283599384694468E-2</v>
          </cell>
          <cell r="BT23">
            <v>7.2893335324680682E-3</v>
          </cell>
          <cell r="BX23">
            <v>5.4670001493510511E-3</v>
          </cell>
          <cell r="CA23">
            <v>8.6145556787611197E-2</v>
          </cell>
        </row>
        <row r="24">
          <cell r="A24">
            <v>1997</v>
          </cell>
          <cell r="BJ24">
            <v>0</v>
          </cell>
          <cell r="BM24">
            <v>4.2192809219511553E-2</v>
          </cell>
          <cell r="BP24">
            <v>3.1942842310958626E-2</v>
          </cell>
          <cell r="BT24">
            <v>8.8582061381466317E-3</v>
          </cell>
          <cell r="BX24">
            <v>7.0358727550296138E-3</v>
          </cell>
          <cell r="CA24">
            <v>6.8717407491069069E-2</v>
          </cell>
        </row>
        <row r="25">
          <cell r="A25">
            <v>1998</v>
          </cell>
          <cell r="BJ25">
            <v>0</v>
          </cell>
          <cell r="BM25">
            <v>5.7678794366075155E-2</v>
          </cell>
          <cell r="BP25">
            <v>2.5741473258363158E-2</v>
          </cell>
          <cell r="BT25">
            <v>8.8582061381466317E-3</v>
          </cell>
          <cell r="BX25">
            <v>7.0358727550296138E-3</v>
          </cell>
          <cell r="CA25">
            <v>5.2846469539962387E-2</v>
          </cell>
        </row>
        <row r="26">
          <cell r="A26">
            <v>1999</v>
          </cell>
          <cell r="BJ26">
            <v>0</v>
          </cell>
          <cell r="BM26">
            <v>5.4334250807534464E-2</v>
          </cell>
          <cell r="BP26">
            <v>5.831018496161483E-2</v>
          </cell>
          <cell r="BT26">
            <v>6.6436546036099733E-3</v>
          </cell>
          <cell r="BX26">
            <v>5.2769045662722103E-3</v>
          </cell>
          <cell r="CA26">
            <v>0.11176626456312523</v>
          </cell>
        </row>
        <row r="27">
          <cell r="A27">
            <v>2000</v>
          </cell>
          <cell r="BJ27">
            <v>0</v>
          </cell>
          <cell r="BM27">
            <v>5.4709715243438026E-2</v>
          </cell>
          <cell r="BP27">
            <v>5.1681083653442421E-2</v>
          </cell>
          <cell r="BT27">
            <v>8.5389757874705201E-3</v>
          </cell>
          <cell r="BX27">
            <v>7.4716038140367055E-3</v>
          </cell>
          <cell r="CA27">
            <v>9.7707668198203229E-2</v>
          </cell>
        </row>
        <row r="28">
          <cell r="A28">
            <v>2001</v>
          </cell>
          <cell r="BJ28">
            <v>7.5321984079380802E-4</v>
          </cell>
          <cell r="BM28">
            <v>9.8817512270304095E-2</v>
          </cell>
          <cell r="BP28">
            <v>4.7105893189562806E-2</v>
          </cell>
          <cell r="BT28">
            <v>1.8152408601584642E-2</v>
          </cell>
          <cell r="BX28">
            <v>1.7085036628150828E-2</v>
          </cell>
          <cell r="CA28">
            <v>7.8435132246259878E-2</v>
          </cell>
        </row>
        <row r="29">
          <cell r="A29">
            <v>2002</v>
          </cell>
          <cell r="BJ29">
            <v>5.1505149961434695E-4</v>
          </cell>
          <cell r="BM29">
            <v>8.4869829588864326E-2</v>
          </cell>
          <cell r="BP29">
            <v>3.7260015416540122E-2</v>
          </cell>
          <cell r="BT29">
            <v>4.022219015591557E-2</v>
          </cell>
          <cell r="BX29">
            <v>3.7856595738109344E-2</v>
          </cell>
          <cell r="CA29">
            <v>7.7469694906970782E-2</v>
          </cell>
        </row>
        <row r="30">
          <cell r="A30">
            <v>2003</v>
          </cell>
          <cell r="BJ30">
            <v>0</v>
          </cell>
          <cell r="BM30">
            <v>7.1308266152412453E-2</v>
          </cell>
          <cell r="BP30">
            <v>3.0893952536658248E-2</v>
          </cell>
          <cell r="BT30">
            <v>7.4310429385771246E-2</v>
          </cell>
          <cell r="BX30">
            <v>7.2353513122543733E-2</v>
          </cell>
          <cell r="CA30">
            <v>7.6074634197241656E-2</v>
          </cell>
        </row>
        <row r="31">
          <cell r="A31">
            <v>2004</v>
          </cell>
          <cell r="BJ31">
            <v>4.4235955407072948E-4</v>
          </cell>
          <cell r="BM31">
            <v>8.5751606528650354E-2</v>
          </cell>
          <cell r="BP31">
            <v>4.0851586032594894E-2</v>
          </cell>
          <cell r="BT31">
            <v>0.10899802639989004</v>
          </cell>
          <cell r="BX31">
            <v>0.10024437327554124</v>
          </cell>
          <cell r="CA31">
            <v>0.10146835928945314</v>
          </cell>
        </row>
        <row r="32">
          <cell r="A32">
            <v>2005</v>
          </cell>
          <cell r="BJ32">
            <v>1.0897031297454182E-3</v>
          </cell>
          <cell r="BM32">
            <v>9.0339543826707835E-2</v>
          </cell>
          <cell r="BP32">
            <v>4.5728283442241467E-2</v>
          </cell>
          <cell r="BT32">
            <v>0.16304575965528953</v>
          </cell>
          <cell r="BX32">
            <v>0.14674459822250249</v>
          </cell>
          <cell r="CA32">
            <v>0.10476310159190765</v>
          </cell>
        </row>
        <row r="33">
          <cell r="A33">
            <v>2006</v>
          </cell>
          <cell r="BJ33">
            <v>3.0424037978991143E-3</v>
          </cell>
          <cell r="BM33">
            <v>9.3479221527168366E-2</v>
          </cell>
          <cell r="BP33">
            <v>4.8538188866981073E-2</v>
          </cell>
          <cell r="BT33">
            <v>0.23143178029087755</v>
          </cell>
          <cell r="BX33">
            <v>0.20604027473403763</v>
          </cell>
          <cell r="CA33">
            <v>9.9532467148577608E-2</v>
          </cell>
        </row>
        <row r="34">
          <cell r="A34">
            <v>2007</v>
          </cell>
          <cell r="BJ34">
            <v>7.3661133266051419E-3</v>
          </cell>
          <cell r="BM34">
            <v>0.11025520407563374</v>
          </cell>
          <cell r="BP34">
            <v>6.1020229926830469E-2</v>
          </cell>
          <cell r="BT34">
            <v>0.35967082808327477</v>
          </cell>
          <cell r="BX34">
            <v>0.33543940841889169</v>
          </cell>
          <cell r="CA34">
            <v>0.1049706084615484</v>
          </cell>
        </row>
        <row r="35">
          <cell r="A35">
            <v>2008</v>
          </cell>
          <cell r="BJ35">
            <v>1.8798173852985659E-2</v>
          </cell>
          <cell r="BM35">
            <v>0.12962062991062384</v>
          </cell>
          <cell r="BP35">
            <v>6.2522528153748022E-2</v>
          </cell>
          <cell r="BT35">
            <v>0.42532996991031657</v>
          </cell>
          <cell r="BX35">
            <v>0.40225143654295792</v>
          </cell>
          <cell r="CA35">
            <v>0.11933846293917325</v>
          </cell>
        </row>
        <row r="36">
          <cell r="A36">
            <v>2009</v>
          </cell>
          <cell r="BJ36">
            <v>8.8522424178559874E-3</v>
          </cell>
          <cell r="BM36">
            <v>8.7554914055675517E-2</v>
          </cell>
          <cell r="BP36">
            <v>3.565383414526363E-2</v>
          </cell>
          <cell r="BT36">
            <v>0.31189112427057902</v>
          </cell>
          <cell r="BX36">
            <v>0.29950547479784212</v>
          </cell>
          <cell r="CA36">
            <v>8.5582612189821952E-2</v>
          </cell>
        </row>
        <row r="37">
          <cell r="A37">
            <v>2010</v>
          </cell>
          <cell r="BJ37">
            <v>2.4267857403682827E-2</v>
          </cell>
          <cell r="BM37">
            <v>0.10591465485383245</v>
          </cell>
          <cell r="BP37">
            <v>4.9059360460520111E-2</v>
          </cell>
          <cell r="BT37">
            <v>0.28624153419844361</v>
          </cell>
          <cell r="BX37">
            <v>0.27355173715747516</v>
          </cell>
          <cell r="CA37">
            <v>9.145856145977832E-2</v>
          </cell>
        </row>
        <row r="38">
          <cell r="A38">
            <v>2011</v>
          </cell>
          <cell r="BJ38">
            <v>3.7878106604796354E-2</v>
          </cell>
          <cell r="BM38">
            <v>0.11460185184032427</v>
          </cell>
          <cell r="BP38">
            <v>6.5214732042333662E-2</v>
          </cell>
          <cell r="BT38">
            <v>0.36668671855982465</v>
          </cell>
          <cell r="BX38">
            <v>0.35143477152370067</v>
          </cell>
          <cell r="CA38">
            <v>9.877418024020182E-2</v>
          </cell>
        </row>
        <row r="39">
          <cell r="A39">
            <v>2012</v>
          </cell>
          <cell r="BJ39">
            <v>3.0165777151216589E-2</v>
          </cell>
          <cell r="BM39">
            <v>0.11661285813311013</v>
          </cell>
          <cell r="BP39">
            <v>6.682299333559813E-2</v>
          </cell>
          <cell r="BT39">
            <v>0.40347774731117542</v>
          </cell>
          <cell r="BX39">
            <v>0.38655050730908158</v>
          </cell>
          <cell r="CA39">
            <v>0.10048142895027669</v>
          </cell>
        </row>
        <row r="40">
          <cell r="A40">
            <v>2013</v>
          </cell>
          <cell r="BJ40">
            <v>3.4644909394687097E-2</v>
          </cell>
          <cell r="BM40">
            <v>0.12963125868990188</v>
          </cell>
          <cell r="BP40">
            <v>7.6444453321178385E-2</v>
          </cell>
          <cell r="BT40">
            <v>0.38382394699970096</v>
          </cell>
          <cell r="BX40">
            <v>0.36732185624454433</v>
          </cell>
          <cell r="CA40">
            <v>0.11636443255602412</v>
          </cell>
        </row>
        <row r="41">
          <cell r="A41">
            <v>2014</v>
          </cell>
          <cell r="BJ41">
            <v>4.4118237511414436E-2</v>
          </cell>
          <cell r="BM41">
            <v>0.15299339841244766</v>
          </cell>
          <cell r="BP41">
            <v>0.12306235759736404</v>
          </cell>
          <cell r="BT41">
            <v>0.36609253868746339</v>
          </cell>
          <cell r="BX41">
            <v>0.35458069106116358</v>
          </cell>
          <cell r="CA41">
            <v>0.15249863019978249</v>
          </cell>
        </row>
        <row r="42">
          <cell r="A42">
            <v>2015</v>
          </cell>
          <cell r="BJ42">
            <v>6.1470403933015498E-2</v>
          </cell>
          <cell r="BM42">
            <v>0.16369606065205849</v>
          </cell>
          <cell r="BP42">
            <v>0.12823966878025708</v>
          </cell>
          <cell r="BT42">
            <v>0.31709235915279432</v>
          </cell>
          <cell r="BX42">
            <v>0.31046772018576935</v>
          </cell>
          <cell r="CA42">
            <v>0.15903146372063187</v>
          </cell>
        </row>
        <row r="43">
          <cell r="A43">
            <v>2016</v>
          </cell>
          <cell r="BJ43">
            <v>6.0261224679690036E-2</v>
          </cell>
          <cell r="BM43">
            <v>0.149438848682799</v>
          </cell>
          <cell r="BP43">
            <v>0.10432819338881071</v>
          </cell>
          <cell r="BT43">
            <v>0.28478350787366102</v>
          </cell>
          <cell r="BX43">
            <v>0.28312002335806169</v>
          </cell>
          <cell r="CA43">
            <v>0.16709342641852179</v>
          </cell>
        </row>
      </sheetData>
      <sheetData sheetId="29"/>
      <sheetData sheetId="30"/>
      <sheetData sheetId="31" refreshError="1"/>
      <sheetData sheetId="32" refreshError="1"/>
      <sheetData sheetId="33"/>
      <sheetData sheetId="34"/>
      <sheetData sheetId="35">
        <row r="5">
          <cell r="AT5">
            <v>1.1492687733611673E-2</v>
          </cell>
        </row>
        <row r="95">
          <cell r="AT95">
            <v>3.3433276839851533E-2</v>
          </cell>
        </row>
        <row r="105">
          <cell r="AT105">
            <v>6.241432215768028E-2</v>
          </cell>
        </row>
        <row r="115">
          <cell r="AT115">
            <v>9.9024288351204914E-2</v>
          </cell>
        </row>
        <row r="125">
          <cell r="AT125">
            <v>0.13444787590783025</v>
          </cell>
        </row>
        <row r="135">
          <cell r="AT135">
            <v>0.17005510675210989</v>
          </cell>
        </row>
        <row r="137">
          <cell r="AV137">
            <v>-5.2663283951568385E-3</v>
          </cell>
        </row>
        <row r="138">
          <cell r="AV138">
            <v>4.5891079695503656E-3</v>
          </cell>
        </row>
      </sheetData>
      <sheetData sheetId="36"/>
      <sheetData sheetId="37"/>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sheetData sheetId="73"/>
      <sheetData sheetId="74"/>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table1y"/>
    </sheetNames>
    <sheetDataSet>
      <sheetData sheetId="0">
        <row r="2">
          <cell r="A2">
            <v>1978</v>
          </cell>
          <cell r="D2">
            <v>0.26960116624832153</v>
          </cell>
          <cell r="E2">
            <v>0.45892748236656189</v>
          </cell>
          <cell r="F2">
            <v>0.27147135138511658</v>
          </cell>
          <cell r="G2">
            <v>6.347888708114624E-2</v>
          </cell>
        </row>
        <row r="3">
          <cell r="D3">
            <v>0.26871222257614136</v>
          </cell>
          <cell r="E3">
            <v>0.4597170352935791</v>
          </cell>
          <cell r="F3">
            <v>0.27157074213027954</v>
          </cell>
          <cell r="G3">
            <v>6.3703462481498718E-2</v>
          </cell>
        </row>
        <row r="4">
          <cell r="D4">
            <v>0.26730000972747803</v>
          </cell>
          <cell r="E4">
            <v>0.46028351783752441</v>
          </cell>
          <cell r="F4">
            <v>0.27241647243499756</v>
          </cell>
          <cell r="G4">
            <v>6.4187541604042053E-2</v>
          </cell>
        </row>
        <row r="5">
          <cell r="D5">
            <v>0.26394128799438477</v>
          </cell>
          <cell r="E5">
            <v>0.45930397510528564</v>
          </cell>
          <cell r="F5">
            <v>0.27675473690032959</v>
          </cell>
          <cell r="G5">
            <v>6.7104585468769073E-2</v>
          </cell>
        </row>
        <row r="6">
          <cell r="D6">
            <v>0.25813668966293335</v>
          </cell>
          <cell r="E6">
            <v>0.46094566583633423</v>
          </cell>
          <cell r="F6">
            <v>0.28091764450073242</v>
          </cell>
          <cell r="G6">
            <v>6.9399274885654449E-2</v>
          </cell>
        </row>
        <row r="7">
          <cell r="D7">
            <v>0.26055163145065308</v>
          </cell>
          <cell r="E7">
            <v>0.45757099986076355</v>
          </cell>
          <cell r="F7">
            <v>0.28187736868858337</v>
          </cell>
          <cell r="G7">
            <v>7.1132048964500427E-2</v>
          </cell>
        </row>
        <row r="8">
          <cell r="D8">
            <v>0.25761649012565613</v>
          </cell>
          <cell r="E8">
            <v>0.4557080864906311</v>
          </cell>
          <cell r="F8">
            <v>0.28667542338371277</v>
          </cell>
          <cell r="G8">
            <v>7.4548982083797455E-2</v>
          </cell>
        </row>
        <row r="9">
          <cell r="D9">
            <v>0.25405728816986084</v>
          </cell>
          <cell r="E9">
            <v>0.45078039169311523</v>
          </cell>
          <cell r="F9">
            <v>0.29516232013702393</v>
          </cell>
          <cell r="G9">
            <v>8.0038405954837799E-2</v>
          </cell>
        </row>
        <row r="10">
          <cell r="D10">
            <v>0.23858937621116638</v>
          </cell>
          <cell r="E10">
            <v>0.46274250745773315</v>
          </cell>
          <cell r="F10">
            <v>0.29866811633110046</v>
          </cell>
          <cell r="G10">
            <v>7.9655349254608154E-2</v>
          </cell>
        </row>
        <row r="11">
          <cell r="D11">
            <v>0.23316170275211334</v>
          </cell>
          <cell r="E11">
            <v>0.46948736906051636</v>
          </cell>
          <cell r="F11">
            <v>0.29735094308853149</v>
          </cell>
          <cell r="G11">
            <v>7.8705132007598877E-2</v>
          </cell>
        </row>
        <row r="12">
          <cell r="D12">
            <v>0.23064285516738892</v>
          </cell>
          <cell r="E12">
            <v>0.4683777391910553</v>
          </cell>
          <cell r="F12">
            <v>0.30097940564155579</v>
          </cell>
          <cell r="G12">
            <v>8.0020971596240997E-2</v>
          </cell>
        </row>
        <row r="13">
          <cell r="D13">
            <v>0.22390441596508026</v>
          </cell>
          <cell r="E13">
            <v>0.46942758560180664</v>
          </cell>
          <cell r="F13">
            <v>0.30666801333427429</v>
          </cell>
          <cell r="G13">
            <v>8.2057364284992218E-2</v>
          </cell>
        </row>
        <row r="14">
          <cell r="D14">
            <v>0.2257658988237381</v>
          </cell>
          <cell r="E14">
            <v>0.47014379501342773</v>
          </cell>
          <cell r="F14">
            <v>0.30409029126167297</v>
          </cell>
          <cell r="G14">
            <v>8.0959193408489227E-2</v>
          </cell>
        </row>
        <row r="15">
          <cell r="D15">
            <v>0.21263544261455536</v>
          </cell>
          <cell r="E15">
            <v>0.47625154256820679</v>
          </cell>
          <cell r="F15">
            <v>0.31111299991607666</v>
          </cell>
          <cell r="G15">
            <v>8.3179466426372528E-2</v>
          </cell>
        </row>
        <row r="16">
          <cell r="D16">
            <v>0.2030750960111618</v>
          </cell>
          <cell r="E16">
            <v>0.47354018688201904</v>
          </cell>
          <cell r="F16">
            <v>0.32338470220565796</v>
          </cell>
          <cell r="G16">
            <v>8.7509900331497192E-2</v>
          </cell>
        </row>
        <row r="17">
          <cell r="D17">
            <v>0.19360072910785675</v>
          </cell>
          <cell r="E17">
            <v>0.47097432613372803</v>
          </cell>
          <cell r="F17">
            <v>0.33542492985725403</v>
          </cell>
          <cell r="G17">
            <v>9.1951832175254822E-2</v>
          </cell>
        </row>
        <row r="18">
          <cell r="D18">
            <v>0.18962086737155914</v>
          </cell>
          <cell r="E18">
            <v>0.47065556049346924</v>
          </cell>
          <cell r="F18">
            <v>0.33972355723381042</v>
          </cell>
          <cell r="G18">
            <v>9.438411146402359E-2</v>
          </cell>
        </row>
        <row r="19">
          <cell r="D19">
            <v>0.19323134422302246</v>
          </cell>
          <cell r="E19">
            <v>0.47124648094177246</v>
          </cell>
          <cell r="F19">
            <v>0.33552217483520508</v>
          </cell>
          <cell r="G19">
            <v>9.289068728685379E-2</v>
          </cell>
        </row>
        <row r="20">
          <cell r="D20">
            <v>0.19916091859340668</v>
          </cell>
          <cell r="E20">
            <v>0.46536678075790405</v>
          </cell>
          <cell r="F20">
            <v>0.33547228574752808</v>
          </cell>
          <cell r="G20">
            <v>9.5508173108100891E-2</v>
          </cell>
        </row>
        <row r="21">
          <cell r="D21">
            <v>0.19901563227176666</v>
          </cell>
          <cell r="E21">
            <v>0.46523416042327881</v>
          </cell>
          <cell r="F21">
            <v>0.33575022220611572</v>
          </cell>
          <cell r="G21">
            <v>9.5521926879882813E-2</v>
          </cell>
        </row>
        <row r="22">
          <cell r="D22">
            <v>0.1996334046125412</v>
          </cell>
          <cell r="E22">
            <v>0.46130019426345825</v>
          </cell>
          <cell r="F22">
            <v>0.33906638622283936</v>
          </cell>
          <cell r="G22">
            <v>9.8411008715629578E-2</v>
          </cell>
        </row>
        <row r="23">
          <cell r="D23">
            <v>0.19264936447143555</v>
          </cell>
          <cell r="E23">
            <v>0.46268999576568604</v>
          </cell>
          <cell r="F23">
            <v>0.34466063976287842</v>
          </cell>
          <cell r="G23">
            <v>9.9266096949577332E-2</v>
          </cell>
        </row>
        <row r="24">
          <cell r="D24">
            <v>0.18068452179431915</v>
          </cell>
          <cell r="E24">
            <v>0.46366840600967407</v>
          </cell>
          <cell r="F24">
            <v>0.35564708709716797</v>
          </cell>
          <cell r="G24">
            <v>0.10372622311115265</v>
          </cell>
        </row>
        <row r="25">
          <cell r="D25">
            <v>0.17478859424591064</v>
          </cell>
          <cell r="E25">
            <v>0.46198004484176636</v>
          </cell>
          <cell r="F25">
            <v>0.363231360912323</v>
          </cell>
          <cell r="G25">
            <v>0.10868169367313385</v>
          </cell>
        </row>
        <row r="26">
          <cell r="D26">
            <v>0.16210168600082397</v>
          </cell>
          <cell r="E26">
            <v>0.44407513737678528</v>
          </cell>
          <cell r="F26">
            <v>0.39382317662239075</v>
          </cell>
          <cell r="G26">
            <v>0.12549310922622681</v>
          </cell>
        </row>
        <row r="27">
          <cell r="D27">
            <v>0.15778438746929169</v>
          </cell>
          <cell r="E27">
            <v>0.44006997346878052</v>
          </cell>
          <cell r="F27">
            <v>0.4021456241607666</v>
          </cell>
          <cell r="G27">
            <v>0.13131746649742126</v>
          </cell>
        </row>
        <row r="28">
          <cell r="D28">
            <v>0.1579851359128952</v>
          </cell>
          <cell r="E28">
            <v>0.43305796384811401</v>
          </cell>
          <cell r="F28">
            <v>0.40895688533782959</v>
          </cell>
          <cell r="G28">
            <v>0.13819411396980286</v>
          </cell>
        </row>
        <row r="29">
          <cell r="D29">
            <v>0.1503002941608429</v>
          </cell>
          <cell r="E29">
            <v>0.4311223030090332</v>
          </cell>
          <cell r="F29">
            <v>0.4185774028301239</v>
          </cell>
          <cell r="G29">
            <v>0.14197947084903717</v>
          </cell>
        </row>
        <row r="30">
          <cell r="D30">
            <v>0.15014316141605377</v>
          </cell>
          <cell r="E30">
            <v>0.42920517921447754</v>
          </cell>
          <cell r="F30">
            <v>0.4206516444683075</v>
          </cell>
          <cell r="G30">
            <v>0.14767023921012878</v>
          </cell>
        </row>
        <row r="31">
          <cell r="D31">
            <v>0.14847324788570404</v>
          </cell>
          <cell r="E31">
            <v>0.42759585380554199</v>
          </cell>
          <cell r="F31">
            <v>0.42393091320991516</v>
          </cell>
          <cell r="G31">
            <v>0.15267130732536316</v>
          </cell>
        </row>
        <row r="32">
          <cell r="D32">
            <v>0.14805883169174194</v>
          </cell>
          <cell r="E32">
            <v>0.42800086736679077</v>
          </cell>
          <cell r="F32">
            <v>0.42394030094146729</v>
          </cell>
          <cell r="G32">
            <v>0.15180404484272003</v>
          </cell>
        </row>
        <row r="33">
          <cell r="D33">
            <v>0.14712157845497131</v>
          </cell>
          <cell r="E33">
            <v>0.42946907877922058</v>
          </cell>
          <cell r="F33">
            <v>0.42340934276580811</v>
          </cell>
          <cell r="G33">
            <v>0.15413340926170349</v>
          </cell>
        </row>
        <row r="34">
          <cell r="D34">
            <v>0.14272317290306091</v>
          </cell>
          <cell r="E34">
            <v>0.43121045827865601</v>
          </cell>
          <cell r="F34">
            <v>0.42606636881828308</v>
          </cell>
          <cell r="G34">
            <v>0.15123026072978973</v>
          </cell>
        </row>
        <row r="35">
          <cell r="D35">
            <v>0.14543786644935608</v>
          </cell>
          <cell r="E35">
            <v>0.42577594518661499</v>
          </cell>
          <cell r="F35">
            <v>0.42878618836402893</v>
          </cell>
          <cell r="G35">
            <v>0.14589484035968781</v>
          </cell>
        </row>
        <row r="36">
          <cell r="D36">
            <v>0.15004159510135651</v>
          </cell>
          <cell r="E36">
            <v>0.43528890609741211</v>
          </cell>
          <cell r="F36">
            <v>0.41466948390007019</v>
          </cell>
          <cell r="G36">
            <v>0.13750165700912476</v>
          </cell>
        </row>
        <row r="37">
          <cell r="D37">
            <v>0.14500235021114349</v>
          </cell>
          <cell r="E37">
            <v>0.43379437923431396</v>
          </cell>
          <cell r="F37">
            <v>0.42120325565338135</v>
          </cell>
          <cell r="G37">
            <v>0.13814187049865723</v>
          </cell>
        </row>
        <row r="38">
          <cell r="D38">
            <v>0.14858193695545197</v>
          </cell>
          <cell r="E38">
            <v>0.43817967176437378</v>
          </cell>
          <cell r="F38">
            <v>0.41323837637901306</v>
          </cell>
          <cell r="G38">
            <v>0.13660909235477448</v>
          </cell>
        </row>
        <row r="39">
          <cell r="D39">
            <v>0.1483379453420639</v>
          </cell>
          <cell r="E39">
            <v>0.43739116191864014</v>
          </cell>
          <cell r="F39">
            <v>0.41427087783813477</v>
          </cell>
          <cell r="G39">
            <v>0.13923770189285278</v>
          </cell>
        </row>
      </sheetData>
      <sheetData sheetId="1"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table1yfraw"/>
    </sheetNames>
    <sheetDataSet>
      <sheetData sheetId="0">
        <row r="2">
          <cell r="D2">
            <v>0.29920250177383423</v>
          </cell>
          <cell r="E2">
            <v>0.48234155774116516</v>
          </cell>
          <cell r="F2">
            <v>0.21845594048500061</v>
          </cell>
          <cell r="G2">
            <v>3.0835632234811783E-2</v>
          </cell>
        </row>
        <row r="3">
          <cell r="D3">
            <v>0.29873108863830566</v>
          </cell>
          <cell r="E3">
            <v>0.48348188400268555</v>
          </cell>
          <cell r="F3">
            <v>0.21778702735900879</v>
          </cell>
          <cell r="G3">
            <v>3.062751330435276E-2</v>
          </cell>
        </row>
        <row r="4">
          <cell r="D4">
            <v>0.29765522480010986</v>
          </cell>
          <cell r="E4">
            <v>0.48401379585266113</v>
          </cell>
          <cell r="F4">
            <v>0.2183309942483902</v>
          </cell>
          <cell r="G4">
            <v>3.0660370364785194E-2</v>
          </cell>
        </row>
        <row r="5">
          <cell r="D5">
            <v>0.29531201720237732</v>
          </cell>
          <cell r="E5">
            <v>0.48516666889190674</v>
          </cell>
          <cell r="F5">
            <v>0.21952132880687714</v>
          </cell>
          <cell r="G5">
            <v>3.1634490936994553E-2</v>
          </cell>
        </row>
        <row r="6">
          <cell r="D6">
            <v>0.28968039155006409</v>
          </cell>
          <cell r="E6">
            <v>0.48756110668182373</v>
          </cell>
          <cell r="F6">
            <v>0.22275850176811218</v>
          </cell>
          <cell r="G6">
            <v>3.2643012702465057E-2</v>
          </cell>
        </row>
        <row r="7">
          <cell r="D7">
            <v>0.29368960857391357</v>
          </cell>
          <cell r="E7">
            <v>0.48669645190238953</v>
          </cell>
          <cell r="F7">
            <v>0.2196139395236969</v>
          </cell>
          <cell r="G7">
            <v>3.3060465008020401E-2</v>
          </cell>
        </row>
        <row r="8">
          <cell r="D8">
            <v>0.29099109768867493</v>
          </cell>
          <cell r="E8">
            <v>0.485979825258255</v>
          </cell>
          <cell r="F8">
            <v>0.22302907705307007</v>
          </cell>
          <cell r="G8">
            <v>3.5019956529140472E-2</v>
          </cell>
        </row>
        <row r="9">
          <cell r="D9">
            <v>0.28737360239028931</v>
          </cell>
          <cell r="E9">
            <v>0.48140287399291992</v>
          </cell>
          <cell r="F9">
            <v>0.23122352361679077</v>
          </cell>
          <cell r="G9">
            <v>3.8415983319282532E-2</v>
          </cell>
        </row>
        <row r="10">
          <cell r="D10">
            <v>0.26937061548233032</v>
          </cell>
          <cell r="E10">
            <v>0.49364042282104492</v>
          </cell>
          <cell r="F10">
            <v>0.23698896169662476</v>
          </cell>
          <cell r="G10">
            <v>3.8239844143390656E-2</v>
          </cell>
        </row>
        <row r="11">
          <cell r="D11">
            <v>0.26335707306861877</v>
          </cell>
          <cell r="E11">
            <v>0.50250738859176636</v>
          </cell>
          <cell r="F11">
            <v>0.23413552343845367</v>
          </cell>
          <cell r="G11">
            <v>3.721243143081665E-2</v>
          </cell>
        </row>
        <row r="12">
          <cell r="D12">
            <v>0.26078024506568909</v>
          </cell>
          <cell r="E12">
            <v>0.50235825777053833</v>
          </cell>
          <cell r="F12">
            <v>0.23686151206493378</v>
          </cell>
          <cell r="G12">
            <v>3.7868566811084747E-2</v>
          </cell>
        </row>
        <row r="13">
          <cell r="D13">
            <v>0.25277575850486755</v>
          </cell>
          <cell r="E13">
            <v>0.50437915325164795</v>
          </cell>
          <cell r="F13">
            <v>0.24284511804580688</v>
          </cell>
          <cell r="G13">
            <v>3.9283782243728638E-2</v>
          </cell>
        </row>
        <row r="14">
          <cell r="D14">
            <v>0.25561434030532837</v>
          </cell>
          <cell r="E14">
            <v>0.50552135705947876</v>
          </cell>
          <cell r="F14">
            <v>0.23886428773403168</v>
          </cell>
          <cell r="G14">
            <v>3.7973880767822266E-2</v>
          </cell>
        </row>
        <row r="15">
          <cell r="D15">
            <v>0.24020394682884216</v>
          </cell>
          <cell r="E15">
            <v>0.51490294933319092</v>
          </cell>
          <cell r="F15">
            <v>0.24489313364028931</v>
          </cell>
          <cell r="G15">
            <v>3.9216432720422745E-2</v>
          </cell>
        </row>
        <row r="16">
          <cell r="D16">
            <v>0.22858737409114838</v>
          </cell>
          <cell r="E16">
            <v>0.51227635145187378</v>
          </cell>
          <cell r="F16">
            <v>0.25913625955581665</v>
          </cell>
          <cell r="G16">
            <v>4.2595919221639633E-2</v>
          </cell>
        </row>
        <row r="17">
          <cell r="D17">
            <v>0.21708886325359344</v>
          </cell>
          <cell r="E17">
            <v>0.51092678308486938</v>
          </cell>
          <cell r="F17">
            <v>0.27198436856269836</v>
          </cell>
          <cell r="G17">
            <v>4.5486554503440857E-2</v>
          </cell>
        </row>
        <row r="18">
          <cell r="D18">
            <v>0.21244208514690399</v>
          </cell>
          <cell r="E18">
            <v>0.51243025064468384</v>
          </cell>
          <cell r="F18">
            <v>0.27512767910957336</v>
          </cell>
          <cell r="G18">
            <v>4.6311322599649429E-2</v>
          </cell>
        </row>
        <row r="19">
          <cell r="D19">
            <v>0.21710339188575745</v>
          </cell>
          <cell r="E19">
            <v>0.5122145414352417</v>
          </cell>
          <cell r="F19">
            <v>0.27068206667900085</v>
          </cell>
          <cell r="G19">
            <v>4.5886751264333725E-2</v>
          </cell>
        </row>
        <row r="20">
          <cell r="D20">
            <v>0.22711250185966492</v>
          </cell>
          <cell r="E20">
            <v>0.51020073890686035</v>
          </cell>
          <cell r="F20">
            <v>0.26268672943115234</v>
          </cell>
          <cell r="G20">
            <v>4.4803265482187271E-2</v>
          </cell>
        </row>
        <row r="21">
          <cell r="D21">
            <v>0.22692073881626129</v>
          </cell>
          <cell r="E21">
            <v>0.50810211896896362</v>
          </cell>
          <cell r="F21">
            <v>0.26497715711593628</v>
          </cell>
          <cell r="G21">
            <v>4.5390680432319641E-2</v>
          </cell>
        </row>
        <row r="22">
          <cell r="D22">
            <v>0.22828997671604156</v>
          </cell>
          <cell r="E22">
            <v>0.50427824258804321</v>
          </cell>
          <cell r="F22">
            <v>0.26743179559707642</v>
          </cell>
          <cell r="G22">
            <v>4.727032408118248E-2</v>
          </cell>
        </row>
        <row r="23">
          <cell r="D23">
            <v>0.21965596079826355</v>
          </cell>
          <cell r="E23">
            <v>0.50693249702453613</v>
          </cell>
          <cell r="F23">
            <v>0.27341157197952271</v>
          </cell>
          <cell r="G23">
            <v>4.8273023217916489E-2</v>
          </cell>
        </row>
        <row r="24">
          <cell r="D24">
            <v>0.20640701055526733</v>
          </cell>
          <cell r="E24">
            <v>0.50884681940078735</v>
          </cell>
          <cell r="F24">
            <v>0.28474617004394531</v>
          </cell>
          <cell r="G24">
            <v>5.1704838871955872E-2</v>
          </cell>
        </row>
        <row r="25">
          <cell r="D25">
            <v>0.19953535497188568</v>
          </cell>
          <cell r="E25">
            <v>0.50885969400405884</v>
          </cell>
          <cell r="F25">
            <v>0.29160496592521667</v>
          </cell>
          <cell r="G25">
            <v>5.484158918261528E-2</v>
          </cell>
        </row>
        <row r="26">
          <cell r="D26">
            <v>0.18348424136638641</v>
          </cell>
          <cell r="E26">
            <v>0.49241769313812256</v>
          </cell>
          <cell r="F26">
            <v>0.32409808039665222</v>
          </cell>
          <cell r="G26">
            <v>6.8198740482330322E-2</v>
          </cell>
        </row>
        <row r="27">
          <cell r="D27">
            <v>0.1775500625371933</v>
          </cell>
          <cell r="E27">
            <v>0.49136841297149658</v>
          </cell>
          <cell r="F27">
            <v>0.33108150959014893</v>
          </cell>
          <cell r="G27">
            <v>7.2357237339019775E-2</v>
          </cell>
        </row>
        <row r="28">
          <cell r="D28">
            <v>0.17782793939113617</v>
          </cell>
          <cell r="E28">
            <v>0.48653054237365723</v>
          </cell>
          <cell r="F28">
            <v>0.33564150333404541</v>
          </cell>
          <cell r="G28">
            <v>7.5095996260643005E-2</v>
          </cell>
        </row>
        <row r="29">
          <cell r="D29">
            <v>0.1704709529876709</v>
          </cell>
          <cell r="E29">
            <v>0.48849236965179443</v>
          </cell>
          <cell r="F29">
            <v>0.34103667736053467</v>
          </cell>
          <cell r="G29">
            <v>7.5057640671730042E-2</v>
          </cell>
        </row>
        <row r="30">
          <cell r="D30">
            <v>0.17107747495174408</v>
          </cell>
          <cell r="E30">
            <v>0.49114418029785156</v>
          </cell>
          <cell r="F30">
            <v>0.33777835965156555</v>
          </cell>
          <cell r="G30">
            <v>7.4735835194587708E-2</v>
          </cell>
        </row>
        <row r="31">
          <cell r="D31">
            <v>0.17081521451473236</v>
          </cell>
          <cell r="E31">
            <v>0.49537801742553711</v>
          </cell>
          <cell r="F31">
            <v>0.33380675315856934</v>
          </cell>
          <cell r="G31">
            <v>7.2694875299930573E-2</v>
          </cell>
        </row>
        <row r="32">
          <cell r="D32">
            <v>0.17005307972431183</v>
          </cell>
          <cell r="E32">
            <v>0.49503529071807861</v>
          </cell>
          <cell r="F32">
            <v>0.33491161465644836</v>
          </cell>
          <cell r="G32">
            <v>7.2894155979156494E-2</v>
          </cell>
        </row>
        <row r="33">
          <cell r="D33">
            <v>0.17011754214763641</v>
          </cell>
          <cell r="E33">
            <v>0.49922621250152588</v>
          </cell>
          <cell r="F33">
            <v>0.3306562602519989</v>
          </cell>
          <cell r="G33">
            <v>7.1897238492965698E-2</v>
          </cell>
        </row>
        <row r="34">
          <cell r="D34">
            <v>0.17410022020339966</v>
          </cell>
          <cell r="E34">
            <v>0.50265443325042725</v>
          </cell>
          <cell r="F34">
            <v>0.32324537634849548</v>
          </cell>
          <cell r="G34">
            <v>7.0290222764015198E-2</v>
          </cell>
        </row>
        <row r="35">
          <cell r="D35">
            <v>0.17927400767803192</v>
          </cell>
          <cell r="E35">
            <v>0.50059306621551514</v>
          </cell>
          <cell r="F35">
            <v>0.32013291120529175</v>
          </cell>
          <cell r="G35">
            <v>6.9482870399951935E-2</v>
          </cell>
        </row>
        <row r="36">
          <cell r="D36">
            <v>0.18326839804649353</v>
          </cell>
          <cell r="E36">
            <v>0.50725746154785156</v>
          </cell>
          <cell r="F36">
            <v>0.30947417020797729</v>
          </cell>
          <cell r="G36">
            <v>6.5610453486442566E-2</v>
          </cell>
        </row>
        <row r="37">
          <cell r="D37">
            <v>0.17610439658164978</v>
          </cell>
          <cell r="E37">
            <v>0.50512218475341797</v>
          </cell>
          <cell r="F37">
            <v>0.31877341866493225</v>
          </cell>
          <cell r="G37">
            <v>6.7198075354099274E-2</v>
          </cell>
        </row>
        <row r="38">
          <cell r="D38">
            <v>0.18011492490768433</v>
          </cell>
          <cell r="E38">
            <v>0.51017171144485474</v>
          </cell>
          <cell r="F38">
            <v>0.30971336364746094</v>
          </cell>
          <cell r="G38">
            <v>6.5651461482048035E-2</v>
          </cell>
        </row>
        <row r="39">
          <cell r="D39">
            <v>0.18010346591472626</v>
          </cell>
          <cell r="E39">
            <v>0.51017695665359497</v>
          </cell>
          <cell r="F39">
            <v>0.30971956253051758</v>
          </cell>
          <cell r="G39">
            <v>6.5652623772621155E-2</v>
          </cell>
        </row>
      </sheetData>
      <sheetData sheetId="1"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table1yfu"/>
    </sheetNames>
    <sheetDataSet>
      <sheetData sheetId="0">
        <row r="2">
          <cell r="D2">
            <v>0.3602256178855896</v>
          </cell>
          <cell r="E2">
            <v>0.43397334218025208</v>
          </cell>
          <cell r="F2">
            <v>0.20580103993415833</v>
          </cell>
          <cell r="G2">
            <v>4.0906753391027451E-2</v>
          </cell>
        </row>
        <row r="3">
          <cell r="D3">
            <v>0.36022573709487915</v>
          </cell>
          <cell r="E3">
            <v>0.43397322297096252</v>
          </cell>
          <cell r="F3">
            <v>0.20580103993415833</v>
          </cell>
          <cell r="G3">
            <v>4.0906749665737152E-2</v>
          </cell>
        </row>
        <row r="4">
          <cell r="D4">
            <v>0.36022558808326721</v>
          </cell>
          <cell r="E4">
            <v>0.43397337198257446</v>
          </cell>
          <cell r="F4">
            <v>0.20580105483531952</v>
          </cell>
          <cell r="G4">
            <v>4.0906749665737152E-2</v>
          </cell>
        </row>
        <row r="5">
          <cell r="D5">
            <v>0.3602258563041687</v>
          </cell>
          <cell r="E5">
            <v>0.43397313356399536</v>
          </cell>
          <cell r="F5">
            <v>0.20580101013183594</v>
          </cell>
          <cell r="G5">
            <v>4.0906749665737152E-2</v>
          </cell>
        </row>
        <row r="6">
          <cell r="D6">
            <v>0.3616163432598114</v>
          </cell>
          <cell r="E6">
            <v>0.43346881866455078</v>
          </cell>
          <cell r="F6">
            <v>0.20491483807563782</v>
          </cell>
          <cell r="G6">
            <v>4.1329871863126755E-2</v>
          </cell>
        </row>
        <row r="7">
          <cell r="D7">
            <v>0.35982328653335571</v>
          </cell>
          <cell r="E7">
            <v>0.43457704782485962</v>
          </cell>
          <cell r="F7">
            <v>0.20559965074062347</v>
          </cell>
          <cell r="G7">
            <v>4.1213858872652054E-2</v>
          </cell>
        </row>
        <row r="8">
          <cell r="D8">
            <v>0.35182589292526245</v>
          </cell>
          <cell r="E8">
            <v>0.43141981959342957</v>
          </cell>
          <cell r="F8">
            <v>0.21675428748130798</v>
          </cell>
          <cell r="G8">
            <v>4.7674957662820816E-2</v>
          </cell>
        </row>
        <row r="9">
          <cell r="D9">
            <v>0.33283752202987671</v>
          </cell>
          <cell r="E9">
            <v>0.43181312084197998</v>
          </cell>
          <cell r="F9">
            <v>0.23534935712814331</v>
          </cell>
          <cell r="G9">
            <v>6.015579029917717E-2</v>
          </cell>
        </row>
        <row r="10">
          <cell r="D10">
            <v>0.3469882607460022</v>
          </cell>
          <cell r="E10">
            <v>0.42894405126571655</v>
          </cell>
          <cell r="F10">
            <v>0.22406768798828125</v>
          </cell>
          <cell r="G10">
            <v>5.6299023330211639E-2</v>
          </cell>
        </row>
        <row r="11">
          <cell r="D11">
            <v>0.35825598239898682</v>
          </cell>
          <cell r="E11">
            <v>0.42666041851043701</v>
          </cell>
          <cell r="F11">
            <v>0.21508358418941498</v>
          </cell>
          <cell r="G11">
            <v>5.3227614611387253E-2</v>
          </cell>
        </row>
        <row r="12">
          <cell r="D12">
            <v>0.35208728909492493</v>
          </cell>
          <cell r="E12">
            <v>0.42806941270828247</v>
          </cell>
          <cell r="F12">
            <v>0.2198432981967926</v>
          </cell>
          <cell r="G12">
            <v>5.5047880858182907E-2</v>
          </cell>
        </row>
        <row r="13">
          <cell r="D13">
            <v>0.34857270121574402</v>
          </cell>
          <cell r="E13">
            <v>0.42719244956970215</v>
          </cell>
          <cell r="F13">
            <v>0.22423484921455383</v>
          </cell>
          <cell r="G13">
            <v>5.7892981916666031E-2</v>
          </cell>
        </row>
        <row r="14">
          <cell r="D14">
            <v>0.35101857781410217</v>
          </cell>
          <cell r="E14">
            <v>0.4289056658744812</v>
          </cell>
          <cell r="F14">
            <v>0.22007574141025543</v>
          </cell>
          <cell r="G14">
            <v>5.4940193891525269E-2</v>
          </cell>
        </row>
        <row r="15">
          <cell r="D15">
            <v>0.35762667655944824</v>
          </cell>
          <cell r="E15">
            <v>0.42533603310585022</v>
          </cell>
          <cell r="F15">
            <v>0.21703729033470154</v>
          </cell>
          <cell r="G15">
            <v>5.4655004292726517E-2</v>
          </cell>
        </row>
        <row r="16">
          <cell r="D16">
            <v>0.3422800600528717</v>
          </cell>
          <cell r="E16">
            <v>0.42782300710678101</v>
          </cell>
          <cell r="F16">
            <v>0.22989693284034729</v>
          </cell>
          <cell r="G16">
            <v>6.0051038861274719E-2</v>
          </cell>
        </row>
        <row r="17">
          <cell r="D17">
            <v>0.3318922221660614</v>
          </cell>
          <cell r="E17">
            <v>0.42950659990310669</v>
          </cell>
          <cell r="F17">
            <v>0.2386011928319931</v>
          </cell>
          <cell r="G17">
            <v>6.3703440129756927E-2</v>
          </cell>
        </row>
        <row r="18">
          <cell r="D18">
            <v>0.32915043830871582</v>
          </cell>
          <cell r="E18">
            <v>0.43023112416267395</v>
          </cell>
          <cell r="F18">
            <v>0.24061843752861023</v>
          </cell>
          <cell r="G18">
            <v>6.4724408090114594E-2</v>
          </cell>
        </row>
        <row r="19">
          <cell r="D19">
            <v>0.32746818661689758</v>
          </cell>
          <cell r="E19">
            <v>0.43067562580108643</v>
          </cell>
          <cell r="F19">
            <v>0.2418561726808548</v>
          </cell>
          <cell r="G19">
            <v>6.5350882709026337E-2</v>
          </cell>
        </row>
        <row r="20">
          <cell r="D20">
            <v>0.32728779315948486</v>
          </cell>
          <cell r="E20">
            <v>0.43079680204391479</v>
          </cell>
          <cell r="F20">
            <v>0.24191540479660034</v>
          </cell>
          <cell r="G20">
            <v>6.4554199576377869E-2</v>
          </cell>
        </row>
        <row r="21">
          <cell r="D21">
            <v>0.31717768311500549</v>
          </cell>
          <cell r="E21">
            <v>0.43403652310371399</v>
          </cell>
          <cell r="F21">
            <v>0.24878579378128052</v>
          </cell>
          <cell r="G21">
            <v>6.7708700895309448E-2</v>
          </cell>
        </row>
        <row r="22">
          <cell r="D22">
            <v>0.31159964203834534</v>
          </cell>
          <cell r="E22">
            <v>0.43414869904518127</v>
          </cell>
          <cell r="F22">
            <v>0.25425165891647339</v>
          </cell>
          <cell r="G22">
            <v>7.051502913236618E-2</v>
          </cell>
        </row>
        <row r="23">
          <cell r="D23">
            <v>0.30638548731803894</v>
          </cell>
          <cell r="E23">
            <v>0.43531021475791931</v>
          </cell>
          <cell r="F23">
            <v>0.25830429792404175</v>
          </cell>
          <cell r="G23">
            <v>7.2088852524757385E-2</v>
          </cell>
        </row>
        <row r="24">
          <cell r="D24">
            <v>0.29750394821166992</v>
          </cell>
          <cell r="E24">
            <v>0.43761387467384338</v>
          </cell>
          <cell r="F24">
            <v>0.26488217711448669</v>
          </cell>
          <cell r="G24">
            <v>7.4646949768066406E-2</v>
          </cell>
        </row>
        <row r="25">
          <cell r="D25">
            <v>0.28976219892501831</v>
          </cell>
          <cell r="E25">
            <v>0.43477770686149597</v>
          </cell>
          <cell r="F25">
            <v>0.27546009421348572</v>
          </cell>
          <cell r="G25">
            <v>8.1170648336410522E-2</v>
          </cell>
        </row>
        <row r="26">
          <cell r="D26">
            <v>0.25204238295555115</v>
          </cell>
          <cell r="E26">
            <v>0.42847970128059387</v>
          </cell>
          <cell r="F26">
            <v>0.31947791576385498</v>
          </cell>
          <cell r="G26">
            <v>0.10596268624067307</v>
          </cell>
        </row>
        <row r="27">
          <cell r="D27">
            <v>0.24636285006999969</v>
          </cell>
          <cell r="E27">
            <v>0.4224211573600769</v>
          </cell>
          <cell r="F27">
            <v>0.33121600747108459</v>
          </cell>
          <cell r="G27">
            <v>0.11451973766088486</v>
          </cell>
        </row>
        <row r="28">
          <cell r="D28">
            <v>0.24069048464298248</v>
          </cell>
          <cell r="E28">
            <v>0.41896182298660278</v>
          </cell>
          <cell r="F28">
            <v>0.34034767746925354</v>
          </cell>
          <cell r="G28">
            <v>0.12002734839916229</v>
          </cell>
        </row>
        <row r="29">
          <cell r="D29">
            <v>0.23673366010189056</v>
          </cell>
          <cell r="E29">
            <v>0.42293739318847656</v>
          </cell>
          <cell r="F29">
            <v>0.34032896161079407</v>
          </cell>
          <cell r="G29">
            <v>0.11691585183143616</v>
          </cell>
        </row>
        <row r="30">
          <cell r="D30">
            <v>0.23895367980003357</v>
          </cell>
          <cell r="E30">
            <v>0.42156738042831421</v>
          </cell>
          <cell r="F30">
            <v>0.33947893977165222</v>
          </cell>
          <cell r="G30">
            <v>0.11802386492490768</v>
          </cell>
        </row>
        <row r="31">
          <cell r="D31">
            <v>0.24206145107746124</v>
          </cell>
          <cell r="E31">
            <v>0.4227977991104126</v>
          </cell>
          <cell r="F31">
            <v>0.33514076471328735</v>
          </cell>
          <cell r="G31">
            <v>0.11447864025831223</v>
          </cell>
        </row>
        <row r="32">
          <cell r="D32">
            <v>0.23786439001560211</v>
          </cell>
          <cell r="E32">
            <v>0.42416226863861084</v>
          </cell>
          <cell r="F32">
            <v>0.33797335624694824</v>
          </cell>
          <cell r="G32">
            <v>0.11564908921718597</v>
          </cell>
        </row>
        <row r="33">
          <cell r="D33">
            <v>0.24213358759880066</v>
          </cell>
          <cell r="E33">
            <v>0.42575955390930176</v>
          </cell>
          <cell r="F33">
            <v>0.33210685849189758</v>
          </cell>
          <cell r="G33">
            <v>0.11281398683786392</v>
          </cell>
        </row>
        <row r="34">
          <cell r="D34">
            <v>0.2460864931344986</v>
          </cell>
          <cell r="E34">
            <v>0.42483079433441162</v>
          </cell>
          <cell r="F34">
            <v>0.32908269762992859</v>
          </cell>
          <cell r="G34">
            <v>0.11202877759933472</v>
          </cell>
        </row>
        <row r="35">
          <cell r="D35">
            <v>0.2465871274471283</v>
          </cell>
          <cell r="E35">
            <v>0.42388191819190979</v>
          </cell>
          <cell r="F35">
            <v>0.32953095436096191</v>
          </cell>
          <cell r="G35">
            <v>0.11159784346818924</v>
          </cell>
        </row>
        <row r="36">
          <cell r="D36">
            <v>0.25491458177566528</v>
          </cell>
          <cell r="E36">
            <v>0.42672139406204224</v>
          </cell>
          <cell r="F36">
            <v>0.31836402416229248</v>
          </cell>
          <cell r="G36">
            <v>0.10542047768831253</v>
          </cell>
        </row>
        <row r="37">
          <cell r="D37">
            <v>0.24014565348625183</v>
          </cell>
          <cell r="E37">
            <v>0.43192502856254578</v>
          </cell>
          <cell r="F37">
            <v>0.32792931795120239</v>
          </cell>
          <cell r="G37">
            <v>0.10776187479496002</v>
          </cell>
        </row>
        <row r="38">
          <cell r="D38">
            <v>0.24679957330226898</v>
          </cell>
          <cell r="E38">
            <v>0.43143796920776367</v>
          </cell>
          <cell r="F38">
            <v>0.32176247239112854</v>
          </cell>
          <cell r="G38">
            <v>0.10656158626079559</v>
          </cell>
        </row>
        <row r="39">
          <cell r="D39">
            <v>0.2468000203371048</v>
          </cell>
          <cell r="E39">
            <v>0.43143767118453979</v>
          </cell>
          <cell r="F39">
            <v>0.3217623233795166</v>
          </cell>
          <cell r="G39">
            <v>0.10656152665615082</v>
          </cell>
        </row>
      </sheetData>
      <sheetData sheetId="1"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table1yfr"/>
    </sheetNames>
    <sheetDataSet>
      <sheetData sheetId="0">
        <row r="2">
          <cell r="A2">
            <v>1978</v>
          </cell>
          <cell r="D2">
            <v>0.29732131958007813</v>
          </cell>
          <cell r="E2">
            <v>0.4358314573764801</v>
          </cell>
          <cell r="F2">
            <v>0.26684722304344177</v>
          </cell>
          <cell r="G2">
            <v>6.4532577991485596E-2</v>
          </cell>
        </row>
        <row r="3">
          <cell r="D3">
            <v>0.29732164740562439</v>
          </cell>
          <cell r="E3">
            <v>0.43583115935325623</v>
          </cell>
          <cell r="F3">
            <v>0.26684719324111938</v>
          </cell>
          <cell r="G3">
            <v>6.4532555639743805E-2</v>
          </cell>
        </row>
        <row r="4">
          <cell r="D4">
            <v>0.29732149839401245</v>
          </cell>
          <cell r="E4">
            <v>0.43583136796951294</v>
          </cell>
          <cell r="F4">
            <v>0.26684713363647461</v>
          </cell>
          <cell r="G4">
            <v>6.4532540738582611E-2</v>
          </cell>
        </row>
        <row r="5">
          <cell r="D5">
            <v>0.29230871796607971</v>
          </cell>
          <cell r="E5">
            <v>0.4329354465007782</v>
          </cell>
          <cell r="F5">
            <v>0.27475583553314209</v>
          </cell>
          <cell r="G5">
            <v>7.0234894752502441E-2</v>
          </cell>
        </row>
        <row r="6">
          <cell r="D6">
            <v>0.28873497247695923</v>
          </cell>
          <cell r="E6">
            <v>0.43087100982666016</v>
          </cell>
          <cell r="F6">
            <v>0.28039401769638062</v>
          </cell>
          <cell r="G6">
            <v>7.4300125241279602E-2</v>
          </cell>
        </row>
        <row r="7">
          <cell r="D7">
            <v>0.2860586941242218</v>
          </cell>
          <cell r="E7">
            <v>0.42932474613189697</v>
          </cell>
          <cell r="F7">
            <v>0.28461655974388123</v>
          </cell>
          <cell r="G7">
            <v>7.7344708144664764E-2</v>
          </cell>
        </row>
        <row r="8">
          <cell r="D8">
            <v>0.2839789092540741</v>
          </cell>
          <cell r="E8">
            <v>0.42812380194664001</v>
          </cell>
          <cell r="F8">
            <v>0.28789728879928589</v>
          </cell>
          <cell r="G8">
            <v>7.9710192978382111E-2</v>
          </cell>
        </row>
        <row r="9">
          <cell r="D9">
            <v>0.28231707215309143</v>
          </cell>
          <cell r="E9">
            <v>0.42716333270072937</v>
          </cell>
          <cell r="F9">
            <v>0.2905195951461792</v>
          </cell>
          <cell r="G9">
            <v>8.1600986421108246E-2</v>
          </cell>
        </row>
        <row r="10">
          <cell r="D10">
            <v>0.27655693888664246</v>
          </cell>
          <cell r="E10">
            <v>0.4275456964969635</v>
          </cell>
          <cell r="F10">
            <v>0.29589736461639404</v>
          </cell>
          <cell r="G10">
            <v>8.2560427486896515E-2</v>
          </cell>
        </row>
        <row r="11">
          <cell r="D11">
            <v>0.27221482992172241</v>
          </cell>
          <cell r="E11">
            <v>0.42783397436141968</v>
          </cell>
          <cell r="F11">
            <v>0.29995119571685791</v>
          </cell>
          <cell r="G11">
            <v>8.328363299369812E-2</v>
          </cell>
        </row>
        <row r="12">
          <cell r="D12">
            <v>0.26882421970367432</v>
          </cell>
          <cell r="E12">
            <v>0.42805925011634827</v>
          </cell>
          <cell r="F12">
            <v>0.30311653017997742</v>
          </cell>
          <cell r="G12">
            <v>8.3848357200622559E-2</v>
          </cell>
        </row>
        <row r="13">
          <cell r="D13">
            <v>0.266103595495224</v>
          </cell>
          <cell r="E13">
            <v>0.42823976278305054</v>
          </cell>
          <cell r="F13">
            <v>0.30565664172172546</v>
          </cell>
          <cell r="G13">
            <v>8.4301531314849854E-2</v>
          </cell>
        </row>
        <row r="14">
          <cell r="D14">
            <v>0.26387205719947815</v>
          </cell>
          <cell r="E14">
            <v>0.42838782072067261</v>
          </cell>
          <cell r="F14">
            <v>0.30774012207984924</v>
          </cell>
          <cell r="G14">
            <v>8.4673255681991577E-2</v>
          </cell>
        </row>
        <row r="15">
          <cell r="D15">
            <v>0.25470063090324402</v>
          </cell>
          <cell r="E15">
            <v>0.42690134048461914</v>
          </cell>
          <cell r="F15">
            <v>0.31839802861213684</v>
          </cell>
          <cell r="G15">
            <v>9.0216122567653656E-2</v>
          </cell>
        </row>
        <row r="16">
          <cell r="D16">
            <v>0.24875739216804504</v>
          </cell>
          <cell r="E16">
            <v>0.42593801021575928</v>
          </cell>
          <cell r="F16">
            <v>0.32530459761619568</v>
          </cell>
          <cell r="G16">
            <v>9.3807987868785858E-2</v>
          </cell>
        </row>
        <row r="17">
          <cell r="D17">
            <v>0.24459327757358551</v>
          </cell>
          <cell r="E17">
            <v>0.42526286840438843</v>
          </cell>
          <cell r="F17">
            <v>0.33014383912086487</v>
          </cell>
          <cell r="G17">
            <v>9.6324734389781952E-2</v>
          </cell>
        </row>
        <row r="18">
          <cell r="D18">
            <v>0.24151305854320526</v>
          </cell>
          <cell r="E18">
            <v>0.42476361989974976</v>
          </cell>
          <cell r="F18">
            <v>0.33372330665588379</v>
          </cell>
          <cell r="G18">
            <v>9.8186291754245758E-2</v>
          </cell>
        </row>
        <row r="19">
          <cell r="D19">
            <v>0.23914240300655365</v>
          </cell>
          <cell r="E19">
            <v>0.42437940835952759</v>
          </cell>
          <cell r="F19">
            <v>0.33647820353507996</v>
          </cell>
          <cell r="G19">
            <v>9.9619008600711823E-2</v>
          </cell>
        </row>
        <row r="20">
          <cell r="D20">
            <v>0.24091540277004242</v>
          </cell>
          <cell r="E20">
            <v>0.42413663864135742</v>
          </cell>
          <cell r="F20">
            <v>0.33494794368743896</v>
          </cell>
          <cell r="G20">
            <v>0.10106387734413147</v>
          </cell>
        </row>
        <row r="21">
          <cell r="D21">
            <v>0.23914250731468201</v>
          </cell>
          <cell r="E21">
            <v>0.42437940835952759</v>
          </cell>
          <cell r="F21">
            <v>0.33647808432579041</v>
          </cell>
          <cell r="G21">
            <v>9.9618971347808838E-2</v>
          </cell>
        </row>
        <row r="22">
          <cell r="D22">
            <v>0.24347440898418427</v>
          </cell>
          <cell r="E22">
            <v>0.42378616333007813</v>
          </cell>
          <cell r="F22">
            <v>0.3327394425868988</v>
          </cell>
          <cell r="G22">
            <v>0.10314937680959702</v>
          </cell>
        </row>
        <row r="23">
          <cell r="D23">
            <v>0.24049445986747742</v>
          </cell>
          <cell r="E23">
            <v>0.42246031761169434</v>
          </cell>
          <cell r="F23">
            <v>0.33704522252082825</v>
          </cell>
          <cell r="G23">
            <v>0.10339172929525375</v>
          </cell>
        </row>
        <row r="24">
          <cell r="D24">
            <v>0.22539490461349487</v>
          </cell>
          <cell r="E24">
            <v>0.41574376821517944</v>
          </cell>
          <cell r="F24">
            <v>0.35886132717132568</v>
          </cell>
          <cell r="G24">
            <v>0.12044104188680649</v>
          </cell>
        </row>
        <row r="25">
          <cell r="D25">
            <v>0.22065155208110809</v>
          </cell>
          <cell r="E25">
            <v>0.41518431901931763</v>
          </cell>
          <cell r="F25">
            <v>0.36416414380073547</v>
          </cell>
          <cell r="G25">
            <v>0.12304230034351349</v>
          </cell>
        </row>
        <row r="26">
          <cell r="D26">
            <v>0.21638180315494537</v>
          </cell>
          <cell r="E26">
            <v>0.4146808385848999</v>
          </cell>
          <cell r="F26">
            <v>0.36893737316131592</v>
          </cell>
          <cell r="G26">
            <v>0.12538379430770874</v>
          </cell>
        </row>
        <row r="27">
          <cell r="D27">
            <v>0.21566689014434814</v>
          </cell>
          <cell r="E27">
            <v>0.41654059290885925</v>
          </cell>
          <cell r="F27">
            <v>0.3677925169467926</v>
          </cell>
          <cell r="G27">
            <v>0.12046071887016296</v>
          </cell>
        </row>
        <row r="28">
          <cell r="D28">
            <v>0.22317343950271606</v>
          </cell>
          <cell r="E28">
            <v>0.42086321115493774</v>
          </cell>
          <cell r="F28">
            <v>0.35596334934234619</v>
          </cell>
          <cell r="G28">
            <v>0.11296384781599045</v>
          </cell>
        </row>
        <row r="29">
          <cell r="D29">
            <v>0.20515650510787964</v>
          </cell>
          <cell r="E29">
            <v>0.41790771484375</v>
          </cell>
          <cell r="F29">
            <v>0.37693578004837036</v>
          </cell>
          <cell r="G29">
            <v>0.12867343425750732</v>
          </cell>
        </row>
        <row r="30">
          <cell r="D30">
            <v>0.21399292349815369</v>
          </cell>
          <cell r="E30">
            <v>0.41477975249290466</v>
          </cell>
          <cell r="F30">
            <v>0.37122732400894165</v>
          </cell>
          <cell r="G30">
            <v>0.1247987300157547</v>
          </cell>
        </row>
        <row r="31">
          <cell r="D31">
            <v>0.21250019967556</v>
          </cell>
          <cell r="E31">
            <v>0.41216951608657837</v>
          </cell>
          <cell r="F31">
            <v>0.37533029913902283</v>
          </cell>
          <cell r="G31">
            <v>0.12727119028568268</v>
          </cell>
        </row>
        <row r="32">
          <cell r="D32">
            <v>0.21132880449295044</v>
          </cell>
          <cell r="E32">
            <v>0.41984555125236511</v>
          </cell>
          <cell r="F32">
            <v>0.36882564425468445</v>
          </cell>
          <cell r="G32">
            <v>0.11813776195049286</v>
          </cell>
        </row>
        <row r="33">
          <cell r="D33">
            <v>0.20751477777957916</v>
          </cell>
          <cell r="E33">
            <v>0.42133218050003052</v>
          </cell>
          <cell r="F33">
            <v>0.37115305662155151</v>
          </cell>
          <cell r="G33">
            <v>0.12860254943370819</v>
          </cell>
        </row>
        <row r="34">
          <cell r="D34">
            <v>0.20733888447284698</v>
          </cell>
          <cell r="E34">
            <v>0.41290432214736938</v>
          </cell>
          <cell r="F34">
            <v>0.37975680828094482</v>
          </cell>
          <cell r="G34">
            <v>0.13687224686145782</v>
          </cell>
        </row>
        <row r="35">
          <cell r="D35">
            <v>0.20421864092350006</v>
          </cell>
          <cell r="E35">
            <v>0.41334390640258789</v>
          </cell>
          <cell r="F35">
            <v>0.38243743777275085</v>
          </cell>
          <cell r="G35">
            <v>0.13964809477329254</v>
          </cell>
        </row>
        <row r="36">
          <cell r="D36">
            <v>0.20325532555580139</v>
          </cell>
          <cell r="E36">
            <v>0.41371464729309082</v>
          </cell>
          <cell r="F36">
            <v>0.38303002715110779</v>
          </cell>
          <cell r="G36">
            <v>0.14067260921001434</v>
          </cell>
        </row>
        <row r="37">
          <cell r="D37">
            <v>0.20325523614883423</v>
          </cell>
          <cell r="E37">
            <v>0.4137147068977356</v>
          </cell>
          <cell r="F37">
            <v>0.38303005695343018</v>
          </cell>
          <cell r="G37">
            <v>0.14067259430885315</v>
          </cell>
        </row>
        <row r="38">
          <cell r="D38">
            <v>0.20325534045696259</v>
          </cell>
          <cell r="E38">
            <v>0.41371458768844604</v>
          </cell>
          <cell r="F38">
            <v>0.38303005695343018</v>
          </cell>
          <cell r="G38">
            <v>0.14067260921001434</v>
          </cell>
        </row>
        <row r="39">
          <cell r="D39">
            <v>0.20325528085231781</v>
          </cell>
          <cell r="E39">
            <v>0.41371458768844604</v>
          </cell>
          <cell r="F39">
            <v>0.38303014636039734</v>
          </cell>
          <cell r="G39">
            <v>0.14067260921001434</v>
          </cell>
        </row>
      </sheetData>
      <sheetData sheetId="1" refreshError="1"/>
    </sheetDataSet>
  </externalBook>
</externalLink>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ctrlProp" Target="../ctrlProps/ctrlProp11.xml"/><Relationship Id="rId18" Type="http://schemas.openxmlformats.org/officeDocument/2006/relationships/ctrlProp" Target="../ctrlProps/ctrlProp16.xml"/><Relationship Id="rId26" Type="http://schemas.openxmlformats.org/officeDocument/2006/relationships/ctrlProp" Target="../ctrlProps/ctrlProp24.xml"/><Relationship Id="rId39" Type="http://schemas.openxmlformats.org/officeDocument/2006/relationships/ctrlProp" Target="../ctrlProps/ctrlProp37.xml"/><Relationship Id="rId3" Type="http://schemas.openxmlformats.org/officeDocument/2006/relationships/ctrlProp" Target="../ctrlProps/ctrlProp1.xml"/><Relationship Id="rId21" Type="http://schemas.openxmlformats.org/officeDocument/2006/relationships/ctrlProp" Target="../ctrlProps/ctrlProp19.xml"/><Relationship Id="rId34" Type="http://schemas.openxmlformats.org/officeDocument/2006/relationships/ctrlProp" Target="../ctrlProps/ctrlProp32.xml"/><Relationship Id="rId42" Type="http://schemas.openxmlformats.org/officeDocument/2006/relationships/ctrlProp" Target="../ctrlProps/ctrlProp40.xml"/><Relationship Id="rId47" Type="http://schemas.openxmlformats.org/officeDocument/2006/relationships/ctrlProp" Target="../ctrlProps/ctrlProp45.xml"/><Relationship Id="rId50" Type="http://schemas.openxmlformats.org/officeDocument/2006/relationships/ctrlProp" Target="../ctrlProps/ctrlProp48.xml"/><Relationship Id="rId7" Type="http://schemas.openxmlformats.org/officeDocument/2006/relationships/ctrlProp" Target="../ctrlProps/ctrlProp5.xml"/><Relationship Id="rId12" Type="http://schemas.openxmlformats.org/officeDocument/2006/relationships/ctrlProp" Target="../ctrlProps/ctrlProp10.xml"/><Relationship Id="rId17" Type="http://schemas.openxmlformats.org/officeDocument/2006/relationships/ctrlProp" Target="../ctrlProps/ctrlProp15.xml"/><Relationship Id="rId25" Type="http://schemas.openxmlformats.org/officeDocument/2006/relationships/ctrlProp" Target="../ctrlProps/ctrlProp23.xml"/><Relationship Id="rId33" Type="http://schemas.openxmlformats.org/officeDocument/2006/relationships/ctrlProp" Target="../ctrlProps/ctrlProp31.xml"/><Relationship Id="rId38" Type="http://schemas.openxmlformats.org/officeDocument/2006/relationships/ctrlProp" Target="../ctrlProps/ctrlProp36.xml"/><Relationship Id="rId46" Type="http://schemas.openxmlformats.org/officeDocument/2006/relationships/ctrlProp" Target="../ctrlProps/ctrlProp44.xml"/><Relationship Id="rId2" Type="http://schemas.openxmlformats.org/officeDocument/2006/relationships/vmlDrawing" Target="../drawings/vmlDrawing1.vml"/><Relationship Id="rId16" Type="http://schemas.openxmlformats.org/officeDocument/2006/relationships/ctrlProp" Target="../ctrlProps/ctrlProp14.xml"/><Relationship Id="rId20" Type="http://schemas.openxmlformats.org/officeDocument/2006/relationships/ctrlProp" Target="../ctrlProps/ctrlProp18.xml"/><Relationship Id="rId29" Type="http://schemas.openxmlformats.org/officeDocument/2006/relationships/ctrlProp" Target="../ctrlProps/ctrlProp27.xml"/><Relationship Id="rId41" Type="http://schemas.openxmlformats.org/officeDocument/2006/relationships/ctrlProp" Target="../ctrlProps/ctrlProp39.xml"/><Relationship Id="rId54" Type="http://schemas.openxmlformats.org/officeDocument/2006/relationships/ctrlProp" Target="../ctrlProps/ctrlProp52.xml"/><Relationship Id="rId1" Type="http://schemas.openxmlformats.org/officeDocument/2006/relationships/drawing" Target="../drawings/drawing1.xml"/><Relationship Id="rId6" Type="http://schemas.openxmlformats.org/officeDocument/2006/relationships/ctrlProp" Target="../ctrlProps/ctrlProp4.xml"/><Relationship Id="rId11" Type="http://schemas.openxmlformats.org/officeDocument/2006/relationships/ctrlProp" Target="../ctrlProps/ctrlProp9.xml"/><Relationship Id="rId24" Type="http://schemas.openxmlformats.org/officeDocument/2006/relationships/ctrlProp" Target="../ctrlProps/ctrlProp22.xml"/><Relationship Id="rId32" Type="http://schemas.openxmlformats.org/officeDocument/2006/relationships/ctrlProp" Target="../ctrlProps/ctrlProp30.xml"/><Relationship Id="rId37" Type="http://schemas.openxmlformats.org/officeDocument/2006/relationships/ctrlProp" Target="../ctrlProps/ctrlProp35.xml"/><Relationship Id="rId40" Type="http://schemas.openxmlformats.org/officeDocument/2006/relationships/ctrlProp" Target="../ctrlProps/ctrlProp38.xml"/><Relationship Id="rId45" Type="http://schemas.openxmlformats.org/officeDocument/2006/relationships/ctrlProp" Target="../ctrlProps/ctrlProp43.xml"/><Relationship Id="rId53" Type="http://schemas.openxmlformats.org/officeDocument/2006/relationships/ctrlProp" Target="../ctrlProps/ctrlProp51.xml"/><Relationship Id="rId5" Type="http://schemas.openxmlformats.org/officeDocument/2006/relationships/ctrlProp" Target="../ctrlProps/ctrlProp3.xml"/><Relationship Id="rId15" Type="http://schemas.openxmlformats.org/officeDocument/2006/relationships/ctrlProp" Target="../ctrlProps/ctrlProp13.xml"/><Relationship Id="rId23" Type="http://schemas.openxmlformats.org/officeDocument/2006/relationships/ctrlProp" Target="../ctrlProps/ctrlProp21.xml"/><Relationship Id="rId28" Type="http://schemas.openxmlformats.org/officeDocument/2006/relationships/ctrlProp" Target="../ctrlProps/ctrlProp26.xml"/><Relationship Id="rId36" Type="http://schemas.openxmlformats.org/officeDocument/2006/relationships/ctrlProp" Target="../ctrlProps/ctrlProp34.xml"/><Relationship Id="rId49" Type="http://schemas.openxmlformats.org/officeDocument/2006/relationships/ctrlProp" Target="../ctrlProps/ctrlProp47.xml"/><Relationship Id="rId10" Type="http://schemas.openxmlformats.org/officeDocument/2006/relationships/ctrlProp" Target="../ctrlProps/ctrlProp8.xml"/><Relationship Id="rId19" Type="http://schemas.openxmlformats.org/officeDocument/2006/relationships/ctrlProp" Target="../ctrlProps/ctrlProp17.xml"/><Relationship Id="rId31" Type="http://schemas.openxmlformats.org/officeDocument/2006/relationships/ctrlProp" Target="../ctrlProps/ctrlProp29.xml"/><Relationship Id="rId44" Type="http://schemas.openxmlformats.org/officeDocument/2006/relationships/ctrlProp" Target="../ctrlProps/ctrlProp42.xml"/><Relationship Id="rId52" Type="http://schemas.openxmlformats.org/officeDocument/2006/relationships/ctrlProp" Target="../ctrlProps/ctrlProp50.xml"/><Relationship Id="rId4" Type="http://schemas.openxmlformats.org/officeDocument/2006/relationships/ctrlProp" Target="../ctrlProps/ctrlProp2.xml"/><Relationship Id="rId9" Type="http://schemas.openxmlformats.org/officeDocument/2006/relationships/ctrlProp" Target="../ctrlProps/ctrlProp7.xml"/><Relationship Id="rId14" Type="http://schemas.openxmlformats.org/officeDocument/2006/relationships/ctrlProp" Target="../ctrlProps/ctrlProp12.xml"/><Relationship Id="rId22" Type="http://schemas.openxmlformats.org/officeDocument/2006/relationships/ctrlProp" Target="../ctrlProps/ctrlProp20.xml"/><Relationship Id="rId27" Type="http://schemas.openxmlformats.org/officeDocument/2006/relationships/ctrlProp" Target="../ctrlProps/ctrlProp25.xml"/><Relationship Id="rId30" Type="http://schemas.openxmlformats.org/officeDocument/2006/relationships/ctrlProp" Target="../ctrlProps/ctrlProp28.xml"/><Relationship Id="rId35" Type="http://schemas.openxmlformats.org/officeDocument/2006/relationships/ctrlProp" Target="../ctrlProps/ctrlProp33.xml"/><Relationship Id="rId43" Type="http://schemas.openxmlformats.org/officeDocument/2006/relationships/ctrlProp" Target="../ctrlProps/ctrlProp41.xml"/><Relationship Id="rId48" Type="http://schemas.openxmlformats.org/officeDocument/2006/relationships/ctrlProp" Target="../ctrlProps/ctrlProp46.xml"/><Relationship Id="rId8" Type="http://schemas.openxmlformats.org/officeDocument/2006/relationships/ctrlProp" Target="../ctrlProps/ctrlProp6.xml"/><Relationship Id="rId51" Type="http://schemas.openxmlformats.org/officeDocument/2006/relationships/ctrlProp" Target="../ctrlProps/ctrlProp49.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AO27"/>
  <sheetViews>
    <sheetView topLeftCell="B1" workbookViewId="0">
      <selection activeCell="B24" sqref="B24"/>
    </sheetView>
  </sheetViews>
  <sheetFormatPr defaultColWidth="9.140625" defaultRowHeight="15"/>
  <cols>
    <col min="1" max="1" width="9.140625" customWidth="1"/>
    <col min="2" max="2" width="173" customWidth="1"/>
  </cols>
  <sheetData>
    <row r="2" spans="1:41" ht="30">
      <c r="B2" s="17" t="s">
        <v>528</v>
      </c>
    </row>
    <row r="3" spans="1:41" ht="18">
      <c r="B3" s="16" t="s">
        <v>529</v>
      </c>
    </row>
    <row r="4" spans="1:41" ht="18.75" thickBot="1">
      <c r="B4" s="16"/>
    </row>
    <row r="5" spans="1:41" ht="30" customHeight="1" thickTop="1" thickBot="1">
      <c r="A5" s="4"/>
      <c r="B5" s="15" t="s">
        <v>530</v>
      </c>
    </row>
    <row r="6" spans="1:41" ht="16.5" thickTop="1">
      <c r="A6" s="4"/>
      <c r="B6" s="14" t="s">
        <v>520</v>
      </c>
    </row>
    <row r="7" spans="1:41" ht="16.5" thickBot="1">
      <c r="A7" s="4"/>
      <c r="B7" s="4"/>
    </row>
    <row r="8" spans="1:41" ht="27" thickBot="1">
      <c r="A8" s="4"/>
      <c r="B8" s="5"/>
    </row>
    <row r="9" spans="1:41" ht="15.75">
      <c r="A9" s="6"/>
      <c r="B9" s="291" t="s">
        <v>521</v>
      </c>
      <c r="C9" s="13"/>
      <c r="D9" s="13"/>
      <c r="E9" s="13"/>
      <c r="F9" s="13"/>
      <c r="G9" s="13"/>
      <c r="H9" s="13"/>
      <c r="I9" s="13"/>
      <c r="J9" s="13"/>
      <c r="K9" s="13"/>
      <c r="L9" s="13"/>
      <c r="M9" s="13"/>
      <c r="N9" s="13"/>
      <c r="O9" s="13"/>
      <c r="P9" s="13"/>
      <c r="Q9" s="13"/>
      <c r="R9" s="13"/>
      <c r="S9" s="13"/>
      <c r="T9" s="13"/>
      <c r="U9" s="13"/>
      <c r="V9" s="13"/>
      <c r="W9" s="13"/>
      <c r="X9" s="13"/>
      <c r="Y9" s="13"/>
      <c r="Z9" s="13"/>
      <c r="AA9" s="13"/>
      <c r="AB9" s="13"/>
      <c r="AC9" s="13"/>
      <c r="AD9" s="13"/>
      <c r="AE9" s="13"/>
      <c r="AF9" s="13"/>
      <c r="AG9" s="13"/>
      <c r="AH9" s="13"/>
      <c r="AI9" s="13"/>
      <c r="AJ9" s="13"/>
      <c r="AK9" s="13"/>
      <c r="AL9" s="13"/>
      <c r="AM9" s="13"/>
      <c r="AN9" s="13"/>
      <c r="AO9" s="13"/>
    </row>
    <row r="10" spans="1:41" ht="15.75">
      <c r="A10" s="6"/>
      <c r="B10" s="292" t="s">
        <v>526</v>
      </c>
      <c r="C10" s="12"/>
      <c r="D10" s="12"/>
      <c r="E10" s="12"/>
      <c r="F10" s="12"/>
      <c r="G10" s="12"/>
      <c r="H10" s="12"/>
      <c r="I10" s="12"/>
      <c r="J10" s="12"/>
      <c r="K10" s="12"/>
      <c r="L10" s="12"/>
      <c r="M10" s="12"/>
      <c r="N10" s="12"/>
      <c r="O10" s="12"/>
      <c r="P10" s="12"/>
      <c r="Q10" s="12"/>
      <c r="R10" s="12"/>
      <c r="S10" s="12"/>
      <c r="T10" s="12"/>
      <c r="U10" s="12"/>
      <c r="V10" s="12"/>
      <c r="W10" s="12"/>
      <c r="X10" s="12"/>
      <c r="Y10" s="12"/>
      <c r="Z10" s="12"/>
      <c r="AA10" s="12"/>
      <c r="AB10" s="12"/>
      <c r="AC10" s="12"/>
      <c r="AD10" s="12"/>
      <c r="AE10" s="12"/>
      <c r="AF10" s="12"/>
      <c r="AG10" s="12"/>
      <c r="AH10" s="12"/>
      <c r="AI10" s="12"/>
      <c r="AJ10" s="12"/>
      <c r="AK10" s="12"/>
      <c r="AL10" s="12"/>
      <c r="AM10" s="12"/>
      <c r="AN10" s="12"/>
      <c r="AO10" s="12"/>
    </row>
    <row r="11" spans="1:41" ht="15.75">
      <c r="A11" s="6"/>
      <c r="B11" s="292" t="s">
        <v>527</v>
      </c>
      <c r="C11" s="11"/>
      <c r="D11" s="11"/>
      <c r="E11" s="11"/>
      <c r="F11" s="11"/>
      <c r="G11" s="11"/>
      <c r="H11" s="11"/>
      <c r="I11" s="11"/>
      <c r="J11" s="11"/>
      <c r="K11" s="11"/>
      <c r="L11" s="11"/>
      <c r="M11" s="11"/>
      <c r="N11" s="11"/>
      <c r="O11" s="11"/>
      <c r="P11" s="11"/>
      <c r="Q11" s="11"/>
      <c r="R11" s="11"/>
      <c r="S11" s="11"/>
      <c r="T11" s="11"/>
      <c r="U11" s="11"/>
      <c r="V11" s="11"/>
      <c r="W11" s="11"/>
      <c r="X11" s="11"/>
      <c r="Y11" s="11"/>
      <c r="Z11" s="11"/>
      <c r="AA11" s="11"/>
      <c r="AB11" s="11"/>
      <c r="AC11" s="11"/>
      <c r="AD11" s="11"/>
      <c r="AE11" s="11"/>
      <c r="AF11" s="11"/>
      <c r="AG11" s="11"/>
      <c r="AH11" s="11"/>
      <c r="AI11" s="11"/>
      <c r="AJ11" s="11"/>
      <c r="AK11" s="11"/>
      <c r="AL11" s="11"/>
      <c r="AM11" s="11"/>
      <c r="AN11" s="11"/>
      <c r="AO11" s="9"/>
    </row>
    <row r="12" spans="1:41" ht="15.75">
      <c r="A12" s="6"/>
      <c r="B12" s="292" t="s">
        <v>522</v>
      </c>
      <c r="C12" s="11"/>
      <c r="D12" s="11"/>
      <c r="E12" s="11"/>
      <c r="F12" s="11"/>
      <c r="G12" s="11"/>
      <c r="H12" s="11"/>
      <c r="I12" s="11"/>
      <c r="J12" s="11"/>
      <c r="K12" s="11"/>
      <c r="L12" s="11"/>
      <c r="M12" s="11"/>
      <c r="N12" s="11"/>
      <c r="O12" s="11"/>
      <c r="P12" s="11"/>
      <c r="Q12" s="11"/>
      <c r="R12" s="11"/>
      <c r="S12" s="11"/>
      <c r="T12" s="11"/>
      <c r="U12" s="11"/>
      <c r="V12" s="11"/>
      <c r="W12" s="11"/>
      <c r="X12" s="11"/>
      <c r="Y12" s="11"/>
      <c r="Z12" s="11"/>
      <c r="AA12" s="11"/>
      <c r="AB12" s="11"/>
      <c r="AC12" s="11"/>
      <c r="AD12" s="11"/>
      <c r="AE12" s="11"/>
      <c r="AF12" s="11"/>
      <c r="AG12" s="11"/>
      <c r="AH12" s="11"/>
      <c r="AI12" s="11"/>
      <c r="AJ12" s="11"/>
      <c r="AK12" s="11"/>
      <c r="AL12" s="11"/>
      <c r="AM12" s="11"/>
      <c r="AN12" s="11"/>
      <c r="AO12" s="9"/>
    </row>
    <row r="13" spans="1:41" ht="15.75">
      <c r="A13" s="6"/>
      <c r="B13" s="293" t="s">
        <v>524</v>
      </c>
      <c r="C13" s="10"/>
      <c r="D13" s="10"/>
      <c r="E13" s="10"/>
      <c r="F13" s="10"/>
      <c r="G13" s="10"/>
      <c r="H13" s="10"/>
      <c r="I13" s="10"/>
      <c r="J13" s="10"/>
      <c r="K13" s="10"/>
      <c r="L13" s="10"/>
      <c r="M13" s="10"/>
      <c r="N13" s="10"/>
      <c r="O13" s="10"/>
      <c r="P13" s="10"/>
      <c r="Q13" s="10"/>
      <c r="R13" s="10"/>
      <c r="S13" s="10"/>
      <c r="T13" s="10"/>
      <c r="U13" s="10"/>
      <c r="V13" s="10"/>
      <c r="W13" s="10"/>
      <c r="X13" s="9"/>
      <c r="Y13" s="9"/>
      <c r="Z13" s="9"/>
      <c r="AA13" s="9"/>
      <c r="AB13" s="9"/>
      <c r="AC13" s="9"/>
      <c r="AD13" s="9"/>
      <c r="AE13" s="9"/>
      <c r="AF13" s="9"/>
      <c r="AG13" s="9"/>
      <c r="AH13" s="9"/>
      <c r="AI13" s="9"/>
      <c r="AJ13" s="9"/>
      <c r="AK13" s="9"/>
      <c r="AL13" s="9"/>
      <c r="AM13" s="9"/>
      <c r="AN13" s="9"/>
      <c r="AO13" s="9"/>
    </row>
    <row r="14" spans="1:41" ht="15.75">
      <c r="A14" s="6"/>
      <c r="B14" s="293" t="s">
        <v>525</v>
      </c>
      <c r="C14" s="10"/>
      <c r="D14" s="10"/>
      <c r="E14" s="10"/>
      <c r="F14" s="10"/>
      <c r="G14" s="10"/>
      <c r="H14" s="10"/>
      <c r="I14" s="10"/>
      <c r="J14" s="10"/>
      <c r="K14" s="10"/>
      <c r="L14" s="10"/>
      <c r="M14" s="9"/>
      <c r="N14" s="9"/>
      <c r="O14" s="9"/>
      <c r="P14" s="9"/>
      <c r="Q14" s="9"/>
      <c r="R14" s="9"/>
      <c r="S14" s="9"/>
      <c r="T14" s="9"/>
      <c r="U14" s="9"/>
      <c r="V14" s="9"/>
      <c r="W14" s="9"/>
      <c r="X14" s="9"/>
      <c r="Y14" s="9"/>
      <c r="Z14" s="9"/>
      <c r="AA14" s="9"/>
      <c r="AB14" s="9"/>
      <c r="AC14" s="9"/>
      <c r="AD14" s="9"/>
      <c r="AE14" s="9"/>
      <c r="AF14" s="9"/>
      <c r="AG14" s="9"/>
      <c r="AH14" s="9"/>
      <c r="AI14" s="9"/>
      <c r="AJ14" s="9"/>
      <c r="AK14" s="9"/>
      <c r="AL14" s="9"/>
      <c r="AM14" s="9"/>
      <c r="AN14" s="9"/>
      <c r="AO14" s="9"/>
    </row>
    <row r="15" spans="1:41" ht="15.75">
      <c r="A15" s="6"/>
      <c r="B15" s="293" t="s">
        <v>523</v>
      </c>
      <c r="C15" s="8"/>
      <c r="D15" s="8"/>
      <c r="E15" s="8"/>
      <c r="F15" s="8"/>
      <c r="G15" s="8"/>
      <c r="H15" s="8"/>
      <c r="I15" s="8"/>
      <c r="J15" s="8"/>
      <c r="K15" s="8"/>
      <c r="L15" s="8"/>
      <c r="M15" s="7"/>
      <c r="N15" s="7"/>
      <c r="O15" s="7"/>
      <c r="P15" s="7"/>
      <c r="Q15" s="7"/>
      <c r="R15" s="7"/>
      <c r="S15" s="7"/>
      <c r="T15" s="7"/>
      <c r="U15" s="7"/>
      <c r="V15" s="7"/>
      <c r="W15" s="7"/>
      <c r="X15" s="7"/>
      <c r="Y15" s="7"/>
      <c r="Z15" s="7"/>
    </row>
    <row r="16" spans="1:41" ht="15.75">
      <c r="A16" s="6"/>
      <c r="B16" s="293" t="s">
        <v>519</v>
      </c>
      <c r="C16" s="8"/>
      <c r="D16" s="8"/>
      <c r="E16" s="8"/>
      <c r="F16" s="8"/>
      <c r="G16" s="8"/>
      <c r="H16" s="8"/>
      <c r="I16" s="8"/>
      <c r="J16" s="8"/>
      <c r="K16" s="8"/>
      <c r="L16" s="8"/>
      <c r="M16" s="8"/>
      <c r="N16" s="8"/>
      <c r="O16" s="8"/>
      <c r="P16" s="8"/>
      <c r="Q16" s="8"/>
      <c r="R16" s="8"/>
      <c r="S16" s="8"/>
      <c r="T16" s="8"/>
      <c r="U16" s="8"/>
      <c r="V16" s="8"/>
      <c r="W16" s="8"/>
      <c r="X16" s="8"/>
      <c r="Y16" s="8"/>
      <c r="Z16" s="8"/>
    </row>
    <row r="17" spans="1:2">
      <c r="A17" s="3"/>
      <c r="B17" s="3"/>
    </row>
    <row r="18" spans="1:2">
      <c r="A18" s="3"/>
      <c r="B18" s="3"/>
    </row>
    <row r="19" spans="1:2">
      <c r="A19" s="3"/>
      <c r="B19" s="3"/>
    </row>
    <row r="20" spans="1:2">
      <c r="A20" s="3"/>
      <c r="B20" s="3"/>
    </row>
    <row r="21" spans="1:2">
      <c r="A21" s="3"/>
      <c r="B21" s="3"/>
    </row>
    <row r="22" spans="1:2">
      <c r="A22" s="3"/>
      <c r="B22" s="3"/>
    </row>
    <row r="23" spans="1:2">
      <c r="A23" s="3"/>
      <c r="B23" s="2"/>
    </row>
    <row r="24" spans="1:2">
      <c r="A24" s="3"/>
      <c r="B24" s="2"/>
    </row>
    <row r="25" spans="1:2">
      <c r="A25" s="3"/>
      <c r="B25" s="2"/>
    </row>
    <row r="26" spans="1:2">
      <c r="A26" s="3"/>
      <c r="B26" s="2"/>
    </row>
    <row r="27" spans="1:2">
      <c r="B27" s="1"/>
    </row>
  </sheetData>
  <phoneticPr fontId="101" type="noConversion"/>
  <pageMargins left="0.7" right="0.7" top="0.75" bottom="0.75" header="0.3" footer="0.3"/>
  <pageSetup paperSize="9" orientation="portrait"/>
  <drawing r:id="rId1"/>
  <legacyDrawing r:id="rId2"/>
  <mc:AlternateContent xmlns:mc="http://schemas.openxmlformats.org/markup-compatibility/2006">
    <mc:Choice Requires="x14">
      <controls>
        <mc:AlternateContent xmlns:mc="http://schemas.openxmlformats.org/markup-compatibility/2006">
          <mc:Choice Requires="x14">
            <control shapeId="1025" r:id="rId3" name="Button 1">
              <controlPr defaultSize="0" print="0" autoFill="0" autoPict="0" macro="[0]!Button10_Click">
                <anchor moveWithCells="1" sizeWithCells="1">
                  <from>
                    <xdr:col>1</xdr:col>
                    <xdr:colOff>0</xdr:colOff>
                    <xdr:row>16</xdr:row>
                    <xdr:rowOff>0</xdr:rowOff>
                  </from>
                  <to>
                    <xdr:col>1</xdr:col>
                    <xdr:colOff>3609975</xdr:colOff>
                    <xdr:row>16</xdr:row>
                    <xdr:rowOff>0</xdr:rowOff>
                  </to>
                </anchor>
              </controlPr>
            </control>
          </mc:Choice>
        </mc:AlternateContent>
        <mc:AlternateContent xmlns:mc="http://schemas.openxmlformats.org/markup-compatibility/2006">
          <mc:Choice Requires="x14">
            <control shapeId="1026" r:id="rId4" name="Button 2">
              <controlPr defaultSize="0" print="0" autoFill="0" autoPict="0" macro="[0]!Button07_Click">
                <anchor moveWithCells="1" sizeWithCells="1">
                  <from>
                    <xdr:col>1</xdr:col>
                    <xdr:colOff>9525</xdr:colOff>
                    <xdr:row>16</xdr:row>
                    <xdr:rowOff>0</xdr:rowOff>
                  </from>
                  <to>
                    <xdr:col>1</xdr:col>
                    <xdr:colOff>3609975</xdr:colOff>
                    <xdr:row>16</xdr:row>
                    <xdr:rowOff>0</xdr:rowOff>
                  </to>
                </anchor>
              </controlPr>
            </control>
          </mc:Choice>
        </mc:AlternateContent>
        <mc:AlternateContent xmlns:mc="http://schemas.openxmlformats.org/markup-compatibility/2006">
          <mc:Choice Requires="x14">
            <control shapeId="1027" r:id="rId5" name="Button 3">
              <controlPr defaultSize="0" print="0" autoFill="0" autoPict="0" macro="[0]!Button08_Click">
                <anchor moveWithCells="1" sizeWithCells="1">
                  <from>
                    <xdr:col>1</xdr:col>
                    <xdr:colOff>9525</xdr:colOff>
                    <xdr:row>16</xdr:row>
                    <xdr:rowOff>0</xdr:rowOff>
                  </from>
                  <to>
                    <xdr:col>1</xdr:col>
                    <xdr:colOff>3619500</xdr:colOff>
                    <xdr:row>16</xdr:row>
                    <xdr:rowOff>0</xdr:rowOff>
                  </to>
                </anchor>
              </controlPr>
            </control>
          </mc:Choice>
        </mc:AlternateContent>
        <mc:AlternateContent xmlns:mc="http://schemas.openxmlformats.org/markup-compatibility/2006">
          <mc:Choice Requires="x14">
            <control shapeId="1028" r:id="rId6" name="Button 4">
              <controlPr defaultSize="0" print="0" autoFill="0" autoPict="0" macro="[0]!Button09_Click">
                <anchor moveWithCells="1" sizeWithCells="1">
                  <from>
                    <xdr:col>1</xdr:col>
                    <xdr:colOff>9525</xdr:colOff>
                    <xdr:row>16</xdr:row>
                    <xdr:rowOff>0</xdr:rowOff>
                  </from>
                  <to>
                    <xdr:col>1</xdr:col>
                    <xdr:colOff>3619500</xdr:colOff>
                    <xdr:row>16</xdr:row>
                    <xdr:rowOff>0</xdr:rowOff>
                  </to>
                </anchor>
              </controlPr>
            </control>
          </mc:Choice>
        </mc:AlternateContent>
        <mc:AlternateContent xmlns:mc="http://schemas.openxmlformats.org/markup-compatibility/2006">
          <mc:Choice Requires="x14">
            <control shapeId="1029" r:id="rId7" name="Button 5">
              <controlPr defaultSize="0" print="0" autoFill="0" autoPict="0" macro="[0]!Button04_Click">
                <anchor moveWithCells="1" sizeWithCells="1">
                  <from>
                    <xdr:col>1</xdr:col>
                    <xdr:colOff>9525</xdr:colOff>
                    <xdr:row>16</xdr:row>
                    <xdr:rowOff>0</xdr:rowOff>
                  </from>
                  <to>
                    <xdr:col>1</xdr:col>
                    <xdr:colOff>3619500</xdr:colOff>
                    <xdr:row>16</xdr:row>
                    <xdr:rowOff>0</xdr:rowOff>
                  </to>
                </anchor>
              </controlPr>
            </control>
          </mc:Choice>
        </mc:AlternateContent>
        <mc:AlternateContent xmlns:mc="http://schemas.openxmlformats.org/markup-compatibility/2006">
          <mc:Choice Requires="x14">
            <control shapeId="1030" r:id="rId8" name="Button 6">
              <controlPr defaultSize="0" print="0" autoFill="0" autoPict="0" macro="[0]!Button02_Click">
                <anchor moveWithCells="1" sizeWithCells="1">
                  <from>
                    <xdr:col>1</xdr:col>
                    <xdr:colOff>9525</xdr:colOff>
                    <xdr:row>16</xdr:row>
                    <xdr:rowOff>0</xdr:rowOff>
                  </from>
                  <to>
                    <xdr:col>1</xdr:col>
                    <xdr:colOff>3619500</xdr:colOff>
                    <xdr:row>16</xdr:row>
                    <xdr:rowOff>0</xdr:rowOff>
                  </to>
                </anchor>
              </controlPr>
            </control>
          </mc:Choice>
        </mc:AlternateContent>
        <mc:AlternateContent xmlns:mc="http://schemas.openxmlformats.org/markup-compatibility/2006">
          <mc:Choice Requires="x14">
            <control shapeId="1031" r:id="rId9" name="Button 7">
              <controlPr defaultSize="0" print="0" autoFill="0" autoPict="0" macro="[0]!Button12_Click">
                <anchor moveWithCells="1" sizeWithCells="1">
                  <from>
                    <xdr:col>1</xdr:col>
                    <xdr:colOff>9525</xdr:colOff>
                    <xdr:row>16</xdr:row>
                    <xdr:rowOff>0</xdr:rowOff>
                  </from>
                  <to>
                    <xdr:col>1</xdr:col>
                    <xdr:colOff>3619500</xdr:colOff>
                    <xdr:row>16</xdr:row>
                    <xdr:rowOff>0</xdr:rowOff>
                  </to>
                </anchor>
              </controlPr>
            </control>
          </mc:Choice>
        </mc:AlternateContent>
        <mc:AlternateContent xmlns:mc="http://schemas.openxmlformats.org/markup-compatibility/2006">
          <mc:Choice Requires="x14">
            <control shapeId="1032" r:id="rId10" name="Button 8">
              <controlPr defaultSize="0" print="0" autoFill="0" autoPict="0" macro="[0]!Button14_Click">
                <anchor moveWithCells="1" sizeWithCells="1">
                  <from>
                    <xdr:col>1</xdr:col>
                    <xdr:colOff>9525</xdr:colOff>
                    <xdr:row>16</xdr:row>
                    <xdr:rowOff>0</xdr:rowOff>
                  </from>
                  <to>
                    <xdr:col>1</xdr:col>
                    <xdr:colOff>3619500</xdr:colOff>
                    <xdr:row>16</xdr:row>
                    <xdr:rowOff>0</xdr:rowOff>
                  </to>
                </anchor>
              </controlPr>
            </control>
          </mc:Choice>
        </mc:AlternateContent>
        <mc:AlternateContent xmlns:mc="http://schemas.openxmlformats.org/markup-compatibility/2006">
          <mc:Choice Requires="x14">
            <control shapeId="1033" r:id="rId11" name="Button 9">
              <controlPr defaultSize="0" print="0" autoFill="0" autoPict="0" macro="[0]!Button15_Click">
                <anchor moveWithCells="1" sizeWithCells="1">
                  <from>
                    <xdr:col>1</xdr:col>
                    <xdr:colOff>9525</xdr:colOff>
                    <xdr:row>16</xdr:row>
                    <xdr:rowOff>0</xdr:rowOff>
                  </from>
                  <to>
                    <xdr:col>1</xdr:col>
                    <xdr:colOff>3619500</xdr:colOff>
                    <xdr:row>16</xdr:row>
                    <xdr:rowOff>0</xdr:rowOff>
                  </to>
                </anchor>
              </controlPr>
            </control>
          </mc:Choice>
        </mc:AlternateContent>
        <mc:AlternateContent xmlns:mc="http://schemas.openxmlformats.org/markup-compatibility/2006">
          <mc:Choice Requires="x14">
            <control shapeId="1034" r:id="rId12" name="Button 10">
              <controlPr defaultSize="0" print="0" autoFill="0" autoPict="0" macro="[0]!Button16_Click">
                <anchor moveWithCells="1" sizeWithCells="1">
                  <from>
                    <xdr:col>1</xdr:col>
                    <xdr:colOff>9525</xdr:colOff>
                    <xdr:row>16</xdr:row>
                    <xdr:rowOff>0</xdr:rowOff>
                  </from>
                  <to>
                    <xdr:col>1</xdr:col>
                    <xdr:colOff>3619500</xdr:colOff>
                    <xdr:row>16</xdr:row>
                    <xdr:rowOff>0</xdr:rowOff>
                  </to>
                </anchor>
              </controlPr>
            </control>
          </mc:Choice>
        </mc:AlternateContent>
        <mc:AlternateContent xmlns:mc="http://schemas.openxmlformats.org/markup-compatibility/2006">
          <mc:Choice Requires="x14">
            <control shapeId="1035" r:id="rId13" name="Button 11">
              <controlPr defaultSize="0" print="0" autoFill="0" autoPict="0" macro="[0]!Button17_Click">
                <anchor moveWithCells="1" sizeWithCells="1">
                  <from>
                    <xdr:col>1</xdr:col>
                    <xdr:colOff>9525</xdr:colOff>
                    <xdr:row>16</xdr:row>
                    <xdr:rowOff>0</xdr:rowOff>
                  </from>
                  <to>
                    <xdr:col>1</xdr:col>
                    <xdr:colOff>3619500</xdr:colOff>
                    <xdr:row>16</xdr:row>
                    <xdr:rowOff>0</xdr:rowOff>
                  </to>
                </anchor>
              </controlPr>
            </control>
          </mc:Choice>
        </mc:AlternateContent>
        <mc:AlternateContent xmlns:mc="http://schemas.openxmlformats.org/markup-compatibility/2006">
          <mc:Choice Requires="x14">
            <control shapeId="1036" r:id="rId14" name="Button 12">
              <controlPr defaultSize="0" print="0" autoFill="0" autoPict="0" macro="[0]!Button18_Click">
                <anchor moveWithCells="1" sizeWithCells="1">
                  <from>
                    <xdr:col>1</xdr:col>
                    <xdr:colOff>9525</xdr:colOff>
                    <xdr:row>16</xdr:row>
                    <xdr:rowOff>0</xdr:rowOff>
                  </from>
                  <to>
                    <xdr:col>1</xdr:col>
                    <xdr:colOff>3619500</xdr:colOff>
                    <xdr:row>16</xdr:row>
                    <xdr:rowOff>0</xdr:rowOff>
                  </to>
                </anchor>
              </controlPr>
            </control>
          </mc:Choice>
        </mc:AlternateContent>
        <mc:AlternateContent xmlns:mc="http://schemas.openxmlformats.org/markup-compatibility/2006">
          <mc:Choice Requires="x14">
            <control shapeId="1037" r:id="rId15" name="Button 13">
              <controlPr defaultSize="0" print="0" autoFill="0" autoPict="0" macro="[0]!Button19_Click">
                <anchor moveWithCells="1" sizeWithCells="1">
                  <from>
                    <xdr:col>1</xdr:col>
                    <xdr:colOff>9525</xdr:colOff>
                    <xdr:row>16</xdr:row>
                    <xdr:rowOff>0</xdr:rowOff>
                  </from>
                  <to>
                    <xdr:col>1</xdr:col>
                    <xdr:colOff>3619500</xdr:colOff>
                    <xdr:row>16</xdr:row>
                    <xdr:rowOff>0</xdr:rowOff>
                  </to>
                </anchor>
              </controlPr>
            </control>
          </mc:Choice>
        </mc:AlternateContent>
        <mc:AlternateContent xmlns:mc="http://schemas.openxmlformats.org/markup-compatibility/2006">
          <mc:Choice Requires="x14">
            <control shapeId="1038" r:id="rId16" name="Button 14">
              <controlPr defaultSize="0" print="0" autoFill="0" autoPict="0" macro="[0]!Button03_Click">
                <anchor moveWithCells="1" sizeWithCells="1">
                  <from>
                    <xdr:col>1</xdr:col>
                    <xdr:colOff>9525</xdr:colOff>
                    <xdr:row>16</xdr:row>
                    <xdr:rowOff>0</xdr:rowOff>
                  </from>
                  <to>
                    <xdr:col>1</xdr:col>
                    <xdr:colOff>3619500</xdr:colOff>
                    <xdr:row>16</xdr:row>
                    <xdr:rowOff>0</xdr:rowOff>
                  </to>
                </anchor>
              </controlPr>
            </control>
          </mc:Choice>
        </mc:AlternateContent>
        <mc:AlternateContent xmlns:mc="http://schemas.openxmlformats.org/markup-compatibility/2006">
          <mc:Choice Requires="x14">
            <control shapeId="1039" r:id="rId17" name="Button 15">
              <controlPr defaultSize="0" print="0" autoFill="0" autoPict="0" macro="[0]!Button30_Click">
                <anchor moveWithCells="1" sizeWithCells="1">
                  <from>
                    <xdr:col>1</xdr:col>
                    <xdr:colOff>9525</xdr:colOff>
                    <xdr:row>16</xdr:row>
                    <xdr:rowOff>0</xdr:rowOff>
                  </from>
                  <to>
                    <xdr:col>1</xdr:col>
                    <xdr:colOff>3619500</xdr:colOff>
                    <xdr:row>16</xdr:row>
                    <xdr:rowOff>0</xdr:rowOff>
                  </to>
                </anchor>
              </controlPr>
            </control>
          </mc:Choice>
        </mc:AlternateContent>
        <mc:AlternateContent xmlns:mc="http://schemas.openxmlformats.org/markup-compatibility/2006">
          <mc:Choice Requires="x14">
            <control shapeId="1040" r:id="rId18" name="Button 16">
              <controlPr defaultSize="0" print="0" autoFill="0" autoPict="0" macro="[0]!Button31_Click">
                <anchor moveWithCells="1" sizeWithCells="1">
                  <from>
                    <xdr:col>1</xdr:col>
                    <xdr:colOff>9525</xdr:colOff>
                    <xdr:row>16</xdr:row>
                    <xdr:rowOff>0</xdr:rowOff>
                  </from>
                  <to>
                    <xdr:col>1</xdr:col>
                    <xdr:colOff>3619500</xdr:colOff>
                    <xdr:row>16</xdr:row>
                    <xdr:rowOff>0</xdr:rowOff>
                  </to>
                </anchor>
              </controlPr>
            </control>
          </mc:Choice>
        </mc:AlternateContent>
        <mc:AlternateContent xmlns:mc="http://schemas.openxmlformats.org/markup-compatibility/2006">
          <mc:Choice Requires="x14">
            <control shapeId="1041" r:id="rId19" name="Button 17">
              <controlPr defaultSize="0" print="0" autoFill="0" autoPict="0" macro="[0]!Button27_Click">
                <anchor moveWithCells="1" sizeWithCells="1">
                  <from>
                    <xdr:col>1</xdr:col>
                    <xdr:colOff>9525</xdr:colOff>
                    <xdr:row>16</xdr:row>
                    <xdr:rowOff>0</xdr:rowOff>
                  </from>
                  <to>
                    <xdr:col>1</xdr:col>
                    <xdr:colOff>3619500</xdr:colOff>
                    <xdr:row>16</xdr:row>
                    <xdr:rowOff>0</xdr:rowOff>
                  </to>
                </anchor>
              </controlPr>
            </control>
          </mc:Choice>
        </mc:AlternateContent>
        <mc:AlternateContent xmlns:mc="http://schemas.openxmlformats.org/markup-compatibility/2006">
          <mc:Choice Requires="x14">
            <control shapeId="1042" r:id="rId20" name="Button 18">
              <controlPr defaultSize="0" print="0" autoFill="0" autoPict="0" macro="[0]!Button28_Click">
                <anchor moveWithCells="1" sizeWithCells="1">
                  <from>
                    <xdr:col>1</xdr:col>
                    <xdr:colOff>9525</xdr:colOff>
                    <xdr:row>16</xdr:row>
                    <xdr:rowOff>0</xdr:rowOff>
                  </from>
                  <to>
                    <xdr:col>1</xdr:col>
                    <xdr:colOff>3619500</xdr:colOff>
                    <xdr:row>16</xdr:row>
                    <xdr:rowOff>0</xdr:rowOff>
                  </to>
                </anchor>
              </controlPr>
            </control>
          </mc:Choice>
        </mc:AlternateContent>
        <mc:AlternateContent xmlns:mc="http://schemas.openxmlformats.org/markup-compatibility/2006">
          <mc:Choice Requires="x14">
            <control shapeId="1043" r:id="rId21" name="Button 19">
              <controlPr defaultSize="0" print="0" autoFill="0" autoPict="0" macro="[0]!Button29_Click">
                <anchor moveWithCells="1" sizeWithCells="1">
                  <from>
                    <xdr:col>1</xdr:col>
                    <xdr:colOff>9525</xdr:colOff>
                    <xdr:row>16</xdr:row>
                    <xdr:rowOff>0</xdr:rowOff>
                  </from>
                  <to>
                    <xdr:col>1</xdr:col>
                    <xdr:colOff>3619500</xdr:colOff>
                    <xdr:row>16</xdr:row>
                    <xdr:rowOff>0</xdr:rowOff>
                  </to>
                </anchor>
              </controlPr>
            </control>
          </mc:Choice>
        </mc:AlternateContent>
        <mc:AlternateContent xmlns:mc="http://schemas.openxmlformats.org/markup-compatibility/2006">
          <mc:Choice Requires="x14">
            <control shapeId="1044" r:id="rId22" name="Button 20">
              <controlPr defaultSize="0" print="0" autoFill="0" autoPict="0" macro="[0]!Button23_Click">
                <anchor moveWithCells="1" sizeWithCells="1">
                  <from>
                    <xdr:col>1</xdr:col>
                    <xdr:colOff>9525</xdr:colOff>
                    <xdr:row>16</xdr:row>
                    <xdr:rowOff>0</xdr:rowOff>
                  </from>
                  <to>
                    <xdr:col>1</xdr:col>
                    <xdr:colOff>3619500</xdr:colOff>
                    <xdr:row>16</xdr:row>
                    <xdr:rowOff>0</xdr:rowOff>
                  </to>
                </anchor>
              </controlPr>
            </control>
          </mc:Choice>
        </mc:AlternateContent>
        <mc:AlternateContent xmlns:mc="http://schemas.openxmlformats.org/markup-compatibility/2006">
          <mc:Choice Requires="x14">
            <control shapeId="1045" r:id="rId23" name="Button 21">
              <controlPr defaultSize="0" print="0" autoFill="0" autoPict="0" macro="[0]!Button26_Click">
                <anchor moveWithCells="1" sizeWithCells="1">
                  <from>
                    <xdr:col>1</xdr:col>
                    <xdr:colOff>9525</xdr:colOff>
                    <xdr:row>16</xdr:row>
                    <xdr:rowOff>0</xdr:rowOff>
                  </from>
                  <to>
                    <xdr:col>1</xdr:col>
                    <xdr:colOff>3619500</xdr:colOff>
                    <xdr:row>16</xdr:row>
                    <xdr:rowOff>0</xdr:rowOff>
                  </to>
                </anchor>
              </controlPr>
            </control>
          </mc:Choice>
        </mc:AlternateContent>
        <mc:AlternateContent xmlns:mc="http://schemas.openxmlformats.org/markup-compatibility/2006">
          <mc:Choice Requires="x14">
            <control shapeId="1046" r:id="rId24" name="Button 22">
              <controlPr defaultSize="0" print="0" autoFill="0" autoPict="0" macro="[0]!Button21_Click">
                <anchor moveWithCells="1" sizeWithCells="1">
                  <from>
                    <xdr:col>1</xdr:col>
                    <xdr:colOff>9525</xdr:colOff>
                    <xdr:row>16</xdr:row>
                    <xdr:rowOff>0</xdr:rowOff>
                  </from>
                  <to>
                    <xdr:col>1</xdr:col>
                    <xdr:colOff>3619500</xdr:colOff>
                    <xdr:row>16</xdr:row>
                    <xdr:rowOff>0</xdr:rowOff>
                  </to>
                </anchor>
              </controlPr>
            </control>
          </mc:Choice>
        </mc:AlternateContent>
        <mc:AlternateContent xmlns:mc="http://schemas.openxmlformats.org/markup-compatibility/2006">
          <mc:Choice Requires="x14">
            <control shapeId="1047" r:id="rId25" name="Button 23">
              <controlPr defaultSize="0" print="0" autoFill="0" autoPict="0" macro="[0]!Button22_Click">
                <anchor moveWithCells="1" sizeWithCells="1">
                  <from>
                    <xdr:col>1</xdr:col>
                    <xdr:colOff>9525</xdr:colOff>
                    <xdr:row>16</xdr:row>
                    <xdr:rowOff>0</xdr:rowOff>
                  </from>
                  <to>
                    <xdr:col>1</xdr:col>
                    <xdr:colOff>3619500</xdr:colOff>
                    <xdr:row>16</xdr:row>
                    <xdr:rowOff>0</xdr:rowOff>
                  </to>
                </anchor>
              </controlPr>
            </control>
          </mc:Choice>
        </mc:AlternateContent>
        <mc:AlternateContent xmlns:mc="http://schemas.openxmlformats.org/markup-compatibility/2006">
          <mc:Choice Requires="x14">
            <control shapeId="1048" r:id="rId26" name="Button 24">
              <controlPr defaultSize="0" print="0" autoFill="0" autoPict="0" macro="[0]!Button24_Click">
                <anchor moveWithCells="1" sizeWithCells="1">
                  <from>
                    <xdr:col>1</xdr:col>
                    <xdr:colOff>9525</xdr:colOff>
                    <xdr:row>16</xdr:row>
                    <xdr:rowOff>0</xdr:rowOff>
                  </from>
                  <to>
                    <xdr:col>1</xdr:col>
                    <xdr:colOff>3619500</xdr:colOff>
                    <xdr:row>16</xdr:row>
                    <xdr:rowOff>0</xdr:rowOff>
                  </to>
                </anchor>
              </controlPr>
            </control>
          </mc:Choice>
        </mc:AlternateContent>
        <mc:AlternateContent xmlns:mc="http://schemas.openxmlformats.org/markup-compatibility/2006">
          <mc:Choice Requires="x14">
            <control shapeId="1049" r:id="rId27" name="Button 25">
              <controlPr defaultSize="0" print="0" autoFill="0" autoPict="0" macro="[0]!Button25_Click">
                <anchor moveWithCells="1" sizeWithCells="1">
                  <from>
                    <xdr:col>1</xdr:col>
                    <xdr:colOff>9525</xdr:colOff>
                    <xdr:row>16</xdr:row>
                    <xdr:rowOff>0</xdr:rowOff>
                  </from>
                  <to>
                    <xdr:col>1</xdr:col>
                    <xdr:colOff>3619500</xdr:colOff>
                    <xdr:row>16</xdr:row>
                    <xdr:rowOff>0</xdr:rowOff>
                  </to>
                </anchor>
              </controlPr>
            </control>
          </mc:Choice>
        </mc:AlternateContent>
        <mc:AlternateContent xmlns:mc="http://schemas.openxmlformats.org/markup-compatibility/2006">
          <mc:Choice Requires="x14">
            <control shapeId="1050" r:id="rId28" name="Button 26">
              <controlPr defaultSize="0" print="0" autoFill="0" autoPict="0" macro="[0]!Button36_Click">
                <anchor moveWithCells="1" sizeWithCells="1">
                  <from>
                    <xdr:col>1</xdr:col>
                    <xdr:colOff>9525</xdr:colOff>
                    <xdr:row>16</xdr:row>
                    <xdr:rowOff>0</xdr:rowOff>
                  </from>
                  <to>
                    <xdr:col>1</xdr:col>
                    <xdr:colOff>3619500</xdr:colOff>
                    <xdr:row>16</xdr:row>
                    <xdr:rowOff>0</xdr:rowOff>
                  </to>
                </anchor>
              </controlPr>
            </control>
          </mc:Choice>
        </mc:AlternateContent>
        <mc:AlternateContent xmlns:mc="http://schemas.openxmlformats.org/markup-compatibility/2006">
          <mc:Choice Requires="x14">
            <control shapeId="1051" r:id="rId29" name="Button 27">
              <controlPr defaultSize="0" print="0" autoFill="0" autoPict="0" macro="[0]!Button34_Click">
                <anchor moveWithCells="1" sizeWithCells="1">
                  <from>
                    <xdr:col>1</xdr:col>
                    <xdr:colOff>9525</xdr:colOff>
                    <xdr:row>16</xdr:row>
                    <xdr:rowOff>0</xdr:rowOff>
                  </from>
                  <to>
                    <xdr:col>1</xdr:col>
                    <xdr:colOff>3619500</xdr:colOff>
                    <xdr:row>16</xdr:row>
                    <xdr:rowOff>0</xdr:rowOff>
                  </to>
                </anchor>
              </controlPr>
            </control>
          </mc:Choice>
        </mc:AlternateContent>
        <mc:AlternateContent xmlns:mc="http://schemas.openxmlformats.org/markup-compatibility/2006">
          <mc:Choice Requires="x14">
            <control shapeId="1052" r:id="rId30" name="Button 28">
              <controlPr defaultSize="0" print="0" autoFill="0" autoPict="0" macro="[0]!Button33_Click">
                <anchor moveWithCells="1" sizeWithCells="1">
                  <from>
                    <xdr:col>1</xdr:col>
                    <xdr:colOff>9525</xdr:colOff>
                    <xdr:row>16</xdr:row>
                    <xdr:rowOff>0</xdr:rowOff>
                  </from>
                  <to>
                    <xdr:col>1</xdr:col>
                    <xdr:colOff>3619500</xdr:colOff>
                    <xdr:row>16</xdr:row>
                    <xdr:rowOff>0</xdr:rowOff>
                  </to>
                </anchor>
              </controlPr>
            </control>
          </mc:Choice>
        </mc:AlternateContent>
        <mc:AlternateContent xmlns:mc="http://schemas.openxmlformats.org/markup-compatibility/2006">
          <mc:Choice Requires="x14">
            <control shapeId="1053" r:id="rId31" name="Button 29">
              <controlPr defaultSize="0" print="0" autoFill="0" autoPict="0" macro="[0]!Button08_Click">
                <anchor moveWithCells="1" sizeWithCells="1">
                  <from>
                    <xdr:col>1</xdr:col>
                    <xdr:colOff>9525</xdr:colOff>
                    <xdr:row>16</xdr:row>
                    <xdr:rowOff>0</xdr:rowOff>
                  </from>
                  <to>
                    <xdr:col>1</xdr:col>
                    <xdr:colOff>3619500</xdr:colOff>
                    <xdr:row>16</xdr:row>
                    <xdr:rowOff>0</xdr:rowOff>
                  </to>
                </anchor>
              </controlPr>
            </control>
          </mc:Choice>
        </mc:AlternateContent>
        <mc:AlternateContent xmlns:mc="http://schemas.openxmlformats.org/markup-compatibility/2006">
          <mc:Choice Requires="x14">
            <control shapeId="1054" r:id="rId32" name="Button 30">
              <controlPr defaultSize="0" print="0" autoFill="0" autoPict="0" macro="[0]!Button43_Click">
                <anchor moveWithCells="1" sizeWithCells="1">
                  <from>
                    <xdr:col>1</xdr:col>
                    <xdr:colOff>9525</xdr:colOff>
                    <xdr:row>16</xdr:row>
                    <xdr:rowOff>0</xdr:rowOff>
                  </from>
                  <to>
                    <xdr:col>1</xdr:col>
                    <xdr:colOff>3619500</xdr:colOff>
                    <xdr:row>16</xdr:row>
                    <xdr:rowOff>0</xdr:rowOff>
                  </to>
                </anchor>
              </controlPr>
            </control>
          </mc:Choice>
        </mc:AlternateContent>
        <mc:AlternateContent xmlns:mc="http://schemas.openxmlformats.org/markup-compatibility/2006">
          <mc:Choice Requires="x14">
            <control shapeId="1055" r:id="rId33" name="Button 31">
              <controlPr defaultSize="0" print="0" autoFill="0" autoPict="0" macro="[0]!Button39_Click">
                <anchor moveWithCells="1" sizeWithCells="1">
                  <from>
                    <xdr:col>1</xdr:col>
                    <xdr:colOff>9525</xdr:colOff>
                    <xdr:row>16</xdr:row>
                    <xdr:rowOff>0</xdr:rowOff>
                  </from>
                  <to>
                    <xdr:col>1</xdr:col>
                    <xdr:colOff>3619500</xdr:colOff>
                    <xdr:row>16</xdr:row>
                    <xdr:rowOff>0</xdr:rowOff>
                  </to>
                </anchor>
              </controlPr>
            </control>
          </mc:Choice>
        </mc:AlternateContent>
        <mc:AlternateContent xmlns:mc="http://schemas.openxmlformats.org/markup-compatibility/2006">
          <mc:Choice Requires="x14">
            <control shapeId="1056" r:id="rId34" name="Button 32">
              <controlPr defaultSize="0" print="0" autoFill="0" autoPict="0" macro="[0]!Button40_Click">
                <anchor moveWithCells="1" sizeWithCells="1">
                  <from>
                    <xdr:col>1</xdr:col>
                    <xdr:colOff>9525</xdr:colOff>
                    <xdr:row>16</xdr:row>
                    <xdr:rowOff>0</xdr:rowOff>
                  </from>
                  <to>
                    <xdr:col>1</xdr:col>
                    <xdr:colOff>3619500</xdr:colOff>
                    <xdr:row>16</xdr:row>
                    <xdr:rowOff>0</xdr:rowOff>
                  </to>
                </anchor>
              </controlPr>
            </control>
          </mc:Choice>
        </mc:AlternateContent>
        <mc:AlternateContent xmlns:mc="http://schemas.openxmlformats.org/markup-compatibility/2006">
          <mc:Choice Requires="x14">
            <control shapeId="1057" r:id="rId35" name="Button 33">
              <controlPr defaultSize="0" print="0" autoFill="0" autoPict="0" macro="[0]!Button32_Click">
                <anchor moveWithCells="1" sizeWithCells="1">
                  <from>
                    <xdr:col>1</xdr:col>
                    <xdr:colOff>9525</xdr:colOff>
                    <xdr:row>16</xdr:row>
                    <xdr:rowOff>0</xdr:rowOff>
                  </from>
                  <to>
                    <xdr:col>2</xdr:col>
                    <xdr:colOff>0</xdr:colOff>
                    <xdr:row>16</xdr:row>
                    <xdr:rowOff>0</xdr:rowOff>
                  </to>
                </anchor>
              </controlPr>
            </control>
          </mc:Choice>
        </mc:AlternateContent>
        <mc:AlternateContent xmlns:mc="http://schemas.openxmlformats.org/markup-compatibility/2006">
          <mc:Choice Requires="x14">
            <control shapeId="1058" r:id="rId36" name="Button 34">
              <controlPr defaultSize="0" print="0" autoFill="0" autoPict="0" macro="[0]!Button37_Click">
                <anchor moveWithCells="1" sizeWithCells="1">
                  <from>
                    <xdr:col>1</xdr:col>
                    <xdr:colOff>9525</xdr:colOff>
                    <xdr:row>16</xdr:row>
                    <xdr:rowOff>0</xdr:rowOff>
                  </from>
                  <to>
                    <xdr:col>1</xdr:col>
                    <xdr:colOff>3619500</xdr:colOff>
                    <xdr:row>16</xdr:row>
                    <xdr:rowOff>0</xdr:rowOff>
                  </to>
                </anchor>
              </controlPr>
            </control>
          </mc:Choice>
        </mc:AlternateContent>
        <mc:AlternateContent xmlns:mc="http://schemas.openxmlformats.org/markup-compatibility/2006">
          <mc:Choice Requires="x14">
            <control shapeId="1059" r:id="rId37" name="Button 35">
              <controlPr defaultSize="0" print="0" autoFill="0" autoPict="0" macro="[0]!Button01_Click">
                <anchor moveWithCells="1" sizeWithCells="1">
                  <from>
                    <xdr:col>1</xdr:col>
                    <xdr:colOff>0</xdr:colOff>
                    <xdr:row>16</xdr:row>
                    <xdr:rowOff>0</xdr:rowOff>
                  </from>
                  <to>
                    <xdr:col>1</xdr:col>
                    <xdr:colOff>3609975</xdr:colOff>
                    <xdr:row>16</xdr:row>
                    <xdr:rowOff>0</xdr:rowOff>
                  </to>
                </anchor>
              </controlPr>
            </control>
          </mc:Choice>
        </mc:AlternateContent>
        <mc:AlternateContent xmlns:mc="http://schemas.openxmlformats.org/markup-compatibility/2006">
          <mc:Choice Requires="x14">
            <control shapeId="1060" r:id="rId38" name="Button 36">
              <controlPr defaultSize="0" print="0" autoFill="0" autoPict="0" macro="[0]!Button20_Click">
                <anchor moveWithCells="1" sizeWithCells="1">
                  <from>
                    <xdr:col>1</xdr:col>
                    <xdr:colOff>9525</xdr:colOff>
                    <xdr:row>16</xdr:row>
                    <xdr:rowOff>0</xdr:rowOff>
                  </from>
                  <to>
                    <xdr:col>1</xdr:col>
                    <xdr:colOff>3619500</xdr:colOff>
                    <xdr:row>16</xdr:row>
                    <xdr:rowOff>0</xdr:rowOff>
                  </to>
                </anchor>
              </controlPr>
            </control>
          </mc:Choice>
        </mc:AlternateContent>
        <mc:AlternateContent xmlns:mc="http://schemas.openxmlformats.org/markup-compatibility/2006">
          <mc:Choice Requires="x14">
            <control shapeId="1061" r:id="rId39" name="Button 37">
              <controlPr defaultSize="0" print="0" autoFill="0" autoPict="0" macro="[0]!Button11_Click">
                <anchor moveWithCells="1" sizeWithCells="1">
                  <from>
                    <xdr:col>1</xdr:col>
                    <xdr:colOff>9525</xdr:colOff>
                    <xdr:row>16</xdr:row>
                    <xdr:rowOff>0</xdr:rowOff>
                  </from>
                  <to>
                    <xdr:col>1</xdr:col>
                    <xdr:colOff>3619500</xdr:colOff>
                    <xdr:row>16</xdr:row>
                    <xdr:rowOff>0</xdr:rowOff>
                  </to>
                </anchor>
              </controlPr>
            </control>
          </mc:Choice>
        </mc:AlternateContent>
        <mc:AlternateContent xmlns:mc="http://schemas.openxmlformats.org/markup-compatibility/2006">
          <mc:Choice Requires="x14">
            <control shapeId="1062" r:id="rId40" name="Button 38">
              <controlPr defaultSize="0" print="0" autoFill="0" autoPict="0" macro="[0]!Button13_Click">
                <anchor moveWithCells="1" sizeWithCells="1">
                  <from>
                    <xdr:col>1</xdr:col>
                    <xdr:colOff>9525</xdr:colOff>
                    <xdr:row>16</xdr:row>
                    <xdr:rowOff>0</xdr:rowOff>
                  </from>
                  <to>
                    <xdr:col>1</xdr:col>
                    <xdr:colOff>3619500</xdr:colOff>
                    <xdr:row>16</xdr:row>
                    <xdr:rowOff>0</xdr:rowOff>
                  </to>
                </anchor>
              </controlPr>
            </control>
          </mc:Choice>
        </mc:AlternateContent>
        <mc:AlternateContent xmlns:mc="http://schemas.openxmlformats.org/markup-compatibility/2006">
          <mc:Choice Requires="x14">
            <control shapeId="1063" r:id="rId41" name="Button 39">
              <controlPr defaultSize="0" print="0" autoFill="0" autoPict="0" macro="[0]!Button35_Click">
                <anchor moveWithCells="1" sizeWithCells="1">
                  <from>
                    <xdr:col>1</xdr:col>
                    <xdr:colOff>9525</xdr:colOff>
                    <xdr:row>16</xdr:row>
                    <xdr:rowOff>0</xdr:rowOff>
                  </from>
                  <to>
                    <xdr:col>1</xdr:col>
                    <xdr:colOff>3619500</xdr:colOff>
                    <xdr:row>16</xdr:row>
                    <xdr:rowOff>0</xdr:rowOff>
                  </to>
                </anchor>
              </controlPr>
            </control>
          </mc:Choice>
        </mc:AlternateContent>
        <mc:AlternateContent xmlns:mc="http://schemas.openxmlformats.org/markup-compatibility/2006">
          <mc:Choice Requires="x14">
            <control shapeId="1064" r:id="rId42" name="Button 40">
              <controlPr defaultSize="0" print="0" autoFill="0" autoPict="0" macro="[0]!Button41_Click">
                <anchor moveWithCells="1" sizeWithCells="1">
                  <from>
                    <xdr:col>1</xdr:col>
                    <xdr:colOff>9525</xdr:colOff>
                    <xdr:row>16</xdr:row>
                    <xdr:rowOff>0</xdr:rowOff>
                  </from>
                  <to>
                    <xdr:col>1</xdr:col>
                    <xdr:colOff>3619500</xdr:colOff>
                    <xdr:row>16</xdr:row>
                    <xdr:rowOff>0</xdr:rowOff>
                  </to>
                </anchor>
              </controlPr>
            </control>
          </mc:Choice>
        </mc:AlternateContent>
        <mc:AlternateContent xmlns:mc="http://schemas.openxmlformats.org/markup-compatibility/2006">
          <mc:Choice Requires="x14">
            <control shapeId="1065" r:id="rId43" name="Button 41">
              <controlPr defaultSize="0" print="0" autoFill="0" autoPict="0" macro="[0]!Button38_Click">
                <anchor moveWithCells="1" sizeWithCells="1">
                  <from>
                    <xdr:col>1</xdr:col>
                    <xdr:colOff>9525</xdr:colOff>
                    <xdr:row>16</xdr:row>
                    <xdr:rowOff>0</xdr:rowOff>
                  </from>
                  <to>
                    <xdr:col>1</xdr:col>
                    <xdr:colOff>3619500</xdr:colOff>
                    <xdr:row>16</xdr:row>
                    <xdr:rowOff>0</xdr:rowOff>
                  </to>
                </anchor>
              </controlPr>
            </control>
          </mc:Choice>
        </mc:AlternateContent>
        <mc:AlternateContent xmlns:mc="http://schemas.openxmlformats.org/markup-compatibility/2006">
          <mc:Choice Requires="x14">
            <control shapeId="1066" r:id="rId44" name="Button 42">
              <controlPr defaultSize="0" print="0" autoFill="0" autoPict="0" macro="[0]!Button42_Click">
                <anchor moveWithCells="1" sizeWithCells="1">
                  <from>
                    <xdr:col>1</xdr:col>
                    <xdr:colOff>9525</xdr:colOff>
                    <xdr:row>16</xdr:row>
                    <xdr:rowOff>0</xdr:rowOff>
                  </from>
                  <to>
                    <xdr:col>1</xdr:col>
                    <xdr:colOff>3619500</xdr:colOff>
                    <xdr:row>16</xdr:row>
                    <xdr:rowOff>0</xdr:rowOff>
                  </to>
                </anchor>
              </controlPr>
            </control>
          </mc:Choice>
        </mc:AlternateContent>
        <mc:AlternateContent xmlns:mc="http://schemas.openxmlformats.org/markup-compatibility/2006">
          <mc:Choice Requires="x14">
            <control shapeId="1067" r:id="rId45" name="Button 43">
              <controlPr defaultSize="0" print="0" autoFill="0" autoPict="0" macro="[0]!Button44_Click">
                <anchor moveWithCells="1" sizeWithCells="1">
                  <from>
                    <xdr:col>1</xdr:col>
                    <xdr:colOff>9525</xdr:colOff>
                    <xdr:row>16</xdr:row>
                    <xdr:rowOff>0</xdr:rowOff>
                  </from>
                  <to>
                    <xdr:col>2</xdr:col>
                    <xdr:colOff>0</xdr:colOff>
                    <xdr:row>16</xdr:row>
                    <xdr:rowOff>0</xdr:rowOff>
                  </to>
                </anchor>
              </controlPr>
            </control>
          </mc:Choice>
        </mc:AlternateContent>
        <mc:AlternateContent xmlns:mc="http://schemas.openxmlformats.org/markup-compatibility/2006">
          <mc:Choice Requires="x14">
            <control shapeId="1068" r:id="rId46" name="Button 44">
              <controlPr defaultSize="0" print="0" autoFill="0" autoPict="0" macro="[0]!Button45_Click">
                <anchor moveWithCells="1" sizeWithCells="1">
                  <from>
                    <xdr:col>1</xdr:col>
                    <xdr:colOff>9525</xdr:colOff>
                    <xdr:row>16</xdr:row>
                    <xdr:rowOff>0</xdr:rowOff>
                  </from>
                  <to>
                    <xdr:col>1</xdr:col>
                    <xdr:colOff>3619500</xdr:colOff>
                    <xdr:row>16</xdr:row>
                    <xdr:rowOff>0</xdr:rowOff>
                  </to>
                </anchor>
              </controlPr>
            </control>
          </mc:Choice>
        </mc:AlternateContent>
        <mc:AlternateContent xmlns:mc="http://schemas.openxmlformats.org/markup-compatibility/2006">
          <mc:Choice Requires="x14">
            <control shapeId="1069" r:id="rId47" name="Button 45">
              <controlPr defaultSize="0" print="0" autoFill="0" autoPict="0" macro="[0]!Button46_Click">
                <anchor moveWithCells="1" sizeWithCells="1">
                  <from>
                    <xdr:col>1</xdr:col>
                    <xdr:colOff>9525</xdr:colOff>
                    <xdr:row>16</xdr:row>
                    <xdr:rowOff>0</xdr:rowOff>
                  </from>
                  <to>
                    <xdr:col>1</xdr:col>
                    <xdr:colOff>3619500</xdr:colOff>
                    <xdr:row>16</xdr:row>
                    <xdr:rowOff>0</xdr:rowOff>
                  </to>
                </anchor>
              </controlPr>
            </control>
          </mc:Choice>
        </mc:AlternateContent>
        <mc:AlternateContent xmlns:mc="http://schemas.openxmlformats.org/markup-compatibility/2006">
          <mc:Choice Requires="x14">
            <control shapeId="1070" r:id="rId48" name="Button 46">
              <controlPr defaultSize="0" print="0" autoFill="0" autoPict="0" macro="[0]!Button47_Click">
                <anchor moveWithCells="1" sizeWithCells="1">
                  <from>
                    <xdr:col>1</xdr:col>
                    <xdr:colOff>9525</xdr:colOff>
                    <xdr:row>16</xdr:row>
                    <xdr:rowOff>0</xdr:rowOff>
                  </from>
                  <to>
                    <xdr:col>1</xdr:col>
                    <xdr:colOff>3619500</xdr:colOff>
                    <xdr:row>16</xdr:row>
                    <xdr:rowOff>0</xdr:rowOff>
                  </to>
                </anchor>
              </controlPr>
            </control>
          </mc:Choice>
        </mc:AlternateContent>
        <mc:AlternateContent xmlns:mc="http://schemas.openxmlformats.org/markup-compatibility/2006">
          <mc:Choice Requires="x14">
            <control shapeId="1071" r:id="rId49" name="Button 47">
              <controlPr defaultSize="0" print="0" autoFill="0" autoPict="0" macro="[0]!Button48_Click">
                <anchor moveWithCells="1" sizeWithCells="1">
                  <from>
                    <xdr:col>1</xdr:col>
                    <xdr:colOff>9525</xdr:colOff>
                    <xdr:row>16</xdr:row>
                    <xdr:rowOff>0</xdr:rowOff>
                  </from>
                  <to>
                    <xdr:col>1</xdr:col>
                    <xdr:colOff>3619500</xdr:colOff>
                    <xdr:row>16</xdr:row>
                    <xdr:rowOff>0</xdr:rowOff>
                  </to>
                </anchor>
              </controlPr>
            </control>
          </mc:Choice>
        </mc:AlternateContent>
        <mc:AlternateContent xmlns:mc="http://schemas.openxmlformats.org/markup-compatibility/2006">
          <mc:Choice Requires="x14">
            <control shapeId="1072" r:id="rId50" name="Button 48">
              <controlPr defaultSize="0" print="0" autoFill="0" autoPict="0" macro="[0]!Button49_Click">
                <anchor moveWithCells="1" sizeWithCells="1">
                  <from>
                    <xdr:col>1</xdr:col>
                    <xdr:colOff>9525</xdr:colOff>
                    <xdr:row>16</xdr:row>
                    <xdr:rowOff>0</xdr:rowOff>
                  </from>
                  <to>
                    <xdr:col>1</xdr:col>
                    <xdr:colOff>3619500</xdr:colOff>
                    <xdr:row>16</xdr:row>
                    <xdr:rowOff>0</xdr:rowOff>
                  </to>
                </anchor>
              </controlPr>
            </control>
          </mc:Choice>
        </mc:AlternateContent>
        <mc:AlternateContent xmlns:mc="http://schemas.openxmlformats.org/markup-compatibility/2006">
          <mc:Choice Requires="x14">
            <control shapeId="1073" r:id="rId51" name="Button 49">
              <controlPr defaultSize="0" print="0" autoFill="0" autoPict="0" macro="[0]!Button05_Click">
                <anchor moveWithCells="1" sizeWithCells="1">
                  <from>
                    <xdr:col>1</xdr:col>
                    <xdr:colOff>9525</xdr:colOff>
                    <xdr:row>16</xdr:row>
                    <xdr:rowOff>0</xdr:rowOff>
                  </from>
                  <to>
                    <xdr:col>2</xdr:col>
                    <xdr:colOff>0</xdr:colOff>
                    <xdr:row>16</xdr:row>
                    <xdr:rowOff>0</xdr:rowOff>
                  </to>
                </anchor>
              </controlPr>
            </control>
          </mc:Choice>
        </mc:AlternateContent>
        <mc:AlternateContent xmlns:mc="http://schemas.openxmlformats.org/markup-compatibility/2006">
          <mc:Choice Requires="x14">
            <control shapeId="1074" r:id="rId52" name="Button 50">
              <controlPr defaultSize="0" print="0" autoFill="0" autoPict="0" macro="[0]!Button06_Click">
                <anchor moveWithCells="1" sizeWithCells="1">
                  <from>
                    <xdr:col>1</xdr:col>
                    <xdr:colOff>9525</xdr:colOff>
                    <xdr:row>16</xdr:row>
                    <xdr:rowOff>0</xdr:rowOff>
                  </from>
                  <to>
                    <xdr:col>1</xdr:col>
                    <xdr:colOff>3609975</xdr:colOff>
                    <xdr:row>16</xdr:row>
                    <xdr:rowOff>0</xdr:rowOff>
                  </to>
                </anchor>
              </controlPr>
            </control>
          </mc:Choice>
        </mc:AlternateContent>
        <mc:AlternateContent xmlns:mc="http://schemas.openxmlformats.org/markup-compatibility/2006">
          <mc:Choice Requires="x14">
            <control shapeId="1075" r:id="rId53" name="Button 51">
              <controlPr defaultSize="0" print="0" autoFill="0" autoPict="0" macro="[0]!Button05_Click">
                <anchor moveWithCells="1" sizeWithCells="1">
                  <from>
                    <xdr:col>1</xdr:col>
                    <xdr:colOff>9525</xdr:colOff>
                    <xdr:row>16</xdr:row>
                    <xdr:rowOff>0</xdr:rowOff>
                  </from>
                  <to>
                    <xdr:col>1</xdr:col>
                    <xdr:colOff>3609975</xdr:colOff>
                    <xdr:row>16</xdr:row>
                    <xdr:rowOff>0</xdr:rowOff>
                  </to>
                </anchor>
              </controlPr>
            </control>
          </mc:Choice>
        </mc:AlternateContent>
        <mc:AlternateContent xmlns:mc="http://schemas.openxmlformats.org/markup-compatibility/2006">
          <mc:Choice Requires="x14">
            <control shapeId="1076" r:id="rId54" name="Button 52">
              <controlPr defaultSize="0" print="0" autoFill="0" autoPict="0" macro="[0]!Button38_Click">
                <anchor moveWithCells="1" sizeWithCells="1">
                  <from>
                    <xdr:col>1</xdr:col>
                    <xdr:colOff>9525</xdr:colOff>
                    <xdr:row>16</xdr:row>
                    <xdr:rowOff>0</xdr:rowOff>
                  </from>
                  <to>
                    <xdr:col>1</xdr:col>
                    <xdr:colOff>3619500</xdr:colOff>
                    <xdr:row>16</xdr:row>
                    <xdr:rowOff>0</xdr:rowOff>
                  </to>
                </anchor>
              </controlPr>
            </control>
          </mc:Choice>
        </mc:AlternateContent>
      </controls>
    </mc:Choice>
  </mc:AlternateContent>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A1:CN44"/>
  <sheetViews>
    <sheetView workbookViewId="0">
      <pane xSplit="1" ySplit="6" topLeftCell="B12" activePane="bottomRight" state="frozen"/>
      <selection pane="topRight" activeCell="B1" sqref="B1"/>
      <selection pane="bottomLeft" activeCell="A8" sqref="A8"/>
      <selection pane="bottomRight" activeCell="K16" sqref="D12:K16"/>
    </sheetView>
  </sheetViews>
  <sheetFormatPr defaultColWidth="10.85546875" defaultRowHeight="12.75"/>
  <cols>
    <col min="1" max="8" width="10.85546875" style="18"/>
    <col min="9" max="10" width="12.42578125" style="18" customWidth="1"/>
    <col min="11" max="14" width="10.85546875" style="18"/>
    <col min="15" max="17" width="11.85546875" style="18" customWidth="1"/>
    <col min="18" max="18" width="13.140625" style="18" customWidth="1"/>
    <col min="19" max="34" width="10.85546875" style="18"/>
    <col min="35" max="35" width="14" style="18" customWidth="1"/>
    <col min="36" max="36" width="14.7109375" style="18" customWidth="1"/>
    <col min="37" max="16384" width="10.85546875" style="18"/>
  </cols>
  <sheetData>
    <row r="1" spans="1:92" ht="18">
      <c r="A1" s="121" t="s">
        <v>211</v>
      </c>
      <c r="B1" s="108"/>
      <c r="C1" s="108"/>
      <c r="D1" s="108"/>
      <c r="E1" s="108"/>
      <c r="F1" s="108"/>
      <c r="G1" s="108"/>
      <c r="H1" s="108"/>
      <c r="I1" s="108"/>
      <c r="J1" s="108"/>
      <c r="K1" s="19"/>
      <c r="L1" s="19"/>
      <c r="M1" s="19"/>
      <c r="N1" s="19"/>
      <c r="O1" s="19"/>
      <c r="P1" s="19"/>
      <c r="Q1" s="19"/>
      <c r="R1" s="19"/>
      <c r="S1" s="19"/>
    </row>
    <row r="2" spans="1:92" ht="14.25">
      <c r="A2" s="19"/>
      <c r="B2" s="19"/>
      <c r="C2" s="19"/>
      <c r="D2" s="19"/>
      <c r="E2" s="19"/>
      <c r="F2" s="19"/>
      <c r="G2" s="19"/>
      <c r="H2" s="19"/>
      <c r="I2" s="19"/>
      <c r="J2" s="19"/>
      <c r="K2" s="19"/>
      <c r="L2" s="19"/>
      <c r="M2" s="19"/>
      <c r="N2" s="19"/>
      <c r="O2" s="19"/>
      <c r="P2" s="19"/>
      <c r="Q2" s="19"/>
      <c r="R2" s="19"/>
      <c r="S2" s="19"/>
    </row>
    <row r="3" spans="1:92" ht="14.25">
      <c r="A3" s="19"/>
      <c r="B3" s="19"/>
      <c r="C3" s="19"/>
      <c r="D3" s="19"/>
      <c r="E3" s="19"/>
      <c r="F3" s="19"/>
      <c r="G3" s="19"/>
      <c r="H3" s="19"/>
      <c r="I3" s="19"/>
      <c r="J3" s="19"/>
      <c r="K3" s="351" t="s">
        <v>212</v>
      </c>
      <c r="L3" s="351"/>
      <c r="M3" s="351"/>
      <c r="N3" s="351"/>
      <c r="O3" s="351"/>
      <c r="P3" s="351"/>
      <c r="Q3" s="351"/>
      <c r="R3" s="351"/>
      <c r="S3" s="351" t="s">
        <v>199</v>
      </c>
      <c r="T3" s="351"/>
      <c r="U3" s="351"/>
      <c r="V3" s="351"/>
      <c r="W3" s="351"/>
      <c r="X3" s="351"/>
      <c r="AB3" s="351"/>
      <c r="AC3" s="351"/>
      <c r="AD3" s="351"/>
      <c r="AE3" s="351"/>
      <c r="AF3" s="351"/>
      <c r="AG3" s="351"/>
      <c r="AH3" s="351"/>
      <c r="AI3" s="351"/>
      <c r="AJ3" s="351"/>
      <c r="AK3" s="351"/>
      <c r="AL3" s="351"/>
      <c r="AM3" s="351"/>
    </row>
    <row r="4" spans="1:92" ht="14.25">
      <c r="A4" s="19"/>
      <c r="B4" s="19"/>
      <c r="C4" s="19"/>
      <c r="D4" s="19"/>
      <c r="E4" s="19"/>
      <c r="F4" s="19"/>
      <c r="G4" s="19"/>
      <c r="H4" s="19"/>
      <c r="I4" s="19"/>
      <c r="J4" s="19"/>
      <c r="K4" s="363"/>
      <c r="L4" s="363"/>
      <c r="M4" s="363"/>
      <c r="N4" s="363"/>
      <c r="O4" s="363"/>
      <c r="P4" s="363"/>
      <c r="Q4" s="363"/>
      <c r="R4" s="363"/>
      <c r="S4" s="363"/>
      <c r="T4" s="363"/>
      <c r="U4" s="363"/>
      <c r="V4" s="363"/>
      <c r="W4" s="363"/>
      <c r="X4" s="363"/>
      <c r="AB4" s="363"/>
      <c r="AC4" s="363"/>
      <c r="AD4" s="363"/>
      <c r="AE4" s="363"/>
      <c r="AF4" s="363"/>
      <c r="AG4" s="363"/>
      <c r="AH4" s="363"/>
      <c r="AI4" s="363"/>
      <c r="AJ4" s="363"/>
      <c r="AK4" s="363"/>
      <c r="AL4" s="363"/>
      <c r="AM4" s="363"/>
      <c r="BH4" s="168" t="s">
        <v>401</v>
      </c>
      <c r="CB4" s="168" t="s">
        <v>399</v>
      </c>
    </row>
    <row r="5" spans="1:92" ht="39.950000000000003" customHeight="1">
      <c r="A5" s="20"/>
      <c r="B5" s="349" t="s">
        <v>200</v>
      </c>
      <c r="C5" s="349" t="s">
        <v>196</v>
      </c>
      <c r="D5" s="349" t="s">
        <v>197</v>
      </c>
      <c r="E5" s="309" t="s">
        <v>135</v>
      </c>
      <c r="F5" s="309" t="s">
        <v>195</v>
      </c>
      <c r="G5" s="309" t="s">
        <v>169</v>
      </c>
      <c r="H5" s="309" t="s">
        <v>410</v>
      </c>
      <c r="I5" s="309" t="s">
        <v>198</v>
      </c>
      <c r="J5" s="309" t="s">
        <v>411</v>
      </c>
      <c r="K5" s="349" t="s">
        <v>194</v>
      </c>
      <c r="L5" s="309" t="s">
        <v>195</v>
      </c>
      <c r="M5" s="309" t="s">
        <v>79</v>
      </c>
      <c r="N5" s="309" t="s">
        <v>192</v>
      </c>
      <c r="O5" s="309" t="s">
        <v>169</v>
      </c>
      <c r="P5" s="309" t="s">
        <v>135</v>
      </c>
      <c r="Q5" s="309" t="s">
        <v>193</v>
      </c>
      <c r="R5" s="309" t="s">
        <v>198</v>
      </c>
      <c r="S5" s="349" t="s">
        <v>81</v>
      </c>
      <c r="T5" s="309" t="s">
        <v>195</v>
      </c>
      <c r="U5" s="309" t="s">
        <v>169</v>
      </c>
      <c r="V5" s="309" t="s">
        <v>135</v>
      </c>
      <c r="W5" s="309" t="s">
        <v>193</v>
      </c>
      <c r="X5" s="309" t="s">
        <v>79</v>
      </c>
      <c r="Y5" s="309" t="s">
        <v>410</v>
      </c>
      <c r="Z5" s="309" t="s">
        <v>205</v>
      </c>
      <c r="AA5" s="309" t="s">
        <v>206</v>
      </c>
      <c r="AB5" s="349" t="s">
        <v>201</v>
      </c>
      <c r="AC5" s="309" t="s">
        <v>135</v>
      </c>
      <c r="AD5" s="309" t="s">
        <v>195</v>
      </c>
      <c r="AE5" s="309" t="s">
        <v>169</v>
      </c>
      <c r="AF5" s="309" t="s">
        <v>410</v>
      </c>
      <c r="AG5" s="309" t="s">
        <v>198</v>
      </c>
      <c r="AH5" s="309" t="s">
        <v>204</v>
      </c>
      <c r="AI5" s="309" t="s">
        <v>202</v>
      </c>
      <c r="AJ5" s="309" t="s">
        <v>203</v>
      </c>
      <c r="AK5" s="309" t="s">
        <v>207</v>
      </c>
      <c r="AL5" s="309" t="s">
        <v>208</v>
      </c>
      <c r="AM5" s="361" t="s">
        <v>213</v>
      </c>
      <c r="AN5" s="361" t="s">
        <v>214</v>
      </c>
      <c r="AO5" s="361" t="s">
        <v>215</v>
      </c>
      <c r="AP5" s="159" t="s">
        <v>369</v>
      </c>
      <c r="AQ5" s="160"/>
      <c r="AR5" s="160"/>
      <c r="AS5" s="160"/>
      <c r="AT5" s="160"/>
      <c r="AU5" s="108" t="s">
        <v>370</v>
      </c>
      <c r="BH5" s="306" t="s">
        <v>352</v>
      </c>
      <c r="BI5" s="306"/>
      <c r="BJ5" s="306"/>
      <c r="BK5" s="306" t="s">
        <v>384</v>
      </c>
      <c r="BL5" s="306"/>
      <c r="BM5" s="306"/>
      <c r="BN5" s="306" t="s">
        <v>0</v>
      </c>
      <c r="BO5" s="306"/>
      <c r="BP5" s="306"/>
      <c r="BQ5" s="306" t="s">
        <v>1</v>
      </c>
      <c r="BR5" s="306"/>
      <c r="BS5" s="306"/>
      <c r="BT5" s="306"/>
      <c r="BU5" s="306"/>
      <c r="BV5" s="306"/>
      <c r="BW5" s="306"/>
      <c r="BX5" s="174"/>
      <c r="BY5" s="307" t="s">
        <v>2</v>
      </c>
      <c r="BZ5" s="307"/>
      <c r="CA5" s="173"/>
      <c r="CB5" s="364" t="s">
        <v>392</v>
      </c>
      <c r="CC5" s="364" t="s">
        <v>391</v>
      </c>
      <c r="CD5" s="364" t="s">
        <v>393</v>
      </c>
      <c r="CE5" s="364" t="s">
        <v>394</v>
      </c>
      <c r="CF5" s="364" t="s">
        <v>395</v>
      </c>
      <c r="CG5" s="364" t="s">
        <v>385</v>
      </c>
      <c r="CH5" s="364" t="s">
        <v>386</v>
      </c>
      <c r="CI5" s="364" t="s">
        <v>387</v>
      </c>
      <c r="CJ5" s="364" t="s">
        <v>388</v>
      </c>
      <c r="CK5" s="364" t="s">
        <v>389</v>
      </c>
      <c r="CL5" s="364" t="s">
        <v>390</v>
      </c>
      <c r="CM5" s="364" t="s">
        <v>396</v>
      </c>
      <c r="CN5" s="364" t="s">
        <v>397</v>
      </c>
    </row>
    <row r="6" spans="1:92" ht="47.1" customHeight="1">
      <c r="A6" s="22" t="s">
        <v>10</v>
      </c>
      <c r="B6" s="350"/>
      <c r="C6" s="350"/>
      <c r="D6" s="350"/>
      <c r="E6" s="310"/>
      <c r="F6" s="310"/>
      <c r="G6" s="310"/>
      <c r="H6" s="310"/>
      <c r="I6" s="310"/>
      <c r="J6" s="310"/>
      <c r="K6" s="350"/>
      <c r="L6" s="310"/>
      <c r="M6" s="310"/>
      <c r="N6" s="310"/>
      <c r="O6" s="310"/>
      <c r="P6" s="310"/>
      <c r="Q6" s="310"/>
      <c r="R6" s="310"/>
      <c r="S6" s="350"/>
      <c r="T6" s="310"/>
      <c r="U6" s="310"/>
      <c r="V6" s="310"/>
      <c r="W6" s="310"/>
      <c r="X6" s="310"/>
      <c r="Y6" s="310"/>
      <c r="Z6" s="310"/>
      <c r="AA6" s="310"/>
      <c r="AB6" s="350"/>
      <c r="AC6" s="310"/>
      <c r="AD6" s="310"/>
      <c r="AE6" s="310"/>
      <c r="AF6" s="310"/>
      <c r="AG6" s="310"/>
      <c r="AH6" s="310"/>
      <c r="AI6" s="310"/>
      <c r="AJ6" s="310"/>
      <c r="AK6" s="310"/>
      <c r="AL6" s="310"/>
      <c r="AM6" s="362"/>
      <c r="AN6" s="362"/>
      <c r="AO6" s="362"/>
      <c r="AP6" s="161" t="s">
        <v>366</v>
      </c>
      <c r="AQ6" s="161" t="s">
        <v>186</v>
      </c>
      <c r="AR6" s="161" t="s">
        <v>81</v>
      </c>
      <c r="AS6" s="161" t="s">
        <v>367</v>
      </c>
      <c r="AT6" s="161" t="s">
        <v>368</v>
      </c>
      <c r="AU6" s="161" t="s">
        <v>371</v>
      </c>
      <c r="AV6" s="161" t="s">
        <v>372</v>
      </c>
      <c r="AW6" s="161" t="s">
        <v>365</v>
      </c>
      <c r="AX6" s="161" t="s">
        <v>373</v>
      </c>
      <c r="AY6" s="161" t="s">
        <v>374</v>
      </c>
      <c r="AZ6" s="161" t="s">
        <v>375</v>
      </c>
      <c r="BA6" s="161" t="s">
        <v>376</v>
      </c>
      <c r="BB6" s="161" t="s">
        <v>377</v>
      </c>
      <c r="BC6" s="161" t="s">
        <v>378</v>
      </c>
      <c r="BD6" s="161" t="s">
        <v>379</v>
      </c>
      <c r="BE6" s="161" t="s">
        <v>380</v>
      </c>
      <c r="BF6" s="161" t="s">
        <v>381</v>
      </c>
      <c r="BG6" s="161" t="s">
        <v>412</v>
      </c>
      <c r="BH6" s="163" t="s">
        <v>382</v>
      </c>
      <c r="BI6" s="163" t="s">
        <v>383</v>
      </c>
      <c r="BJ6" s="163" t="s">
        <v>398</v>
      </c>
      <c r="BK6" s="163" t="s">
        <v>382</v>
      </c>
      <c r="BL6" s="163" t="s">
        <v>383</v>
      </c>
      <c r="BM6" s="163" t="s">
        <v>398</v>
      </c>
      <c r="BN6" s="163" t="s">
        <v>382</v>
      </c>
      <c r="BO6" s="163" t="s">
        <v>383</v>
      </c>
      <c r="BP6" s="163" t="s">
        <v>398</v>
      </c>
      <c r="BQ6" s="163" t="s">
        <v>382</v>
      </c>
      <c r="BR6" s="163" t="s">
        <v>383</v>
      </c>
      <c r="BS6" s="163" t="s">
        <v>398</v>
      </c>
      <c r="BT6" s="163" t="s">
        <v>402</v>
      </c>
      <c r="BU6" s="163" t="s">
        <v>400</v>
      </c>
      <c r="BV6" s="163" t="s">
        <v>383</v>
      </c>
      <c r="BW6" s="163" t="s">
        <v>398</v>
      </c>
      <c r="BX6" s="163" t="s">
        <v>402</v>
      </c>
      <c r="BY6" s="163" t="s">
        <v>382</v>
      </c>
      <c r="BZ6" s="163" t="s">
        <v>383</v>
      </c>
      <c r="CA6" s="163" t="s">
        <v>398</v>
      </c>
      <c r="CB6" s="364"/>
      <c r="CC6" s="364"/>
      <c r="CD6" s="364"/>
      <c r="CE6" s="364"/>
      <c r="CF6" s="364"/>
      <c r="CG6" s="364"/>
      <c r="CH6" s="364"/>
      <c r="CI6" s="364"/>
      <c r="CJ6" s="364"/>
      <c r="CK6" s="364"/>
      <c r="CL6" s="364"/>
      <c r="CM6" s="364"/>
      <c r="CN6" s="364"/>
    </row>
    <row r="7" spans="1:92" ht="15">
      <c r="A7" s="20">
        <v>1980</v>
      </c>
      <c r="B7" s="114">
        <f>K7+S7</f>
        <v>4</v>
      </c>
      <c r="C7" s="114">
        <f>K7/B7</f>
        <v>0.25</v>
      </c>
      <c r="D7" s="114">
        <f>S7/B7</f>
        <v>0.75</v>
      </c>
      <c r="E7" s="114">
        <v>0.4</v>
      </c>
      <c r="F7" s="114">
        <v>1</v>
      </c>
      <c r="G7" s="114">
        <v>2.6</v>
      </c>
      <c r="H7" s="114">
        <v>0</v>
      </c>
      <c r="I7" s="114">
        <v>0</v>
      </c>
      <c r="J7" s="114">
        <f>H7+I7</f>
        <v>0</v>
      </c>
      <c r="K7" s="110">
        <v>1</v>
      </c>
      <c r="L7" s="117">
        <v>0.4</v>
      </c>
      <c r="M7" s="118">
        <v>0</v>
      </c>
      <c r="N7" s="117">
        <v>0.4</v>
      </c>
      <c r="O7" s="117">
        <v>0</v>
      </c>
      <c r="P7" s="117">
        <v>0</v>
      </c>
      <c r="Q7" s="117">
        <v>0.6</v>
      </c>
      <c r="R7" s="113">
        <v>0</v>
      </c>
      <c r="S7" s="110">
        <v>3</v>
      </c>
      <c r="Y7" s="111">
        <f>Z7-AA7</f>
        <v>0</v>
      </c>
      <c r="Z7" s="109">
        <v>0</v>
      </c>
      <c r="AA7" s="109">
        <v>0</v>
      </c>
      <c r="AB7" s="114">
        <f>SUM(AC7:AG7)</f>
        <v>4</v>
      </c>
      <c r="AC7" s="114">
        <f>E7</f>
        <v>0.4</v>
      </c>
      <c r="AD7" s="114">
        <f t="shared" ref="AD7:AD42" si="0">F7</f>
        <v>1</v>
      </c>
      <c r="AE7" s="114">
        <f>G7+AH7</f>
        <v>2.6</v>
      </c>
      <c r="AF7" s="114">
        <f t="shared" ref="AF7:AF42" si="1">H7</f>
        <v>0</v>
      </c>
      <c r="AG7" s="114">
        <f t="shared" ref="AG7:AG42" si="2">I7</f>
        <v>0</v>
      </c>
      <c r="AH7" s="114">
        <v>0</v>
      </c>
      <c r="AT7" s="27">
        <v>0.79</v>
      </c>
      <c r="BG7" s="27">
        <v>4.3499286112712282E-2</v>
      </c>
      <c r="CG7"/>
    </row>
    <row r="8" spans="1:92" ht="15">
      <c r="A8" s="20">
        <v>1981</v>
      </c>
      <c r="B8" s="112"/>
      <c r="C8" s="112"/>
      <c r="D8" s="115">
        <f>D7+(D$17-D$7)/10</f>
        <v>0.74585794569681452</v>
      </c>
      <c r="E8" s="115">
        <f>E7+(E$17-E$7)/10</f>
        <v>0.40100000000000002</v>
      </c>
      <c r="F8" s="115">
        <f t="shared" ref="F8:F16" si="3">F7+(F$17-F$7)/10</f>
        <v>1.0167584843213413</v>
      </c>
      <c r="G8" s="115">
        <f t="shared" ref="G8:G16" si="4">G7+(G$17-G$7)/10</f>
        <v>2.6069114841033882</v>
      </c>
      <c r="H8" s="115">
        <f t="shared" ref="H8:H16" si="5">H7+(H$17-H$7)/10</f>
        <v>0</v>
      </c>
      <c r="I8" s="115">
        <f t="shared" ref="I8:R16" si="6">I7+(I$17-I$7)/10</f>
        <v>0</v>
      </c>
      <c r="J8" s="114">
        <f t="shared" ref="J8:J42" si="7">H8+I8</f>
        <v>0</v>
      </c>
      <c r="K8" s="115">
        <f t="shared" si="6"/>
        <v>1.0237575528076555</v>
      </c>
      <c r="L8" s="115">
        <f t="shared" si="6"/>
        <v>0.40526078407186944</v>
      </c>
      <c r="M8" s="115">
        <f t="shared" si="6"/>
        <v>5.8881424668781757E-3</v>
      </c>
      <c r="N8" s="115">
        <f t="shared" si="6"/>
        <v>0.39937264160499125</v>
      </c>
      <c r="O8" s="115">
        <f t="shared" si="6"/>
        <v>0</v>
      </c>
      <c r="P8" s="115">
        <f t="shared" si="6"/>
        <v>0</v>
      </c>
      <c r="Q8" s="115">
        <f t="shared" si="6"/>
        <v>0.62438491120266415</v>
      </c>
      <c r="R8" s="115">
        <f t="shared" si="6"/>
        <v>0</v>
      </c>
      <c r="S8" s="19"/>
      <c r="AB8" s="114">
        <f t="shared" ref="AB8:AB42" si="8">SUM(AC8:AG8)</f>
        <v>4.02466996842473</v>
      </c>
      <c r="AC8" s="116">
        <f t="shared" ref="AC8:AC42" si="9">E8</f>
        <v>0.40100000000000002</v>
      </c>
      <c r="AD8" s="116">
        <f t="shared" si="0"/>
        <v>1.0167584843213413</v>
      </c>
      <c r="AE8" s="116">
        <f t="shared" ref="AE8:AE42" si="10">G8+AH8</f>
        <v>2.6069114841033882</v>
      </c>
      <c r="AF8" s="116">
        <f t="shared" si="1"/>
        <v>0</v>
      </c>
      <c r="AG8" s="116">
        <f t="shared" si="2"/>
        <v>0</v>
      </c>
      <c r="AH8" s="116">
        <v>0</v>
      </c>
      <c r="BG8" s="27">
        <v>4.3996811112229604E-2</v>
      </c>
      <c r="CG8"/>
    </row>
    <row r="9" spans="1:92" ht="15">
      <c r="A9" s="20">
        <v>1982</v>
      </c>
      <c r="B9" s="112"/>
      <c r="C9" s="112"/>
      <c r="D9" s="115">
        <f t="shared" ref="D9:E16" si="11">D8+(D$17-D$7)/10</f>
        <v>0.74171589139362903</v>
      </c>
      <c r="E9" s="115">
        <f t="shared" si="11"/>
        <v>0.40200000000000002</v>
      </c>
      <c r="F9" s="115">
        <f t="shared" si="3"/>
        <v>1.0335169686426826</v>
      </c>
      <c r="G9" s="115">
        <f t="shared" si="4"/>
        <v>2.6138229682067764</v>
      </c>
      <c r="H9" s="115">
        <f t="shared" si="5"/>
        <v>0</v>
      </c>
      <c r="I9" s="115">
        <f t="shared" si="6"/>
        <v>0</v>
      </c>
      <c r="J9" s="114">
        <f t="shared" si="7"/>
        <v>0</v>
      </c>
      <c r="K9" s="115">
        <f t="shared" si="6"/>
        <v>1.0475151056153109</v>
      </c>
      <c r="L9" s="115">
        <f t="shared" si="6"/>
        <v>0.41052156814373886</v>
      </c>
      <c r="M9" s="115">
        <f t="shared" si="6"/>
        <v>1.1776284933756351E-2</v>
      </c>
      <c r="N9" s="115">
        <f t="shared" si="6"/>
        <v>0.39874528320998248</v>
      </c>
      <c r="O9" s="115">
        <f t="shared" si="6"/>
        <v>0</v>
      </c>
      <c r="P9" s="115">
        <f t="shared" si="6"/>
        <v>0</v>
      </c>
      <c r="Q9" s="115">
        <f t="shared" si="6"/>
        <v>0.64876982240532832</v>
      </c>
      <c r="R9" s="115">
        <f t="shared" si="6"/>
        <v>0</v>
      </c>
      <c r="S9" s="19"/>
      <c r="AB9" s="114">
        <f t="shared" si="8"/>
        <v>4.0493399368494591</v>
      </c>
      <c r="AC9" s="116">
        <f t="shared" si="9"/>
        <v>0.40200000000000002</v>
      </c>
      <c r="AD9" s="116">
        <f t="shared" si="0"/>
        <v>1.0335169686426826</v>
      </c>
      <c r="AE9" s="116">
        <f t="shared" si="10"/>
        <v>2.6138229682067764</v>
      </c>
      <c r="AF9" s="116">
        <f t="shared" si="1"/>
        <v>0</v>
      </c>
      <c r="AG9" s="116">
        <f t="shared" si="2"/>
        <v>0</v>
      </c>
      <c r="AH9" s="116">
        <v>0</v>
      </c>
      <c r="BG9" s="27">
        <v>5.2657184445758377E-2</v>
      </c>
      <c r="CG9"/>
    </row>
    <row r="10" spans="1:92" ht="15">
      <c r="A10" s="20">
        <v>1983</v>
      </c>
      <c r="B10" s="112"/>
      <c r="C10" s="112"/>
      <c r="D10" s="115">
        <f t="shared" si="11"/>
        <v>0.73757383709044355</v>
      </c>
      <c r="E10" s="115">
        <f t="shared" si="11"/>
        <v>0.40300000000000002</v>
      </c>
      <c r="F10" s="115">
        <f t="shared" si="3"/>
        <v>1.0502754529640239</v>
      </c>
      <c r="G10" s="115">
        <f t="shared" si="4"/>
        <v>2.6207344523101646</v>
      </c>
      <c r="H10" s="115">
        <f t="shared" si="5"/>
        <v>0</v>
      </c>
      <c r="I10" s="115">
        <f t="shared" si="6"/>
        <v>0</v>
      </c>
      <c r="J10" s="114">
        <f t="shared" si="7"/>
        <v>0</v>
      </c>
      <c r="K10" s="115">
        <f t="shared" si="6"/>
        <v>1.0712726584229664</v>
      </c>
      <c r="L10" s="115">
        <f t="shared" si="6"/>
        <v>0.41578235221560828</v>
      </c>
      <c r="M10" s="115">
        <f t="shared" si="6"/>
        <v>1.7664427400634529E-2</v>
      </c>
      <c r="N10" s="115">
        <f t="shared" si="6"/>
        <v>0.39811792481497371</v>
      </c>
      <c r="O10" s="115">
        <f t="shared" si="6"/>
        <v>0</v>
      </c>
      <c r="P10" s="115">
        <f t="shared" si="6"/>
        <v>0</v>
      </c>
      <c r="Q10" s="115">
        <f t="shared" si="6"/>
        <v>0.67315473360799249</v>
      </c>
      <c r="R10" s="115">
        <f t="shared" si="6"/>
        <v>0</v>
      </c>
      <c r="S10" s="19"/>
      <c r="Y10" s="111"/>
      <c r="Z10" s="109"/>
      <c r="AA10" s="109"/>
      <c r="AB10" s="114">
        <f t="shared" si="8"/>
        <v>4.0740099052741883</v>
      </c>
      <c r="AC10" s="116">
        <f t="shared" si="9"/>
        <v>0.40300000000000002</v>
      </c>
      <c r="AD10" s="116">
        <f t="shared" si="0"/>
        <v>1.0502754529640239</v>
      </c>
      <c r="AE10" s="116">
        <f t="shared" si="10"/>
        <v>2.6207344523101646</v>
      </c>
      <c r="AF10" s="116">
        <f t="shared" si="1"/>
        <v>0</v>
      </c>
      <c r="AG10" s="116">
        <f t="shared" si="2"/>
        <v>0</v>
      </c>
      <c r="AH10" s="116">
        <v>0</v>
      </c>
      <c r="BG10" s="27">
        <v>6.3264295667196518E-2</v>
      </c>
      <c r="CG10"/>
    </row>
    <row r="11" spans="1:92" ht="15">
      <c r="A11" s="20">
        <v>1984</v>
      </c>
      <c r="B11" s="112"/>
      <c r="C11" s="112"/>
      <c r="D11" s="115">
        <f t="shared" si="11"/>
        <v>0.73343178278725807</v>
      </c>
      <c r="E11" s="115">
        <f t="shared" si="11"/>
        <v>0.40400000000000003</v>
      </c>
      <c r="F11" s="115">
        <f t="shared" si="3"/>
        <v>1.0670339372853652</v>
      </c>
      <c r="G11" s="115">
        <f t="shared" si="4"/>
        <v>2.6276459364135527</v>
      </c>
      <c r="H11" s="115">
        <f t="shared" si="5"/>
        <v>0</v>
      </c>
      <c r="I11" s="115">
        <f t="shared" si="6"/>
        <v>0</v>
      </c>
      <c r="J11" s="114">
        <f t="shared" si="7"/>
        <v>0</v>
      </c>
      <c r="K11" s="115">
        <f t="shared" si="6"/>
        <v>1.0950302112306218</v>
      </c>
      <c r="L11" s="115">
        <f t="shared" si="6"/>
        <v>0.42104313628747769</v>
      </c>
      <c r="M11" s="115">
        <f t="shared" si="6"/>
        <v>2.3552569867512703E-2</v>
      </c>
      <c r="N11" s="115">
        <f t="shared" si="6"/>
        <v>0.39749056641996494</v>
      </c>
      <c r="O11" s="115">
        <f t="shared" si="6"/>
        <v>0</v>
      </c>
      <c r="P11" s="115">
        <f t="shared" si="6"/>
        <v>0</v>
      </c>
      <c r="Q11" s="115">
        <f t="shared" si="6"/>
        <v>0.69753964481065667</v>
      </c>
      <c r="R11" s="115">
        <f t="shared" si="6"/>
        <v>0</v>
      </c>
      <c r="S11" s="19"/>
      <c r="Y11" s="109"/>
      <c r="Z11" s="109"/>
      <c r="AA11" s="109"/>
      <c r="AB11" s="114">
        <f t="shared" si="8"/>
        <v>4.0986798736989183</v>
      </c>
      <c r="AC11" s="116">
        <f t="shared" si="9"/>
        <v>0.40400000000000003</v>
      </c>
      <c r="AD11" s="116">
        <f t="shared" si="0"/>
        <v>1.0670339372853652</v>
      </c>
      <c r="AE11" s="116">
        <f t="shared" si="10"/>
        <v>2.6276459364135527</v>
      </c>
      <c r="AF11" s="116">
        <f t="shared" si="1"/>
        <v>0</v>
      </c>
      <c r="AG11" s="116">
        <f t="shared" si="2"/>
        <v>0</v>
      </c>
      <c r="AH11" s="116">
        <v>0</v>
      </c>
      <c r="BG11" s="27">
        <v>6.4164832794229396E-2</v>
      </c>
      <c r="CG11"/>
    </row>
    <row r="12" spans="1:92" ht="15">
      <c r="A12" s="20">
        <v>1985</v>
      </c>
      <c r="B12" s="112"/>
      <c r="C12" s="112"/>
      <c r="D12" s="115">
        <f t="shared" si="11"/>
        <v>0.72928972848407259</v>
      </c>
      <c r="E12" s="115">
        <f t="shared" si="11"/>
        <v>0.40500000000000003</v>
      </c>
      <c r="F12" s="115">
        <f t="shared" si="3"/>
        <v>1.0837924216067065</v>
      </c>
      <c r="G12" s="115">
        <f t="shared" si="4"/>
        <v>2.6345574205169409</v>
      </c>
      <c r="H12" s="115">
        <f t="shared" si="5"/>
        <v>0</v>
      </c>
      <c r="I12" s="115">
        <f t="shared" si="6"/>
        <v>0</v>
      </c>
      <c r="J12" s="114">
        <f t="shared" si="7"/>
        <v>0</v>
      </c>
      <c r="K12" s="115">
        <f t="shared" si="6"/>
        <v>1.1187877640382773</v>
      </c>
      <c r="L12" s="115">
        <f t="shared" si="6"/>
        <v>0.42630392035934711</v>
      </c>
      <c r="M12" s="115">
        <f t="shared" si="6"/>
        <v>2.9440712334390877E-2</v>
      </c>
      <c r="N12" s="115">
        <f t="shared" si="6"/>
        <v>0.39686320802495617</v>
      </c>
      <c r="O12" s="115">
        <f t="shared" si="6"/>
        <v>0</v>
      </c>
      <c r="P12" s="115">
        <f t="shared" si="6"/>
        <v>0</v>
      </c>
      <c r="Q12" s="115">
        <f t="shared" si="6"/>
        <v>0.72192455601332084</v>
      </c>
      <c r="R12" s="115">
        <f t="shared" si="6"/>
        <v>0</v>
      </c>
      <c r="S12" s="19"/>
      <c r="Y12" s="109"/>
      <c r="Z12" s="109"/>
      <c r="AA12" s="109"/>
      <c r="AB12" s="114">
        <f t="shared" si="8"/>
        <v>4.1233498421236474</v>
      </c>
      <c r="AC12" s="116">
        <f t="shared" si="9"/>
        <v>0.40500000000000003</v>
      </c>
      <c r="AD12" s="116">
        <f t="shared" si="0"/>
        <v>1.0837924216067065</v>
      </c>
      <c r="AE12" s="116">
        <f t="shared" si="10"/>
        <v>2.6345574205169409</v>
      </c>
      <c r="AF12" s="116">
        <f t="shared" si="1"/>
        <v>0</v>
      </c>
      <c r="AG12" s="116">
        <f t="shared" si="2"/>
        <v>0</v>
      </c>
      <c r="AH12" s="116">
        <v>0</v>
      </c>
      <c r="BG12" s="27">
        <v>4.6296776887644858E-2</v>
      </c>
      <c r="CG12"/>
    </row>
    <row r="13" spans="1:92" ht="15">
      <c r="A13" s="20">
        <v>1986</v>
      </c>
      <c r="B13" s="112"/>
      <c r="C13" s="112"/>
      <c r="D13" s="115">
        <f t="shared" si="11"/>
        <v>0.7251476741808871</v>
      </c>
      <c r="E13" s="115">
        <f t="shared" si="11"/>
        <v>0.40600000000000003</v>
      </c>
      <c r="F13" s="115">
        <f t="shared" si="3"/>
        <v>1.1005509059280478</v>
      </c>
      <c r="G13" s="115">
        <f t="shared" si="4"/>
        <v>2.641468904620329</v>
      </c>
      <c r="H13" s="115">
        <f t="shared" si="5"/>
        <v>0</v>
      </c>
      <c r="I13" s="115">
        <f t="shared" si="6"/>
        <v>0</v>
      </c>
      <c r="J13" s="114">
        <f t="shared" si="7"/>
        <v>0</v>
      </c>
      <c r="K13" s="115">
        <f t="shared" si="6"/>
        <v>1.1425453168459327</v>
      </c>
      <c r="L13" s="115">
        <f t="shared" si="6"/>
        <v>0.43156470443121653</v>
      </c>
      <c r="M13" s="115">
        <f t="shared" si="6"/>
        <v>3.5328854801269051E-2</v>
      </c>
      <c r="N13" s="115">
        <f t="shared" si="6"/>
        <v>0.3962358496299474</v>
      </c>
      <c r="O13" s="115">
        <f t="shared" si="6"/>
        <v>0</v>
      </c>
      <c r="P13" s="115">
        <f t="shared" si="6"/>
        <v>0</v>
      </c>
      <c r="Q13" s="115">
        <f t="shared" si="6"/>
        <v>0.74630946721598501</v>
      </c>
      <c r="R13" s="115">
        <f t="shared" si="6"/>
        <v>0</v>
      </c>
      <c r="S13" s="19"/>
      <c r="Y13" s="109"/>
      <c r="Z13" s="109"/>
      <c r="AA13" s="109"/>
      <c r="AB13" s="114">
        <f t="shared" si="8"/>
        <v>4.1480198105483765</v>
      </c>
      <c r="AC13" s="116">
        <f t="shared" si="9"/>
        <v>0.40600000000000003</v>
      </c>
      <c r="AD13" s="116">
        <f t="shared" si="0"/>
        <v>1.1005509059280478</v>
      </c>
      <c r="AE13" s="116">
        <f t="shared" si="10"/>
        <v>2.641468904620329</v>
      </c>
      <c r="AF13" s="116">
        <f t="shared" si="1"/>
        <v>0</v>
      </c>
      <c r="AG13" s="116">
        <f t="shared" si="2"/>
        <v>0</v>
      </c>
      <c r="AH13" s="116">
        <v>0</v>
      </c>
      <c r="BG13" s="27">
        <v>1.5213600203874786E-2</v>
      </c>
      <c r="CG13"/>
    </row>
    <row r="14" spans="1:92" ht="15">
      <c r="A14" s="20">
        <v>1987</v>
      </c>
      <c r="B14" s="112"/>
      <c r="C14" s="112"/>
      <c r="D14" s="115">
        <f t="shared" si="11"/>
        <v>0.72100561987770162</v>
      </c>
      <c r="E14" s="115">
        <f t="shared" si="11"/>
        <v>0.40700000000000003</v>
      </c>
      <c r="F14" s="115">
        <f t="shared" si="3"/>
        <v>1.1173093902493891</v>
      </c>
      <c r="G14" s="115">
        <f t="shared" si="4"/>
        <v>2.6483803887237172</v>
      </c>
      <c r="H14" s="115">
        <f t="shared" si="5"/>
        <v>0</v>
      </c>
      <c r="I14" s="115">
        <f t="shared" si="6"/>
        <v>0</v>
      </c>
      <c r="J14" s="114">
        <f t="shared" si="7"/>
        <v>0</v>
      </c>
      <c r="K14" s="115">
        <f t="shared" si="6"/>
        <v>1.1663028696535882</v>
      </c>
      <c r="L14" s="115">
        <f t="shared" si="6"/>
        <v>0.43682548850308595</v>
      </c>
      <c r="M14" s="115">
        <f t="shared" si="6"/>
        <v>4.1216997268147225E-2</v>
      </c>
      <c r="N14" s="115">
        <f t="shared" si="6"/>
        <v>0.39560849123493863</v>
      </c>
      <c r="O14" s="115">
        <f t="shared" si="6"/>
        <v>0</v>
      </c>
      <c r="P14" s="115">
        <f t="shared" si="6"/>
        <v>0</v>
      </c>
      <c r="Q14" s="115">
        <f t="shared" si="6"/>
        <v>0.77069437841864918</v>
      </c>
      <c r="R14" s="115">
        <f t="shared" si="6"/>
        <v>0</v>
      </c>
      <c r="S14" s="19"/>
      <c r="Y14" s="109"/>
      <c r="Z14" s="109"/>
      <c r="AA14" s="109"/>
      <c r="AB14" s="114">
        <f t="shared" si="8"/>
        <v>4.1726897789731066</v>
      </c>
      <c r="AC14" s="116">
        <f t="shared" si="9"/>
        <v>0.40700000000000003</v>
      </c>
      <c r="AD14" s="116">
        <f t="shared" si="0"/>
        <v>1.1173093902493891</v>
      </c>
      <c r="AE14" s="116">
        <f t="shared" si="10"/>
        <v>2.6483803887237172</v>
      </c>
      <c r="AF14" s="116">
        <f t="shared" si="1"/>
        <v>0</v>
      </c>
      <c r="AG14" s="116">
        <f t="shared" si="2"/>
        <v>0</v>
      </c>
      <c r="AH14" s="116">
        <v>0</v>
      </c>
      <c r="BG14" s="27">
        <v>-1.3615707095844143E-2</v>
      </c>
      <c r="CG14"/>
    </row>
    <row r="15" spans="1:92" ht="15">
      <c r="A15" s="20">
        <v>1988</v>
      </c>
      <c r="B15" s="112"/>
      <c r="C15" s="112"/>
      <c r="D15" s="115">
        <f t="shared" si="11"/>
        <v>0.71686356557451614</v>
      </c>
      <c r="E15" s="115">
        <f t="shared" si="11"/>
        <v>0.40800000000000003</v>
      </c>
      <c r="F15" s="115">
        <f t="shared" si="3"/>
        <v>1.1340678745707304</v>
      </c>
      <c r="G15" s="115">
        <f t="shared" si="4"/>
        <v>2.6552918728271053</v>
      </c>
      <c r="H15" s="115">
        <f t="shared" si="5"/>
        <v>0</v>
      </c>
      <c r="I15" s="115">
        <f t="shared" si="6"/>
        <v>0</v>
      </c>
      <c r="J15" s="114">
        <f t="shared" si="7"/>
        <v>0</v>
      </c>
      <c r="K15" s="115">
        <f t="shared" si="6"/>
        <v>1.1900604224612437</v>
      </c>
      <c r="L15" s="115">
        <f t="shared" si="6"/>
        <v>0.44208627257495536</v>
      </c>
      <c r="M15" s="115">
        <f t="shared" si="6"/>
        <v>4.7105139735025399E-2</v>
      </c>
      <c r="N15" s="115">
        <f t="shared" si="6"/>
        <v>0.39498113283992986</v>
      </c>
      <c r="O15" s="115">
        <f t="shared" si="6"/>
        <v>0</v>
      </c>
      <c r="P15" s="115">
        <f t="shared" si="6"/>
        <v>0</v>
      </c>
      <c r="Q15" s="115">
        <f t="shared" si="6"/>
        <v>0.79507928962131336</v>
      </c>
      <c r="R15" s="115">
        <f t="shared" si="6"/>
        <v>0</v>
      </c>
      <c r="S15" s="19"/>
      <c r="Y15" s="109"/>
      <c r="Z15" s="109"/>
      <c r="AA15" s="109"/>
      <c r="AB15" s="114">
        <f t="shared" si="8"/>
        <v>4.1973597473978357</v>
      </c>
      <c r="AC15" s="116">
        <f t="shared" si="9"/>
        <v>0.40800000000000003</v>
      </c>
      <c r="AD15" s="116">
        <f t="shared" si="0"/>
        <v>1.1340678745707304</v>
      </c>
      <c r="AE15" s="116">
        <f t="shared" si="10"/>
        <v>2.6552918728271053</v>
      </c>
      <c r="AF15" s="116">
        <f t="shared" si="1"/>
        <v>0</v>
      </c>
      <c r="AG15" s="116">
        <f t="shared" si="2"/>
        <v>0</v>
      </c>
      <c r="AH15" s="116">
        <v>0</v>
      </c>
      <c r="BG15" s="27">
        <v>-2.5501605534761246E-2</v>
      </c>
      <c r="BH15" s="164"/>
      <c r="BI15" s="164"/>
      <c r="BJ15" s="164"/>
      <c r="CG15"/>
    </row>
    <row r="16" spans="1:92" ht="15">
      <c r="A16" s="20">
        <v>1989</v>
      </c>
      <c r="B16" s="112"/>
      <c r="C16" s="112"/>
      <c r="D16" s="115">
        <f t="shared" si="11"/>
        <v>0.71272151127133065</v>
      </c>
      <c r="E16" s="115">
        <f t="shared" si="11"/>
        <v>0.40900000000000003</v>
      </c>
      <c r="F16" s="115">
        <f t="shared" si="3"/>
        <v>1.1508263588920717</v>
      </c>
      <c r="G16" s="115">
        <f t="shared" si="4"/>
        <v>2.6622033569304935</v>
      </c>
      <c r="H16" s="115">
        <f t="shared" si="5"/>
        <v>0</v>
      </c>
      <c r="I16" s="115">
        <f t="shared" si="6"/>
        <v>0</v>
      </c>
      <c r="J16" s="114">
        <f t="shared" si="7"/>
        <v>0</v>
      </c>
      <c r="K16" s="115">
        <f t="shared" si="6"/>
        <v>1.2138179752688991</v>
      </c>
      <c r="L16" s="115">
        <f t="shared" si="6"/>
        <v>0.44734705664682478</v>
      </c>
      <c r="M16" s="115">
        <f t="shared" si="6"/>
        <v>5.2993282201903573E-2</v>
      </c>
      <c r="N16" s="115">
        <f t="shared" si="6"/>
        <v>0.39435377444492109</v>
      </c>
      <c r="O16" s="115">
        <f t="shared" si="6"/>
        <v>0</v>
      </c>
      <c r="P16" s="115">
        <f t="shared" si="6"/>
        <v>0</v>
      </c>
      <c r="Q16" s="115">
        <f t="shared" si="6"/>
        <v>0.81946420082397753</v>
      </c>
      <c r="R16" s="115">
        <f t="shared" si="6"/>
        <v>0</v>
      </c>
      <c r="S16" s="19"/>
      <c r="Y16" s="109"/>
      <c r="Z16" s="109"/>
      <c r="AA16" s="109"/>
      <c r="AB16" s="114">
        <f t="shared" si="8"/>
        <v>4.2220297158225648</v>
      </c>
      <c r="AC16" s="116">
        <f t="shared" si="9"/>
        <v>0.40900000000000003</v>
      </c>
      <c r="AD16" s="116">
        <f t="shared" si="0"/>
        <v>1.1508263588920717</v>
      </c>
      <c r="AE16" s="116">
        <f t="shared" si="10"/>
        <v>2.6622033569304935</v>
      </c>
      <c r="AF16" s="116">
        <f t="shared" si="1"/>
        <v>0</v>
      </c>
      <c r="AG16" s="116">
        <f t="shared" si="2"/>
        <v>0</v>
      </c>
      <c r="AH16" s="116">
        <v>0</v>
      </c>
      <c r="BG16" s="27">
        <v>-2.8881668575872835E-2</v>
      </c>
      <c r="CG16"/>
    </row>
    <row r="17" spans="1:92" ht="15">
      <c r="A17" s="20">
        <v>1990</v>
      </c>
      <c r="B17" s="114">
        <f>K17+S17</f>
        <v>4.2466996842472948</v>
      </c>
      <c r="C17" s="114">
        <f>K17/B17</f>
        <v>0.29142054303185505</v>
      </c>
      <c r="D17" s="114">
        <f>S17/B17</f>
        <v>0.70857945696814484</v>
      </c>
      <c r="E17" s="114">
        <f>P17+V17</f>
        <v>0.41</v>
      </c>
      <c r="F17" s="114">
        <f>L17+T17</f>
        <v>1.1675848432134139</v>
      </c>
      <c r="G17" s="114">
        <f>B17-E17-F17-H17-I17</f>
        <v>2.6691148410338807</v>
      </c>
      <c r="H17" s="114">
        <f>Y17</f>
        <v>0</v>
      </c>
      <c r="I17" s="114">
        <f>R17</f>
        <v>0</v>
      </c>
      <c r="J17" s="114">
        <f t="shared" si="7"/>
        <v>0</v>
      </c>
      <c r="K17" s="110">
        <f>SUM(N17:R17)</f>
        <v>1.2375755280765541</v>
      </c>
      <c r="L17" s="27">
        <v>0.45260784071869403</v>
      </c>
      <c r="M17" s="27">
        <v>5.8881424668781761E-2</v>
      </c>
      <c r="N17" s="27">
        <v>0.39372641604991226</v>
      </c>
      <c r="O17" s="27">
        <v>0</v>
      </c>
      <c r="P17" s="27">
        <v>0</v>
      </c>
      <c r="Q17" s="27">
        <v>0.84384911202664192</v>
      </c>
      <c r="R17" s="27">
        <v>0</v>
      </c>
      <c r="S17" s="26">
        <f>T17+U17+V17+W17-X17</f>
        <v>3.0091241561707402</v>
      </c>
      <c r="T17" s="111">
        <v>0.71497700249471996</v>
      </c>
      <c r="U17" s="111">
        <v>0.30484262917010307</v>
      </c>
      <c r="V17" s="111">
        <v>0.41</v>
      </c>
      <c r="W17" s="111">
        <v>1.6406393418692313</v>
      </c>
      <c r="X17" s="111">
        <v>6.1334817363314337E-2</v>
      </c>
      <c r="Y17" s="111">
        <f>Z17-AA17</f>
        <v>0</v>
      </c>
      <c r="Z17" s="109">
        <v>0.1</v>
      </c>
      <c r="AA17" s="109">
        <v>0.1</v>
      </c>
      <c r="AB17" s="114">
        <f t="shared" si="8"/>
        <v>4.2466996842472948</v>
      </c>
      <c r="AC17" s="114">
        <f t="shared" si="9"/>
        <v>0.41</v>
      </c>
      <c r="AD17" s="114">
        <f t="shared" si="0"/>
        <v>1.1675848432134139</v>
      </c>
      <c r="AE17" s="114">
        <f t="shared" si="10"/>
        <v>2.6691148410338807</v>
      </c>
      <c r="AF17" s="114">
        <f t="shared" si="1"/>
        <v>0</v>
      </c>
      <c r="AG17" s="114">
        <f t="shared" si="2"/>
        <v>0</v>
      </c>
      <c r="AH17" s="114">
        <v>0</v>
      </c>
      <c r="AK17" s="111">
        <v>-2.453392694532569E-3</v>
      </c>
      <c r="AL17" s="111">
        <v>-3.0667408681657165E-3</v>
      </c>
      <c r="AM17" s="111">
        <f>R17</f>
        <v>0</v>
      </c>
      <c r="AN17" s="111">
        <v>0</v>
      </c>
      <c r="AO17" s="111">
        <v>0</v>
      </c>
      <c r="AP17" s="27">
        <v>6.8604064348148315</v>
      </c>
      <c r="AQ17" s="27">
        <v>1.3657709692306985</v>
      </c>
      <c r="AR17" s="27">
        <v>5.4946354655841327</v>
      </c>
      <c r="AS17" s="27">
        <v>0</v>
      </c>
      <c r="AT17" s="27">
        <f>80.0919816893099%-0.02</f>
        <v>0.78091981689309897</v>
      </c>
      <c r="AU17" s="27">
        <v>-0.58616573028890995</v>
      </c>
      <c r="AV17" s="27">
        <v>-0.69145940129300332</v>
      </c>
      <c r="AW17" s="117">
        <f>AS17</f>
        <v>0</v>
      </c>
      <c r="AX17" s="27">
        <v>0</v>
      </c>
      <c r="AY17" s="27">
        <v>0</v>
      </c>
      <c r="AZ17" s="27">
        <v>0</v>
      </c>
      <c r="BA17" s="27">
        <f>BA18</f>
        <v>8.9160551159113033E-2</v>
      </c>
      <c r="BB17" s="27">
        <v>-0.3</v>
      </c>
      <c r="BC17" s="27"/>
      <c r="BD17" s="27"/>
      <c r="BE17" s="27"/>
      <c r="BF17" s="27"/>
      <c r="BG17" s="27">
        <v>-5.6136784391583039E-3</v>
      </c>
      <c r="BH17" s="166">
        <v>1</v>
      </c>
      <c r="BI17" s="166">
        <v>1000</v>
      </c>
      <c r="BJ17" s="172">
        <f t="shared" ref="BJ17:BJ43" si="12">1000000*BI17*BH17/CB17</f>
        <v>1.4051341755912802E-3</v>
      </c>
      <c r="BK17" s="166">
        <v>99</v>
      </c>
      <c r="BL17" s="166">
        <v>1956.5657000000001</v>
      </c>
      <c r="BM17" s="172">
        <f t="shared" ref="BM17:BM43" si="13">1000000*BL17*BK17/CC17</f>
        <v>3.8462252927517072E-2</v>
      </c>
      <c r="BN17" s="166">
        <v>8</v>
      </c>
      <c r="BO17" s="166">
        <v>1662.5</v>
      </c>
      <c r="BP17" s="172">
        <f t="shared" ref="BP17:BP43" si="14">1000000*BO17*BN17/CD17</f>
        <v>1.4975478510413927E-2</v>
      </c>
      <c r="BQ17" s="166">
        <v>0</v>
      </c>
      <c r="BR17" s="166">
        <v>0</v>
      </c>
      <c r="BS17" s="172">
        <f>1000000*BR17*BQ17/$CE17</f>
        <v>0</v>
      </c>
      <c r="BT17" s="172">
        <f>BS17</f>
        <v>0</v>
      </c>
      <c r="BU17" s="166">
        <v>0</v>
      </c>
      <c r="BV17" s="166">
        <v>0</v>
      </c>
      <c r="BW17" s="172">
        <f t="shared" ref="BW17:BW43" si="15">1000000*BV17*BU17/$CE17</f>
        <v>0</v>
      </c>
      <c r="BX17" s="172">
        <f>BW17</f>
        <v>0</v>
      </c>
      <c r="BY17" s="166">
        <v>37</v>
      </c>
      <c r="BZ17" s="166">
        <v>2054.0540999999998</v>
      </c>
      <c r="CA17" s="172">
        <f>1000000*BZ17*BY17/CF17</f>
        <v>6.8675647087099764E-2</v>
      </c>
      <c r="CB17" s="165">
        <f t="shared" ref="CB17:CB43" si="16">CG17*$CL17</f>
        <v>711675808169.13818</v>
      </c>
      <c r="CC17" s="18">
        <f t="shared" ref="CC17:CC43" si="17">CH17*$CL17</f>
        <v>5036106560503.1445</v>
      </c>
      <c r="CD17" s="18">
        <f t="shared" ref="CD17:CD43" si="18">CI17*$CL17</f>
        <v>888118532623.26135</v>
      </c>
      <c r="CE17" s="18">
        <f t="shared" ref="CE17:CE43" si="19">CJ17*$CL17</f>
        <v>527278006773.70374</v>
      </c>
      <c r="CF17" s="18">
        <f t="shared" ref="CF17:CF43" si="20">CK17*$CL17</f>
        <v>1106651410267.9063</v>
      </c>
      <c r="CG17" s="170">
        <f t="shared" ref="CG17:CG43" si="21">CM17*CD$43/CN$43</f>
        <v>1186598401027.4851</v>
      </c>
      <c r="CH17">
        <v>8396851380224</v>
      </c>
      <c r="CI17" s="169">
        <v>1480786642790</v>
      </c>
      <c r="CJ17" s="169">
        <v>879146421099</v>
      </c>
      <c r="CK17" s="169">
        <v>1845153058240</v>
      </c>
      <c r="CL17">
        <v>0.59976130723999999</v>
      </c>
      <c r="CM17" s="169">
        <v>1072357046520</v>
      </c>
      <c r="CN17">
        <v>1338221920256</v>
      </c>
    </row>
    <row r="18" spans="1:92" ht="15">
      <c r="A18" s="20">
        <v>1991</v>
      </c>
      <c r="B18" s="114"/>
      <c r="C18" s="114"/>
      <c r="D18" s="114"/>
      <c r="E18" s="115">
        <f>E17+(E$22-E$17)/5</f>
        <v>0.40956269353218677</v>
      </c>
      <c r="F18" s="115">
        <f t="shared" ref="F18:F21" si="22">F17+(F$22-F$17)/5</f>
        <v>1.4206691212491478</v>
      </c>
      <c r="G18" s="115">
        <f t="shared" ref="G18:G21" si="23">G17+(G$22-G$17)/5</f>
        <v>2.251178816810063</v>
      </c>
      <c r="H18" s="115">
        <f t="shared" ref="H18:H21" si="24">H17+(H$22-H$17)/5</f>
        <v>-1.3508110637577619E-2</v>
      </c>
      <c r="I18" s="114">
        <f t="shared" ref="I18:I42" si="25">R18</f>
        <v>0</v>
      </c>
      <c r="J18" s="114">
        <f t="shared" si="7"/>
        <v>-1.3508110637577619E-2</v>
      </c>
      <c r="K18" s="115">
        <f t="shared" ref="K18:Q21" si="26">K17+(K$22-K$17)/5</f>
        <v>1.4354146076970213</v>
      </c>
      <c r="L18" s="270">
        <v>0.32821277359962808</v>
      </c>
      <c r="M18" s="115">
        <f t="shared" si="26"/>
        <v>4.8148391522932307E-2</v>
      </c>
      <c r="N18" s="115">
        <f t="shared" si="26"/>
        <v>0.60321834803451924</v>
      </c>
      <c r="O18" s="115">
        <f t="shared" si="26"/>
        <v>6.9999999999999993E-2</v>
      </c>
      <c r="P18" s="115">
        <f t="shared" si="26"/>
        <v>1.2062010982139567E-2</v>
      </c>
      <c r="Q18" s="115">
        <f t="shared" si="26"/>
        <v>0.72830211097961095</v>
      </c>
      <c r="R18" s="27">
        <v>0</v>
      </c>
      <c r="S18" s="26"/>
      <c r="T18" s="111"/>
      <c r="U18" s="111"/>
      <c r="V18" s="111"/>
      <c r="W18" s="111"/>
      <c r="X18" s="111"/>
      <c r="AB18" s="114">
        <f t="shared" si="8"/>
        <v>4.3486497214806352</v>
      </c>
      <c r="AC18" s="116">
        <f t="shared" si="9"/>
        <v>0.40956269353218677</v>
      </c>
      <c r="AD18" s="116">
        <f t="shared" si="0"/>
        <v>1.4206691212491478</v>
      </c>
      <c r="AE18" s="116">
        <f t="shared" si="10"/>
        <v>2.5319260173368776</v>
      </c>
      <c r="AF18" s="116">
        <f t="shared" si="1"/>
        <v>-1.3508110637577619E-2</v>
      </c>
      <c r="AG18" s="116">
        <f t="shared" si="2"/>
        <v>0</v>
      </c>
      <c r="AH18" s="116">
        <f>AH17+(AH$22-AH$16)/5</f>
        <v>0.2807472005268144</v>
      </c>
      <c r="AK18" s="111">
        <v>0</v>
      </c>
      <c r="AL18" s="111">
        <v>-5.021520803443328E-2</v>
      </c>
      <c r="AM18" s="111">
        <f t="shared" ref="AM18:AM42" si="27">R18</f>
        <v>0</v>
      </c>
      <c r="AN18" s="111">
        <v>0</v>
      </c>
      <c r="AO18" s="111">
        <v>0</v>
      </c>
      <c r="AP18" s="27">
        <v>7.3436508366965896</v>
      </c>
      <c r="AQ18" s="27">
        <v>1.8</v>
      </c>
      <c r="AR18" s="27">
        <v>5.5436508366965898</v>
      </c>
      <c r="AS18" s="27">
        <v>0.05</v>
      </c>
      <c r="AT18" s="27">
        <v>0.75489030728349582</v>
      </c>
      <c r="AU18" s="27">
        <v>-0.5894195685007273</v>
      </c>
      <c r="AV18" s="27">
        <v>-0.54706816075657372</v>
      </c>
      <c r="AW18" s="117">
        <f t="shared" ref="AW18:AW20" si="28">AS18</f>
        <v>0.05</v>
      </c>
      <c r="AX18" s="27">
        <v>0.05</v>
      </c>
      <c r="AY18" s="27"/>
      <c r="AZ18" s="27"/>
      <c r="BA18" s="27">
        <v>8.9160551159113033E-2</v>
      </c>
      <c r="BB18" s="27"/>
      <c r="BC18" s="27"/>
      <c r="BD18" s="27"/>
      <c r="BE18" s="27"/>
      <c r="BF18" s="27"/>
      <c r="BG18" s="27">
        <v>3.557458347289158E-2</v>
      </c>
      <c r="BH18" s="166">
        <v>1</v>
      </c>
      <c r="BI18" s="166">
        <v>1500</v>
      </c>
      <c r="BJ18" s="172">
        <f t="shared" si="12"/>
        <v>1.8176933216423987E-3</v>
      </c>
      <c r="BK18" s="166">
        <v>91</v>
      </c>
      <c r="BL18" s="166">
        <v>2275.8242</v>
      </c>
      <c r="BM18" s="172">
        <f t="shared" si="13"/>
        <v>3.9933671002614517E-2</v>
      </c>
      <c r="BN18" s="166">
        <v>10</v>
      </c>
      <c r="BO18" s="166">
        <v>1560</v>
      </c>
      <c r="BP18" s="172">
        <f t="shared" si="14"/>
        <v>1.6911938862154675E-2</v>
      </c>
      <c r="BQ18" s="166">
        <v>0</v>
      </c>
      <c r="BR18" s="166">
        <v>0</v>
      </c>
      <c r="BS18" s="172">
        <f t="shared" ref="BS18:BS43" si="29">1000000*BR18*BQ18/CE18</f>
        <v>0</v>
      </c>
      <c r="BT18" s="172">
        <f>AVERAGE(BS17:BS19)</f>
        <v>0</v>
      </c>
      <c r="BU18" s="166">
        <v>0</v>
      </c>
      <c r="BV18" s="166">
        <v>0</v>
      </c>
      <c r="BW18" s="172">
        <f t="shared" si="15"/>
        <v>0</v>
      </c>
      <c r="BX18" s="172">
        <f>AVERAGE(BW17:BW19)</f>
        <v>0</v>
      </c>
      <c r="BY18" s="166">
        <v>37</v>
      </c>
      <c r="BZ18" s="166">
        <v>2137.8377999999998</v>
      </c>
      <c r="CA18" s="172">
        <f t="shared" ref="CA18:CA43" si="30">1000000*BZ18*BY18/CF18</f>
        <v>6.091554598378842E-2</v>
      </c>
      <c r="CB18" s="165">
        <f t="shared" si="16"/>
        <v>825221714873.58325</v>
      </c>
      <c r="CC18" s="18">
        <f t="shared" si="17"/>
        <v>5186099774960.3555</v>
      </c>
      <c r="CD18" s="18">
        <f t="shared" si="18"/>
        <v>922425283532.06653</v>
      </c>
      <c r="CE18" s="18">
        <f t="shared" si="19"/>
        <v>479964944249.63989</v>
      </c>
      <c r="CF18" s="18">
        <f t="shared" si="20"/>
        <v>1298519077889.428</v>
      </c>
      <c r="CG18" s="170">
        <f t="shared" si="21"/>
        <v>1331764413298.0608</v>
      </c>
      <c r="CH18">
        <v>8369463623680</v>
      </c>
      <c r="CI18" s="169">
        <v>1488634077840</v>
      </c>
      <c r="CJ18" s="169">
        <v>774579995729</v>
      </c>
      <c r="CK18" s="169">
        <v>2095584091830</v>
      </c>
      <c r="CL18">
        <v>0.61964541673700002</v>
      </c>
      <c r="CM18" s="169">
        <v>1203547006020</v>
      </c>
      <c r="CN18">
        <v>1345313832960</v>
      </c>
    </row>
    <row r="19" spans="1:92" ht="15">
      <c r="A19" s="20">
        <v>1992</v>
      </c>
      <c r="B19" s="114"/>
      <c r="C19" s="114"/>
      <c r="D19" s="114"/>
      <c r="E19" s="115">
        <f t="shared" ref="E19:E21" si="31">E18+(E$22-E$17)/5</f>
        <v>0.40912538706437357</v>
      </c>
      <c r="F19" s="115">
        <f t="shared" si="22"/>
        <v>1.6737533992848816</v>
      </c>
      <c r="G19" s="115">
        <f t="shared" si="23"/>
        <v>1.8332427925862453</v>
      </c>
      <c r="H19" s="115">
        <f t="shared" si="24"/>
        <v>-2.7016221275155239E-2</v>
      </c>
      <c r="I19" s="114">
        <f t="shared" si="25"/>
        <v>1.4821968166142294E-2</v>
      </c>
      <c r="J19" s="114">
        <f t="shared" si="7"/>
        <v>-1.2194253109012945E-2</v>
      </c>
      <c r="K19" s="115">
        <f t="shared" si="26"/>
        <v>1.6332536873174885</v>
      </c>
      <c r="L19" s="270">
        <v>0.56362103918688511</v>
      </c>
      <c r="M19" s="115">
        <f t="shared" si="26"/>
        <v>3.7415358377082854E-2</v>
      </c>
      <c r="N19" s="115">
        <f t="shared" si="26"/>
        <v>0.81271028001912615</v>
      </c>
      <c r="O19" s="115">
        <f t="shared" si="26"/>
        <v>0.13999999999999999</v>
      </c>
      <c r="P19" s="115">
        <f t="shared" si="26"/>
        <v>2.4124021964279135E-2</v>
      </c>
      <c r="Q19" s="115">
        <f t="shared" si="26"/>
        <v>0.61275510993257998</v>
      </c>
      <c r="R19" s="27">
        <v>1.4821968166142294E-2</v>
      </c>
      <c r="S19" s="26"/>
      <c r="T19" s="111"/>
      <c r="U19" s="111"/>
      <c r="V19" s="111"/>
      <c r="W19" s="111"/>
      <c r="X19" s="111"/>
      <c r="AB19" s="114">
        <f t="shared" si="8"/>
        <v>4.4654217268801162</v>
      </c>
      <c r="AC19" s="116">
        <f t="shared" si="9"/>
        <v>0.40912538706437357</v>
      </c>
      <c r="AD19" s="116">
        <f t="shared" si="0"/>
        <v>1.6737533992848816</v>
      </c>
      <c r="AE19" s="116">
        <f t="shared" si="10"/>
        <v>2.394737193639874</v>
      </c>
      <c r="AF19" s="116">
        <f t="shared" si="1"/>
        <v>-2.7016221275155239E-2</v>
      </c>
      <c r="AG19" s="116">
        <f t="shared" si="2"/>
        <v>1.4821968166142294E-2</v>
      </c>
      <c r="AH19" s="116">
        <f t="shared" ref="AH19:AH21" si="32">AH18+(AH$22-AH$16)/5</f>
        <v>0.5614944010536288</v>
      </c>
      <c r="AK19" s="111">
        <v>1.5769104827100533E-3</v>
      </c>
      <c r="AL19" s="111">
        <v>-2.3724645829343177E-2</v>
      </c>
      <c r="AM19" s="111">
        <f t="shared" si="27"/>
        <v>1.4821968166142294E-2</v>
      </c>
      <c r="AN19" s="111">
        <v>1.4821968166142294E-2</v>
      </c>
      <c r="AO19" s="111">
        <v>1.4821968166142294E-2</v>
      </c>
      <c r="AP19" s="27">
        <v>7.6</v>
      </c>
      <c r="AQ19" s="27">
        <v>2.5727012591978418</v>
      </c>
      <c r="AR19" s="27">
        <v>5.0272987408021574</v>
      </c>
      <c r="AS19" s="27">
        <v>0.1</v>
      </c>
      <c r="AT19" s="27">
        <v>0.66148667642133652</v>
      </c>
      <c r="AU19" s="27">
        <v>-0.5286962306672387</v>
      </c>
      <c r="AV19" s="27">
        <v>-0.479584367405538</v>
      </c>
      <c r="AW19" s="117">
        <f t="shared" si="28"/>
        <v>0.1</v>
      </c>
      <c r="AX19" s="27">
        <v>0.1</v>
      </c>
      <c r="AY19" s="27"/>
      <c r="AZ19" s="27"/>
      <c r="BA19" s="27">
        <v>7.5814359114575944E-2</v>
      </c>
      <c r="BB19" s="27">
        <v>-0.68561673405598111</v>
      </c>
      <c r="BC19" s="27">
        <v>-1.3885525840485394E-2</v>
      </c>
      <c r="BD19" s="27"/>
      <c r="BE19" s="27"/>
      <c r="BF19" s="27"/>
      <c r="BG19" s="27">
        <v>9.3948247790507367E-3</v>
      </c>
      <c r="BH19" s="166">
        <v>1</v>
      </c>
      <c r="BI19" s="166">
        <v>1600</v>
      </c>
      <c r="BJ19" s="172">
        <f t="shared" si="12"/>
        <v>1.6856270743877857E-3</v>
      </c>
      <c r="BK19" s="166">
        <v>97</v>
      </c>
      <c r="BL19" s="166">
        <v>2170.1030999999998</v>
      </c>
      <c r="BM19" s="172">
        <f t="shared" si="13"/>
        <v>3.8274769189407767E-2</v>
      </c>
      <c r="BN19" s="166">
        <v>10</v>
      </c>
      <c r="BO19" s="166">
        <v>1850</v>
      </c>
      <c r="BP19" s="172">
        <f t="shared" si="14"/>
        <v>1.9252880608720407E-2</v>
      </c>
      <c r="BQ19" s="166">
        <v>0</v>
      </c>
      <c r="BR19" s="166">
        <v>0</v>
      </c>
      <c r="BS19" s="172">
        <f t="shared" si="29"/>
        <v>0</v>
      </c>
      <c r="BT19" s="172">
        <f t="shared" ref="BT19:BT43" si="33">AVERAGE(BS18:BS20)</f>
        <v>0</v>
      </c>
      <c r="BU19" s="166">
        <v>0</v>
      </c>
      <c r="BV19" s="166">
        <v>0</v>
      </c>
      <c r="BW19" s="172">
        <f t="shared" si="15"/>
        <v>0</v>
      </c>
      <c r="BX19" s="172">
        <f t="shared" ref="BX19:BX43" si="34">AVERAGE(BW18:BW20)</f>
        <v>0</v>
      </c>
      <c r="BY19" s="166">
        <v>38</v>
      </c>
      <c r="BZ19" s="166">
        <v>2615.7894999999999</v>
      </c>
      <c r="CA19" s="172">
        <f t="shared" si="30"/>
        <v>7.3631990641983072E-2</v>
      </c>
      <c r="CB19" s="165">
        <f t="shared" si="16"/>
        <v>949201649825.84583</v>
      </c>
      <c r="CC19" s="18">
        <f t="shared" si="17"/>
        <v>5499706599360.8701</v>
      </c>
      <c r="CD19" s="18">
        <f t="shared" si="18"/>
        <v>960895170752.81726</v>
      </c>
      <c r="CE19" s="18">
        <f t="shared" si="19"/>
        <v>407902360920.15967</v>
      </c>
      <c r="CF19" s="18">
        <f t="shared" si="20"/>
        <v>1349956725783.8696</v>
      </c>
      <c r="CG19" s="170">
        <f t="shared" si="21"/>
        <v>1497688391714.6106</v>
      </c>
      <c r="CH19">
        <v>8677657411584</v>
      </c>
      <c r="CI19" s="169">
        <v>1516138897520</v>
      </c>
      <c r="CJ19" s="169">
        <v>643604687176</v>
      </c>
      <c r="CK19" s="169">
        <v>2130015806330</v>
      </c>
      <c r="CL19">
        <v>0.63377779722200001</v>
      </c>
      <c r="CM19" s="169">
        <v>1353496430600</v>
      </c>
      <c r="CN19">
        <v>1370170589184</v>
      </c>
    </row>
    <row r="20" spans="1:92" ht="15">
      <c r="A20" s="20">
        <v>1993</v>
      </c>
      <c r="B20" s="114"/>
      <c r="C20" s="114"/>
      <c r="D20" s="114"/>
      <c r="E20" s="115">
        <f t="shared" si="31"/>
        <v>0.40868808059656037</v>
      </c>
      <c r="F20" s="115">
        <f t="shared" si="22"/>
        <v>1.9268376773206155</v>
      </c>
      <c r="G20" s="115">
        <f t="shared" si="23"/>
        <v>1.4153067683624276</v>
      </c>
      <c r="H20" s="115">
        <f t="shared" si="24"/>
        <v>-4.0524331912732858E-2</v>
      </c>
      <c r="I20" s="114">
        <f t="shared" si="25"/>
        <v>3.8557139202307703E-2</v>
      </c>
      <c r="J20" s="114">
        <f t="shared" si="7"/>
        <v>-1.9671927104251558E-3</v>
      </c>
      <c r="K20" s="115">
        <f t="shared" si="26"/>
        <v>1.8310927669379558</v>
      </c>
      <c r="L20" s="270">
        <v>0.87720852070747268</v>
      </c>
      <c r="M20" s="115">
        <f t="shared" si="26"/>
        <v>2.66823252312334E-2</v>
      </c>
      <c r="N20" s="115">
        <f t="shared" si="26"/>
        <v>1.0222022120037331</v>
      </c>
      <c r="O20" s="115">
        <f t="shared" si="26"/>
        <v>0.20999999999999996</v>
      </c>
      <c r="P20" s="115">
        <f t="shared" si="26"/>
        <v>3.61860329464187E-2</v>
      </c>
      <c r="Q20" s="115">
        <f t="shared" si="26"/>
        <v>0.49720810888554906</v>
      </c>
      <c r="R20" s="27">
        <v>3.8557139202307703E-2</v>
      </c>
      <c r="S20" s="26"/>
      <c r="T20" s="111"/>
      <c r="U20" s="111"/>
      <c r="V20" s="111"/>
      <c r="W20" s="111"/>
      <c r="X20" s="111"/>
      <c r="AB20" s="114">
        <f t="shared" si="8"/>
        <v>4.5911069351496216</v>
      </c>
      <c r="AC20" s="116">
        <f t="shared" si="9"/>
        <v>0.40868808059656037</v>
      </c>
      <c r="AD20" s="116">
        <f t="shared" si="0"/>
        <v>1.9268376773206155</v>
      </c>
      <c r="AE20" s="116">
        <f t="shared" si="10"/>
        <v>2.2575483699428709</v>
      </c>
      <c r="AF20" s="116">
        <f t="shared" si="1"/>
        <v>-4.0524331912732858E-2</v>
      </c>
      <c r="AG20" s="116">
        <f t="shared" si="2"/>
        <v>3.8557139202307703E-2</v>
      </c>
      <c r="AH20" s="116">
        <f t="shared" si="32"/>
        <v>0.84224160158044326</v>
      </c>
      <c r="AK20" s="111">
        <v>7.2770033423004754E-2</v>
      </c>
      <c r="AL20" s="111">
        <v>-1.8464172169234537E-2</v>
      </c>
      <c r="AM20" s="111">
        <f t="shared" si="27"/>
        <v>3.8557139202307703E-2</v>
      </c>
      <c r="AN20" s="111">
        <v>3.8870752962803345E-2</v>
      </c>
      <c r="AO20" s="111">
        <v>3.8243525441812067E-2</v>
      </c>
      <c r="AP20" s="27">
        <v>7.1601169770189834</v>
      </c>
      <c r="AQ20" s="27">
        <v>2.8609846922587963</v>
      </c>
      <c r="AR20" s="27">
        <v>4.2991322847601872</v>
      </c>
      <c r="AS20" s="27">
        <v>0.13816915944957972</v>
      </c>
      <c r="AT20" s="27">
        <v>0.60042766040815043</v>
      </c>
      <c r="AU20" s="27">
        <v>-0.56016901005853759</v>
      </c>
      <c r="AV20" s="27">
        <v>-0.48009123364243955</v>
      </c>
      <c r="AW20" s="117">
        <f t="shared" si="28"/>
        <v>0.13816915944957972</v>
      </c>
      <c r="AX20" s="27">
        <v>0.13816915944957972</v>
      </c>
      <c r="AY20" s="27">
        <v>1.5385941301970187E-2</v>
      </c>
      <c r="AZ20" s="27"/>
      <c r="BA20" s="27">
        <v>2.1458793278363114E-2</v>
      </c>
      <c r="BB20" s="27">
        <v>-0.69627565272950542</v>
      </c>
      <c r="BC20" s="27">
        <v>-3.4185743196071594E-2</v>
      </c>
      <c r="BD20" s="27">
        <v>4.8006392965568093E-2</v>
      </c>
      <c r="BE20" s="27">
        <v>0.23003035624261134</v>
      </c>
      <c r="BF20" s="27"/>
      <c r="BG20" s="27">
        <v>-5.0292990268505366E-2</v>
      </c>
      <c r="BH20" s="166">
        <v>1</v>
      </c>
      <c r="BI20" s="166">
        <v>1500</v>
      </c>
      <c r="BJ20" s="172">
        <f t="shared" si="12"/>
        <v>1.5000057395131079E-3</v>
      </c>
      <c r="BK20" s="167">
        <f>AVERAGE(BK19,BK21)</f>
        <v>105</v>
      </c>
      <c r="BL20" s="167">
        <f>AVERAGE(BL19,BL21)</f>
        <v>2196.99845</v>
      </c>
      <c r="BM20" s="172">
        <f t="shared" si="13"/>
        <v>4.0085634608376636E-2</v>
      </c>
      <c r="BN20" s="166">
        <v>10</v>
      </c>
      <c r="BO20" s="166">
        <v>1840</v>
      </c>
      <c r="BP20" s="172">
        <f t="shared" si="14"/>
        <v>1.8807614184096533E-2</v>
      </c>
      <c r="BQ20" s="166">
        <v>0</v>
      </c>
      <c r="BR20" s="166">
        <v>0</v>
      </c>
      <c r="BS20" s="172">
        <f t="shared" si="29"/>
        <v>0</v>
      </c>
      <c r="BT20" s="172">
        <f t="shared" si="33"/>
        <v>0</v>
      </c>
      <c r="BU20" s="166">
        <v>0</v>
      </c>
      <c r="BV20" s="166">
        <v>0</v>
      </c>
      <c r="BW20" s="172">
        <f t="shared" si="15"/>
        <v>0</v>
      </c>
      <c r="BX20" s="172">
        <f t="shared" si="34"/>
        <v>0</v>
      </c>
      <c r="BY20" s="166">
        <v>41</v>
      </c>
      <c r="BZ20" s="166">
        <v>2595.1219999999998</v>
      </c>
      <c r="CA20" s="172">
        <f t="shared" si="30"/>
        <v>7.8478381667792238E-2</v>
      </c>
      <c r="CB20" s="165">
        <f t="shared" si="16"/>
        <v>999996173672.56897</v>
      </c>
      <c r="CC20" s="18">
        <f t="shared" si="17"/>
        <v>5754800678689.8701</v>
      </c>
      <c r="CD20" s="18">
        <f t="shared" si="18"/>
        <v>978327172170.44958</v>
      </c>
      <c r="CE20" s="18">
        <f t="shared" si="19"/>
        <v>372055365048.95258</v>
      </c>
      <c r="CF20" s="18">
        <f t="shared" si="20"/>
        <v>1355787412263.4575</v>
      </c>
      <c r="CG20" s="170">
        <f t="shared" si="21"/>
        <v>1541112933509.4675</v>
      </c>
      <c r="CH20">
        <v>8868831690752</v>
      </c>
      <c r="CI20" s="169">
        <v>1507718427260</v>
      </c>
      <c r="CJ20" s="169">
        <v>573381529004</v>
      </c>
      <c r="CK20" s="169">
        <v>2089429510970</v>
      </c>
      <c r="CL20">
        <v>0.64887923002199999</v>
      </c>
      <c r="CM20" s="169">
        <v>1392740216320</v>
      </c>
      <c r="CN20">
        <v>1362560811008</v>
      </c>
    </row>
    <row r="21" spans="1:92" ht="15">
      <c r="A21" s="20">
        <v>1994</v>
      </c>
      <c r="B21" s="114"/>
      <c r="C21" s="114"/>
      <c r="D21" s="114"/>
      <c r="E21" s="115">
        <f t="shared" si="31"/>
        <v>0.40825077412874716</v>
      </c>
      <c r="F21" s="115">
        <f t="shared" si="22"/>
        <v>2.1799219553563494</v>
      </c>
      <c r="G21" s="115">
        <f t="shared" si="23"/>
        <v>0.99737074413860993</v>
      </c>
      <c r="H21" s="115">
        <f t="shared" si="24"/>
        <v>-5.4032442550310478E-2</v>
      </c>
      <c r="I21" s="114">
        <f t="shared" si="25"/>
        <v>5.2749557358303605E-2</v>
      </c>
      <c r="J21" s="114">
        <f t="shared" si="7"/>
        <v>-1.2828851920068732E-3</v>
      </c>
      <c r="K21" s="115">
        <f t="shared" si="26"/>
        <v>2.028931846558423</v>
      </c>
      <c r="L21" s="270">
        <v>1.098356696898046</v>
      </c>
      <c r="M21" s="115">
        <f t="shared" si="26"/>
        <v>1.5949292085383947E-2</v>
      </c>
      <c r="N21" s="115">
        <f t="shared" si="26"/>
        <v>1.23169414398834</v>
      </c>
      <c r="O21" s="115">
        <f t="shared" si="26"/>
        <v>0.27999999999999997</v>
      </c>
      <c r="P21" s="115">
        <f t="shared" si="26"/>
        <v>4.8248043928558269E-2</v>
      </c>
      <c r="Q21" s="115">
        <f t="shared" si="26"/>
        <v>0.38166110783851814</v>
      </c>
      <c r="R21" s="27">
        <v>5.2749557358303605E-2</v>
      </c>
      <c r="S21" s="26"/>
      <c r="T21" s="111"/>
      <c r="U21" s="111"/>
      <c r="V21" s="111"/>
      <c r="W21" s="111"/>
      <c r="X21" s="111"/>
      <c r="AB21" s="114">
        <f t="shared" si="8"/>
        <v>4.7072493905389576</v>
      </c>
      <c r="AC21" s="116">
        <f t="shared" si="9"/>
        <v>0.40825077412874716</v>
      </c>
      <c r="AD21" s="116">
        <f t="shared" si="0"/>
        <v>2.1799219553563494</v>
      </c>
      <c r="AE21" s="116">
        <f t="shared" si="10"/>
        <v>2.1203595462458678</v>
      </c>
      <c r="AF21" s="116">
        <f t="shared" si="1"/>
        <v>-5.4032442550310478E-2</v>
      </c>
      <c r="AG21" s="116">
        <f t="shared" si="2"/>
        <v>5.2749557358303605E-2</v>
      </c>
      <c r="AH21" s="116">
        <f t="shared" si="32"/>
        <v>1.1229888021072576</v>
      </c>
      <c r="AK21" s="111">
        <v>4.5084559559517623E-2</v>
      </c>
      <c r="AL21" s="111">
        <v>-1.1123690788401865E-2</v>
      </c>
      <c r="AM21" s="111">
        <f t="shared" si="27"/>
        <v>5.2749557358303605E-2</v>
      </c>
      <c r="AN21" s="111">
        <v>5.3577556009865426E-2</v>
      </c>
      <c r="AO21" s="111">
        <v>5.1929790788095946E-2</v>
      </c>
      <c r="AP21" s="27">
        <v>6.7104015495496165</v>
      </c>
      <c r="AQ21" s="27">
        <v>2.7052876906641674</v>
      </c>
      <c r="AR21" s="27">
        <v>3.6848513068910509</v>
      </c>
      <c r="AS21" s="27">
        <v>0.10086055748380869</v>
      </c>
      <c r="AT21" s="27">
        <v>0.5491253063892082</v>
      </c>
      <c r="AU21" s="27">
        <v>-0.64568529055275281</v>
      </c>
      <c r="AV21" s="27">
        <v>-0.3933591125062792</v>
      </c>
      <c r="AW21" s="27">
        <v>8.8580968612504279E-2</v>
      </c>
      <c r="AX21" s="27">
        <v>9.4153554546274221E-2</v>
      </c>
      <c r="AY21" s="27">
        <v>3.7522935405743446E-2</v>
      </c>
      <c r="AZ21" s="27"/>
      <c r="BA21" s="27">
        <v>1.9316029401603228E-2</v>
      </c>
      <c r="BB21" s="27">
        <v>-0.65800399676197552</v>
      </c>
      <c r="BC21" s="27">
        <v>-5.1176291252162158E-2</v>
      </c>
      <c r="BD21" s="27">
        <v>-2.1084204182547334E-2</v>
      </c>
      <c r="BE21" s="27">
        <v>0.15360543142706568</v>
      </c>
      <c r="BF21" s="27"/>
      <c r="BG21" s="27">
        <v>-7.3382885113481872E-2</v>
      </c>
      <c r="BH21" s="166">
        <v>1</v>
      </c>
      <c r="BI21" s="166">
        <v>2100</v>
      </c>
      <c r="BJ21" s="172">
        <f t="shared" si="12"/>
        <v>1.928651292985243E-3</v>
      </c>
      <c r="BK21" s="166">
        <v>113</v>
      </c>
      <c r="BL21" s="166">
        <v>2223.8937999999998</v>
      </c>
      <c r="BM21" s="172">
        <f t="shared" si="13"/>
        <v>4.0926996478644298E-2</v>
      </c>
      <c r="BN21" s="166">
        <v>11</v>
      </c>
      <c r="BO21" s="166">
        <v>1918.1818000000001</v>
      </c>
      <c r="BP21" s="172">
        <f t="shared" si="14"/>
        <v>2.0675073345117444E-2</v>
      </c>
      <c r="BQ21" s="166">
        <v>0</v>
      </c>
      <c r="BR21" s="166">
        <v>0</v>
      </c>
      <c r="BS21" s="172">
        <f t="shared" si="29"/>
        <v>0</v>
      </c>
      <c r="BT21" s="172">
        <f t="shared" si="33"/>
        <v>0</v>
      </c>
      <c r="BU21" s="166">
        <v>0</v>
      </c>
      <c r="BV21" s="166">
        <v>0</v>
      </c>
      <c r="BW21" s="172">
        <f t="shared" si="15"/>
        <v>0</v>
      </c>
      <c r="BX21" s="172">
        <f t="shared" si="34"/>
        <v>0</v>
      </c>
      <c r="BY21" s="166">
        <v>42</v>
      </c>
      <c r="BZ21" s="166">
        <v>2585.7143000000001</v>
      </c>
      <c r="CA21" s="172">
        <f t="shared" si="30"/>
        <v>7.6810844243280635E-2</v>
      </c>
      <c r="CB21" s="165">
        <f t="shared" si="16"/>
        <v>1088843798585.0396</v>
      </c>
      <c r="CC21" s="18">
        <f t="shared" si="17"/>
        <v>6140201359049.8467</v>
      </c>
      <c r="CD21" s="18">
        <f t="shared" si="18"/>
        <v>1020552597216.4401</v>
      </c>
      <c r="CE21" s="18">
        <f t="shared" si="19"/>
        <v>317469005365.29877</v>
      </c>
      <c r="CF21" s="18">
        <f t="shared" si="20"/>
        <v>1413862868842.2502</v>
      </c>
      <c r="CG21" s="170">
        <f t="shared" si="21"/>
        <v>1643136830131.7041</v>
      </c>
      <c r="CH21">
        <v>9265967267840</v>
      </c>
      <c r="CI21" s="169">
        <v>1540080920470</v>
      </c>
      <c r="CJ21" s="169">
        <v>479081587110</v>
      </c>
      <c r="CK21" s="169">
        <v>2133611961210</v>
      </c>
      <c r="CL21">
        <v>0.66266167163800005</v>
      </c>
      <c r="CM21" s="169">
        <v>1484941625290</v>
      </c>
      <c r="CN21">
        <v>1391807561728</v>
      </c>
    </row>
    <row r="22" spans="1:92" ht="15">
      <c r="A22" s="20">
        <v>1995</v>
      </c>
      <c r="B22" s="114">
        <f t="shared" ref="B22:B42" si="35">K22+S22</f>
        <v>3.461874556283679</v>
      </c>
      <c r="C22" s="114">
        <f t="shared" ref="C22:C42" si="36">K22/B22</f>
        <v>0.64322692517470292</v>
      </c>
      <c r="D22" s="114">
        <f t="shared" ref="D22:D42" si="37">S22/B22</f>
        <v>0.35677307482529713</v>
      </c>
      <c r="E22" s="114">
        <f>P22+V22</f>
        <v>0.40781346766093385</v>
      </c>
      <c r="F22" s="114">
        <f>L22+T22</f>
        <v>2.4330062333920837</v>
      </c>
      <c r="G22" s="114">
        <f>B22-E22-F22-H22-I22</f>
        <v>0.57943471991479201</v>
      </c>
      <c r="H22" s="114">
        <f>Y22</f>
        <v>-6.7540553187888097E-2</v>
      </c>
      <c r="I22" s="114">
        <f t="shared" si="25"/>
        <v>0.1091606885037575</v>
      </c>
      <c r="J22" s="114">
        <f t="shared" si="7"/>
        <v>4.1620135315869403E-2</v>
      </c>
      <c r="K22" s="110">
        <f t="shared" ref="K22:K42" si="38">SUM(N22:R22)</f>
        <v>2.2267709261788897</v>
      </c>
      <c r="L22" s="27">
        <v>1.4464023349124813</v>
      </c>
      <c r="M22" s="27">
        <v>5.2162589395345011E-3</v>
      </c>
      <c r="N22" s="27">
        <v>1.4411860759729469</v>
      </c>
      <c r="O22" s="27">
        <v>0.35</v>
      </c>
      <c r="P22" s="27">
        <v>6.0310054910697838E-2</v>
      </c>
      <c r="Q22" s="27">
        <v>0.26611410679148723</v>
      </c>
      <c r="R22" s="27">
        <v>0.1091606885037575</v>
      </c>
      <c r="S22" s="26">
        <f t="shared" ref="S22:S42" si="39">T22+U22+V22+W22-X22</f>
        <v>1.2351036301047893</v>
      </c>
      <c r="T22" s="111">
        <v>0.98660389847960239</v>
      </c>
      <c r="U22" s="111">
        <v>0.38177822705934544</v>
      </c>
      <c r="V22" s="111">
        <v>0.347503412750236</v>
      </c>
      <c r="W22" s="111">
        <v>0.13752024393593282</v>
      </c>
      <c r="X22" s="111">
        <v>0.61830215212032769</v>
      </c>
      <c r="Y22" s="111">
        <f>Z22-AA22</f>
        <v>-6.7540553187888097E-2</v>
      </c>
      <c r="Z22" s="111">
        <v>0.49205993902851741</v>
      </c>
      <c r="AA22" s="111">
        <v>0.55960049221640551</v>
      </c>
      <c r="AB22" s="114">
        <f t="shared" si="8"/>
        <v>4.8656105589177505</v>
      </c>
      <c r="AC22" s="114">
        <f t="shared" si="9"/>
        <v>0.40781346766093385</v>
      </c>
      <c r="AD22" s="114">
        <f t="shared" si="0"/>
        <v>2.4330062333920837</v>
      </c>
      <c r="AE22" s="114">
        <f t="shared" si="10"/>
        <v>1.983170722548864</v>
      </c>
      <c r="AF22" s="114">
        <f t="shared" si="1"/>
        <v>-6.7540553187888097E-2</v>
      </c>
      <c r="AG22" s="114">
        <f t="shared" si="2"/>
        <v>0.1091606885037575</v>
      </c>
      <c r="AH22" s="114">
        <f>AI22-AJ22</f>
        <v>1.4037360026340719</v>
      </c>
      <c r="AI22" s="111">
        <v>4.1986364027530589</v>
      </c>
      <c r="AJ22" s="111">
        <v>2.794900400118987</v>
      </c>
      <c r="AK22" s="111">
        <v>4.6450519711352833E-2</v>
      </c>
      <c r="AL22" s="111">
        <v>-1.5820675058179478E-2</v>
      </c>
      <c r="AM22" s="111">
        <f t="shared" si="27"/>
        <v>0.1091606885037575</v>
      </c>
      <c r="AN22" s="111">
        <v>0.11108097624460958</v>
      </c>
      <c r="AO22" s="111">
        <v>0.10728187628307155</v>
      </c>
      <c r="AP22" s="27">
        <v>6.1856651431905476</v>
      </c>
      <c r="AQ22" s="27">
        <v>2.6544869299347331</v>
      </c>
      <c r="AR22" s="27">
        <v>3.3326789679259652</v>
      </c>
      <c r="AS22" s="27">
        <v>7.8375147890633864E-2</v>
      </c>
      <c r="AT22" s="27">
        <v>0.53877455225566562</v>
      </c>
      <c r="AU22" s="27">
        <v>-0.69058073176933488</v>
      </c>
      <c r="AV22" s="27">
        <v>-0.2421922693550668</v>
      </c>
      <c r="AW22" s="27">
        <v>5.0950957034732014E-2</v>
      </c>
      <c r="AX22" s="27">
        <v>0.13211603932291716</v>
      </c>
      <c r="AY22" s="27">
        <v>3.2836434239310618E-2</v>
      </c>
      <c r="AZ22" s="27"/>
      <c r="BA22" s="27">
        <v>-9.6852280366338311E-4</v>
      </c>
      <c r="BB22" s="27">
        <v>-0.38412132667107857</v>
      </c>
      <c r="BC22" s="27">
        <v>-0.10528724022860098</v>
      </c>
      <c r="BD22" s="27">
        <v>-6.670647681032002E-2</v>
      </c>
      <c r="BE22" s="27">
        <v>3.2959172600269003E-2</v>
      </c>
      <c r="BF22" s="27">
        <v>-0.21772734711209005</v>
      </c>
      <c r="BG22" s="27">
        <v>-8.6846928864973805E-2</v>
      </c>
      <c r="BH22" s="166">
        <v>1</v>
      </c>
      <c r="BI22" s="166">
        <v>3500</v>
      </c>
      <c r="BJ22" s="172">
        <f t="shared" si="12"/>
        <v>3.0532806519520247E-3</v>
      </c>
      <c r="BK22" s="166">
        <v>122</v>
      </c>
      <c r="BL22" s="166">
        <v>2414.7541000000001</v>
      </c>
      <c r="BM22" s="172">
        <f t="shared" si="13"/>
        <v>4.5466472739763779E-2</v>
      </c>
      <c r="BN22" s="166">
        <v>11</v>
      </c>
      <c r="BO22" s="166">
        <v>2363.6363999999999</v>
      </c>
      <c r="BP22" s="172">
        <f t="shared" si="14"/>
        <v>2.4411960235923867E-2</v>
      </c>
      <c r="BQ22" s="166">
        <v>0</v>
      </c>
      <c r="BR22" s="166">
        <v>0</v>
      </c>
      <c r="BS22" s="172">
        <f t="shared" si="29"/>
        <v>0</v>
      </c>
      <c r="BT22" s="172">
        <f t="shared" si="33"/>
        <v>0</v>
      </c>
      <c r="BU22" s="166">
        <v>0</v>
      </c>
      <c r="BV22" s="166">
        <v>0</v>
      </c>
      <c r="BW22" s="172">
        <f t="shared" si="15"/>
        <v>0</v>
      </c>
      <c r="BX22" s="172">
        <f t="shared" si="34"/>
        <v>0</v>
      </c>
      <c r="BY22" s="166">
        <v>46</v>
      </c>
      <c r="BZ22" s="166">
        <v>2815.2174</v>
      </c>
      <c r="CA22" s="172">
        <f t="shared" si="30"/>
        <v>8.8464546866380153E-2</v>
      </c>
      <c r="CB22" s="165">
        <f t="shared" si="16"/>
        <v>1146307987692.6409</v>
      </c>
      <c r="CC22" s="18">
        <f t="shared" si="17"/>
        <v>6479499781876.6484</v>
      </c>
      <c r="CD22" s="18">
        <f t="shared" si="18"/>
        <v>1065051726642.5505</v>
      </c>
      <c r="CE22" s="18">
        <f t="shared" si="19"/>
        <v>326887073622.92157</v>
      </c>
      <c r="CF22" s="18">
        <f t="shared" si="20"/>
        <v>1463863264857.9683</v>
      </c>
      <c r="CG22" s="170">
        <f t="shared" si="21"/>
        <v>1694473888638.4912</v>
      </c>
      <c r="CH22">
        <v>9578004611072</v>
      </c>
      <c r="CI22" s="169">
        <v>1574360782810</v>
      </c>
      <c r="CJ22" s="169">
        <v>483204877515</v>
      </c>
      <c r="CK22" s="169">
        <v>2163884493060</v>
      </c>
      <c r="CL22">
        <v>0.67649787664399996</v>
      </c>
      <c r="CM22" s="169">
        <v>1531336139550</v>
      </c>
      <c r="CN22">
        <v>1422787084288</v>
      </c>
    </row>
    <row r="23" spans="1:92" ht="15">
      <c r="A23" s="20">
        <v>1996</v>
      </c>
      <c r="B23" s="114">
        <f t="shared" si="35"/>
        <v>3.5492216330780475</v>
      </c>
      <c r="C23" s="114">
        <f t="shared" si="36"/>
        <v>0.66052151619679933</v>
      </c>
      <c r="D23" s="114">
        <f t="shared" si="37"/>
        <v>0.33947848380320061</v>
      </c>
      <c r="E23" s="114">
        <f t="shared" ref="E23:E42" si="40">P23+V23</f>
        <v>0.3515587852459901</v>
      </c>
      <c r="F23" s="114">
        <f t="shared" ref="F23:F42" si="41">L23+T23</f>
        <v>2.4073580855364969</v>
      </c>
      <c r="G23" s="114">
        <f t="shared" ref="G23:G42" si="42">B23-E23-F23-H23-I23</f>
        <v>0.66508605258870368</v>
      </c>
      <c r="H23" s="114">
        <f t="shared" ref="H23:H42" si="43">Y23</f>
        <v>-1.9702313919067183E-2</v>
      </c>
      <c r="I23" s="114">
        <f t="shared" si="25"/>
        <v>0.14492102362592391</v>
      </c>
      <c r="J23" s="114">
        <f t="shared" si="7"/>
        <v>0.12521870970685672</v>
      </c>
      <c r="K23" s="110">
        <f t="shared" si="38"/>
        <v>2.3443372543991923</v>
      </c>
      <c r="L23" s="27">
        <v>1.4818744793490515</v>
      </c>
      <c r="M23" s="27">
        <v>5.0417465666772986E-3</v>
      </c>
      <c r="N23" s="27">
        <v>1.4768327327823743</v>
      </c>
      <c r="O23" s="27">
        <v>0.35</v>
      </c>
      <c r="P23" s="27">
        <v>0.10001887972942154</v>
      </c>
      <c r="Q23" s="27">
        <v>0.27256461826147232</v>
      </c>
      <c r="R23" s="27">
        <v>0.14492102362592391</v>
      </c>
      <c r="S23" s="26">
        <f t="shared" si="39"/>
        <v>1.2048843786788552</v>
      </c>
      <c r="T23" s="111">
        <v>0.9254836061874453</v>
      </c>
      <c r="U23" s="111">
        <v>0.5</v>
      </c>
      <c r="V23" s="111">
        <v>0.25153990551656857</v>
      </c>
      <c r="W23" s="111">
        <v>0.11641673212705422</v>
      </c>
      <c r="X23" s="111">
        <v>0.58855586515221292</v>
      </c>
      <c r="Y23" s="111">
        <f t="shared" ref="Y23:Y42" si="44">Z23-AA23</f>
        <v>-1.9702313919067183E-2</v>
      </c>
      <c r="Z23" s="111">
        <v>0.44403771648584367</v>
      </c>
      <c r="AA23" s="111">
        <v>0.46374003040491085</v>
      </c>
      <c r="AB23" s="114">
        <f t="shared" si="8"/>
        <v>5.2192532040451978</v>
      </c>
      <c r="AC23" s="114">
        <f t="shared" si="9"/>
        <v>0.3515587852459901</v>
      </c>
      <c r="AD23" s="114">
        <f t="shared" si="0"/>
        <v>2.4073580855364969</v>
      </c>
      <c r="AE23" s="114">
        <f t="shared" si="10"/>
        <v>2.3351176235558539</v>
      </c>
      <c r="AF23" s="114">
        <f t="shared" si="1"/>
        <v>-1.9702313919067183E-2</v>
      </c>
      <c r="AG23" s="114">
        <f t="shared" si="2"/>
        <v>0.14492102362592391</v>
      </c>
      <c r="AH23" s="114">
        <f t="shared" ref="AH23:AH41" si="45">AI23-AJ23</f>
        <v>1.6700315709671503</v>
      </c>
      <c r="AI23" s="111">
        <v>4.9058314904305886</v>
      </c>
      <c r="AJ23" s="111">
        <v>3.2357999194634384</v>
      </c>
      <c r="AK23" s="111">
        <v>5.1251860353553225E-2</v>
      </c>
      <c r="AL23" s="111">
        <v>-1.7845373443383314E-2</v>
      </c>
      <c r="AM23" s="111">
        <f t="shared" si="27"/>
        <v>0.14492102362592391</v>
      </c>
      <c r="AN23" s="111">
        <v>0.14840991463780664</v>
      </c>
      <c r="AO23" s="111">
        <v>0.1415268856488755</v>
      </c>
      <c r="AP23" s="27">
        <v>5.7714543431704088</v>
      </c>
      <c r="AQ23" s="27">
        <v>2.5839064683429327</v>
      </c>
      <c r="AR23" s="27">
        <v>3.0277733740801192</v>
      </c>
      <c r="AS23" s="27">
        <v>2.6307296628198831E-2</v>
      </c>
      <c r="AT23" s="27">
        <v>0.52461185587702064</v>
      </c>
      <c r="AU23" s="27">
        <v>-0.70651097623261572</v>
      </c>
      <c r="AV23" s="27">
        <v>-0.21079316609753962</v>
      </c>
      <c r="AW23" s="27">
        <v>-3.5485939386561772E-3</v>
      </c>
      <c r="AX23" s="27">
        <v>7.8238473603926537E-2</v>
      </c>
      <c r="AY23" s="27">
        <v>-5.8767630289086725E-3</v>
      </c>
      <c r="AZ23" s="27"/>
      <c r="BA23" s="27">
        <v>-5.5100061404105546E-2</v>
      </c>
      <c r="BB23" s="27">
        <v>-0.57432428643000288</v>
      </c>
      <c r="BC23" s="27">
        <v>-0.27320284846454268</v>
      </c>
      <c r="BD23" s="27">
        <v>-0.12326424674794272</v>
      </c>
      <c r="BE23" s="27">
        <v>-6.9504225447446513E-2</v>
      </c>
      <c r="BF23" s="27">
        <v>-0.25652560760410487</v>
      </c>
      <c r="BG23" s="27">
        <v>-9.2453100878477745E-2</v>
      </c>
      <c r="BH23" s="166">
        <v>0</v>
      </c>
      <c r="BI23" s="166">
        <v>0</v>
      </c>
      <c r="BJ23" s="172">
        <f t="shared" si="12"/>
        <v>0</v>
      </c>
      <c r="BK23" s="166">
        <v>135</v>
      </c>
      <c r="BL23" s="166">
        <v>2311.8519000000001</v>
      </c>
      <c r="BM23" s="172">
        <f t="shared" si="13"/>
        <v>4.5235778280663323E-2</v>
      </c>
      <c r="BN23" s="166">
        <v>15</v>
      </c>
      <c r="BO23" s="166">
        <v>2446.6667000000002</v>
      </c>
      <c r="BP23" s="172">
        <f t="shared" si="14"/>
        <v>3.3283599384694468E-2</v>
      </c>
      <c r="BQ23" s="166">
        <v>0</v>
      </c>
      <c r="BR23" s="166">
        <v>0</v>
      </c>
      <c r="BS23" s="172">
        <f t="shared" si="29"/>
        <v>0</v>
      </c>
      <c r="BT23" s="172">
        <f t="shared" si="33"/>
        <v>7.2893335324680682E-3</v>
      </c>
      <c r="BU23" s="166">
        <v>0</v>
      </c>
      <c r="BV23" s="166">
        <v>0</v>
      </c>
      <c r="BW23" s="172">
        <f t="shared" si="15"/>
        <v>0</v>
      </c>
      <c r="BX23" s="172">
        <f t="shared" si="34"/>
        <v>5.4670001493510511E-3</v>
      </c>
      <c r="BY23" s="166">
        <v>47</v>
      </c>
      <c r="BZ23" s="166">
        <v>2757.4468000000002</v>
      </c>
      <c r="CA23" s="172">
        <f t="shared" si="30"/>
        <v>8.6145556787611197E-2</v>
      </c>
      <c r="CB23" s="165">
        <f t="shared" si="16"/>
        <v>1236964442074.8225</v>
      </c>
      <c r="CC23" s="18">
        <f t="shared" si="17"/>
        <v>6899406141828.4824</v>
      </c>
      <c r="CD23" s="18">
        <f t="shared" si="18"/>
        <v>1102645181965.4028</v>
      </c>
      <c r="CE23" s="18">
        <f t="shared" si="19"/>
        <v>344229635082.77393</v>
      </c>
      <c r="CF23" s="18">
        <f t="shared" si="20"/>
        <v>1504430459710.4663</v>
      </c>
      <c r="CG23" s="170">
        <f t="shared" si="21"/>
        <v>1795755240839.4253</v>
      </c>
      <c r="CH23">
        <v>10016168869888</v>
      </c>
      <c r="CI23" s="169">
        <v>1600758111510</v>
      </c>
      <c r="CJ23" s="169">
        <v>499733177629</v>
      </c>
      <c r="CK23" s="169">
        <v>2184047326350</v>
      </c>
      <c r="CL23">
        <v>0.68882685899700002</v>
      </c>
      <c r="CM23" s="169">
        <v>1622866493560</v>
      </c>
      <c r="CN23">
        <v>1446642974720</v>
      </c>
    </row>
    <row r="24" spans="1:92" ht="15">
      <c r="A24" s="20">
        <v>1997</v>
      </c>
      <c r="B24" s="114">
        <f t="shared" si="35"/>
        <v>3.657300493535208</v>
      </c>
      <c r="C24" s="114">
        <f t="shared" si="36"/>
        <v>0.7000521006016468</v>
      </c>
      <c r="D24" s="114">
        <f t="shared" si="37"/>
        <v>0.2999478993983532</v>
      </c>
      <c r="E24" s="114">
        <f t="shared" si="40"/>
        <v>0.36639187902950066</v>
      </c>
      <c r="F24" s="114">
        <f t="shared" si="41"/>
        <v>2.3214122689531522</v>
      </c>
      <c r="G24" s="114">
        <f t="shared" si="42"/>
        <v>0.77601958249102809</v>
      </c>
      <c r="H24" s="114">
        <f t="shared" si="43"/>
        <v>1.8301167715256084E-2</v>
      </c>
      <c r="I24" s="114">
        <f t="shared" si="25"/>
        <v>0.17517559534627125</v>
      </c>
      <c r="J24" s="114">
        <f t="shared" si="7"/>
        <v>0.19347676306152733</v>
      </c>
      <c r="K24" s="110">
        <f t="shared" si="38"/>
        <v>2.560300893030762</v>
      </c>
      <c r="L24" s="27">
        <v>1.5147859485865385</v>
      </c>
      <c r="M24" s="27">
        <v>7.6263420624442637E-3</v>
      </c>
      <c r="N24" s="27">
        <v>1.5071596065240942</v>
      </c>
      <c r="O24" s="27">
        <v>0.35</v>
      </c>
      <c r="P24" s="27">
        <v>0.1197948493197506</v>
      </c>
      <c r="Q24" s="27">
        <v>0.40817084184064556</v>
      </c>
      <c r="R24" s="27">
        <v>0.17517559534627125</v>
      </c>
      <c r="S24" s="26">
        <f t="shared" si="39"/>
        <v>1.096999600504446</v>
      </c>
      <c r="T24" s="111">
        <v>0.80662632036661375</v>
      </c>
      <c r="U24" s="111">
        <v>0.5</v>
      </c>
      <c r="V24" s="111">
        <v>0.24659702970975003</v>
      </c>
      <c r="W24" s="111">
        <v>0.17483761290964844</v>
      </c>
      <c r="X24" s="111">
        <v>0.63106136248156619</v>
      </c>
      <c r="Y24" s="111">
        <f t="shared" si="44"/>
        <v>1.8301167715256084E-2</v>
      </c>
      <c r="Z24" s="111">
        <v>0.50250368693937297</v>
      </c>
      <c r="AA24" s="111">
        <v>0.48420251922411689</v>
      </c>
      <c r="AB24" s="114">
        <f t="shared" si="8"/>
        <v>5.4882681293570217</v>
      </c>
      <c r="AC24" s="114">
        <f t="shared" si="9"/>
        <v>0.36639187902950066</v>
      </c>
      <c r="AD24" s="114">
        <f t="shared" si="0"/>
        <v>2.3214122689531522</v>
      </c>
      <c r="AE24" s="114">
        <f t="shared" si="10"/>
        <v>2.6069872183128417</v>
      </c>
      <c r="AF24" s="114">
        <f t="shared" si="1"/>
        <v>1.8301167715256084E-2</v>
      </c>
      <c r="AG24" s="114">
        <f t="shared" si="2"/>
        <v>0.17517559534627125</v>
      </c>
      <c r="AH24" s="114">
        <f t="shared" si="45"/>
        <v>1.8309676358218137</v>
      </c>
      <c r="AI24" s="111">
        <v>5.0882690630599621</v>
      </c>
      <c r="AJ24" s="111">
        <v>3.2573014272381484</v>
      </c>
      <c r="AK24" s="111">
        <v>2.4809397536151523E-2</v>
      </c>
      <c r="AL24" s="111">
        <v>-2.6355566905652363E-2</v>
      </c>
      <c r="AM24" s="111">
        <f t="shared" si="27"/>
        <v>0.17517559534627125</v>
      </c>
      <c r="AN24" s="111">
        <v>0.18157278102829683</v>
      </c>
      <c r="AO24" s="111">
        <v>0.16900665275011298</v>
      </c>
      <c r="AP24" s="27">
        <v>5.8999908553150648</v>
      </c>
      <c r="AQ24" s="27">
        <v>2.7086433790221345</v>
      </c>
      <c r="AR24" s="27">
        <v>3.044491895940161</v>
      </c>
      <c r="AS24" s="27">
        <v>-5.1075401598517652E-2</v>
      </c>
      <c r="AT24" s="27">
        <v>0.51601637538090428</v>
      </c>
      <c r="AU24" s="27">
        <v>-0.73917032709124098</v>
      </c>
      <c r="AV24" s="27">
        <v>-0.21904150475868672</v>
      </c>
      <c r="AW24" s="27">
        <v>-5.8661818871158733E-2</v>
      </c>
      <c r="AX24" s="27">
        <v>-3.2031129411236654E-2</v>
      </c>
      <c r="AY24" s="27">
        <v>-3.7004928709734201E-2</v>
      </c>
      <c r="AZ24" s="27">
        <v>-0.16984717920315084</v>
      </c>
      <c r="BA24" s="27">
        <v>-8.249774580788713E-2</v>
      </c>
      <c r="BB24" s="27">
        <v>-0.54157906130188049</v>
      </c>
      <c r="BC24" s="27">
        <v>-0.27196531791907513</v>
      </c>
      <c r="BD24" s="27">
        <v>-0.17722518702594986</v>
      </c>
      <c r="BE24" s="27">
        <v>-9.8587058380506062E-2</v>
      </c>
      <c r="BF24" s="27">
        <v>-0.29035479074264586</v>
      </c>
      <c r="BG24" s="27">
        <v>-7.1164028809656277E-2</v>
      </c>
      <c r="BH24" s="166">
        <v>0</v>
      </c>
      <c r="BI24" s="166">
        <v>0</v>
      </c>
      <c r="BJ24" s="172">
        <f t="shared" si="12"/>
        <v>0</v>
      </c>
      <c r="BK24" s="166">
        <v>60</v>
      </c>
      <c r="BL24" s="166">
        <v>5190</v>
      </c>
      <c r="BM24" s="172">
        <f t="shared" si="13"/>
        <v>4.2192809219511553E-2</v>
      </c>
      <c r="BN24" s="166">
        <v>10</v>
      </c>
      <c r="BO24" s="166">
        <v>3680</v>
      </c>
      <c r="BP24" s="172">
        <f t="shared" si="14"/>
        <v>3.1942842310958626E-2</v>
      </c>
      <c r="BQ24" s="166">
        <v>4</v>
      </c>
      <c r="BR24" s="166">
        <v>1950</v>
      </c>
      <c r="BS24" s="172">
        <f t="shared" si="29"/>
        <v>2.1868000597404205E-2</v>
      </c>
      <c r="BT24" s="172">
        <f t="shared" si="33"/>
        <v>8.8582061381466317E-3</v>
      </c>
      <c r="BU24" s="166">
        <v>3</v>
      </c>
      <c r="BV24" s="166">
        <v>1950</v>
      </c>
      <c r="BW24" s="172">
        <f t="shared" si="15"/>
        <v>1.6401000448053153E-2</v>
      </c>
      <c r="BX24" s="172">
        <f t="shared" si="34"/>
        <v>7.0358727550296138E-3</v>
      </c>
      <c r="BY24" s="166">
        <v>20</v>
      </c>
      <c r="BZ24" s="166">
        <v>5335</v>
      </c>
      <c r="CA24" s="172">
        <f t="shared" si="30"/>
        <v>6.8717407491069069E-2</v>
      </c>
      <c r="CB24" s="165">
        <f t="shared" si="16"/>
        <v>1312698630096.0447</v>
      </c>
      <c r="CC24" s="18">
        <f t="shared" si="17"/>
        <v>7380404522958.3066</v>
      </c>
      <c r="CD24" s="18">
        <f t="shared" si="18"/>
        <v>1152057780010.8611</v>
      </c>
      <c r="CE24" s="18">
        <f t="shared" si="19"/>
        <v>356685558209.00623</v>
      </c>
      <c r="CF24" s="18">
        <f t="shared" si="20"/>
        <v>1552736110044.1309</v>
      </c>
      <c r="CG24" s="170">
        <f t="shared" si="21"/>
        <v>1873463455542.0249</v>
      </c>
      <c r="CH24">
        <v>10533200723968</v>
      </c>
      <c r="CI24" s="169">
        <v>1644199285380</v>
      </c>
      <c r="CJ24" s="169">
        <v>509056186320</v>
      </c>
      <c r="CK24" s="169">
        <v>2216041284400</v>
      </c>
      <c r="CL24">
        <v>0.70068013668100004</v>
      </c>
      <c r="CM24" s="169">
        <v>1693093245540</v>
      </c>
      <c r="CN24">
        <v>1485901791232</v>
      </c>
    </row>
    <row r="25" spans="1:92" ht="15">
      <c r="A25" s="20">
        <v>1998</v>
      </c>
      <c r="B25" s="114">
        <f t="shared" si="35"/>
        <v>3.7539767111230629</v>
      </c>
      <c r="C25" s="114">
        <f t="shared" si="36"/>
        <v>0.75917328409269358</v>
      </c>
      <c r="D25" s="114">
        <f t="shared" si="37"/>
        <v>0.24082671590730639</v>
      </c>
      <c r="E25" s="114">
        <f t="shared" si="40"/>
        <v>0.41874011852227055</v>
      </c>
      <c r="F25" s="114">
        <f t="shared" si="41"/>
        <v>2.5690411634469368</v>
      </c>
      <c r="G25" s="114">
        <f t="shared" si="42"/>
        <v>0.56291349847611694</v>
      </c>
      <c r="H25" s="114">
        <f t="shared" si="43"/>
        <v>-2.3043508044486849E-2</v>
      </c>
      <c r="I25" s="114">
        <f t="shared" si="25"/>
        <v>0.22632543872222569</v>
      </c>
      <c r="J25" s="114">
        <f t="shared" si="7"/>
        <v>0.20328193067773884</v>
      </c>
      <c r="K25" s="110">
        <f t="shared" si="38"/>
        <v>2.8499188281907846</v>
      </c>
      <c r="L25" s="27">
        <v>1.7300394545052202</v>
      </c>
      <c r="M25" s="27">
        <v>1.0045166477381543E-2</v>
      </c>
      <c r="N25" s="27">
        <v>1.7199942880278385</v>
      </c>
      <c r="O25" s="27">
        <v>0.34855378629531059</v>
      </c>
      <c r="P25" s="27">
        <v>0.15721362254049775</v>
      </c>
      <c r="Q25" s="27">
        <v>0.39783169260491158</v>
      </c>
      <c r="R25" s="27">
        <v>0.22632543872222569</v>
      </c>
      <c r="S25" s="26">
        <f t="shared" si="39"/>
        <v>0.90405788293227829</v>
      </c>
      <c r="T25" s="111">
        <v>0.83900170894171644</v>
      </c>
      <c r="U25" s="111">
        <v>0.5</v>
      </c>
      <c r="V25" s="111">
        <v>0.2615264959817728</v>
      </c>
      <c r="W25" s="111">
        <v>0.16602663402149459</v>
      </c>
      <c r="X25" s="111">
        <v>0.86249695601270582</v>
      </c>
      <c r="Y25" s="111">
        <f t="shared" si="44"/>
        <v>-2.3043508044486849E-2</v>
      </c>
      <c r="Z25" s="111">
        <v>1.1900539527980296</v>
      </c>
      <c r="AA25" s="111">
        <v>1.2130974608425165</v>
      </c>
      <c r="AB25" s="114">
        <f t="shared" si="8"/>
        <v>5.8895135818107596</v>
      </c>
      <c r="AC25" s="114">
        <f t="shared" si="9"/>
        <v>0.41874011852227055</v>
      </c>
      <c r="AD25" s="114">
        <f t="shared" si="0"/>
        <v>2.5690411634469368</v>
      </c>
      <c r="AE25" s="114">
        <f t="shared" si="10"/>
        <v>2.6984503691638131</v>
      </c>
      <c r="AF25" s="114">
        <f t="shared" si="1"/>
        <v>-2.3043508044486849E-2</v>
      </c>
      <c r="AG25" s="114">
        <f t="shared" si="2"/>
        <v>0.22632543872222569</v>
      </c>
      <c r="AH25" s="114">
        <f t="shared" si="45"/>
        <v>2.1355368706876963</v>
      </c>
      <c r="AI25" s="111">
        <v>5.5881008445987659</v>
      </c>
      <c r="AJ25" s="111">
        <v>3.4525639739110696</v>
      </c>
      <c r="AK25" s="111">
        <v>5.5977904959184643E-2</v>
      </c>
      <c r="AL25" s="111">
        <v>-5.4472297328553E-2</v>
      </c>
      <c r="AM25" s="111">
        <f t="shared" si="27"/>
        <v>0.22632543872222569</v>
      </c>
      <c r="AN25" s="111">
        <v>0.23844431088917306</v>
      </c>
      <c r="AO25" s="111">
        <v>0.21482391900141237</v>
      </c>
      <c r="AP25" s="27">
        <v>5.8160670268306074</v>
      </c>
      <c r="AQ25" s="27">
        <v>2.7024593243560808</v>
      </c>
      <c r="AR25" s="27">
        <v>2.9510236382736275</v>
      </c>
      <c r="AS25" s="27">
        <v>-7.8014655717455278E-2</v>
      </c>
      <c r="AT25" s="27">
        <v>0.50739161441228275</v>
      </c>
      <c r="AU25" s="27">
        <v>-0.78328036912329901</v>
      </c>
      <c r="AV25" s="27">
        <v>-0.24979384277075317</v>
      </c>
      <c r="AW25" s="27">
        <v>-6.8380951103507601E-2</v>
      </c>
      <c r="AX25" s="27">
        <v>-0.15632770464249776</v>
      </c>
      <c r="AY25" s="27">
        <v>-5.0458605838251715E-2</v>
      </c>
      <c r="AZ25" s="27">
        <v>-0.2741811462735963</v>
      </c>
      <c r="BA25" s="27">
        <v>-0.15809561454499801</v>
      </c>
      <c r="BB25" s="27">
        <v>-0.4335362154483654</v>
      </c>
      <c r="BC25" s="27">
        <v>-0.39203814338235299</v>
      </c>
      <c r="BD25" s="27">
        <v>-0.22875299664189966</v>
      </c>
      <c r="BE25" s="27">
        <v>-0.16214726358613607</v>
      </c>
      <c r="BF25" s="27">
        <v>-0.42420761621608333</v>
      </c>
      <c r="BG25" s="27">
        <v>-3.3753668704132878E-2</v>
      </c>
      <c r="BH25" s="166">
        <v>0</v>
      </c>
      <c r="BI25" s="166">
        <v>0</v>
      </c>
      <c r="BJ25" s="172">
        <f t="shared" si="12"/>
        <v>0</v>
      </c>
      <c r="BK25" s="166">
        <v>71</v>
      </c>
      <c r="BL25" s="166">
        <v>6383.0986000000003</v>
      </c>
      <c r="BM25" s="172">
        <f t="shared" si="13"/>
        <v>5.7678794366075155E-2</v>
      </c>
      <c r="BN25" s="166">
        <v>8</v>
      </c>
      <c r="BO25" s="166">
        <v>3887.5</v>
      </c>
      <c r="BP25" s="172">
        <f t="shared" si="14"/>
        <v>2.5741473258363158E-2</v>
      </c>
      <c r="BQ25" s="166">
        <v>1</v>
      </c>
      <c r="BR25" s="166">
        <v>1600</v>
      </c>
      <c r="BS25" s="172">
        <f t="shared" si="29"/>
        <v>4.7066178170356871E-3</v>
      </c>
      <c r="BT25" s="172">
        <f t="shared" si="33"/>
        <v>8.8582061381466317E-3</v>
      </c>
      <c r="BU25" s="166">
        <v>1</v>
      </c>
      <c r="BV25" s="166">
        <v>1600</v>
      </c>
      <c r="BW25" s="172">
        <f t="shared" si="15"/>
        <v>4.7066178170356871E-3</v>
      </c>
      <c r="BX25" s="172">
        <f t="shared" si="34"/>
        <v>7.0358727550296138E-3</v>
      </c>
      <c r="BY25" s="166">
        <v>17</v>
      </c>
      <c r="BZ25" s="166">
        <v>4952.9412000000002</v>
      </c>
      <c r="CA25" s="172">
        <f t="shared" si="30"/>
        <v>5.2846469539962387E-2</v>
      </c>
      <c r="CB25" s="165">
        <f t="shared" si="16"/>
        <v>1390783049147.9268</v>
      </c>
      <c r="CC25" s="18">
        <f t="shared" si="17"/>
        <v>7857307101872.3984</v>
      </c>
      <c r="CD25" s="18">
        <f t="shared" si="18"/>
        <v>1208167057411.7551</v>
      </c>
      <c r="CE25" s="18">
        <f t="shared" si="19"/>
        <v>339946871022.49335</v>
      </c>
      <c r="CF25" s="18">
        <f t="shared" si="20"/>
        <v>1593294710753.1589</v>
      </c>
      <c r="CG25" s="170">
        <f t="shared" si="21"/>
        <v>1963605534735.5662</v>
      </c>
      <c r="CH25">
        <v>11093499969536</v>
      </c>
      <c r="CI25" s="169">
        <v>1705775406360</v>
      </c>
      <c r="CJ25" s="169">
        <v>479960952835</v>
      </c>
      <c r="CK25" s="169">
        <v>2249525772130</v>
      </c>
      <c r="CL25">
        <v>0.70828026533099997</v>
      </c>
      <c r="CM25" s="169">
        <v>1774556775010</v>
      </c>
      <c r="CN25">
        <v>1541549588480</v>
      </c>
    </row>
    <row r="26" spans="1:92" ht="15">
      <c r="A26" s="20">
        <v>1999</v>
      </c>
      <c r="B26" s="114">
        <f t="shared" si="35"/>
        <v>3.3224583501867633</v>
      </c>
      <c r="C26" s="114">
        <f t="shared" si="36"/>
        <v>0.76727330661104187</v>
      </c>
      <c r="D26" s="114">
        <f t="shared" si="37"/>
        <v>0.23272669338895824</v>
      </c>
      <c r="E26" s="114">
        <f t="shared" si="40"/>
        <v>0.36492931803745809</v>
      </c>
      <c r="F26" s="114">
        <f t="shared" si="41"/>
        <v>2.3145313609452622</v>
      </c>
      <c r="G26" s="114">
        <f t="shared" si="42"/>
        <v>0.42964183751916779</v>
      </c>
      <c r="H26" s="114">
        <f t="shared" si="43"/>
        <v>-6.1944106371881968E-2</v>
      </c>
      <c r="I26" s="114">
        <f t="shared" si="25"/>
        <v>0.27529994005675701</v>
      </c>
      <c r="J26" s="114">
        <f t="shared" si="7"/>
        <v>0.21335583368487504</v>
      </c>
      <c r="K26" s="110">
        <f t="shared" si="38"/>
        <v>2.5492336044252646</v>
      </c>
      <c r="L26" s="27">
        <v>1.5488508669057546</v>
      </c>
      <c r="M26" s="27">
        <v>6.388807696116868E-3</v>
      </c>
      <c r="N26" s="27">
        <v>1.5424620592096376</v>
      </c>
      <c r="O26" s="27">
        <v>0.2672679294121833</v>
      </c>
      <c r="P26" s="27">
        <v>0.15479401342378865</v>
      </c>
      <c r="Q26" s="27">
        <v>0.30940966232289818</v>
      </c>
      <c r="R26" s="27">
        <v>0.27529994005675701</v>
      </c>
      <c r="S26" s="26">
        <f t="shared" si="39"/>
        <v>0.77322474576149891</v>
      </c>
      <c r="T26" s="111">
        <v>0.76568049403950755</v>
      </c>
      <c r="U26" s="111">
        <v>0.51936361115694218</v>
      </c>
      <c r="V26" s="111">
        <v>0.21013530461366942</v>
      </c>
      <c r="W26" s="111">
        <v>0.13662996962003957</v>
      </c>
      <c r="X26" s="111">
        <v>0.85858463366865978</v>
      </c>
      <c r="Y26" s="111">
        <f t="shared" si="44"/>
        <v>-6.1944106371881968E-2</v>
      </c>
      <c r="Z26" s="111">
        <v>1.1549751032832378</v>
      </c>
      <c r="AA26" s="111">
        <v>1.2169192096551198</v>
      </c>
      <c r="AB26" s="114">
        <f t="shared" si="8"/>
        <v>4.590299503953033</v>
      </c>
      <c r="AC26" s="114">
        <f t="shared" si="9"/>
        <v>0.36492931803745809</v>
      </c>
      <c r="AD26" s="114">
        <f t="shared" si="0"/>
        <v>2.3145313609452622</v>
      </c>
      <c r="AE26" s="114">
        <f t="shared" si="10"/>
        <v>1.6974829912854379</v>
      </c>
      <c r="AF26" s="114">
        <f t="shared" si="1"/>
        <v>-6.1944106371881968E-2</v>
      </c>
      <c r="AG26" s="114">
        <f t="shared" si="2"/>
        <v>0.27529994005675701</v>
      </c>
      <c r="AH26" s="114">
        <f t="shared" si="45"/>
        <v>1.2678411537662702</v>
      </c>
      <c r="AI26" s="111">
        <v>3.820869855519176</v>
      </c>
      <c r="AJ26" s="111">
        <v>2.5530287017529059</v>
      </c>
      <c r="AK26" s="111">
        <v>0.17788878286149529</v>
      </c>
      <c r="AL26" s="111">
        <v>-4.6114582711529559E-2</v>
      </c>
      <c r="AM26" s="111">
        <f t="shared" si="27"/>
        <v>0.27529994005675701</v>
      </c>
      <c r="AN26" s="111">
        <v>0.2939376544141496</v>
      </c>
      <c r="AO26" s="111">
        <v>0.25790844677676938</v>
      </c>
      <c r="AP26" s="27">
        <v>5.889900464146117</v>
      </c>
      <c r="AQ26" s="27">
        <v>2.7540632233162023</v>
      </c>
      <c r="AR26" s="27">
        <v>2.9370483734204704</v>
      </c>
      <c r="AS26" s="27">
        <v>-7.7694987162858969E-2</v>
      </c>
      <c r="AT26" s="27">
        <v>0.4986584054007891</v>
      </c>
      <c r="AU26" s="27">
        <v>-0.87017184322481023</v>
      </c>
      <c r="AV26" s="27">
        <v>-0.31153139938399788</v>
      </c>
      <c r="AW26" s="27">
        <v>-6.7484363505292924E-2</v>
      </c>
      <c r="AX26" s="27">
        <v>-0.25347460235353919</v>
      </c>
      <c r="AY26" s="27">
        <v>-0.10162782485875706</v>
      </c>
      <c r="AZ26" s="27">
        <v>-0.33257213592889356</v>
      </c>
      <c r="BA26" s="27">
        <v>-0.24799985711976863</v>
      </c>
      <c r="BB26" s="27">
        <v>-0.45892404156031302</v>
      </c>
      <c r="BC26" s="27">
        <v>-0.50115167318557152</v>
      </c>
      <c r="BD26" s="27">
        <v>-0.33327370095543857</v>
      </c>
      <c r="BE26" s="27">
        <v>-0.27089017428509754</v>
      </c>
      <c r="BF26" s="27">
        <v>-0.5855231633503063</v>
      </c>
      <c r="BG26" s="27">
        <v>-7.6893718474407846E-3</v>
      </c>
      <c r="BH26" s="166">
        <v>0</v>
      </c>
      <c r="BI26" s="166">
        <v>0</v>
      </c>
      <c r="BJ26" s="172">
        <f t="shared" si="12"/>
        <v>0</v>
      </c>
      <c r="BK26" s="166">
        <v>50</v>
      </c>
      <c r="BL26" s="166">
        <v>9046</v>
      </c>
      <c r="BM26" s="172">
        <f t="shared" si="13"/>
        <v>5.4334250807534464E-2</v>
      </c>
      <c r="BN26" s="166">
        <v>16</v>
      </c>
      <c r="BO26" s="166">
        <v>4650</v>
      </c>
      <c r="BP26" s="172">
        <f t="shared" si="14"/>
        <v>5.831018496161483E-2</v>
      </c>
      <c r="BQ26" s="166">
        <v>0</v>
      </c>
      <c r="BR26" s="166">
        <v>0</v>
      </c>
      <c r="BS26" s="172">
        <f t="shared" si="29"/>
        <v>0</v>
      </c>
      <c r="BT26" s="172">
        <f>AVERAGE(BS24:BS27)</f>
        <v>6.6436546036099733E-3</v>
      </c>
      <c r="BU26" s="162">
        <v>0</v>
      </c>
      <c r="BV26" s="162">
        <v>0</v>
      </c>
      <c r="BW26" s="172">
        <f t="shared" si="15"/>
        <v>0</v>
      </c>
      <c r="BX26" s="172">
        <f>AVERAGE(BW24:BW27)</f>
        <v>5.2769045662722103E-3</v>
      </c>
      <c r="BY26" s="166">
        <v>43</v>
      </c>
      <c r="BZ26" s="166">
        <v>4267.4418999999998</v>
      </c>
      <c r="CA26" s="172">
        <f t="shared" si="30"/>
        <v>0.11176626456312523</v>
      </c>
      <c r="CB26" s="165">
        <f t="shared" si="16"/>
        <v>1475168295177.1631</v>
      </c>
      <c r="CC26" s="18">
        <f t="shared" si="17"/>
        <v>8324399311258.749</v>
      </c>
      <c r="CD26" s="18">
        <f t="shared" si="18"/>
        <v>1275934899691.6572</v>
      </c>
      <c r="CE26" s="18">
        <f t="shared" si="19"/>
        <v>392105975965.87457</v>
      </c>
      <c r="CF26" s="18">
        <f t="shared" si="20"/>
        <v>1641819223513.1897</v>
      </c>
      <c r="CG26" s="170">
        <f t="shared" si="21"/>
        <v>2053351758871.8911</v>
      </c>
      <c r="CH26">
        <v>11587098247168</v>
      </c>
      <c r="CI26" s="169">
        <v>1776030015730</v>
      </c>
      <c r="CJ26" s="169">
        <v>545789587565</v>
      </c>
      <c r="CK26" s="169">
        <v>2285320530120</v>
      </c>
      <c r="CL26">
        <v>0.71841967105899995</v>
      </c>
      <c r="CM26" s="169">
        <v>1855662560900</v>
      </c>
      <c r="CN26">
        <v>1605040340992</v>
      </c>
    </row>
    <row r="27" spans="1:92" ht="15">
      <c r="A27" s="20">
        <v>2000</v>
      </c>
      <c r="B27" s="114">
        <f t="shared" si="35"/>
        <v>3.0128336094662544</v>
      </c>
      <c r="C27" s="114">
        <f t="shared" si="36"/>
        <v>0.76582743120171692</v>
      </c>
      <c r="D27" s="114">
        <f t="shared" si="37"/>
        <v>0.23417256879828313</v>
      </c>
      <c r="E27" s="114">
        <f t="shared" si="40"/>
        <v>0.33894336680365866</v>
      </c>
      <c r="F27" s="114">
        <f t="shared" si="41"/>
        <v>1.8466338595664646</v>
      </c>
      <c r="G27" s="114">
        <f t="shared" si="42"/>
        <v>0.39511807585795289</v>
      </c>
      <c r="H27" s="114">
        <f t="shared" si="43"/>
        <v>0.11686308570678394</v>
      </c>
      <c r="I27" s="114">
        <f t="shared" si="25"/>
        <v>0.31527522153139442</v>
      </c>
      <c r="J27" s="114">
        <f t="shared" si="7"/>
        <v>0.43213830723817837</v>
      </c>
      <c r="K27" s="110">
        <f t="shared" si="38"/>
        <v>2.3073106237757384</v>
      </c>
      <c r="L27" s="27">
        <v>1.2744832450866479</v>
      </c>
      <c r="M27" s="27">
        <v>6.3979040984067943E-3</v>
      </c>
      <c r="N27" s="27">
        <v>1.2680853409882411</v>
      </c>
      <c r="O27" s="27">
        <v>0.27326920505661134</v>
      </c>
      <c r="P27" s="27">
        <v>0.15755526009411083</v>
      </c>
      <c r="Q27" s="27">
        <v>0.29312559610538058</v>
      </c>
      <c r="R27" s="27">
        <v>0.31527522153139442</v>
      </c>
      <c r="S27" s="26">
        <f t="shared" si="39"/>
        <v>0.70552298569051619</v>
      </c>
      <c r="T27" s="111">
        <v>0.57215061447981674</v>
      </c>
      <c r="U27" s="111">
        <v>0.50894992978503539</v>
      </c>
      <c r="V27" s="111">
        <v>0.18138810670954786</v>
      </c>
      <c r="W27" s="111">
        <v>0.14472931024814123</v>
      </c>
      <c r="X27" s="111">
        <v>0.70169497553202509</v>
      </c>
      <c r="Y27" s="111">
        <f t="shared" si="44"/>
        <v>0.11686308570678394</v>
      </c>
      <c r="Z27" s="111">
        <v>0.97175376804685565</v>
      </c>
      <c r="AA27" s="111">
        <v>0.85489068234007171</v>
      </c>
      <c r="AB27" s="114">
        <f t="shared" si="8"/>
        <v>4.3544616346175919</v>
      </c>
      <c r="AC27" s="114">
        <f t="shared" si="9"/>
        <v>0.33894336680365866</v>
      </c>
      <c r="AD27" s="114">
        <f t="shared" si="0"/>
        <v>1.8466338595664646</v>
      </c>
      <c r="AE27" s="114">
        <f t="shared" si="10"/>
        <v>1.7367461010092895</v>
      </c>
      <c r="AF27" s="114">
        <f t="shared" si="1"/>
        <v>0.11686308570678394</v>
      </c>
      <c r="AG27" s="114">
        <f t="shared" si="2"/>
        <v>0.31527522153139442</v>
      </c>
      <c r="AH27" s="114">
        <f t="shared" si="45"/>
        <v>1.3416280251513366</v>
      </c>
      <c r="AI27" s="111">
        <v>3.606760534597151</v>
      </c>
      <c r="AJ27" s="111">
        <v>2.2651325094458143</v>
      </c>
      <c r="AK27" s="111">
        <v>0.22463089118870477</v>
      </c>
      <c r="AL27" s="111">
        <v>-2.9011730454582833E-2</v>
      </c>
      <c r="AM27" s="111">
        <f t="shared" si="27"/>
        <v>0.31527522153139442</v>
      </c>
      <c r="AN27" s="111">
        <v>0.33853694718429989</v>
      </c>
      <c r="AO27" s="111">
        <v>0.29380702699145528</v>
      </c>
      <c r="AP27" s="27">
        <v>5.7502169220468931</v>
      </c>
      <c r="AQ27" s="27">
        <v>2.7062814903922292</v>
      </c>
      <c r="AR27" s="27">
        <v>2.834479801338591</v>
      </c>
      <c r="AS27" s="27">
        <v>-8.6637266032078775E-2</v>
      </c>
      <c r="AT27" s="27">
        <v>0.49293441269509652</v>
      </c>
      <c r="AU27" s="27">
        <v>-0.88392131244529548</v>
      </c>
      <c r="AV27" s="27">
        <v>-0.34410832158145382</v>
      </c>
      <c r="AW27" s="27">
        <v>-8.475550226270688E-2</v>
      </c>
      <c r="AX27" s="27">
        <v>-0.24468133834278102</v>
      </c>
      <c r="AY27" s="27">
        <v>-0.15028835441378857</v>
      </c>
      <c r="AZ27" s="27">
        <v>-0.30440116385965693</v>
      </c>
      <c r="BA27" s="27">
        <v>-0.30314362769316</v>
      </c>
      <c r="BB27" s="27">
        <v>-0.45543514641846689</v>
      </c>
      <c r="BC27" s="27">
        <v>-0.5530665380906461</v>
      </c>
      <c r="BD27" s="27">
        <v>-0.3974819225439194</v>
      </c>
      <c r="BE27" s="27">
        <v>-0.34544021446749268</v>
      </c>
      <c r="BF27" s="27">
        <v>-0.56313761413279639</v>
      </c>
      <c r="BG27" s="27">
        <v>2.0450955739103938E-2</v>
      </c>
      <c r="BH27" s="166">
        <v>0</v>
      </c>
      <c r="BI27" s="166">
        <v>0</v>
      </c>
      <c r="BJ27" s="172">
        <f t="shared" si="12"/>
        <v>0</v>
      </c>
      <c r="BK27" s="166">
        <v>52</v>
      </c>
      <c r="BL27" s="166">
        <v>9371.1538</v>
      </c>
      <c r="BM27" s="172">
        <f t="shared" si="13"/>
        <v>5.4709715243438026E-2</v>
      </c>
      <c r="BN27" s="166">
        <v>14</v>
      </c>
      <c r="BO27" s="166">
        <v>4978.5713999999998</v>
      </c>
      <c r="BP27" s="172">
        <f t="shared" si="14"/>
        <v>5.1681083653442421E-2</v>
      </c>
      <c r="BQ27" s="166">
        <v>0</v>
      </c>
      <c r="BR27" s="166">
        <v>0</v>
      </c>
      <c r="BS27" s="172">
        <f t="shared" si="29"/>
        <v>0</v>
      </c>
      <c r="BT27" s="172">
        <f t="shared" si="33"/>
        <v>8.5389757874705201E-3</v>
      </c>
      <c r="BU27" s="162">
        <v>0</v>
      </c>
      <c r="BV27" s="162">
        <v>0</v>
      </c>
      <c r="BW27" s="172">
        <f t="shared" si="15"/>
        <v>0</v>
      </c>
      <c r="BX27" s="172">
        <f t="shared" si="34"/>
        <v>7.4716038140367055E-3</v>
      </c>
      <c r="BY27" s="166">
        <v>42</v>
      </c>
      <c r="BZ27" s="166">
        <v>4011.9047999999998</v>
      </c>
      <c r="CA27" s="172">
        <f t="shared" si="30"/>
        <v>9.7707668198203229E-2</v>
      </c>
      <c r="CB27" s="165">
        <f t="shared" si="16"/>
        <v>1554196900920.4675</v>
      </c>
      <c r="CC27" s="18">
        <f t="shared" si="17"/>
        <v>8907010307615.293</v>
      </c>
      <c r="CD27" s="18">
        <f t="shared" si="18"/>
        <v>1348655923459.0925</v>
      </c>
      <c r="CE27" s="18">
        <f t="shared" si="19"/>
        <v>445169587730.60345</v>
      </c>
      <c r="CF27" s="18">
        <f t="shared" si="20"/>
        <v>1724532011737.2178</v>
      </c>
      <c r="CG27" s="170">
        <f t="shared" si="21"/>
        <v>2115142932290.3247</v>
      </c>
      <c r="CH27">
        <v>12121758760960</v>
      </c>
      <c r="CI27" s="169">
        <v>1835417406190</v>
      </c>
      <c r="CJ27" s="169">
        <v>605841709375</v>
      </c>
      <c r="CK27" s="169">
        <v>2346955970620</v>
      </c>
      <c r="CL27">
        <v>0.73479521274600001</v>
      </c>
      <c r="CM27" s="169">
        <v>1911504706120</v>
      </c>
      <c r="CN27">
        <v>1658710130688</v>
      </c>
    </row>
    <row r="28" spans="1:92" ht="15">
      <c r="A28" s="20">
        <v>2001</v>
      </c>
      <c r="B28" s="114">
        <f t="shared" si="35"/>
        <v>3.4042216468803357</v>
      </c>
      <c r="C28" s="114">
        <f t="shared" si="36"/>
        <v>0.71128675543897746</v>
      </c>
      <c r="D28" s="114">
        <f t="shared" si="37"/>
        <v>0.2887132445610226</v>
      </c>
      <c r="E28" s="114">
        <f t="shared" si="40"/>
        <v>0.32643524014318637</v>
      </c>
      <c r="F28" s="114">
        <f t="shared" si="41"/>
        <v>1.7813384732199489</v>
      </c>
      <c r="G28" s="114">
        <f t="shared" si="42"/>
        <v>0.70461901412041439</v>
      </c>
      <c r="H28" s="114">
        <f t="shared" si="43"/>
        <v>0.20196475252395596</v>
      </c>
      <c r="I28" s="114">
        <f t="shared" si="25"/>
        <v>0.38986416687283032</v>
      </c>
      <c r="J28" s="114">
        <f t="shared" si="7"/>
        <v>0.59182891939678628</v>
      </c>
      <c r="K28" s="110">
        <f t="shared" si="38"/>
        <v>2.4213777700046464</v>
      </c>
      <c r="L28" s="27">
        <v>1.2993560706619673</v>
      </c>
      <c r="M28" s="27">
        <v>9.9364313262934826E-3</v>
      </c>
      <c r="N28" s="27">
        <v>1.2894196393356741</v>
      </c>
      <c r="O28" s="27">
        <v>0.29201049288479475</v>
      </c>
      <c r="P28" s="27">
        <v>0.16658726624673334</v>
      </c>
      <c r="Q28" s="27">
        <v>0.28349620466461373</v>
      </c>
      <c r="R28" s="27">
        <v>0.38986416687283032</v>
      </c>
      <c r="S28" s="26">
        <f t="shared" si="39"/>
        <v>0.98284387687568953</v>
      </c>
      <c r="T28" s="111">
        <v>0.48198240255798142</v>
      </c>
      <c r="U28" s="111">
        <v>0.52074387027770963</v>
      </c>
      <c r="V28" s="111">
        <v>0.15984797389645305</v>
      </c>
      <c r="W28" s="111">
        <v>0.35339556812179956</v>
      </c>
      <c r="X28" s="111">
        <v>0.53312593797825403</v>
      </c>
      <c r="Y28" s="111">
        <f t="shared" si="44"/>
        <v>0.20196475252395596</v>
      </c>
      <c r="Z28" s="111">
        <v>0.92033639509793519</v>
      </c>
      <c r="AA28" s="111">
        <v>0.71837164257397923</v>
      </c>
      <c r="AB28" s="114">
        <f t="shared" si="8"/>
        <v>4.943254417857248</v>
      </c>
      <c r="AC28" s="114">
        <f t="shared" si="9"/>
        <v>0.32643524014318637</v>
      </c>
      <c r="AD28" s="114">
        <f t="shared" si="0"/>
        <v>1.7813384732199489</v>
      </c>
      <c r="AE28" s="114">
        <f t="shared" si="10"/>
        <v>2.2436517850973261</v>
      </c>
      <c r="AF28" s="114">
        <f t="shared" si="1"/>
        <v>0.20196475252395596</v>
      </c>
      <c r="AG28" s="114">
        <f t="shared" si="2"/>
        <v>0.38986416687283032</v>
      </c>
      <c r="AH28" s="114">
        <f t="shared" si="45"/>
        <v>1.5390327709769118</v>
      </c>
      <c r="AI28" s="111">
        <v>4.2736321675512405</v>
      </c>
      <c r="AJ28" s="111">
        <v>2.7345993965743287</v>
      </c>
      <c r="AK28" s="111">
        <v>0.13389825572381681</v>
      </c>
      <c r="AL28" s="111">
        <v>-1.5273863461397441E-2</v>
      </c>
      <c r="AM28" s="111">
        <f t="shared" si="27"/>
        <v>0.38986416687283032</v>
      </c>
      <c r="AN28" s="111">
        <v>0.41930481633610284</v>
      </c>
      <c r="AO28" s="111">
        <v>0.36300451186394694</v>
      </c>
      <c r="AP28" s="27">
        <v>5.5373863554641618</v>
      </c>
      <c r="AQ28" s="27">
        <v>2.6609464929004605</v>
      </c>
      <c r="AR28" s="27">
        <v>2.6991073634050786</v>
      </c>
      <c r="AS28" s="27">
        <v>-0.1123557914287293</v>
      </c>
      <c r="AT28" s="27">
        <v>0.48743345508872854</v>
      </c>
      <c r="AU28" s="27">
        <v>-0.81634659822659461</v>
      </c>
      <c r="AV28" s="27">
        <v>-0.35003041659469325</v>
      </c>
      <c r="AW28" s="27">
        <v>-0.11358903592746344</v>
      </c>
      <c r="AX28" s="27">
        <v>-0.27751618949068546</v>
      </c>
      <c r="AY28" s="27">
        <v>-8.9279058933146985E-2</v>
      </c>
      <c r="AZ28" s="27">
        <v>-0.25179835919434879</v>
      </c>
      <c r="BA28" s="27">
        <v>-0.30564669207557627</v>
      </c>
      <c r="BB28" s="27">
        <v>-0.37220978666289256</v>
      </c>
      <c r="BC28" s="27">
        <v>-0.54443107597112406</v>
      </c>
      <c r="BD28" s="27">
        <v>-0.40047174308174155</v>
      </c>
      <c r="BE28" s="27">
        <v>-0.43056305090843677</v>
      </c>
      <c r="BF28" s="27">
        <v>-0.4284856468175498</v>
      </c>
      <c r="BG28" s="27">
        <v>3.3013167945782074E-2</v>
      </c>
      <c r="BH28" s="166">
        <v>1</v>
      </c>
      <c r="BI28" s="166">
        <v>1300</v>
      </c>
      <c r="BJ28" s="172">
        <f t="shared" si="12"/>
        <v>7.5321984079380802E-4</v>
      </c>
      <c r="BK28" s="166">
        <v>269</v>
      </c>
      <c r="BL28" s="166">
        <v>3373.9776999999999</v>
      </c>
      <c r="BM28" s="172">
        <f t="shared" si="13"/>
        <v>9.8817512270304095E-2</v>
      </c>
      <c r="BN28" s="166">
        <v>15</v>
      </c>
      <c r="BO28" s="166">
        <v>4393.3333000000002</v>
      </c>
      <c r="BP28" s="172">
        <f t="shared" si="14"/>
        <v>4.7105893189562806E-2</v>
      </c>
      <c r="BQ28" s="166">
        <v>8</v>
      </c>
      <c r="BR28" s="166">
        <v>1550</v>
      </c>
      <c r="BS28" s="172">
        <f t="shared" si="29"/>
        <v>2.561692736241156E-2</v>
      </c>
      <c r="BT28" s="172">
        <f t="shared" si="33"/>
        <v>1.8152408601584642E-2</v>
      </c>
      <c r="BU28" s="166">
        <v>7</v>
      </c>
      <c r="BV28" s="166">
        <v>1550</v>
      </c>
      <c r="BW28" s="172">
        <f t="shared" si="15"/>
        <v>2.2414811442110116E-2</v>
      </c>
      <c r="BX28" s="172">
        <f t="shared" si="34"/>
        <v>1.7085036628150828E-2</v>
      </c>
      <c r="BY28" s="166">
        <v>28</v>
      </c>
      <c r="BZ28" s="166">
        <v>5000</v>
      </c>
      <c r="CA28" s="172">
        <f t="shared" si="30"/>
        <v>7.8435132246259878E-2</v>
      </c>
      <c r="CB28" s="165">
        <f t="shared" si="16"/>
        <v>1725923733806.5178</v>
      </c>
      <c r="CC28" s="18">
        <f t="shared" si="17"/>
        <v>9184606862165.9199</v>
      </c>
      <c r="CD28" s="18">
        <f t="shared" si="18"/>
        <v>1398975691529.8525</v>
      </c>
      <c r="CE28" s="18">
        <f t="shared" si="19"/>
        <v>484054930732.82745</v>
      </c>
      <c r="CF28" s="18">
        <f t="shared" si="20"/>
        <v>1784914438091.9404</v>
      </c>
      <c r="CG28" s="170">
        <f t="shared" si="21"/>
        <v>2296547626122.0767</v>
      </c>
      <c r="CH28">
        <v>12221216194560</v>
      </c>
      <c r="CI28" s="169">
        <v>1861504213920</v>
      </c>
      <c r="CJ28" s="169">
        <v>644092887949</v>
      </c>
      <c r="CK28" s="169">
        <v>2375041802450</v>
      </c>
      <c r="CL28">
        <v>0.75152969360400002</v>
      </c>
      <c r="CM28" s="169">
        <v>2075444419450</v>
      </c>
      <c r="CN28">
        <v>1682285395968</v>
      </c>
    </row>
    <row r="29" spans="1:92" ht="15">
      <c r="A29" s="20">
        <v>2002</v>
      </c>
      <c r="B29" s="114">
        <f t="shared" si="35"/>
        <v>3.9494064444883348</v>
      </c>
      <c r="C29" s="114">
        <f t="shared" si="36"/>
        <v>0.69516782719565084</v>
      </c>
      <c r="D29" s="114">
        <f t="shared" si="37"/>
        <v>0.30483217280434916</v>
      </c>
      <c r="E29" s="114">
        <f t="shared" si="40"/>
        <v>0.28922164997554678</v>
      </c>
      <c r="F29" s="114">
        <f t="shared" si="41"/>
        <v>1.9961904795392185</v>
      </c>
      <c r="G29" s="114">
        <f t="shared" si="42"/>
        <v>1.0528162679002704</v>
      </c>
      <c r="H29" s="114">
        <f t="shared" si="43"/>
        <v>0.13591271068706678</v>
      </c>
      <c r="I29" s="114">
        <f t="shared" si="25"/>
        <v>0.47526533638623242</v>
      </c>
      <c r="J29" s="114">
        <f t="shared" si="7"/>
        <v>0.61117804707329926</v>
      </c>
      <c r="K29" s="110">
        <f t="shared" si="38"/>
        <v>2.7455002967274567</v>
      </c>
      <c r="L29" s="27">
        <v>1.4939191056440728</v>
      </c>
      <c r="M29" s="27">
        <v>1.3713327374897203E-2</v>
      </c>
      <c r="N29" s="27">
        <v>1.4802057782691755</v>
      </c>
      <c r="O29" s="27">
        <v>0.29461517056165276</v>
      </c>
      <c r="P29" s="27">
        <v>0.16027736753605829</v>
      </c>
      <c r="Q29" s="27">
        <v>0.33513664397433757</v>
      </c>
      <c r="R29" s="27">
        <v>0.47526533638623242</v>
      </c>
      <c r="S29" s="26">
        <f t="shared" si="39"/>
        <v>1.2039061477608783</v>
      </c>
      <c r="T29" s="111">
        <v>0.50227137389514553</v>
      </c>
      <c r="U29" s="111">
        <v>0.50179375226027345</v>
      </c>
      <c r="V29" s="111">
        <v>0.12894428243948847</v>
      </c>
      <c r="W29" s="111">
        <v>0.51162795633595592</v>
      </c>
      <c r="X29" s="111">
        <v>0.44073121716998492</v>
      </c>
      <c r="Y29" s="111">
        <f t="shared" si="44"/>
        <v>0.13591271068706678</v>
      </c>
      <c r="Z29" s="111">
        <v>0.87274679136177624</v>
      </c>
      <c r="AA29" s="111">
        <v>0.73683408067470946</v>
      </c>
      <c r="AB29" s="114">
        <f t="shared" si="8"/>
        <v>5.3889047609824772</v>
      </c>
      <c r="AC29" s="114">
        <f t="shared" si="9"/>
        <v>0.28922164997554678</v>
      </c>
      <c r="AD29" s="114">
        <f t="shared" si="0"/>
        <v>1.9961904795392185</v>
      </c>
      <c r="AE29" s="114">
        <f t="shared" si="10"/>
        <v>2.4923145843944137</v>
      </c>
      <c r="AF29" s="114">
        <f t="shared" si="1"/>
        <v>0.13591271068706678</v>
      </c>
      <c r="AG29" s="114">
        <f t="shared" si="2"/>
        <v>0.47526533638623242</v>
      </c>
      <c r="AH29" s="114">
        <f t="shared" si="45"/>
        <v>1.4394983164941433</v>
      </c>
      <c r="AI29" s="111">
        <v>4.6695595360466093</v>
      </c>
      <c r="AJ29" s="111">
        <v>3.2300612195524661</v>
      </c>
      <c r="AK29" s="111">
        <v>0.11159414629259928</v>
      </c>
      <c r="AL29" s="111">
        <v>-2.1137864630652991E-2</v>
      </c>
      <c r="AM29" s="111">
        <f t="shared" si="27"/>
        <v>0.47526533638623242</v>
      </c>
      <c r="AN29" s="111">
        <v>0.51282747364290482</v>
      </c>
      <c r="AO29" s="111">
        <v>0.4413439183672056</v>
      </c>
      <c r="AP29" s="27">
        <v>5.4113394630076437</v>
      </c>
      <c r="AQ29" s="27">
        <v>2.6327038458129772</v>
      </c>
      <c r="AR29" s="27">
        <v>2.5787809865463656</v>
      </c>
      <c r="AS29" s="27">
        <v>-0.174333020683515</v>
      </c>
      <c r="AT29" s="27">
        <v>0.47655132415460572</v>
      </c>
      <c r="AU29" s="27">
        <v>-0.77083714614744281</v>
      </c>
      <c r="AV29" s="27">
        <v>-0.37566557285141883</v>
      </c>
      <c r="AW29" s="27">
        <v>-0.16075055006148556</v>
      </c>
      <c r="AX29" s="27">
        <v>-0.30485472834568184</v>
      </c>
      <c r="AY29" s="27">
        <v>-1.1965320938005954E-2</v>
      </c>
      <c r="AZ29" s="27">
        <v>-0.25568922824132323</v>
      </c>
      <c r="BA29" s="27">
        <v>-0.29652998726288854</v>
      </c>
      <c r="BB29" s="27">
        <v>-0.3247584897681447</v>
      </c>
      <c r="BC29" s="27">
        <v>-0.58187152563310685</v>
      </c>
      <c r="BD29" s="27">
        <v>-0.39146777069397448</v>
      </c>
      <c r="BE29" s="27">
        <v>-0.48286210709208655</v>
      </c>
      <c r="BF29" s="27">
        <v>-0.36535580474515061</v>
      </c>
      <c r="BG29" s="27">
        <v>5.0633009615781377E-2</v>
      </c>
      <c r="BH29" s="166">
        <v>1</v>
      </c>
      <c r="BI29" s="166">
        <v>1000</v>
      </c>
      <c r="BJ29" s="172">
        <f t="shared" si="12"/>
        <v>5.1505149961434695E-4</v>
      </c>
      <c r="BK29" s="166">
        <v>243</v>
      </c>
      <c r="BL29" s="166">
        <v>3295.8847999999998</v>
      </c>
      <c r="BM29" s="172">
        <f t="shared" si="13"/>
        <v>8.4869829588864326E-2</v>
      </c>
      <c r="BN29" s="166">
        <v>15</v>
      </c>
      <c r="BO29" s="166">
        <v>3520</v>
      </c>
      <c r="BP29" s="172">
        <f t="shared" si="14"/>
        <v>3.7260015416540122E-2</v>
      </c>
      <c r="BQ29" s="166">
        <v>7</v>
      </c>
      <c r="BR29" s="166">
        <v>2114.2856999999999</v>
      </c>
      <c r="BS29" s="172">
        <f t="shared" si="29"/>
        <v>2.8840298442342368E-2</v>
      </c>
      <c r="BT29" s="172">
        <f t="shared" si="33"/>
        <v>4.022219015591557E-2</v>
      </c>
      <c r="BU29" s="166">
        <v>7</v>
      </c>
      <c r="BV29" s="166">
        <v>2114.2856999999999</v>
      </c>
      <c r="BW29" s="172">
        <f t="shared" si="15"/>
        <v>2.8840298442342368E-2</v>
      </c>
      <c r="BX29" s="172">
        <f t="shared" si="34"/>
        <v>3.7856595738109344E-2</v>
      </c>
      <c r="BY29" s="166">
        <v>35</v>
      </c>
      <c r="BZ29" s="166">
        <v>4002.8571000000002</v>
      </c>
      <c r="CA29" s="172">
        <f t="shared" si="30"/>
        <v>7.7469694906970782E-2</v>
      </c>
      <c r="CB29" s="165">
        <f t="shared" si="16"/>
        <v>1941553418927.5557</v>
      </c>
      <c r="CC29" s="18">
        <f t="shared" si="17"/>
        <v>9436804695847.8301</v>
      </c>
      <c r="CD29" s="18">
        <f t="shared" si="18"/>
        <v>1417068656835.8613</v>
      </c>
      <c r="CE29" s="18">
        <f t="shared" si="19"/>
        <v>513170830377.78595</v>
      </c>
      <c r="CF29" s="18">
        <f t="shared" si="20"/>
        <v>1808449080227.2891</v>
      </c>
      <c r="CG29" s="170">
        <f t="shared" si="21"/>
        <v>2544430360421.2622</v>
      </c>
      <c r="CH29">
        <v>12367052144640</v>
      </c>
      <c r="CI29" s="169">
        <v>1857086433010</v>
      </c>
      <c r="CJ29" s="169">
        <v>672516876521</v>
      </c>
      <c r="CK29" s="169">
        <v>2369995437750</v>
      </c>
      <c r="CL29">
        <v>0.76306015253100001</v>
      </c>
      <c r="CM29" s="169">
        <v>2299461910630</v>
      </c>
      <c r="CN29">
        <v>1678292942848</v>
      </c>
    </row>
    <row r="30" spans="1:92" ht="15">
      <c r="A30" s="20">
        <v>2003</v>
      </c>
      <c r="B30" s="114">
        <f t="shared" si="35"/>
        <v>4.1306661815279924</v>
      </c>
      <c r="C30" s="114">
        <f t="shared" si="36"/>
        <v>0.71292821401894724</v>
      </c>
      <c r="D30" s="114">
        <f t="shared" si="37"/>
        <v>0.28707178598105271</v>
      </c>
      <c r="E30" s="114">
        <f t="shared" si="40"/>
        <v>0.26560372680194805</v>
      </c>
      <c r="F30" s="114">
        <f t="shared" si="41"/>
        <v>2.0776551202889015</v>
      </c>
      <c r="G30" s="114">
        <f t="shared" si="42"/>
        <v>1.2209142749495088</v>
      </c>
      <c r="H30" s="114">
        <f t="shared" si="43"/>
        <v>6.0905895757471296E-2</v>
      </c>
      <c r="I30" s="114">
        <f t="shared" si="25"/>
        <v>0.50558716373016277</v>
      </c>
      <c r="J30" s="114">
        <f t="shared" si="7"/>
        <v>0.56649305948763407</v>
      </c>
      <c r="K30" s="110">
        <f t="shared" si="38"/>
        <v>2.944868463505216</v>
      </c>
      <c r="L30" s="27">
        <v>1.5896759388214603</v>
      </c>
      <c r="M30" s="27">
        <v>2.0932560637632033E-2</v>
      </c>
      <c r="N30" s="27">
        <v>1.568743378183828</v>
      </c>
      <c r="O30" s="27">
        <v>0.29043762505502557</v>
      </c>
      <c r="P30" s="27">
        <v>0.15477558558068638</v>
      </c>
      <c r="Q30" s="27">
        <v>0.42532471095551339</v>
      </c>
      <c r="R30" s="27">
        <v>0.50558716373016277</v>
      </c>
      <c r="S30" s="26">
        <f t="shared" si="39"/>
        <v>1.1857977180227761</v>
      </c>
      <c r="T30" s="111">
        <v>0.48797918146744129</v>
      </c>
      <c r="U30" s="111">
        <v>0.4723279063461755</v>
      </c>
      <c r="V30" s="111">
        <v>0.11082814122126168</v>
      </c>
      <c r="W30" s="111">
        <v>0.46791773388164321</v>
      </c>
      <c r="X30" s="111">
        <v>0.35325524489374566</v>
      </c>
      <c r="Y30" s="111">
        <f t="shared" si="44"/>
        <v>6.0905895757471296E-2</v>
      </c>
      <c r="Z30" s="111">
        <v>0.80919491347482708</v>
      </c>
      <c r="AA30" s="111">
        <v>0.74828901771735579</v>
      </c>
      <c r="AB30" s="114">
        <f t="shared" si="8"/>
        <v>5.4073998910756993</v>
      </c>
      <c r="AC30" s="114">
        <f t="shared" si="9"/>
        <v>0.26560372680194805</v>
      </c>
      <c r="AD30" s="114">
        <f t="shared" si="0"/>
        <v>2.0776551202889015</v>
      </c>
      <c r="AE30" s="114">
        <f t="shared" si="10"/>
        <v>2.4976479844972159</v>
      </c>
      <c r="AF30" s="114">
        <f t="shared" si="1"/>
        <v>6.0905895757471296E-2</v>
      </c>
      <c r="AG30" s="114">
        <f t="shared" si="2"/>
        <v>0.50558716373016277</v>
      </c>
      <c r="AH30" s="114">
        <f t="shared" si="45"/>
        <v>1.2767337095477074</v>
      </c>
      <c r="AI30" s="111">
        <v>4.6828276795358628</v>
      </c>
      <c r="AJ30" s="111">
        <v>3.4060939699881554</v>
      </c>
      <c r="AK30" s="111">
        <v>0.12093737358975243</v>
      </c>
      <c r="AL30" s="111">
        <v>-3.388310574576979E-2</v>
      </c>
      <c r="AM30" s="111">
        <f t="shared" si="27"/>
        <v>0.50558716373016277</v>
      </c>
      <c r="AN30" s="111">
        <v>0.55217808829108972</v>
      </c>
      <c r="AO30" s="111">
        <v>0.46386401314055858</v>
      </c>
      <c r="AP30" s="27">
        <v>5.1694086901418181</v>
      </c>
      <c r="AQ30" s="27">
        <v>2.5941735403846473</v>
      </c>
      <c r="AR30" s="27">
        <v>2.3906899845865404</v>
      </c>
      <c r="AS30" s="27">
        <v>-0.23545024216045723</v>
      </c>
      <c r="AT30" s="27">
        <v>0.46246875182177827</v>
      </c>
      <c r="AU30" s="27">
        <v>-0.8462338317070357</v>
      </c>
      <c r="AV30" s="27">
        <v>-0.44906571107245891</v>
      </c>
      <c r="AW30" s="27">
        <v>-0.2203002646731608</v>
      </c>
      <c r="AX30" s="27">
        <v>-0.37416935292434361</v>
      </c>
      <c r="AY30" s="27">
        <v>-3.496224327834159E-2</v>
      </c>
      <c r="AZ30" s="27">
        <v>-0.37189708474648919</v>
      </c>
      <c r="BA30" s="27">
        <v>-0.32457868211991103</v>
      </c>
      <c r="BB30" s="27">
        <v>-0.31780526881389032</v>
      </c>
      <c r="BC30" s="27">
        <v>-0.69283815918310254</v>
      </c>
      <c r="BD30" s="27">
        <v>-0.38239202192990063</v>
      </c>
      <c r="BE30" s="27">
        <v>-0.50712802768166088</v>
      </c>
      <c r="BF30" s="27">
        <v>-0.29553567518485668</v>
      </c>
      <c r="BG30" s="27">
        <v>8.2776140868679404E-2</v>
      </c>
      <c r="BH30" s="166">
        <v>0</v>
      </c>
      <c r="BI30" s="166">
        <v>0</v>
      </c>
      <c r="BJ30" s="172">
        <f t="shared" si="12"/>
        <v>0</v>
      </c>
      <c r="BK30" s="166">
        <v>222</v>
      </c>
      <c r="BL30" s="166">
        <v>3168.4684999999999</v>
      </c>
      <c r="BM30" s="172">
        <f t="shared" si="13"/>
        <v>7.1308266152412453E-2</v>
      </c>
      <c r="BN30" s="166">
        <v>13</v>
      </c>
      <c r="BO30" s="166">
        <v>3476.9231</v>
      </c>
      <c r="BP30" s="172">
        <f t="shared" si="14"/>
        <v>3.0893952536658248E-2</v>
      </c>
      <c r="BQ30" s="166">
        <v>17</v>
      </c>
      <c r="BR30" s="166">
        <v>2152.9412000000002</v>
      </c>
      <c r="BS30" s="172">
        <f t="shared" si="29"/>
        <v>6.6209344662992775E-2</v>
      </c>
      <c r="BT30" s="172">
        <f t="shared" si="33"/>
        <v>7.4310429385771246E-2</v>
      </c>
      <c r="BU30" s="166">
        <v>16</v>
      </c>
      <c r="BV30" s="166">
        <v>2152.9412000000002</v>
      </c>
      <c r="BW30" s="172">
        <f t="shared" si="15"/>
        <v>6.2314677329875556E-2</v>
      </c>
      <c r="BX30" s="172">
        <f t="shared" si="34"/>
        <v>7.2353513122543733E-2</v>
      </c>
      <c r="BY30" s="166">
        <v>43</v>
      </c>
      <c r="BZ30" s="166">
        <v>3267.4418999999998</v>
      </c>
      <c r="CA30" s="172">
        <f t="shared" si="30"/>
        <v>7.6074634197241656E-2</v>
      </c>
      <c r="CB30" s="165">
        <f t="shared" si="16"/>
        <v>2173472514217.7874</v>
      </c>
      <c r="CC30" s="18">
        <f t="shared" si="17"/>
        <v>9864214136080.2539</v>
      </c>
      <c r="CD30" s="18">
        <f t="shared" si="18"/>
        <v>1463069519718.0237</v>
      </c>
      <c r="CE30" s="18">
        <f t="shared" si="19"/>
        <v>552792065626.00671</v>
      </c>
      <c r="CF30" s="18">
        <f t="shared" si="20"/>
        <v>1846870552617.0549</v>
      </c>
      <c r="CG30" s="170">
        <f t="shared" si="21"/>
        <v>2792700254885.2173</v>
      </c>
      <c r="CH30">
        <v>12674553348096</v>
      </c>
      <c r="CI30" s="169">
        <v>1879901675270</v>
      </c>
      <c r="CJ30" s="169">
        <v>710283903971</v>
      </c>
      <c r="CK30" s="169">
        <v>2373048579770</v>
      </c>
      <c r="CL30">
        <v>0.77826917171499999</v>
      </c>
      <c r="CM30" s="169">
        <v>2523829287610</v>
      </c>
      <c r="CN30">
        <v>1698911617024</v>
      </c>
    </row>
    <row r="31" spans="1:92" ht="15">
      <c r="A31" s="20">
        <v>2004</v>
      </c>
      <c r="B31" s="114">
        <f t="shared" si="35"/>
        <v>4.0218156974904868</v>
      </c>
      <c r="C31" s="114">
        <f t="shared" si="36"/>
        <v>0.72755867575573363</v>
      </c>
      <c r="D31" s="114">
        <f t="shared" si="37"/>
        <v>0.27244132424426631</v>
      </c>
      <c r="E31" s="114">
        <f t="shared" si="40"/>
        <v>0.24433493634253961</v>
      </c>
      <c r="F31" s="114">
        <f>L31+T31</f>
        <v>2.0365658802851274</v>
      </c>
      <c r="G31" s="114">
        <f t="shared" si="42"/>
        <v>1.2149024836571096</v>
      </c>
      <c r="H31" s="114">
        <f t="shared" si="43"/>
        <v>-1.6734547032241087E-3</v>
      </c>
      <c r="I31" s="114">
        <f t="shared" si="25"/>
        <v>0.52768585190893424</v>
      </c>
      <c r="J31" s="114">
        <f t="shared" si="7"/>
        <v>0.52601239720571014</v>
      </c>
      <c r="K31" s="110">
        <f t="shared" si="38"/>
        <v>2.926106902999801</v>
      </c>
      <c r="L31" s="27">
        <v>1.5888194784665359</v>
      </c>
      <c r="M31" s="27">
        <v>3.2951786109372355E-2</v>
      </c>
      <c r="N31" s="27">
        <v>1.5558676923571637</v>
      </c>
      <c r="O31" s="27">
        <v>0.27065384708910262</v>
      </c>
      <c r="P31" s="27">
        <v>0.14482333686672552</v>
      </c>
      <c r="Q31" s="27">
        <v>0.42707617477787457</v>
      </c>
      <c r="R31" s="27">
        <v>0.52768585190893424</v>
      </c>
      <c r="S31" s="26">
        <f t="shared" si="39"/>
        <v>1.0957087944906858</v>
      </c>
      <c r="T31" s="111">
        <v>0.44774640181859165</v>
      </c>
      <c r="U31" s="111">
        <v>0.41970540378726845</v>
      </c>
      <c r="V31" s="111">
        <v>9.9511599475814103E-2</v>
      </c>
      <c r="W31" s="111">
        <v>0.37970348430340872</v>
      </c>
      <c r="X31" s="111">
        <v>0.25095809489439702</v>
      </c>
      <c r="Y31" s="111">
        <f t="shared" si="44"/>
        <v>-1.6734547032241087E-3</v>
      </c>
      <c r="Z31" s="111">
        <v>0.68383498532399445</v>
      </c>
      <c r="AA31" s="111">
        <v>0.68550844002721856</v>
      </c>
      <c r="AB31" s="114">
        <f t="shared" si="8"/>
        <v>5.1529785735601861</v>
      </c>
      <c r="AC31" s="114">
        <f t="shared" si="9"/>
        <v>0.24433493634253961</v>
      </c>
      <c r="AD31" s="114">
        <f t="shared" si="0"/>
        <v>2.0365658802851274</v>
      </c>
      <c r="AE31" s="114">
        <f t="shared" si="10"/>
        <v>2.3460653597268077</v>
      </c>
      <c r="AF31" s="114">
        <f t="shared" si="1"/>
        <v>-1.6734547032241087E-3</v>
      </c>
      <c r="AG31" s="114">
        <f t="shared" si="2"/>
        <v>0.52768585190893424</v>
      </c>
      <c r="AH31" s="114">
        <f t="shared" si="45"/>
        <v>1.1311628760696979</v>
      </c>
      <c r="AI31" s="111">
        <v>4.4297016847210964</v>
      </c>
      <c r="AJ31" s="111">
        <v>3.2985388086513985</v>
      </c>
      <c r="AK31" s="111">
        <v>0.13394536825918249</v>
      </c>
      <c r="AL31" s="111">
        <v>-2.3665439551391124E-2</v>
      </c>
      <c r="AM31" s="111">
        <f t="shared" si="27"/>
        <v>0.52768585190893424</v>
      </c>
      <c r="AN31" s="111">
        <v>0.58302527700359297</v>
      </c>
      <c r="AO31" s="111">
        <v>0.47856604198229818</v>
      </c>
      <c r="AP31" s="27">
        <v>4.8867782714326458</v>
      </c>
      <c r="AQ31" s="27">
        <v>2.4171367390567671</v>
      </c>
      <c r="AR31" s="27">
        <v>2.2492049940042249</v>
      </c>
      <c r="AS31" s="27">
        <v>-0.30310347842861018</v>
      </c>
      <c r="AT31" s="27">
        <v>0.46026336147738306</v>
      </c>
      <c r="AU31" s="27">
        <v>-0.96487280148953403</v>
      </c>
      <c r="AV31" s="27">
        <v>-0.48117589812823802</v>
      </c>
      <c r="AW31" s="27">
        <v>-0.27716806934271448</v>
      </c>
      <c r="AX31" s="27">
        <v>-0.52195855154228921</v>
      </c>
      <c r="AY31" s="27">
        <v>-8.1051899075154879E-2</v>
      </c>
      <c r="AZ31" s="27">
        <v>-0.4939615064400803</v>
      </c>
      <c r="BA31" s="27">
        <v>-0.33774906208915467</v>
      </c>
      <c r="BB31" s="27">
        <v>-0.35393680931179555</v>
      </c>
      <c r="BC31" s="27">
        <v>-0.8870272647317502</v>
      </c>
      <c r="BD31" s="27">
        <v>-0.40403787488320897</v>
      </c>
      <c r="BE31" s="27">
        <v>-0.57103332130398177</v>
      </c>
      <c r="BF31" s="27">
        <v>-0.22342793565978647</v>
      </c>
      <c r="BG31" s="27">
        <v>0.12080176845109813</v>
      </c>
      <c r="BH31" s="166">
        <v>1</v>
      </c>
      <c r="BI31" s="166">
        <v>1100</v>
      </c>
      <c r="BJ31" s="172">
        <f t="shared" si="12"/>
        <v>4.4235955407072948E-4</v>
      </c>
      <c r="BK31" s="166">
        <v>277</v>
      </c>
      <c r="BL31" s="166">
        <v>3263.1768999999999</v>
      </c>
      <c r="BM31" s="172">
        <f t="shared" si="13"/>
        <v>8.5751606528650354E-2</v>
      </c>
      <c r="BN31" s="166">
        <v>12</v>
      </c>
      <c r="BO31" s="166">
        <v>5258.3333000000002</v>
      </c>
      <c r="BP31" s="172">
        <f t="shared" si="14"/>
        <v>4.0851586032594894E-2</v>
      </c>
      <c r="BQ31" s="166">
        <v>25</v>
      </c>
      <c r="BR31" s="166">
        <v>3176</v>
      </c>
      <c r="BS31" s="172">
        <f t="shared" si="29"/>
        <v>0.12788164505197858</v>
      </c>
      <c r="BT31" s="172">
        <f t="shared" si="33"/>
        <v>0.10899802639989004</v>
      </c>
      <c r="BU31" s="166">
        <v>25</v>
      </c>
      <c r="BV31" s="166">
        <v>3126.9231</v>
      </c>
      <c r="BW31" s="172">
        <f t="shared" si="15"/>
        <v>0.12590556359541327</v>
      </c>
      <c r="BX31" s="172">
        <f t="shared" si="34"/>
        <v>0.10024437327554124</v>
      </c>
      <c r="BY31" s="166">
        <v>52</v>
      </c>
      <c r="BZ31" s="166">
        <v>3825</v>
      </c>
      <c r="CA31" s="172">
        <f t="shared" si="30"/>
        <v>0.10146835928945314</v>
      </c>
      <c r="CB31" s="165">
        <f t="shared" si="16"/>
        <v>2486664953604.957</v>
      </c>
      <c r="CC31" s="18">
        <f t="shared" si="17"/>
        <v>10540910402629.008</v>
      </c>
      <c r="CD31" s="18">
        <f t="shared" si="18"/>
        <v>1544615661914.6541</v>
      </c>
      <c r="CE31" s="18">
        <f t="shared" si="19"/>
        <v>620886601573.87866</v>
      </c>
      <c r="CF31" s="18">
        <f t="shared" si="20"/>
        <v>1960216971998.2271</v>
      </c>
      <c r="CG31" s="170">
        <f t="shared" si="21"/>
        <v>3109684676096.5176</v>
      </c>
      <c r="CH31">
        <v>13181875388416</v>
      </c>
      <c r="CI31" s="169">
        <v>1931610306950</v>
      </c>
      <c r="CJ31" s="169">
        <v>776446198636</v>
      </c>
      <c r="CK31" s="169">
        <v>2451338155070</v>
      </c>
      <c r="CL31">
        <v>0.79965180158600002</v>
      </c>
      <c r="CM31" s="169">
        <v>2810295608000</v>
      </c>
      <c r="CN31">
        <v>1745641930752</v>
      </c>
    </row>
    <row r="32" spans="1:92" ht="15">
      <c r="A32" s="20">
        <v>2005</v>
      </c>
      <c r="B32" s="114">
        <f t="shared" si="35"/>
        <v>4.0717727367772252</v>
      </c>
      <c r="C32" s="114">
        <f t="shared" si="36"/>
        <v>0.72911708110698215</v>
      </c>
      <c r="D32" s="114">
        <f t="shared" si="37"/>
        <v>0.2708829188930178</v>
      </c>
      <c r="E32" s="114">
        <f t="shared" si="40"/>
        <v>0.21093621546080507</v>
      </c>
      <c r="F32" s="114">
        <f t="shared" si="41"/>
        <v>1.9680781430778427</v>
      </c>
      <c r="G32" s="114">
        <f t="shared" si="42"/>
        <v>1.3641336312571948</v>
      </c>
      <c r="H32" s="114">
        <f t="shared" si="43"/>
        <v>-3.3783636303461262E-2</v>
      </c>
      <c r="I32" s="114">
        <f t="shared" si="25"/>
        <v>0.56240838328484388</v>
      </c>
      <c r="J32" s="114">
        <f t="shared" si="7"/>
        <v>0.52862474698138262</v>
      </c>
      <c r="K32" s="110">
        <f t="shared" si="38"/>
        <v>2.9687990527699988</v>
      </c>
      <c r="L32" s="27">
        <v>1.5608614621834442</v>
      </c>
      <c r="M32" s="27">
        <v>5.0594563806728693E-2</v>
      </c>
      <c r="N32" s="27">
        <v>1.5102668983767156</v>
      </c>
      <c r="O32" s="27">
        <v>0.26530582262600017</v>
      </c>
      <c r="P32" s="27">
        <v>0.1271185774390611</v>
      </c>
      <c r="Q32" s="27">
        <v>0.50369937104337814</v>
      </c>
      <c r="R32" s="27">
        <v>0.56240838328484388</v>
      </c>
      <c r="S32" s="26">
        <f t="shared" si="39"/>
        <v>1.1029736840072262</v>
      </c>
      <c r="T32" s="111">
        <v>0.40721668089439855</v>
      </c>
      <c r="U32" s="111">
        <v>0.39272984870610173</v>
      </c>
      <c r="V32" s="111">
        <v>8.3817638021743968E-2</v>
      </c>
      <c r="W32" s="111">
        <v>0.40216923325142778</v>
      </c>
      <c r="X32" s="111">
        <v>0.18295971686644588</v>
      </c>
      <c r="Y32" s="111">
        <f t="shared" si="44"/>
        <v>-3.3783636303461262E-2</v>
      </c>
      <c r="Z32" s="111">
        <v>0.65685657871366687</v>
      </c>
      <c r="AA32" s="111">
        <v>0.69064021501712813</v>
      </c>
      <c r="AB32" s="114">
        <f t="shared" si="8"/>
        <v>5.0943837991315455</v>
      </c>
      <c r="AC32" s="114">
        <f t="shared" si="9"/>
        <v>0.21093621546080507</v>
      </c>
      <c r="AD32" s="114">
        <f t="shared" si="0"/>
        <v>1.9680781430778427</v>
      </c>
      <c r="AE32" s="114">
        <f t="shared" si="10"/>
        <v>2.386744693611516</v>
      </c>
      <c r="AF32" s="114">
        <f t="shared" si="1"/>
        <v>-3.3783636303461262E-2</v>
      </c>
      <c r="AG32" s="114">
        <f t="shared" si="2"/>
        <v>0.56240838328484388</v>
      </c>
      <c r="AH32" s="114">
        <f t="shared" si="45"/>
        <v>1.0226110623543212</v>
      </c>
      <c r="AI32" s="111">
        <v>4.3580508882414417</v>
      </c>
      <c r="AJ32" s="111">
        <v>3.3354398258871205</v>
      </c>
      <c r="AK32" s="111">
        <v>0.14950593713293295</v>
      </c>
      <c r="AL32" s="111">
        <v>-2.7248318691499452E-2</v>
      </c>
      <c r="AM32" s="111">
        <f t="shared" si="27"/>
        <v>0.56240838328484388</v>
      </c>
      <c r="AN32" s="111">
        <v>0.62777915450492527</v>
      </c>
      <c r="AO32" s="111">
        <v>0.50498589016845474</v>
      </c>
      <c r="AP32" s="27">
        <v>4.7293870215679492</v>
      </c>
      <c r="AQ32" s="27">
        <v>2.3405413819830652</v>
      </c>
      <c r="AR32" s="27">
        <v>2.1962599452664935</v>
      </c>
      <c r="AS32" s="27">
        <v>-0.35077259394656413</v>
      </c>
      <c r="AT32" s="27">
        <v>0.46438575131420734</v>
      </c>
      <c r="AU32" s="27">
        <v>-1.0760074001834508</v>
      </c>
      <c r="AV32" s="27">
        <v>-0.48394682490090485</v>
      </c>
      <c r="AW32" s="27">
        <v>-0.30454795731850848</v>
      </c>
      <c r="AX32" s="27">
        <v>-0.54206084142394817</v>
      </c>
      <c r="AY32" s="27">
        <v>-0.11193720379146921</v>
      </c>
      <c r="AZ32" s="27">
        <v>-0.6014140639627672</v>
      </c>
      <c r="BA32" s="27">
        <v>-0.34994496200526443</v>
      </c>
      <c r="BB32" s="27">
        <v>-0.43505801132574046</v>
      </c>
      <c r="BC32" s="27">
        <v>-0.95513968863297072</v>
      </c>
      <c r="BD32" s="27">
        <v>-0.42348317705460564</v>
      </c>
      <c r="BE32" s="27">
        <v>-0.62770727983970998</v>
      </c>
      <c r="BF32" s="27">
        <v>-0.18257721418873846</v>
      </c>
      <c r="BG32" s="27">
        <v>0.1628306092149801</v>
      </c>
      <c r="BH32" s="166">
        <v>2</v>
      </c>
      <c r="BI32" s="166">
        <v>1550</v>
      </c>
      <c r="BJ32" s="172">
        <f t="shared" si="12"/>
        <v>1.0897031297454182E-3</v>
      </c>
      <c r="BK32" s="166">
        <v>341</v>
      </c>
      <c r="BL32" s="166">
        <v>2977.7125999999998</v>
      </c>
      <c r="BM32" s="172">
        <f t="shared" si="13"/>
        <v>9.0339543826707835E-2</v>
      </c>
      <c r="BN32" s="166">
        <v>14</v>
      </c>
      <c r="BO32" s="166">
        <v>5300</v>
      </c>
      <c r="BP32" s="172">
        <f t="shared" si="14"/>
        <v>4.5728283442241467E-2</v>
      </c>
      <c r="BQ32" s="166">
        <v>27</v>
      </c>
      <c r="BR32" s="166">
        <v>3355.5556000000001</v>
      </c>
      <c r="BS32" s="172">
        <f t="shared" si="29"/>
        <v>0.13290308948469876</v>
      </c>
      <c r="BT32" s="172">
        <f t="shared" si="33"/>
        <v>0.16304575965528953</v>
      </c>
      <c r="BU32" s="166">
        <v>26</v>
      </c>
      <c r="BV32" s="166">
        <v>2950</v>
      </c>
      <c r="BW32" s="172">
        <f t="shared" si="15"/>
        <v>0.11251287890133486</v>
      </c>
      <c r="BX32" s="172">
        <f t="shared" si="34"/>
        <v>0.14674459822250249</v>
      </c>
      <c r="BY32" s="166">
        <v>57</v>
      </c>
      <c r="BZ32" s="166">
        <v>3754.386</v>
      </c>
      <c r="CA32" s="172">
        <f t="shared" si="30"/>
        <v>0.10476310159190765</v>
      </c>
      <c r="CB32" s="165">
        <f t="shared" si="16"/>
        <v>2844811504509.7075</v>
      </c>
      <c r="CC32" s="18">
        <f t="shared" si="17"/>
        <v>11239817621259.77</v>
      </c>
      <c r="CD32" s="18">
        <f t="shared" si="18"/>
        <v>1622628150775.0149</v>
      </c>
      <c r="CE32" s="18">
        <f t="shared" si="19"/>
        <v>681699737389.70801</v>
      </c>
      <c r="CF32" s="18">
        <f t="shared" si="20"/>
        <v>2042703955383.1831</v>
      </c>
      <c r="CG32" s="170">
        <f t="shared" si="21"/>
        <v>3446680645846.2861</v>
      </c>
      <c r="CH32">
        <v>13617795694592</v>
      </c>
      <c r="CI32" s="169">
        <v>1965923237380</v>
      </c>
      <c r="CJ32" s="169">
        <v>825925122777</v>
      </c>
      <c r="CK32" s="169">
        <v>2474873353490</v>
      </c>
      <c r="CL32">
        <v>0.825377166271</v>
      </c>
      <c r="CM32" s="169">
        <v>3114846838220</v>
      </c>
      <c r="CN32">
        <v>1776651337728</v>
      </c>
    </row>
    <row r="33" spans="1:92" ht="15">
      <c r="A33" s="20">
        <v>2006</v>
      </c>
      <c r="B33" s="114">
        <f t="shared" si="35"/>
        <v>4.8078087506128764</v>
      </c>
      <c r="C33" s="114">
        <f t="shared" si="36"/>
        <v>0.72906055450741414</v>
      </c>
      <c r="D33" s="114">
        <f t="shared" si="37"/>
        <v>0.27093944549258575</v>
      </c>
      <c r="E33" s="114">
        <f t="shared" si="40"/>
        <v>0.17996974634413856</v>
      </c>
      <c r="F33" s="114">
        <f t="shared" si="41"/>
        <v>2.3180466967206192</v>
      </c>
      <c r="G33" s="114">
        <f t="shared" si="42"/>
        <v>1.7836876950129958</v>
      </c>
      <c r="H33" s="114">
        <f t="shared" si="43"/>
        <v>-3.4455033408469338E-2</v>
      </c>
      <c r="I33" s="114">
        <f t="shared" si="25"/>
        <v>0.5605596459435922</v>
      </c>
      <c r="J33" s="114">
        <f t="shared" si="7"/>
        <v>0.52610461253512286</v>
      </c>
      <c r="K33" s="110">
        <f t="shared" si="38"/>
        <v>3.5051837136874218</v>
      </c>
      <c r="L33" s="27">
        <v>1.8775814356275136</v>
      </c>
      <c r="M33" s="27">
        <v>7.2936766231305628E-2</v>
      </c>
      <c r="N33" s="27">
        <v>1.8046446693962079</v>
      </c>
      <c r="O33" s="27">
        <v>0.26121066895452577</v>
      </c>
      <c r="P33" s="27">
        <v>0.11033477195435762</v>
      </c>
      <c r="Q33" s="27">
        <v>0.76843395743873799</v>
      </c>
      <c r="R33" s="27">
        <v>0.5605596459435922</v>
      </c>
      <c r="S33" s="26">
        <f t="shared" si="39"/>
        <v>1.3026250369254542</v>
      </c>
      <c r="T33" s="111">
        <v>0.44046526109310563</v>
      </c>
      <c r="U33" s="111">
        <v>0.36892495782712292</v>
      </c>
      <c r="V33" s="111">
        <v>6.9634974389780946E-2</v>
      </c>
      <c r="W33" s="111">
        <v>0.5501809081028004</v>
      </c>
      <c r="X33" s="111">
        <v>0.12658106448735573</v>
      </c>
      <c r="Y33" s="111">
        <f t="shared" si="44"/>
        <v>-3.4455033408469338E-2</v>
      </c>
      <c r="Z33" s="111">
        <v>0.6935363357356823</v>
      </c>
      <c r="AA33" s="111">
        <v>0.72799136914415163</v>
      </c>
      <c r="AB33" s="114">
        <f t="shared" si="8"/>
        <v>5.5742165753466146</v>
      </c>
      <c r="AC33" s="114">
        <f t="shared" si="9"/>
        <v>0.17996974634413856</v>
      </c>
      <c r="AD33" s="114">
        <f t="shared" si="0"/>
        <v>2.3180466967206192</v>
      </c>
      <c r="AE33" s="114">
        <f t="shared" si="10"/>
        <v>2.5500955197467334</v>
      </c>
      <c r="AF33" s="114">
        <f t="shared" si="1"/>
        <v>-3.4455033408469338E-2</v>
      </c>
      <c r="AG33" s="114">
        <f t="shared" si="2"/>
        <v>0.5605596459435922</v>
      </c>
      <c r="AH33" s="114">
        <f t="shared" si="45"/>
        <v>0.76640782473373736</v>
      </c>
      <c r="AI33" s="111">
        <v>4.8591089441054747</v>
      </c>
      <c r="AJ33" s="111">
        <v>4.0927011193717373</v>
      </c>
      <c r="AK33" s="111">
        <v>0.13593817353882906</v>
      </c>
      <c r="AL33" s="111">
        <v>-3.2179993344465849E-2</v>
      </c>
      <c r="AM33" s="111">
        <f t="shared" si="27"/>
        <v>0.5605596459435922</v>
      </c>
      <c r="AN33" s="111">
        <v>0.63679586659903142</v>
      </c>
      <c r="AO33" s="111">
        <v>0.49430677175144583</v>
      </c>
      <c r="AP33" s="27">
        <v>4.6787414931190252</v>
      </c>
      <c r="AQ33" s="27">
        <v>2.3235873688360829</v>
      </c>
      <c r="AR33" s="27">
        <v>2.1595298106124803</v>
      </c>
      <c r="AS33" s="27">
        <v>-0.36433018337301193</v>
      </c>
      <c r="AT33" s="27">
        <v>0.46156211318545332</v>
      </c>
      <c r="AU33" s="27">
        <v>-1.1747247487625363</v>
      </c>
      <c r="AV33" s="27">
        <v>-0.50496874623223686</v>
      </c>
      <c r="AW33" s="27">
        <v>-0.33631118401268068</v>
      </c>
      <c r="AX33" s="27">
        <v>-0.61224950186656901</v>
      </c>
      <c r="AY33" s="27">
        <v>-0.16552656323460271</v>
      </c>
      <c r="AZ33" s="27">
        <v>-0.75546968676598614</v>
      </c>
      <c r="BA33" s="27">
        <v>-0.40035141987763989</v>
      </c>
      <c r="BB33" s="27">
        <v>-0.59291632637783742</v>
      </c>
      <c r="BC33" s="27">
        <v>-0.87422893624674036</v>
      </c>
      <c r="BD33" s="27">
        <v>-0.49359005311443749</v>
      </c>
      <c r="BE33" s="27">
        <v>-0.7316024086963322</v>
      </c>
      <c r="BF33" s="27">
        <v>-0.18905605478411885</v>
      </c>
      <c r="BG33" s="27">
        <v>0.18054279900644754</v>
      </c>
      <c r="BH33" s="166">
        <v>8</v>
      </c>
      <c r="BI33" s="166">
        <v>1275</v>
      </c>
      <c r="BJ33" s="172">
        <f t="shared" si="12"/>
        <v>3.0424037978991143E-3</v>
      </c>
      <c r="BK33" s="166">
        <v>371</v>
      </c>
      <c r="BL33" s="166">
        <v>3024.7977999999998</v>
      </c>
      <c r="BM33" s="172">
        <f t="shared" si="13"/>
        <v>9.3479221527168366E-2</v>
      </c>
      <c r="BN33" s="166">
        <v>14</v>
      </c>
      <c r="BO33" s="166">
        <v>5950</v>
      </c>
      <c r="BP33" s="172">
        <f t="shared" si="14"/>
        <v>4.8538188866981073E-2</v>
      </c>
      <c r="BQ33" s="166">
        <v>33</v>
      </c>
      <c r="BR33" s="166">
        <v>5215.1514999999999</v>
      </c>
      <c r="BS33" s="172">
        <f t="shared" si="29"/>
        <v>0.22835254442919128</v>
      </c>
      <c r="BT33" s="172">
        <f t="shared" si="33"/>
        <v>0.23143178029087755</v>
      </c>
      <c r="BU33" s="166">
        <v>32</v>
      </c>
      <c r="BV33" s="166">
        <v>4753.125</v>
      </c>
      <c r="BW33" s="172">
        <f t="shared" si="15"/>
        <v>0.20181535217075927</v>
      </c>
      <c r="BX33" s="172">
        <f t="shared" si="34"/>
        <v>0.20604027473403763</v>
      </c>
      <c r="BY33" s="166">
        <v>55</v>
      </c>
      <c r="BZ33" s="166">
        <v>4003.6363999999999</v>
      </c>
      <c r="CA33" s="172">
        <f t="shared" si="30"/>
        <v>9.9532467148577608E-2</v>
      </c>
      <c r="CB33" s="165">
        <f t="shared" si="16"/>
        <v>3352612170364.583</v>
      </c>
      <c r="CC33" s="18">
        <f t="shared" si="17"/>
        <v>12004806688231.234</v>
      </c>
      <c r="CD33" s="18">
        <f t="shared" si="18"/>
        <v>1716174458595.5542</v>
      </c>
      <c r="CE33" s="18">
        <f t="shared" si="19"/>
        <v>753659215535.32605</v>
      </c>
      <c r="CF33" s="18">
        <f t="shared" si="20"/>
        <v>2212343452426.3857</v>
      </c>
      <c r="CG33" s="170">
        <f t="shared" si="21"/>
        <v>3940801039439.4038</v>
      </c>
      <c r="CH33">
        <v>14110953570304</v>
      </c>
      <c r="CI33" s="169">
        <v>2017263478930</v>
      </c>
      <c r="CJ33" s="169">
        <v>885882669704</v>
      </c>
      <c r="CK33" s="169">
        <v>2600481336310</v>
      </c>
      <c r="CL33">
        <v>0.85074383020400002</v>
      </c>
      <c r="CM33" s="169">
        <v>3561395127380</v>
      </c>
      <c r="CN33">
        <v>1823048728576</v>
      </c>
    </row>
    <row r="34" spans="1:92" ht="15">
      <c r="A34" s="20">
        <v>2007</v>
      </c>
      <c r="B34" s="114">
        <f t="shared" si="35"/>
        <v>5.3990748726427729</v>
      </c>
      <c r="C34" s="114">
        <f t="shared" si="36"/>
        <v>0.74191609303709505</v>
      </c>
      <c r="D34" s="114">
        <f t="shared" si="37"/>
        <v>0.25808390696290495</v>
      </c>
      <c r="E34" s="114">
        <f t="shared" si="40"/>
        <v>0.17443747891496159</v>
      </c>
      <c r="F34" s="114">
        <f t="shared" si="41"/>
        <v>2.8037474288864863</v>
      </c>
      <c r="G34" s="114">
        <f t="shared" si="42"/>
        <v>1.9076837111447722</v>
      </c>
      <c r="H34" s="114">
        <f t="shared" si="43"/>
        <v>-7.3742736232525474E-2</v>
      </c>
      <c r="I34" s="114">
        <f t="shared" si="25"/>
        <v>0.58694898992907851</v>
      </c>
      <c r="J34" s="114">
        <f t="shared" si="7"/>
        <v>0.51320625369655304</v>
      </c>
      <c r="K34" s="110">
        <f t="shared" si="38"/>
        <v>4.0056605355258776</v>
      </c>
      <c r="L34" s="27">
        <v>2.3198716585078838</v>
      </c>
      <c r="M34" s="27">
        <v>9.3920909175372116E-2</v>
      </c>
      <c r="N34" s="27">
        <v>2.2259507493325117</v>
      </c>
      <c r="O34" s="27">
        <v>0.26638277509676273</v>
      </c>
      <c r="P34" s="27">
        <v>0.10880532404106719</v>
      </c>
      <c r="Q34" s="27">
        <v>0.8175726971264573</v>
      </c>
      <c r="R34" s="27">
        <v>0.58694898992907851</v>
      </c>
      <c r="S34" s="26">
        <f t="shared" si="39"/>
        <v>1.3934143371168952</v>
      </c>
      <c r="T34" s="111">
        <v>0.48387577037860269</v>
      </c>
      <c r="U34" s="111">
        <v>0.35890119966129996</v>
      </c>
      <c r="V34" s="111">
        <v>6.5632154873894413E-2</v>
      </c>
      <c r="W34" s="111">
        <v>0.57722538388168809</v>
      </c>
      <c r="X34" s="111">
        <v>9.2220171678589688E-2</v>
      </c>
      <c r="Y34" s="111">
        <f t="shared" si="44"/>
        <v>-7.3742736232525474E-2</v>
      </c>
      <c r="Z34" s="111">
        <v>0.74905241650974974</v>
      </c>
      <c r="AA34" s="111">
        <v>0.82279515274227522</v>
      </c>
      <c r="AB34" s="114">
        <f t="shared" si="8"/>
        <v>6.1137027165973254</v>
      </c>
      <c r="AC34" s="114">
        <f t="shared" si="9"/>
        <v>0.17443747891496159</v>
      </c>
      <c r="AD34" s="114">
        <f t="shared" si="0"/>
        <v>2.8037474288864863</v>
      </c>
      <c r="AE34" s="114">
        <f t="shared" si="10"/>
        <v>2.6223115550993246</v>
      </c>
      <c r="AF34" s="114">
        <f t="shared" si="1"/>
        <v>-7.3742736232525474E-2</v>
      </c>
      <c r="AG34" s="114">
        <f t="shared" si="2"/>
        <v>0.58694898992907851</v>
      </c>
      <c r="AH34" s="114">
        <f t="shared" si="45"/>
        <v>0.71462784395455259</v>
      </c>
      <c r="AI34" s="111">
        <v>5.3780195959905379</v>
      </c>
      <c r="AJ34" s="111">
        <v>4.6633917520359853</v>
      </c>
      <c r="AK34" s="111">
        <v>8.8515190697730034E-2</v>
      </c>
      <c r="AL34" s="111">
        <v>-2.5403277458148417E-2</v>
      </c>
      <c r="AM34" s="111">
        <f t="shared" si="27"/>
        <v>0.58694898992907851</v>
      </c>
      <c r="AN34" s="111">
        <v>0.67408113973571115</v>
      </c>
      <c r="AO34" s="111">
        <v>0.51211933997472692</v>
      </c>
      <c r="AP34" s="27">
        <v>4.6315365525527739</v>
      </c>
      <c r="AQ34" s="27">
        <v>2.3630797609910856</v>
      </c>
      <c r="AR34" s="27">
        <v>2.1036358793178813</v>
      </c>
      <c r="AS34" s="27">
        <v>-0.38400955550061183</v>
      </c>
      <c r="AT34" s="27">
        <v>0.45419826777755123</v>
      </c>
      <c r="AU34" s="27">
        <v>-1.2673008399776451</v>
      </c>
      <c r="AV34" s="27">
        <v>-0.54423773952973098</v>
      </c>
      <c r="AW34" s="27">
        <v>-0.42271542560162884</v>
      </c>
      <c r="AX34" s="27">
        <v>-0.61492660200413685</v>
      </c>
      <c r="AY34" s="27">
        <v>-0.25164893429005691</v>
      </c>
      <c r="AZ34" s="27">
        <v>-0.94076100147495378</v>
      </c>
      <c r="BA34" s="27">
        <v>-0.48815781681492154</v>
      </c>
      <c r="BB34" s="27">
        <v>-0.81549580711559</v>
      </c>
      <c r="BC34" s="27">
        <v>-0.82100015281173599</v>
      </c>
      <c r="BD34" s="27">
        <v>-0.55789870119294815</v>
      </c>
      <c r="BE34" s="27">
        <v>-0.78378299120234607</v>
      </c>
      <c r="BF34" s="27">
        <v>-0.19345307037966356</v>
      </c>
      <c r="BG34" s="27">
        <v>0.22037656652740495</v>
      </c>
      <c r="BH34" s="166">
        <v>20</v>
      </c>
      <c r="BI34" s="166">
        <v>1470</v>
      </c>
      <c r="BJ34" s="172">
        <f t="shared" si="12"/>
        <v>7.3661133266051419E-3</v>
      </c>
      <c r="BK34" s="166">
        <v>415</v>
      </c>
      <c r="BL34" s="166">
        <v>3273.4940000000001</v>
      </c>
      <c r="BM34" s="172">
        <f t="shared" si="13"/>
        <v>0.11025520407563374</v>
      </c>
      <c r="BN34" s="166">
        <v>15</v>
      </c>
      <c r="BO34" s="166">
        <v>7320</v>
      </c>
      <c r="BP34" s="172">
        <f t="shared" si="14"/>
        <v>6.1020229926830469E-2</v>
      </c>
      <c r="BQ34" s="166">
        <v>53</v>
      </c>
      <c r="BR34" s="166">
        <v>5328.3019000000004</v>
      </c>
      <c r="BS34" s="172">
        <f t="shared" si="29"/>
        <v>0.33303970695874269</v>
      </c>
      <c r="BT34" s="172">
        <f t="shared" si="33"/>
        <v>0.35967082808327477</v>
      </c>
      <c r="BU34" s="166">
        <v>50</v>
      </c>
      <c r="BV34" s="166">
        <v>5152</v>
      </c>
      <c r="BW34" s="172">
        <f t="shared" si="15"/>
        <v>0.30379259313001877</v>
      </c>
      <c r="BX34" s="172">
        <f t="shared" si="34"/>
        <v>0.33543940841889169</v>
      </c>
      <c r="BY34" s="166">
        <v>55</v>
      </c>
      <c r="BZ34" s="166">
        <v>4458.1818000000003</v>
      </c>
      <c r="CA34" s="172">
        <f t="shared" si="30"/>
        <v>0.1049706084615484</v>
      </c>
      <c r="CB34" s="165">
        <f t="shared" si="16"/>
        <v>3991250025140.4263</v>
      </c>
      <c r="CC34" s="18">
        <f t="shared" si="17"/>
        <v>12321413954012.414</v>
      </c>
      <c r="CD34" s="18">
        <f t="shared" si="18"/>
        <v>1799403249244.7422</v>
      </c>
      <c r="CE34" s="18">
        <f t="shared" si="19"/>
        <v>847946940858.26831</v>
      </c>
      <c r="CF34" s="18">
        <f t="shared" si="20"/>
        <v>2335891947218.9092</v>
      </c>
      <c r="CG34" s="170">
        <f t="shared" si="21"/>
        <v>4569641155814.5693</v>
      </c>
      <c r="CH34">
        <v>14106968981504</v>
      </c>
      <c r="CI34" s="169">
        <v>2060163380360</v>
      </c>
      <c r="CJ34" s="169">
        <v>970826987657</v>
      </c>
      <c r="CK34" s="169">
        <v>2674397221500</v>
      </c>
      <c r="CL34">
        <v>0.873427450657</v>
      </c>
      <c r="CM34" s="169">
        <v>4129692817100</v>
      </c>
      <c r="CN34">
        <v>1861818384384</v>
      </c>
    </row>
    <row r="35" spans="1:92" ht="15">
      <c r="A35" s="20">
        <v>2008</v>
      </c>
      <c r="B35" s="114">
        <f t="shared" si="35"/>
        <v>5.1439335605754106</v>
      </c>
      <c r="C35" s="114">
        <f t="shared" si="36"/>
        <v>0.75614416472952606</v>
      </c>
      <c r="D35" s="114">
        <f t="shared" si="37"/>
        <v>0.24385583527047408</v>
      </c>
      <c r="E35" s="114">
        <f t="shared" si="40"/>
        <v>0.16186400182962177</v>
      </c>
      <c r="F35" s="114">
        <f t="shared" si="41"/>
        <v>2.8972253552408058</v>
      </c>
      <c r="G35" s="114">
        <f t="shared" si="42"/>
        <v>1.4471821539461169</v>
      </c>
      <c r="H35" s="114">
        <f t="shared" si="43"/>
        <v>3.9162550675159724E-2</v>
      </c>
      <c r="I35" s="114">
        <f t="shared" si="25"/>
        <v>0.59849949888370657</v>
      </c>
      <c r="J35" s="114">
        <f t="shared" si="7"/>
        <v>0.6376620495588663</v>
      </c>
      <c r="K35" s="110">
        <f t="shared" si="38"/>
        <v>3.8895553455854706</v>
      </c>
      <c r="L35" s="27">
        <v>2.4449385027784709</v>
      </c>
      <c r="M35" s="27">
        <v>0.10987321322670454</v>
      </c>
      <c r="N35" s="27">
        <v>2.3350652895517667</v>
      </c>
      <c r="O35" s="27">
        <v>0.27945269817914287</v>
      </c>
      <c r="P35" s="27">
        <v>0.10252411562547958</v>
      </c>
      <c r="Q35" s="27">
        <v>0.57401374334537469</v>
      </c>
      <c r="R35" s="27">
        <v>0.59849949888370657</v>
      </c>
      <c r="S35" s="26">
        <f t="shared" si="39"/>
        <v>1.2543782149899405</v>
      </c>
      <c r="T35" s="111">
        <v>0.45228685246233485</v>
      </c>
      <c r="U35" s="111">
        <v>0.35922816841326943</v>
      </c>
      <c r="V35" s="111">
        <v>5.9339886204142191E-2</v>
      </c>
      <c r="W35" s="111">
        <v>0.4643540676982269</v>
      </c>
      <c r="X35" s="111">
        <v>8.0830759788032822E-2</v>
      </c>
      <c r="Y35" s="111">
        <f t="shared" si="44"/>
        <v>3.9162550675159724E-2</v>
      </c>
      <c r="Z35" s="111">
        <v>0.73122837534104468</v>
      </c>
      <c r="AA35" s="111">
        <v>0.69206582466588495</v>
      </c>
      <c r="AB35" s="114">
        <f t="shared" si="8"/>
        <v>5.9840910633803626</v>
      </c>
      <c r="AC35" s="114">
        <f t="shared" si="9"/>
        <v>0.16186400182962177</v>
      </c>
      <c r="AD35" s="114">
        <f t="shared" si="0"/>
        <v>2.8972253552408058</v>
      </c>
      <c r="AE35" s="114">
        <f t="shared" si="10"/>
        <v>2.2873396567510689</v>
      </c>
      <c r="AF35" s="114">
        <f t="shared" si="1"/>
        <v>3.9162550675159724E-2</v>
      </c>
      <c r="AG35" s="114">
        <f t="shared" si="2"/>
        <v>0.59849949888370657</v>
      </c>
      <c r="AH35" s="114">
        <f t="shared" si="45"/>
        <v>0.84015750280495194</v>
      </c>
      <c r="AI35" s="111">
        <v>5.2425867161948787</v>
      </c>
      <c r="AJ35" s="111">
        <v>4.4024292133899268</v>
      </c>
      <c r="AK35" s="111">
        <v>0.10262310761521712</v>
      </c>
      <c r="AL35" s="111">
        <v>-3.1792869207804872E-2</v>
      </c>
      <c r="AM35" s="111">
        <f t="shared" si="27"/>
        <v>0.59849949888370657</v>
      </c>
      <c r="AN35" s="111">
        <v>0.69765344478660074</v>
      </c>
      <c r="AO35" s="111">
        <v>0.5143968245357653</v>
      </c>
      <c r="AP35" s="27">
        <v>4.7333850889471751</v>
      </c>
      <c r="AQ35" s="27">
        <v>2.4532137765215167</v>
      </c>
      <c r="AR35" s="27">
        <v>2.0795849584822581</v>
      </c>
      <c r="AS35" s="27">
        <v>-0.40706769906092444</v>
      </c>
      <c r="AT35" s="27">
        <v>0.4393441309768461</v>
      </c>
      <c r="AU35" s="27">
        <v>-1.2783674553294377</v>
      </c>
      <c r="AV35" s="27">
        <v>-0.59644363285805579</v>
      </c>
      <c r="AW35" s="27">
        <v>-0.49808090863378768</v>
      </c>
      <c r="AX35" s="27">
        <v>-0.63838472191850715</v>
      </c>
      <c r="AY35" s="27">
        <v>-0.39273382004735596</v>
      </c>
      <c r="AZ35" s="27">
        <v>-0.95025423284583532</v>
      </c>
      <c r="BA35" s="27">
        <v>-0.56999638544068321</v>
      </c>
      <c r="BB35" s="27">
        <v>-0.98944810818999995</v>
      </c>
      <c r="BC35" s="27">
        <v>-0.90130118494075306</v>
      </c>
      <c r="BD35" s="27">
        <v>-0.59151230101302454</v>
      </c>
      <c r="BE35" s="27">
        <v>-0.9040409453882845</v>
      </c>
      <c r="BF35" s="27">
        <v>-0.2179626160408738</v>
      </c>
      <c r="BG35" s="27">
        <v>0.30002678848790115</v>
      </c>
      <c r="BH35" s="166">
        <v>42</v>
      </c>
      <c r="BI35" s="166">
        <v>1992.8570999999999</v>
      </c>
      <c r="BJ35" s="172">
        <f t="shared" si="12"/>
        <v>1.8798173852985659E-2</v>
      </c>
      <c r="BK35" s="166">
        <v>469</v>
      </c>
      <c r="BL35" s="166">
        <v>3434.7548000000002</v>
      </c>
      <c r="BM35" s="172">
        <f t="shared" si="13"/>
        <v>0.12962062991062384</v>
      </c>
      <c r="BN35" s="166">
        <v>14</v>
      </c>
      <c r="BO35" s="166">
        <v>8135.7142999999996</v>
      </c>
      <c r="BP35" s="172">
        <f t="shared" si="14"/>
        <v>6.2522528153748022E-2</v>
      </c>
      <c r="BQ35" s="166">
        <v>87</v>
      </c>
      <c r="BR35" s="166">
        <v>5418.3908000000001</v>
      </c>
      <c r="BS35" s="172">
        <f t="shared" si="29"/>
        <v>0.51762023286189041</v>
      </c>
      <c r="BT35" s="172">
        <f>AVERAGE(BS34:BS35)</f>
        <v>0.42532996991031657</v>
      </c>
      <c r="BU35" s="166">
        <v>82</v>
      </c>
      <c r="BV35" s="166">
        <v>5560.9755999999998</v>
      </c>
      <c r="BW35" s="172">
        <f t="shared" si="15"/>
        <v>0.50071027995589712</v>
      </c>
      <c r="BX35" s="172">
        <f>AVERAGE(BW34:BW35)</f>
        <v>0.40225143654295792</v>
      </c>
      <c r="BY35" s="166">
        <v>59</v>
      </c>
      <c r="BZ35" s="166">
        <v>4823.7287999999999</v>
      </c>
      <c r="CA35" s="172">
        <f t="shared" si="30"/>
        <v>0.11933846293917325</v>
      </c>
      <c r="CB35" s="165">
        <f t="shared" si="16"/>
        <v>4452560065386.6797</v>
      </c>
      <c r="CC35" s="18">
        <f t="shared" si="17"/>
        <v>12427805684255.273</v>
      </c>
      <c r="CD35" s="18">
        <f t="shared" si="18"/>
        <v>1821743354969.7568</v>
      </c>
      <c r="CE35" s="18">
        <f t="shared" si="19"/>
        <v>910706285559.31531</v>
      </c>
      <c r="CF35" s="18">
        <f t="shared" si="20"/>
        <v>2384813681948.1284</v>
      </c>
      <c r="CG35" s="170">
        <f t="shared" si="21"/>
        <v>5001310354072.9355</v>
      </c>
      <c r="CH35">
        <v>13959455309824</v>
      </c>
      <c r="CI35" s="169">
        <v>2046261874040</v>
      </c>
      <c r="CJ35" s="169">
        <v>1022945161570</v>
      </c>
      <c r="CK35" s="169">
        <v>2678727110900</v>
      </c>
      <c r="CL35">
        <v>0.89027869701399998</v>
      </c>
      <c r="CM35" s="169">
        <v>4519802483620</v>
      </c>
      <c r="CN35">
        <v>1849255264256</v>
      </c>
    </row>
    <row r="36" spans="1:92" ht="15">
      <c r="A36" s="20">
        <v>2009</v>
      </c>
      <c r="B36" s="114">
        <f t="shared" si="35"/>
        <v>5.5633660009646162</v>
      </c>
      <c r="C36" s="114">
        <f t="shared" si="36"/>
        <v>0.75839010113196514</v>
      </c>
      <c r="D36" s="114">
        <f t="shared" si="37"/>
        <v>0.24160989886803483</v>
      </c>
      <c r="E36" s="114">
        <f t="shared" si="40"/>
        <v>0.17505950400499629</v>
      </c>
      <c r="F36" s="114">
        <f t="shared" si="41"/>
        <v>3.1240520238636362</v>
      </c>
      <c r="G36" s="114">
        <f t="shared" si="42"/>
        <v>1.5000659442791795</v>
      </c>
      <c r="H36" s="114">
        <f t="shared" si="43"/>
        <v>0.13234991119680917</v>
      </c>
      <c r="I36" s="114">
        <f t="shared" si="25"/>
        <v>0.63183861761999538</v>
      </c>
      <c r="J36" s="114">
        <f t="shared" si="7"/>
        <v>0.76418852881680455</v>
      </c>
      <c r="K36" s="110">
        <f t="shared" si="38"/>
        <v>4.219201704105692</v>
      </c>
      <c r="L36" s="27">
        <v>2.6585288797689368</v>
      </c>
      <c r="M36" s="27">
        <v>0.13083809082840528</v>
      </c>
      <c r="N36" s="27">
        <v>2.5276907889405318</v>
      </c>
      <c r="O36" s="27">
        <v>0.36274977155630472</v>
      </c>
      <c r="P36" s="27">
        <v>0.11265834824868602</v>
      </c>
      <c r="Q36" s="27">
        <v>0.58426417774017381</v>
      </c>
      <c r="R36" s="27">
        <v>0.63183861761999538</v>
      </c>
      <c r="S36" s="26">
        <f t="shared" si="39"/>
        <v>1.3441642968589242</v>
      </c>
      <c r="T36" s="111">
        <v>0.46552314409469925</v>
      </c>
      <c r="U36" s="111">
        <v>0.44589859995650788</v>
      </c>
      <c r="V36" s="111">
        <v>6.2401155756310264E-2</v>
      </c>
      <c r="W36" s="111">
        <v>0.47535430723270955</v>
      </c>
      <c r="X36" s="111">
        <v>0.10501291018130272</v>
      </c>
      <c r="Y36" s="111">
        <f t="shared" si="44"/>
        <v>0.13234991119680917</v>
      </c>
      <c r="Z36" s="111">
        <v>0.86840605175155683</v>
      </c>
      <c r="AA36" s="111">
        <v>0.73605614055474766</v>
      </c>
      <c r="AB36" s="114">
        <f t="shared" si="8"/>
        <v>6.7184600346703078</v>
      </c>
      <c r="AC36" s="114">
        <f t="shared" si="9"/>
        <v>0.17505950400499629</v>
      </c>
      <c r="AD36" s="114">
        <f t="shared" si="0"/>
        <v>3.1240520238636362</v>
      </c>
      <c r="AE36" s="114">
        <f t="shared" si="10"/>
        <v>2.6551599779848711</v>
      </c>
      <c r="AF36" s="114">
        <f t="shared" si="1"/>
        <v>0.13234991119680917</v>
      </c>
      <c r="AG36" s="114">
        <f t="shared" si="2"/>
        <v>0.63183861761999538</v>
      </c>
      <c r="AH36" s="114">
        <f t="shared" si="45"/>
        <v>1.1550940337056916</v>
      </c>
      <c r="AI36" s="111">
        <v>6.0856417904188218</v>
      </c>
      <c r="AJ36" s="111">
        <v>4.9305477567131302</v>
      </c>
      <c r="AK36" s="111">
        <v>8.5948817800570398E-2</v>
      </c>
      <c r="AL36" s="111">
        <v>-3.5709282475416146E-2</v>
      </c>
      <c r="AM36" s="111">
        <f t="shared" si="27"/>
        <v>0.63183861761999538</v>
      </c>
      <c r="AN36" s="111">
        <v>0.75289547048825312</v>
      </c>
      <c r="AO36" s="111">
        <v>0.53128786354637825</v>
      </c>
      <c r="AP36" s="27">
        <v>5.0222364087165046</v>
      </c>
      <c r="AQ36" s="27">
        <v>2.6506120559433586</v>
      </c>
      <c r="AR36" s="27">
        <v>2.1405805322633205</v>
      </c>
      <c r="AS36" s="27">
        <v>-0.4726051109886184</v>
      </c>
      <c r="AT36" s="27">
        <v>0.4262205834333419</v>
      </c>
      <c r="AU36" s="27">
        <v>-1.4202883642173942</v>
      </c>
      <c r="AV36" s="27">
        <v>-0.65233547459759533</v>
      </c>
      <c r="AW36" s="27">
        <v>-0.58105602662956701</v>
      </c>
      <c r="AX36" s="27">
        <v>-0.79732225573098381</v>
      </c>
      <c r="AY36" s="27">
        <v>-0.5364106506394577</v>
      </c>
      <c r="AZ36" s="27">
        <v>-1.0219534908171963</v>
      </c>
      <c r="BA36" s="27">
        <v>-0.74793674667257659</v>
      </c>
      <c r="BB36" s="27">
        <v>-1.2483958389615377</v>
      </c>
      <c r="BC36" s="27">
        <v>-1.0493558065654782</v>
      </c>
      <c r="BD36" s="27">
        <v>-0.69476612800068227</v>
      </c>
      <c r="BE36" s="27">
        <v>-1.0685201679603002</v>
      </c>
      <c r="BF36" s="27">
        <v>-0.44055331145659848</v>
      </c>
      <c r="BG36" s="27">
        <v>0.30372969443816666</v>
      </c>
      <c r="BH36" s="166">
        <v>28</v>
      </c>
      <c r="BI36" s="166">
        <v>1564.2856999999999</v>
      </c>
      <c r="BJ36" s="172">
        <f t="shared" si="12"/>
        <v>8.8522424178559874E-3</v>
      </c>
      <c r="BK36" s="166">
        <v>359</v>
      </c>
      <c r="BL36" s="166">
        <v>2957.3816000000002</v>
      </c>
      <c r="BM36" s="172">
        <f t="shared" si="13"/>
        <v>8.7554914055675517E-2</v>
      </c>
      <c r="BN36" s="166">
        <v>10</v>
      </c>
      <c r="BO36" s="166">
        <v>6320</v>
      </c>
      <c r="BP36" s="172">
        <f t="shared" si="14"/>
        <v>3.565383414526363E-2</v>
      </c>
      <c r="BQ36" s="166">
        <v>32</v>
      </c>
      <c r="BR36" s="166">
        <v>3190.625</v>
      </c>
      <c r="BS36" s="172">
        <f t="shared" si="29"/>
        <v>0.12192210316639349</v>
      </c>
      <c r="BT36" s="172">
        <f t="shared" si="33"/>
        <v>0.31189112427057902</v>
      </c>
      <c r="BU36" s="166">
        <v>29</v>
      </c>
      <c r="BV36" s="166">
        <v>3310.3447999999999</v>
      </c>
      <c r="BW36" s="172">
        <f t="shared" si="15"/>
        <v>0.11463782376528983</v>
      </c>
      <c r="BX36" s="172">
        <f t="shared" si="34"/>
        <v>0.29950547479784212</v>
      </c>
      <c r="BY36" s="166">
        <v>54</v>
      </c>
      <c r="BZ36" s="166">
        <v>3588.8888999999999</v>
      </c>
      <c r="CA36" s="172">
        <f t="shared" si="30"/>
        <v>8.5582612189821952E-2</v>
      </c>
      <c r="CB36" s="165">
        <f t="shared" si="16"/>
        <v>4947898795863.3379</v>
      </c>
      <c r="CC36" s="18">
        <f t="shared" si="17"/>
        <v>12126104009706.102</v>
      </c>
      <c r="CD36" s="18">
        <f t="shared" si="18"/>
        <v>1772600381280.3313</v>
      </c>
      <c r="CE36" s="18">
        <f t="shared" si="19"/>
        <v>837419937389.52136</v>
      </c>
      <c r="CF36" s="18">
        <f t="shared" si="20"/>
        <v>2264478679035.3188</v>
      </c>
      <c r="CG36" s="170">
        <f t="shared" si="21"/>
        <v>5514235760333.2969</v>
      </c>
      <c r="CH36">
        <v>13514059022336</v>
      </c>
      <c r="CI36" s="169">
        <v>1975492388690</v>
      </c>
      <c r="CJ36" s="169">
        <v>933271102681</v>
      </c>
      <c r="CK36" s="169">
        <v>2523671122960</v>
      </c>
      <c r="CL36">
        <v>0.89729547500600004</v>
      </c>
      <c r="CM36" s="169">
        <v>4983345307600</v>
      </c>
      <c r="CN36">
        <v>1785299206144</v>
      </c>
    </row>
    <row r="37" spans="1:92" ht="15">
      <c r="A37" s="20">
        <v>2010</v>
      </c>
      <c r="B37" s="114">
        <f t="shared" si="35"/>
        <v>5.130780821185466</v>
      </c>
      <c r="C37" s="114">
        <f t="shared" si="36"/>
        <v>0.78174304593150223</v>
      </c>
      <c r="D37" s="114">
        <f t="shared" si="37"/>
        <v>0.21825695406849771</v>
      </c>
      <c r="E37" s="114">
        <f t="shared" si="40"/>
        <v>0.16128861707905598</v>
      </c>
      <c r="F37" s="114">
        <f t="shared" si="41"/>
        <v>2.7907554384197222</v>
      </c>
      <c r="G37" s="114">
        <f t="shared" si="42"/>
        <v>1.5081580479199537</v>
      </c>
      <c r="H37" s="114">
        <f t="shared" si="43"/>
        <v>2.2288297418440073E-2</v>
      </c>
      <c r="I37" s="114">
        <f t="shared" si="25"/>
        <v>0.64829042034829376</v>
      </c>
      <c r="J37" s="114">
        <f t="shared" si="7"/>
        <v>0.67057871776673383</v>
      </c>
      <c r="K37" s="110">
        <f t="shared" si="38"/>
        <v>4.0109522271604607</v>
      </c>
      <c r="L37" s="27">
        <v>2.4178838085477761</v>
      </c>
      <c r="M37" s="27">
        <v>0.11071722977566684</v>
      </c>
      <c r="N37" s="27">
        <v>2.3071665787721094</v>
      </c>
      <c r="O37" s="27">
        <v>0.34750178249626679</v>
      </c>
      <c r="P37" s="27">
        <v>0.10554524094467842</v>
      </c>
      <c r="Q37" s="27">
        <v>0.60244820459911297</v>
      </c>
      <c r="R37" s="27">
        <v>0.64829042034829376</v>
      </c>
      <c r="S37" s="26">
        <f t="shared" si="39"/>
        <v>1.1198285940250052</v>
      </c>
      <c r="T37" s="111">
        <v>0.37287162987194611</v>
      </c>
      <c r="U37" s="111">
        <v>0.40855271829129769</v>
      </c>
      <c r="V37" s="111">
        <v>5.5743376134377562E-2</v>
      </c>
      <c r="W37" s="111">
        <v>0.39308413426809796</v>
      </c>
      <c r="X37" s="111">
        <v>0.11042326454071415</v>
      </c>
      <c r="Y37" s="111">
        <f t="shared" si="44"/>
        <v>2.2288297418440073E-2</v>
      </c>
      <c r="Z37" s="111">
        <v>0.78663882313983224</v>
      </c>
      <c r="AA37" s="111">
        <v>0.76435052572139217</v>
      </c>
      <c r="AB37" s="114">
        <f t="shared" si="8"/>
        <v>6.3009095367273389</v>
      </c>
      <c r="AC37" s="114">
        <f t="shared" si="9"/>
        <v>0.16128861707905598</v>
      </c>
      <c r="AD37" s="114">
        <f t="shared" si="0"/>
        <v>2.7907554384197222</v>
      </c>
      <c r="AE37" s="114">
        <f t="shared" si="10"/>
        <v>2.6782867634618266</v>
      </c>
      <c r="AF37" s="114">
        <f t="shared" si="1"/>
        <v>2.2288297418440073E-2</v>
      </c>
      <c r="AG37" s="114">
        <f t="shared" si="2"/>
        <v>0.64829042034829376</v>
      </c>
      <c r="AH37" s="114">
        <f t="shared" si="45"/>
        <v>1.1701287155418729</v>
      </c>
      <c r="AI37" s="111">
        <v>5.650762239177423</v>
      </c>
      <c r="AJ37" s="111">
        <v>4.4806335236355501</v>
      </c>
      <c r="AK37" s="111">
        <v>8.6441380196988826E-2</v>
      </c>
      <c r="AL37" s="111">
        <v>-3.4801753009298879E-2</v>
      </c>
      <c r="AM37" s="111">
        <f t="shared" si="27"/>
        <v>0.64829042034829376</v>
      </c>
      <c r="AN37" s="111">
        <v>0.78320086818985113</v>
      </c>
      <c r="AO37" s="111">
        <v>0.53772981299031009</v>
      </c>
      <c r="AP37" s="27">
        <v>4.9994154726405204</v>
      </c>
      <c r="AQ37" s="27">
        <v>2.7232539689637978</v>
      </c>
      <c r="AR37" s="27">
        <v>2.0559722804690899</v>
      </c>
      <c r="AS37" s="27">
        <v>-0.52112458004354822</v>
      </c>
      <c r="AT37" s="27">
        <v>0.41124253259615479</v>
      </c>
      <c r="AU37" s="27">
        <v>-1.443145077716155</v>
      </c>
      <c r="AV37" s="27">
        <v>-0.7077673082204804</v>
      </c>
      <c r="AW37" s="27">
        <v>-0.6321470094326076</v>
      </c>
      <c r="AX37" s="27">
        <v>-0.8007170770573282</v>
      </c>
      <c r="AY37" s="27">
        <v>-0.5725054003205351</v>
      </c>
      <c r="AZ37" s="27">
        <v>-1.1253468766024191</v>
      </c>
      <c r="BA37" s="27">
        <v>-0.7954604486543384</v>
      </c>
      <c r="BB37" s="27">
        <v>-1.2457312881110498</v>
      </c>
      <c r="BC37" s="27">
        <v>-0.94432654828930274</v>
      </c>
      <c r="BD37" s="27">
        <v>-0.66912328533696852</v>
      </c>
      <c r="BE37" s="27">
        <v>-1.1104015268296263</v>
      </c>
      <c r="BF37" s="27">
        <v>-0.36960397078936974</v>
      </c>
      <c r="BG37" s="27">
        <v>0.27022584838103764</v>
      </c>
      <c r="BH37" s="166">
        <v>64</v>
      </c>
      <c r="BI37" s="166">
        <v>2081.25</v>
      </c>
      <c r="BJ37" s="172">
        <f t="shared" si="12"/>
        <v>2.4267857403682827E-2</v>
      </c>
      <c r="BK37" s="166">
        <v>403</v>
      </c>
      <c r="BL37" s="166">
        <v>3348.1390000000001</v>
      </c>
      <c r="BM37" s="172">
        <f t="shared" si="13"/>
        <v>0.10591465485383245</v>
      </c>
      <c r="BN37" s="166">
        <v>12</v>
      </c>
      <c r="BO37" s="166">
        <v>7475</v>
      </c>
      <c r="BP37" s="172">
        <f t="shared" si="14"/>
        <v>4.9059360460520111E-2</v>
      </c>
      <c r="BQ37" s="166">
        <v>62</v>
      </c>
      <c r="BR37" s="166">
        <v>4274.1935000000003</v>
      </c>
      <c r="BS37" s="172">
        <f t="shared" si="29"/>
        <v>0.29613103678345315</v>
      </c>
      <c r="BT37" s="172">
        <f t="shared" si="33"/>
        <v>0.28624153419844361</v>
      </c>
      <c r="BU37" s="166">
        <v>57</v>
      </c>
      <c r="BV37" s="166">
        <v>4445.6139999999996</v>
      </c>
      <c r="BW37" s="172">
        <f t="shared" si="15"/>
        <v>0.28316832067233932</v>
      </c>
      <c r="BX37" s="172">
        <f t="shared" si="34"/>
        <v>0.27355173715747516</v>
      </c>
      <c r="BY37" s="166">
        <v>53</v>
      </c>
      <c r="BZ37" s="166">
        <v>4107.5472</v>
      </c>
      <c r="CA37" s="172">
        <f t="shared" si="30"/>
        <v>9.145856145977832E-2</v>
      </c>
      <c r="CB37" s="165">
        <f t="shared" si="16"/>
        <v>5488741662862.4951</v>
      </c>
      <c r="CC37" s="18">
        <f t="shared" si="17"/>
        <v>12739502563286.469</v>
      </c>
      <c r="CD37" s="18">
        <f t="shared" si="18"/>
        <v>1828397255039.3298</v>
      </c>
      <c r="CE37" s="18">
        <f t="shared" si="19"/>
        <v>894874106673.87146</v>
      </c>
      <c r="CF37" s="18">
        <f t="shared" si="20"/>
        <v>2380312986835.4663</v>
      </c>
      <c r="CG37" s="170">
        <f t="shared" si="21"/>
        <v>6042897037772.6631</v>
      </c>
      <c r="CH37">
        <v>14025710632960</v>
      </c>
      <c r="CI37" s="169">
        <v>2012996244860</v>
      </c>
      <c r="CJ37" s="169">
        <v>985222555652</v>
      </c>
      <c r="CK37" s="169">
        <v>2620634597260</v>
      </c>
      <c r="CL37">
        <v>0.90829640626899999</v>
      </c>
      <c r="CM37" s="169">
        <v>5461109010630</v>
      </c>
      <c r="CN37">
        <v>1819192328192</v>
      </c>
    </row>
    <row r="38" spans="1:92" ht="15">
      <c r="A38" s="20">
        <v>2011</v>
      </c>
      <c r="B38" s="114">
        <f t="shared" si="35"/>
        <v>4.3036571990769339</v>
      </c>
      <c r="C38" s="114">
        <f t="shared" si="36"/>
        <v>0.79263337080099416</v>
      </c>
      <c r="D38" s="114">
        <f t="shared" si="37"/>
        <v>0.20736662919900589</v>
      </c>
      <c r="E38" s="114">
        <f t="shared" si="40"/>
        <v>0.139312671712258</v>
      </c>
      <c r="F38" s="114">
        <f t="shared" si="41"/>
        <v>2.1808749963156986</v>
      </c>
      <c r="G38" s="114">
        <f t="shared" si="42"/>
        <v>1.2938940470675493</v>
      </c>
      <c r="H38" s="114">
        <f t="shared" si="43"/>
        <v>2.6837378614903984E-2</v>
      </c>
      <c r="I38" s="114">
        <f t="shared" si="25"/>
        <v>0.66273810536652433</v>
      </c>
      <c r="J38" s="114">
        <f t="shared" si="7"/>
        <v>0.68957548398142832</v>
      </c>
      <c r="K38" s="110">
        <f t="shared" si="38"/>
        <v>3.4112223124763155</v>
      </c>
      <c r="L38" s="27">
        <v>1.9197679495091677</v>
      </c>
      <c r="M38" s="27">
        <v>0.11472464561669679</v>
      </c>
      <c r="N38" s="27">
        <v>1.8050433038924709</v>
      </c>
      <c r="O38" s="27">
        <v>0.31408056319707606</v>
      </c>
      <c r="P38" s="27">
        <v>9.2499207974882203E-2</v>
      </c>
      <c r="Q38" s="27">
        <v>0.5368611320453619</v>
      </c>
      <c r="R38" s="27">
        <v>0.66273810536652433</v>
      </c>
      <c r="S38" s="26">
        <f t="shared" si="39"/>
        <v>0.89243488660061887</v>
      </c>
      <c r="T38" s="111">
        <v>0.26110704680653085</v>
      </c>
      <c r="U38" s="111">
        <v>0.35164859227851991</v>
      </c>
      <c r="V38" s="111">
        <v>4.6813463737375799E-2</v>
      </c>
      <c r="W38" s="111">
        <v>0.34535931028840433</v>
      </c>
      <c r="X38" s="111">
        <v>0.11249352651021201</v>
      </c>
      <c r="Y38" s="111">
        <f t="shared" si="44"/>
        <v>2.6837378614903984E-2</v>
      </c>
      <c r="Z38" s="111">
        <v>0.69145527554541852</v>
      </c>
      <c r="AA38" s="111">
        <v>0.66461789693051454</v>
      </c>
      <c r="AB38" s="114">
        <f t="shared" si="8"/>
        <v>5.3824820170140502</v>
      </c>
      <c r="AC38" s="114">
        <f t="shared" si="9"/>
        <v>0.139312671712258</v>
      </c>
      <c r="AD38" s="114">
        <f t="shared" si="0"/>
        <v>2.1808749963156986</v>
      </c>
      <c r="AE38" s="114">
        <f t="shared" si="10"/>
        <v>2.3727188650046651</v>
      </c>
      <c r="AF38" s="114">
        <f t="shared" si="1"/>
        <v>2.6837378614903984E-2</v>
      </c>
      <c r="AG38" s="114">
        <f t="shared" si="2"/>
        <v>0.66273810536652433</v>
      </c>
      <c r="AH38" s="114">
        <f t="shared" si="45"/>
        <v>1.0788248179371158</v>
      </c>
      <c r="AI38" s="111">
        <v>4.5887951040337622</v>
      </c>
      <c r="AJ38" s="111">
        <v>3.5099702860966464</v>
      </c>
      <c r="AK38" s="111">
        <v>9.0642688029671098E-2</v>
      </c>
      <c r="AL38" s="111">
        <v>-3.3394970009652053E-2</v>
      </c>
      <c r="AM38" s="111">
        <f t="shared" si="27"/>
        <v>0.66273810536652433</v>
      </c>
      <c r="AN38" s="111">
        <v>0.81179843244492134</v>
      </c>
      <c r="AO38" s="111">
        <v>0.54219673077938091</v>
      </c>
      <c r="AP38" s="27">
        <v>4.9829267006878126</v>
      </c>
      <c r="AQ38" s="27">
        <v>2.734980999970539</v>
      </c>
      <c r="AR38" s="27">
        <v>1.9880539622811462</v>
      </c>
      <c r="AS38" s="27">
        <v>-0.5291403091229715</v>
      </c>
      <c r="AT38" s="27">
        <v>0.39897315005792228</v>
      </c>
      <c r="AU38" s="27">
        <v>-1.3766887622710775</v>
      </c>
      <c r="AV38" s="27">
        <v>-0.72237449767745743</v>
      </c>
      <c r="AW38" s="27">
        <v>-0.63637238037815214</v>
      </c>
      <c r="AX38" s="27">
        <v>-0.80948026681489715</v>
      </c>
      <c r="AY38" s="27">
        <v>-0.57805353964124329</v>
      </c>
      <c r="AZ38" s="27">
        <v>-1.1334305114768617</v>
      </c>
      <c r="BA38" s="27">
        <v>-0.81969500588279232</v>
      </c>
      <c r="BB38" s="27">
        <v>-1.0172733820506279</v>
      </c>
      <c r="BC38" s="27">
        <v>-0.73356656439422296</v>
      </c>
      <c r="BD38" s="27">
        <v>-0.61831959636419653</v>
      </c>
      <c r="BE38" s="27">
        <v>-0.97323704333050132</v>
      </c>
      <c r="BF38" s="27">
        <v>-0.31646514342637505</v>
      </c>
      <c r="BG38" s="27">
        <v>0.24536439386584141</v>
      </c>
      <c r="BH38" s="166">
        <v>115</v>
      </c>
      <c r="BI38" s="166">
        <v>2003.4783</v>
      </c>
      <c r="BJ38" s="172">
        <f t="shared" si="12"/>
        <v>3.7878106604796354E-2</v>
      </c>
      <c r="BK38" s="166">
        <v>413</v>
      </c>
      <c r="BL38" s="166">
        <v>3705.0846999999999</v>
      </c>
      <c r="BM38" s="172">
        <f t="shared" si="13"/>
        <v>0.11460185184032427</v>
      </c>
      <c r="BN38" s="166">
        <v>14</v>
      </c>
      <c r="BO38" s="166">
        <v>8464.2857000000004</v>
      </c>
      <c r="BP38" s="172">
        <f t="shared" si="14"/>
        <v>6.5214732042333662E-2</v>
      </c>
      <c r="BQ38" s="166">
        <v>101</v>
      </c>
      <c r="BR38" s="166">
        <v>4284.1584000000003</v>
      </c>
      <c r="BS38" s="172">
        <f t="shared" si="29"/>
        <v>0.44067146264548424</v>
      </c>
      <c r="BT38" s="172">
        <f t="shared" si="33"/>
        <v>0.36668671855982465</v>
      </c>
      <c r="BU38" s="166">
        <v>95</v>
      </c>
      <c r="BV38" s="166">
        <v>4370.5263000000004</v>
      </c>
      <c r="BW38" s="172">
        <f t="shared" si="15"/>
        <v>0.42284906703479624</v>
      </c>
      <c r="BX38" s="172">
        <f t="shared" si="34"/>
        <v>0.35143477152370067</v>
      </c>
      <c r="BY38" s="166">
        <v>52</v>
      </c>
      <c r="BZ38" s="166">
        <v>4738.4615000000003</v>
      </c>
      <c r="CA38" s="172">
        <f t="shared" si="30"/>
        <v>9.877418024020182E-2</v>
      </c>
      <c r="CB38" s="165">
        <f t="shared" si="16"/>
        <v>6082669519463.9258</v>
      </c>
      <c r="CC38" s="18">
        <f t="shared" si="17"/>
        <v>13352314613833.994</v>
      </c>
      <c r="CD38" s="18">
        <f t="shared" si="18"/>
        <v>1817074088766.8848</v>
      </c>
      <c r="CE38" s="18">
        <f t="shared" si="19"/>
        <v>981910641098.40686</v>
      </c>
      <c r="CF38" s="18">
        <f t="shared" si="20"/>
        <v>2494579022582.5977</v>
      </c>
      <c r="CG38" s="170">
        <f t="shared" si="21"/>
        <v>6561383069452.4854</v>
      </c>
      <c r="CH38">
        <v>14403158147072</v>
      </c>
      <c r="CI38" s="169">
        <v>1960080047720</v>
      </c>
      <c r="CJ38" s="169">
        <v>1059188212610</v>
      </c>
      <c r="CK38" s="169">
        <v>2690905450610</v>
      </c>
      <c r="CL38">
        <v>0.92704075574900002</v>
      </c>
      <c r="CM38" s="169">
        <v>5929677103350</v>
      </c>
      <c r="CN38">
        <v>1771370708992</v>
      </c>
    </row>
    <row r="39" spans="1:92" ht="15">
      <c r="A39" s="20">
        <v>2012</v>
      </c>
      <c r="B39" s="114">
        <f t="shared" si="35"/>
        <v>4.2485302839805836</v>
      </c>
      <c r="C39" s="114">
        <f t="shared" si="36"/>
        <v>0.79768546104860028</v>
      </c>
      <c r="D39" s="114">
        <f t="shared" si="37"/>
        <v>0.20231453895139975</v>
      </c>
      <c r="E39" s="114">
        <f t="shared" si="40"/>
        <v>0.12869607654421211</v>
      </c>
      <c r="F39" s="114">
        <f t="shared" si="41"/>
        <v>2.1687292490369474</v>
      </c>
      <c r="G39" s="114">
        <f t="shared" si="42"/>
        <v>1.216600657397414</v>
      </c>
      <c r="H39" s="114">
        <f t="shared" si="43"/>
        <v>5.221250207028505E-2</v>
      </c>
      <c r="I39" s="114">
        <f t="shared" si="25"/>
        <v>0.68229179893172476</v>
      </c>
      <c r="J39" s="114">
        <f t="shared" si="7"/>
        <v>0.73450430100200981</v>
      </c>
      <c r="K39" s="110">
        <f t="shared" si="38"/>
        <v>3.3889908383559924</v>
      </c>
      <c r="L39" s="27">
        <v>1.9253226554864564</v>
      </c>
      <c r="M39" s="27">
        <v>0.14190818039221328</v>
      </c>
      <c r="N39" s="27">
        <v>1.7834144750942431</v>
      </c>
      <c r="O39" s="27">
        <v>0.32010806380268347</v>
      </c>
      <c r="P39" s="27">
        <v>8.6821167193293969E-2</v>
      </c>
      <c r="Q39" s="27">
        <v>0.51635533333404704</v>
      </c>
      <c r="R39" s="27">
        <v>0.68229179893172476</v>
      </c>
      <c r="S39" s="26">
        <f t="shared" si="39"/>
        <v>0.85953944562459128</v>
      </c>
      <c r="T39" s="111">
        <v>0.24340659355049116</v>
      </c>
      <c r="U39" s="111">
        <v>0.34036583163487988</v>
      </c>
      <c r="V39" s="111">
        <v>4.187490935091813E-2</v>
      </c>
      <c r="W39" s="111">
        <v>0.35361611249124464</v>
      </c>
      <c r="X39" s="111">
        <v>0.11972400140294263</v>
      </c>
      <c r="Y39" s="111">
        <f t="shared" si="44"/>
        <v>5.221250207028505E-2</v>
      </c>
      <c r="Z39" s="111">
        <v>0.67142275330498391</v>
      </c>
      <c r="AA39" s="111">
        <v>0.61921025123469886</v>
      </c>
      <c r="AB39" s="114">
        <f t="shared" si="8"/>
        <v>5.3351086538143146</v>
      </c>
      <c r="AC39" s="114">
        <f t="shared" si="9"/>
        <v>0.12869607654421211</v>
      </c>
      <c r="AD39" s="114">
        <f t="shared" si="0"/>
        <v>2.1687292490369474</v>
      </c>
      <c r="AE39" s="114">
        <f t="shared" si="10"/>
        <v>2.3031790272311459</v>
      </c>
      <c r="AF39" s="114">
        <f t="shared" si="1"/>
        <v>5.221250207028505E-2</v>
      </c>
      <c r="AG39" s="114">
        <f t="shared" si="2"/>
        <v>0.68229179893172476</v>
      </c>
      <c r="AH39" s="114">
        <f t="shared" si="45"/>
        <v>1.0865783698337319</v>
      </c>
      <c r="AI39" s="111">
        <v>4.529094330973388</v>
      </c>
      <c r="AJ39" s="111">
        <v>3.4425159611396561</v>
      </c>
      <c r="AK39" s="111">
        <v>7.6025182598955354E-2</v>
      </c>
      <c r="AL39" s="111">
        <v>-3.5777251099390027E-2</v>
      </c>
      <c r="AM39" s="111">
        <f t="shared" si="27"/>
        <v>0.68229179893172476</v>
      </c>
      <c r="AN39" s="111">
        <v>0.84925495321013877</v>
      </c>
      <c r="AO39" s="111">
        <v>0.54943205157918307</v>
      </c>
      <c r="AP39" s="27">
        <v>4.9364074121243435</v>
      </c>
      <c r="AQ39" s="27">
        <v>2.7690417209937266</v>
      </c>
      <c r="AR39" s="27">
        <v>1.9100483855162358</v>
      </c>
      <c r="AS39" s="27">
        <v>-0.50310847321861185</v>
      </c>
      <c r="AT39" s="27">
        <v>0.38693086409864652</v>
      </c>
      <c r="AU39" s="27">
        <v>-1.3258336522300709</v>
      </c>
      <c r="AV39" s="27">
        <v>-0.74726579516775338</v>
      </c>
      <c r="AW39" s="27">
        <v>-0.62941870799643129</v>
      </c>
      <c r="AX39" s="27">
        <v>-0.79571715959624478</v>
      </c>
      <c r="AY39" s="27">
        <v>-0.61678001709158248</v>
      </c>
      <c r="AZ39" s="27">
        <v>-1.1160283682709302</v>
      </c>
      <c r="BA39" s="27">
        <v>-0.78969734266268732</v>
      </c>
      <c r="BB39" s="27">
        <v>-0.9403266873813223</v>
      </c>
      <c r="BC39" s="27">
        <v>-0.63075013789299517</v>
      </c>
      <c r="BD39" s="27">
        <v>-0.61288098563805027</v>
      </c>
      <c r="BE39" s="27">
        <v>-0.91873769685039375</v>
      </c>
      <c r="BF39" s="27">
        <v>-0.32772786554424282</v>
      </c>
      <c r="BG39" s="27">
        <v>0.22777189782958795</v>
      </c>
      <c r="BH39" s="166">
        <v>95</v>
      </c>
      <c r="BI39" s="166">
        <v>2151.0526</v>
      </c>
      <c r="BJ39" s="172">
        <f t="shared" si="12"/>
        <v>3.0165777151216589E-2</v>
      </c>
      <c r="BK39" s="166">
        <v>424</v>
      </c>
      <c r="BL39" s="166">
        <v>3867.4528</v>
      </c>
      <c r="BM39" s="172">
        <f t="shared" si="13"/>
        <v>0.11661285813311013</v>
      </c>
      <c r="BN39" s="166">
        <v>15</v>
      </c>
      <c r="BO39" s="166">
        <v>8133.3333000000002</v>
      </c>
      <c r="BP39" s="172">
        <f t="shared" si="14"/>
        <v>6.682299333559813E-2</v>
      </c>
      <c r="BQ39" s="166">
        <v>96</v>
      </c>
      <c r="BR39" s="166">
        <v>3917.7082999999998</v>
      </c>
      <c r="BS39" s="172">
        <f t="shared" si="29"/>
        <v>0.36325765625053669</v>
      </c>
      <c r="BT39" s="172">
        <f t="shared" si="33"/>
        <v>0.40347774731117542</v>
      </c>
      <c r="BU39" s="166">
        <v>91</v>
      </c>
      <c r="BV39" s="166">
        <v>3962.6374000000001</v>
      </c>
      <c r="BW39" s="172">
        <f t="shared" si="15"/>
        <v>0.34828692686396628</v>
      </c>
      <c r="BX39" s="172">
        <f t="shared" si="34"/>
        <v>0.38655050730908158</v>
      </c>
      <c r="BY39" s="166">
        <v>55</v>
      </c>
      <c r="BZ39" s="166">
        <v>4569.0909000000001</v>
      </c>
      <c r="CA39" s="172">
        <f t="shared" si="30"/>
        <v>0.10048142895027669</v>
      </c>
      <c r="CB39" s="165">
        <f t="shared" si="16"/>
        <v>6774232799494.0635</v>
      </c>
      <c r="CC39" s="18">
        <f t="shared" si="17"/>
        <v>14061914041487.746</v>
      </c>
      <c r="CD39" s="18">
        <f t="shared" si="18"/>
        <v>1825718864273.1426</v>
      </c>
      <c r="CE39" s="18">
        <f t="shared" si="19"/>
        <v>1035353254992.6656</v>
      </c>
      <c r="CF39" s="18">
        <f t="shared" si="20"/>
        <v>2500959651204.3633</v>
      </c>
      <c r="CG39" s="170">
        <f t="shared" si="21"/>
        <v>7175072876602.0469</v>
      </c>
      <c r="CH39">
        <v>14893975601152</v>
      </c>
      <c r="CI39" s="169">
        <v>1933749000230</v>
      </c>
      <c r="CJ39" s="169">
        <v>1096616440190</v>
      </c>
      <c r="CK39" s="169">
        <v>2648944653950</v>
      </c>
      <c r="CL39">
        <v>0.94413435459100004</v>
      </c>
      <c r="CM39" s="169">
        <v>6484283100210</v>
      </c>
      <c r="CN39">
        <v>1747574718464</v>
      </c>
    </row>
    <row r="40" spans="1:92" ht="15">
      <c r="A40" s="20">
        <v>2013</v>
      </c>
      <c r="B40" s="114">
        <f t="shared" si="35"/>
        <v>4.4389889200485868</v>
      </c>
      <c r="C40" s="114">
        <f t="shared" si="36"/>
        <v>0.80488431759200652</v>
      </c>
      <c r="D40" s="114">
        <f t="shared" si="37"/>
        <v>0.19511568240799343</v>
      </c>
      <c r="E40" s="114">
        <f t="shared" si="40"/>
        <v>0.13085211067446562</v>
      </c>
      <c r="F40" s="114">
        <f t="shared" si="41"/>
        <v>2.261637100709192</v>
      </c>
      <c r="G40" s="114">
        <f t="shared" si="42"/>
        <v>1.2997583800722623</v>
      </c>
      <c r="H40" s="114">
        <f t="shared" si="43"/>
        <v>4.6828265174022499E-2</v>
      </c>
      <c r="I40" s="114">
        <f t="shared" si="25"/>
        <v>0.69991306341864401</v>
      </c>
      <c r="J40" s="114">
        <f t="shared" si="7"/>
        <v>0.74674132859266651</v>
      </c>
      <c r="K40" s="110">
        <f t="shared" si="38"/>
        <v>3.572872567711785</v>
      </c>
      <c r="L40" s="27">
        <v>2.0420097509860282</v>
      </c>
      <c r="M40" s="27">
        <v>0.17620586603700272</v>
      </c>
      <c r="N40" s="27">
        <v>1.8658038849490255</v>
      </c>
      <c r="O40" s="27">
        <v>0.35429162781256868</v>
      </c>
      <c r="P40" s="27">
        <v>8.9592306402025493E-2</v>
      </c>
      <c r="Q40" s="27">
        <v>0.56327168512952086</v>
      </c>
      <c r="R40" s="27">
        <v>0.69991306341864401</v>
      </c>
      <c r="S40" s="26">
        <f t="shared" si="39"/>
        <v>0.86611635233680184</v>
      </c>
      <c r="T40" s="111">
        <v>0.21962734972316378</v>
      </c>
      <c r="U40" s="111">
        <v>0.35969400459389367</v>
      </c>
      <c r="V40" s="111">
        <v>4.1259804272440137E-2</v>
      </c>
      <c r="W40" s="111">
        <v>0.37695228762803762</v>
      </c>
      <c r="X40" s="111">
        <v>0.1314170938807333</v>
      </c>
      <c r="Y40" s="111">
        <f t="shared" si="44"/>
        <v>4.6828265174022499E-2</v>
      </c>
      <c r="Z40" s="111">
        <v>0.70814088551371424</v>
      </c>
      <c r="AA40" s="111">
        <v>0.66131262033969174</v>
      </c>
      <c r="AB40" s="114">
        <f t="shared" si="8"/>
        <v>5.6301006340492963</v>
      </c>
      <c r="AC40" s="114">
        <f t="shared" si="9"/>
        <v>0.13085211067446562</v>
      </c>
      <c r="AD40" s="114">
        <f t="shared" si="0"/>
        <v>2.261637100709192</v>
      </c>
      <c r="AE40" s="114">
        <f t="shared" si="10"/>
        <v>2.4908700940729718</v>
      </c>
      <c r="AF40" s="114">
        <f t="shared" si="1"/>
        <v>4.6828265174022499E-2</v>
      </c>
      <c r="AG40" s="114">
        <f t="shared" si="2"/>
        <v>0.69991306341864401</v>
      </c>
      <c r="AH40" s="114">
        <f t="shared" si="45"/>
        <v>1.1911117140007095</v>
      </c>
      <c r="AI40" s="111">
        <v>4.801286277736164</v>
      </c>
      <c r="AJ40" s="111">
        <v>3.6101745637354545</v>
      </c>
      <c r="AK40" s="111">
        <v>6.3851768383012764E-2</v>
      </c>
      <c r="AL40" s="111">
        <v>-4.1294337760680117E-2</v>
      </c>
      <c r="AM40" s="111">
        <f t="shared" si="27"/>
        <v>0.69991306341864401</v>
      </c>
      <c r="AN40" s="111">
        <v>0.88654389462597627</v>
      </c>
      <c r="AO40" s="111">
        <v>0.5538925751026289</v>
      </c>
      <c r="AP40" s="27">
        <v>4.8971588092901808</v>
      </c>
      <c r="AQ40" s="27">
        <v>2.7803204376576738</v>
      </c>
      <c r="AR40" s="27">
        <v>1.809535433058963</v>
      </c>
      <c r="AS40" s="27">
        <v>-0.4263729194707041</v>
      </c>
      <c r="AT40" s="27">
        <v>0.36950719866919046</v>
      </c>
      <c r="AU40" s="27">
        <v>-1.1852039020838399</v>
      </c>
      <c r="AV40" s="27">
        <v>-0.78754958477616421</v>
      </c>
      <c r="AW40" s="27">
        <v>-0.60379617607053293</v>
      </c>
      <c r="AX40" s="27">
        <v>-0.78097072021732028</v>
      </c>
      <c r="AY40" s="27">
        <v>-0.6200350050007144</v>
      </c>
      <c r="AZ40" s="27">
        <v>-1.0584427495391027</v>
      </c>
      <c r="BA40" s="27">
        <v>-0.75530637351991603</v>
      </c>
      <c r="BB40" s="27">
        <v>-0.89783250162725092</v>
      </c>
      <c r="BC40" s="27">
        <v>-0.60131961024714475</v>
      </c>
      <c r="BD40" s="27">
        <v>-0.58150903655387975</v>
      </c>
      <c r="BE40" s="27">
        <v>-0.87230948225712623</v>
      </c>
      <c r="BF40" s="27">
        <v>-0.37102549728935974</v>
      </c>
      <c r="BG40" s="27">
        <v>0.22332908446093558</v>
      </c>
      <c r="BH40" s="166">
        <v>122</v>
      </c>
      <c r="BI40" s="166">
        <v>2155.4097999999999</v>
      </c>
      <c r="BJ40" s="172">
        <f t="shared" si="12"/>
        <v>3.4644909394687097E-2</v>
      </c>
      <c r="BK40" s="166">
        <v>442</v>
      </c>
      <c r="BL40" s="166">
        <v>4236.4252999999999</v>
      </c>
      <c r="BM40" s="172">
        <f t="shared" si="13"/>
        <v>0.12963125868990188</v>
      </c>
      <c r="BN40" s="166">
        <v>24</v>
      </c>
      <c r="BO40" s="166">
        <v>5952.0833000000002</v>
      </c>
      <c r="BP40" s="172">
        <f t="shared" si="14"/>
        <v>7.6444453321178385E-2</v>
      </c>
      <c r="BQ40" s="166">
        <v>110</v>
      </c>
      <c r="BR40" s="166">
        <v>3882.7273</v>
      </c>
      <c r="BS40" s="172">
        <f t="shared" si="29"/>
        <v>0.40650412303750527</v>
      </c>
      <c r="BT40" s="172">
        <f t="shared" si="33"/>
        <v>0.38382394699970096</v>
      </c>
      <c r="BU40" s="166">
        <v>106</v>
      </c>
      <c r="BV40" s="166">
        <v>3850.9434000000001</v>
      </c>
      <c r="BW40" s="172">
        <f t="shared" si="15"/>
        <v>0.3885155280284821</v>
      </c>
      <c r="BX40" s="172">
        <f t="shared" si="34"/>
        <v>0.36732185624454433</v>
      </c>
      <c r="BY40" s="166">
        <v>58</v>
      </c>
      <c r="BZ40" s="166">
        <v>5107.7586000000001</v>
      </c>
      <c r="CA40" s="172">
        <f t="shared" si="30"/>
        <v>0.11636443255602412</v>
      </c>
      <c r="CB40" s="165">
        <f t="shared" si="16"/>
        <v>7590148168790.585</v>
      </c>
      <c r="CC40" s="18">
        <f t="shared" si="17"/>
        <v>14444818337213.797</v>
      </c>
      <c r="CD40" s="18">
        <f t="shared" si="18"/>
        <v>1868677098125.3708</v>
      </c>
      <c r="CE40" s="18">
        <f t="shared" si="19"/>
        <v>1050665857479.1245</v>
      </c>
      <c r="CF40" s="18">
        <f t="shared" si="20"/>
        <v>2545881007561.0454</v>
      </c>
      <c r="CG40" s="170">
        <f t="shared" si="21"/>
        <v>7911667460774.7705</v>
      </c>
      <c r="CH40">
        <v>15056702013440</v>
      </c>
      <c r="CI40" s="169">
        <v>1947834411550</v>
      </c>
      <c r="CJ40" s="169">
        <v>1095172148410</v>
      </c>
      <c r="CK40" s="169">
        <v>2653724733510</v>
      </c>
      <c r="CL40">
        <v>0.95936137437799995</v>
      </c>
      <c r="CM40" s="169">
        <v>7149961051640</v>
      </c>
      <c r="CN40">
        <v>1760304037888</v>
      </c>
    </row>
    <row r="41" spans="1:92" ht="15">
      <c r="A41" s="20">
        <v>2014</v>
      </c>
      <c r="B41" s="114">
        <f t="shared" si="35"/>
        <v>4.4808171585851575</v>
      </c>
      <c r="C41" s="114">
        <f t="shared" si="36"/>
        <v>0.81022325676296914</v>
      </c>
      <c r="D41" s="114">
        <f t="shared" si="37"/>
        <v>0.18977674323703084</v>
      </c>
      <c r="E41" s="114">
        <f t="shared" si="40"/>
        <v>0.13180026186118382</v>
      </c>
      <c r="F41" s="114">
        <f t="shared" si="41"/>
        <v>2.2032717522408309</v>
      </c>
      <c r="G41" s="114">
        <f t="shared" si="42"/>
        <v>1.2805329975846811</v>
      </c>
      <c r="H41" s="114">
        <f t="shared" si="43"/>
        <v>0.13591438207973272</v>
      </c>
      <c r="I41" s="114">
        <f t="shared" si="25"/>
        <v>0.7292977648187291</v>
      </c>
      <c r="J41" s="114">
        <f t="shared" si="7"/>
        <v>0.86521214689846182</v>
      </c>
      <c r="K41" s="110">
        <f t="shared" si="38"/>
        <v>3.6304622711882599</v>
      </c>
      <c r="L41" s="27">
        <v>2.0219472451248341</v>
      </c>
      <c r="M41" s="27">
        <v>0.19337862123068489</v>
      </c>
      <c r="N41" s="27">
        <v>1.8285686238941496</v>
      </c>
      <c r="O41" s="27">
        <v>0.37479295344740865</v>
      </c>
      <c r="P41" s="27">
        <v>9.162879724138509E-2</v>
      </c>
      <c r="Q41" s="27">
        <v>0.60617413178658786</v>
      </c>
      <c r="R41" s="27">
        <v>0.7292977648187291</v>
      </c>
      <c r="S41" s="26">
        <f t="shared" si="39"/>
        <v>0.85035488739689757</v>
      </c>
      <c r="T41" s="111">
        <v>0.18132450711599662</v>
      </c>
      <c r="U41" s="111">
        <v>0.36137808783994585</v>
      </c>
      <c r="V41" s="111">
        <v>4.0171464619798737E-2</v>
      </c>
      <c r="W41" s="111">
        <v>0.41981679801300636</v>
      </c>
      <c r="X41" s="111">
        <v>0.15233597019185005</v>
      </c>
      <c r="Y41" s="111">
        <f t="shared" si="44"/>
        <v>0.13591438207973272</v>
      </c>
      <c r="Z41" s="111">
        <v>0.87336930968462734</v>
      </c>
      <c r="AA41" s="111">
        <v>0.73745492760489462</v>
      </c>
      <c r="AB41" s="114">
        <f t="shared" si="8"/>
        <v>5.7815219391087993</v>
      </c>
      <c r="AC41" s="114">
        <f t="shared" si="9"/>
        <v>0.13180026186118382</v>
      </c>
      <c r="AD41" s="114">
        <f t="shared" si="0"/>
        <v>2.2032717522408309</v>
      </c>
      <c r="AE41" s="114">
        <f t="shared" si="10"/>
        <v>2.5812377781083224</v>
      </c>
      <c r="AF41" s="114">
        <f t="shared" si="1"/>
        <v>0.13591438207973272</v>
      </c>
      <c r="AG41" s="114">
        <f t="shared" si="2"/>
        <v>0.7292977648187291</v>
      </c>
      <c r="AH41" s="114">
        <f t="shared" si="45"/>
        <v>1.3007047805236414</v>
      </c>
      <c r="AI41" s="111">
        <v>4.9233132407413152</v>
      </c>
      <c r="AJ41" s="111">
        <v>3.6226084602176738</v>
      </c>
      <c r="AK41" s="111">
        <v>7.7699730586386268E-2</v>
      </c>
      <c r="AL41" s="111">
        <v>-3.8749006076868965E-2</v>
      </c>
      <c r="AM41" s="111">
        <f t="shared" si="27"/>
        <v>0.7292977648187291</v>
      </c>
      <c r="AN41" s="111">
        <v>0.93807342458595566</v>
      </c>
      <c r="AO41" s="111">
        <v>0.56907940674846602</v>
      </c>
      <c r="AP41" s="27">
        <v>4.7444454228703119</v>
      </c>
      <c r="AQ41" s="27">
        <v>2.772966203702377</v>
      </c>
      <c r="AR41" s="27">
        <v>1.6881793610762685</v>
      </c>
      <c r="AS41" s="27">
        <v>-0.33726913502090561</v>
      </c>
      <c r="AT41" s="27">
        <v>0.35582227438817238</v>
      </c>
      <c r="AU41" s="27">
        <v>-1.0619450614649872</v>
      </c>
      <c r="AV41" s="27">
        <v>-0.79976112194567062</v>
      </c>
      <c r="AW41" s="27">
        <v>-0.53064875702308223</v>
      </c>
      <c r="AX41" s="27">
        <v>-0.80601110581181445</v>
      </c>
      <c r="AY41" s="27">
        <v>-0.56362742438627422</v>
      </c>
      <c r="AZ41" s="27">
        <v>-1.035884767128783</v>
      </c>
      <c r="BA41" s="27">
        <v>-0.73829693239657213</v>
      </c>
      <c r="BB41" s="27">
        <v>-0.87268423365320558</v>
      </c>
      <c r="BC41" s="27">
        <v>-0.57985796687961288</v>
      </c>
      <c r="BD41" s="27">
        <v>-0.53104953471267313</v>
      </c>
      <c r="BE41" s="27">
        <v>-0.845696915611579</v>
      </c>
      <c r="BF41" s="27">
        <v>-0.51467893640952078</v>
      </c>
      <c r="BG41" s="27">
        <v>0.18520409240954594</v>
      </c>
      <c r="BH41" s="166">
        <v>152</v>
      </c>
      <c r="BI41" s="166">
        <v>2465.7894999999999</v>
      </c>
      <c r="BJ41" s="172">
        <f t="shared" si="12"/>
        <v>4.4118237511414436E-2</v>
      </c>
      <c r="BK41" s="166">
        <v>492</v>
      </c>
      <c r="BL41" s="166">
        <v>4712.2966999999999</v>
      </c>
      <c r="BM41" s="172">
        <f t="shared" si="13"/>
        <v>0.15299339841244766</v>
      </c>
      <c r="BN41" s="166">
        <v>43</v>
      </c>
      <c r="BO41" s="166">
        <v>5469.7673999999997</v>
      </c>
      <c r="BP41" s="172">
        <f t="shared" si="14"/>
        <v>0.12306235759736404</v>
      </c>
      <c r="BQ41" s="166">
        <v>111</v>
      </c>
      <c r="BR41" s="166">
        <v>3803.1532000000002</v>
      </c>
      <c r="BS41" s="172">
        <f t="shared" si="29"/>
        <v>0.38171006171106092</v>
      </c>
      <c r="BT41" s="172">
        <f t="shared" si="33"/>
        <v>0.36609253868746339</v>
      </c>
      <c r="BU41" s="166">
        <v>108</v>
      </c>
      <c r="BV41" s="166">
        <v>3739.3519000000001</v>
      </c>
      <c r="BW41" s="172">
        <f t="shared" si="15"/>
        <v>0.36516311384118461</v>
      </c>
      <c r="BX41" s="172">
        <f t="shared" si="34"/>
        <v>0.35458069106116358</v>
      </c>
      <c r="BY41" s="166">
        <v>85</v>
      </c>
      <c r="BZ41" s="166">
        <v>4715.8824000000004</v>
      </c>
      <c r="CA41" s="172">
        <f t="shared" si="30"/>
        <v>0.15249863019978249</v>
      </c>
      <c r="CB41" s="165">
        <f t="shared" si="16"/>
        <v>8495353058993.5811</v>
      </c>
      <c r="CC41" s="18">
        <f t="shared" si="17"/>
        <v>15153921675429.422</v>
      </c>
      <c r="CD41" s="18">
        <f t="shared" si="18"/>
        <v>1911226168521.2336</v>
      </c>
      <c r="CE41" s="18">
        <f t="shared" si="19"/>
        <v>1105944138091.7815</v>
      </c>
      <c r="CF41" s="18">
        <f t="shared" si="20"/>
        <v>2628548226793.002</v>
      </c>
      <c r="CG41" s="170">
        <f t="shared" si="21"/>
        <v>8698921375572.3467</v>
      </c>
      <c r="CH41">
        <v>15517044703232</v>
      </c>
      <c r="CI41" s="169">
        <v>1957023569880</v>
      </c>
      <c r="CJ41" s="169">
        <v>1132445118670</v>
      </c>
      <c r="CK41" s="169">
        <v>2691534324470</v>
      </c>
      <c r="CL41">
        <v>0.97659844160099996</v>
      </c>
      <c r="CM41" s="169">
        <v>7861421038610</v>
      </c>
      <c r="CN41">
        <v>1768608497664</v>
      </c>
    </row>
    <row r="42" spans="1:92" ht="15">
      <c r="A42" s="20">
        <v>2015</v>
      </c>
      <c r="B42" s="114">
        <f t="shared" si="35"/>
        <v>4.5531474127352549</v>
      </c>
      <c r="C42" s="114">
        <f t="shared" si="36"/>
        <v>0.81464476287048304</v>
      </c>
      <c r="D42" s="114">
        <f t="shared" si="37"/>
        <v>0.1853552371295169</v>
      </c>
      <c r="E42" s="114">
        <f t="shared" si="40"/>
        <v>0.14034870626039198</v>
      </c>
      <c r="F42" s="114">
        <f t="shared" si="41"/>
        <v>2.1627082181508936</v>
      </c>
      <c r="G42" s="114">
        <f t="shared" si="42"/>
        <v>1.2435658930013243</v>
      </c>
      <c r="H42" s="114">
        <f t="shared" si="43"/>
        <v>0.26439254555731018</v>
      </c>
      <c r="I42" s="114">
        <f t="shared" si="25"/>
        <v>0.74213204976533498</v>
      </c>
      <c r="J42" s="114">
        <f t="shared" si="7"/>
        <v>1.0065245953226452</v>
      </c>
      <c r="K42" s="110">
        <f t="shared" si="38"/>
        <v>3.7091976943620653</v>
      </c>
      <c r="L42" s="27">
        <v>2.0152817117175466</v>
      </c>
      <c r="M42" s="27">
        <v>0.19544421978798263</v>
      </c>
      <c r="N42" s="27">
        <v>1.8198374919295639</v>
      </c>
      <c r="O42" s="27">
        <v>0.38039980845755617</v>
      </c>
      <c r="P42" s="27">
        <v>9.8244094382274383E-2</v>
      </c>
      <c r="Q42" s="27">
        <v>0.66858424982733589</v>
      </c>
      <c r="R42" s="27">
        <v>0.74213204976533498</v>
      </c>
      <c r="S42" s="26">
        <f t="shared" si="39"/>
        <v>0.84394971837318955</v>
      </c>
      <c r="T42" s="111">
        <v>0.14742650643334698</v>
      </c>
      <c r="U42" s="111">
        <v>0.35679143863227197</v>
      </c>
      <c r="V42" s="111">
        <v>4.2104611878117607E-2</v>
      </c>
      <c r="W42" s="111">
        <v>0.4878687447577949</v>
      </c>
      <c r="X42" s="111">
        <v>0.19024158332834204</v>
      </c>
      <c r="Y42" s="111">
        <f t="shared" si="44"/>
        <v>0.26439254555731018</v>
      </c>
      <c r="Z42" s="111">
        <v>1.091711308416023</v>
      </c>
      <c r="AA42" s="111">
        <v>0.82731876285871286</v>
      </c>
      <c r="AB42" s="114">
        <f t="shared" si="8"/>
        <v>5.8538521932588967</v>
      </c>
      <c r="AC42" s="114">
        <f t="shared" si="9"/>
        <v>0.14034870626039198</v>
      </c>
      <c r="AD42" s="114">
        <f t="shared" si="0"/>
        <v>2.1627082181508936</v>
      </c>
      <c r="AE42" s="114">
        <f t="shared" si="10"/>
        <v>2.5442706735249656</v>
      </c>
      <c r="AF42" s="114">
        <f t="shared" si="1"/>
        <v>0.26439254555731018</v>
      </c>
      <c r="AG42" s="114">
        <f t="shared" si="2"/>
        <v>0.74213204976533498</v>
      </c>
      <c r="AH42" s="27">
        <f>AH41</f>
        <v>1.3007047805236414</v>
      </c>
      <c r="AK42" s="111">
        <v>9.8125459073775484E-2</v>
      </c>
      <c r="AL42" s="111">
        <v>-3.2472441836709449E-2</v>
      </c>
      <c r="AM42" s="111">
        <f t="shared" si="27"/>
        <v>0.74213204976533498</v>
      </c>
      <c r="AN42" s="111">
        <v>0.98375801634454818</v>
      </c>
      <c r="AO42" s="111">
        <v>0.56129356075985859</v>
      </c>
      <c r="AP42" s="27">
        <v>4.6164813009809489</v>
      </c>
      <c r="AQ42" s="27">
        <v>2.7367063658886908</v>
      </c>
      <c r="AR42" s="27">
        <v>1.5876526922887495</v>
      </c>
      <c r="AS42" s="27"/>
      <c r="AT42" s="27">
        <v>0.34390969848646236</v>
      </c>
      <c r="AU42" s="27">
        <v>-0.93410824383459479</v>
      </c>
      <c r="AV42" s="27">
        <v>-0.75740741104847742</v>
      </c>
      <c r="AW42" s="27">
        <v>-0.47185893578743848</v>
      </c>
      <c r="AX42" s="27">
        <v>-0.78677770889751708</v>
      </c>
      <c r="AY42" s="27">
        <v>-0.52924722128662849</v>
      </c>
      <c r="AZ42" s="27">
        <v>-0.95398808591795792</v>
      </c>
      <c r="BA42" s="27">
        <f>BA41</f>
        <v>-0.73829693239657213</v>
      </c>
      <c r="BB42" s="27">
        <v>-0.80446594991760989</v>
      </c>
      <c r="BC42" s="27">
        <v>-0.52841539946898386</v>
      </c>
      <c r="BD42" s="27">
        <v>-0.5430309914002921</v>
      </c>
      <c r="BE42" s="27">
        <v>-0.81525996673284329</v>
      </c>
      <c r="BF42" s="27">
        <v>-0.58245461865405312</v>
      </c>
      <c r="BG42" s="27">
        <v>0.15315383078007488</v>
      </c>
      <c r="BH42" s="166">
        <v>212</v>
      </c>
      <c r="BI42" s="166">
        <v>2658.2547</v>
      </c>
      <c r="BJ42" s="172">
        <f t="shared" si="12"/>
        <v>6.1470403933015498E-2</v>
      </c>
      <c r="BK42" s="166">
        <v>535</v>
      </c>
      <c r="BL42" s="166">
        <v>4793.1776</v>
      </c>
      <c r="BM42" s="172">
        <f t="shared" si="13"/>
        <v>0.16369606065205849</v>
      </c>
      <c r="BN42" s="166">
        <v>47</v>
      </c>
      <c r="BO42" s="166">
        <v>5391.4894000000004</v>
      </c>
      <c r="BP42" s="172">
        <f t="shared" si="14"/>
        <v>0.12823966878025708</v>
      </c>
      <c r="BQ42" s="166">
        <v>88</v>
      </c>
      <c r="BR42" s="166">
        <v>3823.8636000000001</v>
      </c>
      <c r="BS42" s="172">
        <f t="shared" si="29"/>
        <v>0.31006343131382397</v>
      </c>
      <c r="BT42" s="172">
        <f t="shared" si="33"/>
        <v>0.31709235915279432</v>
      </c>
      <c r="BU42" s="166">
        <v>88</v>
      </c>
      <c r="BV42" s="166">
        <v>3823.8636000000001</v>
      </c>
      <c r="BW42" s="172">
        <f t="shared" si="15"/>
        <v>0.31006343131382397</v>
      </c>
      <c r="BX42" s="172">
        <f t="shared" si="34"/>
        <v>0.31046772018576935</v>
      </c>
      <c r="BY42" s="166">
        <v>102</v>
      </c>
      <c r="BZ42" s="166">
        <v>4238.2353000000003</v>
      </c>
      <c r="CA42" s="172">
        <f t="shared" si="30"/>
        <v>0.15903146372063187</v>
      </c>
      <c r="CB42" s="165">
        <f t="shared" si="16"/>
        <v>9167826471648.084</v>
      </c>
      <c r="CC42" s="18">
        <f t="shared" si="17"/>
        <v>15665312932915.428</v>
      </c>
      <c r="CD42" s="18">
        <f t="shared" si="18"/>
        <v>1975987650390.8418</v>
      </c>
      <c r="CE42" s="18">
        <f t="shared" si="19"/>
        <v>1085261797478.5258</v>
      </c>
      <c r="CF42" s="18">
        <f t="shared" si="20"/>
        <v>2718330011471.2822</v>
      </c>
      <c r="CG42" s="170">
        <f t="shared" si="21"/>
        <v>9288426082378.916</v>
      </c>
      <c r="CH42">
        <v>15871384748032</v>
      </c>
      <c r="CI42" s="169">
        <v>2001981089750</v>
      </c>
      <c r="CJ42" s="169">
        <v>1099538043950</v>
      </c>
      <c r="CK42" s="169">
        <v>2754088709810</v>
      </c>
      <c r="CL42">
        <v>0.98701614141500005</v>
      </c>
      <c r="CM42" s="169">
        <v>8394170388140</v>
      </c>
      <c r="CN42">
        <v>1809237671936</v>
      </c>
    </row>
    <row r="43" spans="1:92" ht="15">
      <c r="A43" s="20">
        <v>2016</v>
      </c>
      <c r="B43" s="112"/>
      <c r="C43" s="112"/>
      <c r="D43" s="112"/>
      <c r="E43" s="112"/>
      <c r="F43" s="112"/>
      <c r="G43" s="112"/>
      <c r="H43" s="112"/>
      <c r="I43" s="112"/>
      <c r="J43" s="112"/>
      <c r="K43" s="23"/>
      <c r="L43" s="23"/>
      <c r="M43" s="23"/>
      <c r="N43" s="23"/>
      <c r="O43" s="23"/>
      <c r="P43" s="23"/>
      <c r="Q43" s="23"/>
      <c r="R43" s="23"/>
      <c r="S43" s="19"/>
      <c r="AK43" s="119"/>
      <c r="BH43" s="166">
        <v>251</v>
      </c>
      <c r="BI43" s="166">
        <v>2362.1514000000002</v>
      </c>
      <c r="BJ43" s="172">
        <f t="shared" si="12"/>
        <v>6.0261224679690036E-2</v>
      </c>
      <c r="BK43" s="166">
        <v>540</v>
      </c>
      <c r="BL43" s="166">
        <v>4442.5925999999999</v>
      </c>
      <c r="BM43" s="172">
        <f t="shared" si="13"/>
        <v>0.149438848682799</v>
      </c>
      <c r="BN43" s="166">
        <v>39</v>
      </c>
      <c r="BO43" s="166">
        <v>5435.8973999999998</v>
      </c>
      <c r="BP43" s="172">
        <f t="shared" si="14"/>
        <v>0.10432819338881071</v>
      </c>
      <c r="BQ43" s="166">
        <v>78</v>
      </c>
      <c r="BR43" s="166">
        <v>3650</v>
      </c>
      <c r="BS43" s="172">
        <f t="shared" si="29"/>
        <v>0.25950358443349808</v>
      </c>
      <c r="BT43" s="172">
        <f t="shared" si="33"/>
        <v>0.28478350787366102</v>
      </c>
      <c r="BU43" s="166">
        <v>77</v>
      </c>
      <c r="BV43" s="166">
        <v>3650</v>
      </c>
      <c r="BW43" s="172">
        <f t="shared" si="15"/>
        <v>0.25617661540229941</v>
      </c>
      <c r="BX43" s="172">
        <f t="shared" si="34"/>
        <v>0.28312002335806169</v>
      </c>
      <c r="BY43" s="166">
        <v>119</v>
      </c>
      <c r="BZ43" s="166">
        <v>3929.4117999999999</v>
      </c>
      <c r="CA43" s="172">
        <f t="shared" si="30"/>
        <v>0.16709342641852179</v>
      </c>
      <c r="CB43" s="165">
        <f t="shared" si="16"/>
        <v>9838830932352.8613</v>
      </c>
      <c r="CC43" s="18">
        <f t="shared" si="17"/>
        <v>16053389230080</v>
      </c>
      <c r="CD43" s="18">
        <f t="shared" si="18"/>
        <v>2032048976540</v>
      </c>
      <c r="CE43" s="18">
        <f t="shared" si="19"/>
        <v>1097094672590</v>
      </c>
      <c r="CF43" s="18">
        <f t="shared" si="20"/>
        <v>2798434470000</v>
      </c>
      <c r="CG43" s="170">
        <f t="shared" si="21"/>
        <v>9838830932352.8613</v>
      </c>
      <c r="CH43">
        <v>16053389230080</v>
      </c>
      <c r="CI43" s="169">
        <v>2032048976540</v>
      </c>
      <c r="CJ43" s="169">
        <v>1097094672590</v>
      </c>
      <c r="CK43" s="169">
        <v>2798434470000</v>
      </c>
      <c r="CL43">
        <v>1</v>
      </c>
      <c r="CM43" s="169">
        <v>8891584272060</v>
      </c>
      <c r="CN43">
        <v>1836410732544</v>
      </c>
    </row>
    <row r="44" spans="1:92" ht="14.25">
      <c r="A44" s="20">
        <v>2017</v>
      </c>
      <c r="BH44" s="166">
        <v>319</v>
      </c>
      <c r="BI44" s="166">
        <v>2534.7962000000002</v>
      </c>
      <c r="BJ44" s="171"/>
      <c r="BK44" s="166">
        <v>565</v>
      </c>
      <c r="BL44" s="166">
        <v>4879.2920000000004</v>
      </c>
      <c r="BM44" s="172"/>
      <c r="BN44" s="166">
        <v>38</v>
      </c>
      <c r="BO44" s="166">
        <v>6450</v>
      </c>
      <c r="BP44" s="172"/>
      <c r="BQ44" s="166">
        <v>96</v>
      </c>
      <c r="BR44" s="166">
        <v>4023.9582999999998</v>
      </c>
      <c r="BS44" s="172"/>
      <c r="BT44" s="172"/>
      <c r="BU44" s="166">
        <v>96</v>
      </c>
      <c r="BV44" s="166">
        <v>4023.9582999999998</v>
      </c>
      <c r="BW44" s="172"/>
      <c r="BX44" s="172"/>
      <c r="BY44" s="166">
        <v>114</v>
      </c>
      <c r="BZ44" s="166">
        <v>4103.5087999999996</v>
      </c>
      <c r="CA44" s="172"/>
      <c r="CB44" s="166"/>
      <c r="CC44" s="166"/>
      <c r="CD44" s="166"/>
      <c r="CE44" s="166"/>
      <c r="CF44" s="166"/>
    </row>
  </sheetData>
  <mergeCells count="61">
    <mergeCell ref="CE5:CE6"/>
    <mergeCell ref="CF5:CF6"/>
    <mergeCell ref="CM5:CM6"/>
    <mergeCell ref="CN5:CN6"/>
    <mergeCell ref="BH5:BJ5"/>
    <mergeCell ref="BN5:BP5"/>
    <mergeCell ref="BK5:BM5"/>
    <mergeCell ref="BQ5:BW5"/>
    <mergeCell ref="CK5:CK6"/>
    <mergeCell ref="CL5:CL6"/>
    <mergeCell ref="CB5:CB6"/>
    <mergeCell ref="CC5:CC6"/>
    <mergeCell ref="CD5:CD6"/>
    <mergeCell ref="BY5:BZ5"/>
    <mergeCell ref="CG5:CG6"/>
    <mergeCell ref="CH5:CH6"/>
    <mergeCell ref="CI5:CI6"/>
    <mergeCell ref="CJ5:CJ6"/>
    <mergeCell ref="AB3:AM4"/>
    <mergeCell ref="AI5:AI6"/>
    <mergeCell ref="AJ5:AJ6"/>
    <mergeCell ref="AH5:AH6"/>
    <mergeCell ref="AC5:AC6"/>
    <mergeCell ref="AD5:AD6"/>
    <mergeCell ref="AE5:AE6"/>
    <mergeCell ref="AF5:AF6"/>
    <mergeCell ref="AG5:AG6"/>
    <mergeCell ref="AB5:AB6"/>
    <mergeCell ref="AK5:AK6"/>
    <mergeCell ref="AL5:AL6"/>
    <mergeCell ref="AM5:AM6"/>
    <mergeCell ref="AN5:AN6"/>
    <mergeCell ref="I5:I6"/>
    <mergeCell ref="J5:J6"/>
    <mergeCell ref="Y5:Y6"/>
    <mergeCell ref="Z5:Z6"/>
    <mergeCell ref="AA5:AA6"/>
    <mergeCell ref="V5:V6"/>
    <mergeCell ref="W5:W6"/>
    <mergeCell ref="H5:H6"/>
    <mergeCell ref="B5:B6"/>
    <mergeCell ref="C5:C6"/>
    <mergeCell ref="D5:D6"/>
    <mergeCell ref="E5:E6"/>
    <mergeCell ref="F5:F6"/>
    <mergeCell ref="AO5:AO6"/>
    <mergeCell ref="G5:G6"/>
    <mergeCell ref="R5:R6"/>
    <mergeCell ref="K3:R4"/>
    <mergeCell ref="T5:T6"/>
    <mergeCell ref="U5:U6"/>
    <mergeCell ref="S3:X4"/>
    <mergeCell ref="L5:L6"/>
    <mergeCell ref="M5:M6"/>
    <mergeCell ref="X5:X6"/>
    <mergeCell ref="S5:S6"/>
    <mergeCell ref="K5:K6"/>
    <mergeCell ref="N5:N6"/>
    <mergeCell ref="O5:O6"/>
    <mergeCell ref="P5:P6"/>
    <mergeCell ref="Q5:Q6"/>
  </mergeCells>
  <phoneticPr fontId="101" type="noConversion"/>
  <pageMargins left="0.75" right="0.75" top="1" bottom="1" header="0.5" footer="0.5"/>
  <pageSetup paperSize="9" orientation="portrait"/>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A1:BK209"/>
  <sheetViews>
    <sheetView workbookViewId="0">
      <pane xSplit="1" ySplit="6" topLeftCell="AN109" activePane="bottomRight" state="frozen"/>
      <selection activeCell="AR31" sqref="AR31"/>
      <selection pane="topRight" activeCell="AR31" sqref="AR31"/>
      <selection pane="bottomLeft" activeCell="AR31" sqref="AR31"/>
      <selection pane="bottomRight" activeCell="AR31" sqref="AR31"/>
    </sheetView>
  </sheetViews>
  <sheetFormatPr defaultColWidth="11.42578125" defaultRowHeight="13.5"/>
  <cols>
    <col min="1" max="1" width="11.42578125" style="123"/>
    <col min="2" max="43" width="11.42578125" style="122"/>
    <col min="44" max="44" width="11.28515625" style="122" customWidth="1"/>
    <col min="45" max="50" width="11.42578125" style="122"/>
    <col min="51" max="51" width="16.42578125" style="122" customWidth="1"/>
    <col min="52" max="52" width="14.7109375" style="122" customWidth="1"/>
    <col min="53" max="16384" width="11.42578125" style="122"/>
  </cols>
  <sheetData>
    <row r="1" spans="1:63" ht="18">
      <c r="A1" s="131" t="s">
        <v>230</v>
      </c>
    </row>
    <row r="2" spans="1:63" ht="14.25">
      <c r="A2" s="124"/>
    </row>
    <row r="3" spans="1:63" ht="15.75">
      <c r="A3" s="124"/>
      <c r="B3" s="365" t="s">
        <v>229</v>
      </c>
      <c r="C3" s="365"/>
      <c r="D3" s="365"/>
      <c r="E3" s="365"/>
      <c r="F3" s="365"/>
      <c r="G3" s="365" t="s">
        <v>228</v>
      </c>
      <c r="H3" s="365"/>
      <c r="I3" s="365"/>
      <c r="J3" s="365"/>
      <c r="K3" s="365"/>
      <c r="L3" s="365" t="s">
        <v>227</v>
      </c>
      <c r="M3" s="365"/>
      <c r="N3" s="365"/>
      <c r="O3" s="365"/>
      <c r="P3" s="365"/>
      <c r="Q3" s="365" t="s">
        <v>226</v>
      </c>
      <c r="R3" s="365"/>
      <c r="S3" s="365"/>
      <c r="T3" s="365"/>
      <c r="U3" s="365"/>
      <c r="V3" s="365" t="s">
        <v>225</v>
      </c>
      <c r="W3" s="365"/>
      <c r="X3" s="365"/>
      <c r="Y3" s="365"/>
      <c r="Z3" s="365"/>
      <c r="AA3" s="365" t="s">
        <v>224</v>
      </c>
      <c r="AB3" s="365"/>
      <c r="AC3" s="365"/>
      <c r="AD3" s="365"/>
      <c r="AE3" s="365"/>
      <c r="AF3" s="365" t="s">
        <v>223</v>
      </c>
      <c r="AG3" s="365"/>
      <c r="AH3" s="365"/>
      <c r="AI3" s="365"/>
      <c r="AJ3" s="365"/>
      <c r="AK3" s="365" t="s">
        <v>222</v>
      </c>
      <c r="AL3" s="365"/>
      <c r="AM3" s="365"/>
      <c r="AN3" s="365"/>
      <c r="AO3" s="365"/>
      <c r="AQ3" s="155" t="s">
        <v>356</v>
      </c>
    </row>
    <row r="4" spans="1:63" ht="20.100000000000001" customHeight="1">
      <c r="A4" s="124"/>
      <c r="AQ4" s="359" t="s">
        <v>357</v>
      </c>
      <c r="AR4" s="359"/>
      <c r="AS4" s="359"/>
      <c r="AT4" s="359" t="s">
        <v>358</v>
      </c>
      <c r="AU4" s="359"/>
      <c r="AV4" s="359"/>
      <c r="AY4" s="359" t="s">
        <v>364</v>
      </c>
      <c r="AZ4" s="359"/>
      <c r="BA4" s="359"/>
      <c r="BB4" s="175" t="s">
        <v>409</v>
      </c>
      <c r="BC4" s="134"/>
      <c r="BD4" s="134"/>
      <c r="BE4" s="134"/>
      <c r="BF4" s="155" t="s">
        <v>356</v>
      </c>
    </row>
    <row r="5" spans="1:63" ht="60" customHeight="1">
      <c r="A5" s="124"/>
      <c r="B5" s="130" t="s">
        <v>221</v>
      </c>
      <c r="C5" s="130" t="s">
        <v>220</v>
      </c>
      <c r="D5" s="130" t="s">
        <v>219</v>
      </c>
      <c r="E5" s="130" t="s">
        <v>218</v>
      </c>
      <c r="F5" s="130" t="s">
        <v>217</v>
      </c>
      <c r="G5" s="130" t="s">
        <v>221</v>
      </c>
      <c r="H5" s="130" t="s">
        <v>220</v>
      </c>
      <c r="I5" s="130" t="s">
        <v>219</v>
      </c>
      <c r="J5" s="130" t="s">
        <v>218</v>
      </c>
      <c r="K5" s="130" t="s">
        <v>217</v>
      </c>
      <c r="L5" s="130" t="s">
        <v>221</v>
      </c>
      <c r="M5" s="130" t="s">
        <v>220</v>
      </c>
      <c r="N5" s="130" t="s">
        <v>219</v>
      </c>
      <c r="O5" s="130" t="s">
        <v>218</v>
      </c>
      <c r="P5" s="130" t="s">
        <v>217</v>
      </c>
      <c r="V5" s="130" t="s">
        <v>221</v>
      </c>
      <c r="W5" s="130" t="s">
        <v>220</v>
      </c>
      <c r="X5" s="130" t="s">
        <v>219</v>
      </c>
      <c r="Y5" s="130" t="s">
        <v>218</v>
      </c>
      <c r="Z5" s="130" t="s">
        <v>217</v>
      </c>
      <c r="AA5" s="130" t="s">
        <v>221</v>
      </c>
      <c r="AB5" s="130" t="s">
        <v>220</v>
      </c>
      <c r="AC5" s="130" t="s">
        <v>219</v>
      </c>
      <c r="AD5" s="130" t="s">
        <v>218</v>
      </c>
      <c r="AE5" s="130" t="s">
        <v>217</v>
      </c>
      <c r="AF5" s="130" t="s">
        <v>221</v>
      </c>
      <c r="AG5" s="130" t="s">
        <v>220</v>
      </c>
      <c r="AH5" s="130" t="s">
        <v>219</v>
      </c>
      <c r="AI5" s="130" t="s">
        <v>218</v>
      </c>
      <c r="AJ5" s="130" t="s">
        <v>217</v>
      </c>
      <c r="AK5" s="130" t="s">
        <v>221</v>
      </c>
      <c r="AL5" s="130" t="s">
        <v>220</v>
      </c>
      <c r="AM5" s="130" t="s">
        <v>219</v>
      </c>
      <c r="AN5" s="130" t="s">
        <v>218</v>
      </c>
      <c r="AO5" s="130" t="s">
        <v>217</v>
      </c>
      <c r="AQ5" s="130" t="s">
        <v>352</v>
      </c>
      <c r="AR5" s="130" t="s">
        <v>355</v>
      </c>
      <c r="AS5" s="130" t="s">
        <v>0</v>
      </c>
      <c r="AT5" s="130" t="s">
        <v>352</v>
      </c>
      <c r="AU5" s="130" t="s">
        <v>355</v>
      </c>
      <c r="AV5" s="130" t="s">
        <v>0</v>
      </c>
      <c r="AW5" s="156" t="s">
        <v>359</v>
      </c>
      <c r="AX5" s="156" t="s">
        <v>360</v>
      </c>
      <c r="AY5" s="156" t="s">
        <v>363</v>
      </c>
      <c r="AZ5" s="156" t="s">
        <v>362</v>
      </c>
      <c r="BA5" s="156" t="s">
        <v>361</v>
      </c>
      <c r="BB5" s="156" t="s">
        <v>221</v>
      </c>
      <c r="BC5" s="156" t="s">
        <v>346</v>
      </c>
      <c r="BD5" s="156" t="s">
        <v>219</v>
      </c>
      <c r="BE5" s="156" t="s">
        <v>218</v>
      </c>
      <c r="BF5" s="156" t="s">
        <v>404</v>
      </c>
      <c r="BG5" s="156" t="s">
        <v>405</v>
      </c>
      <c r="BH5" s="156" t="s">
        <v>403</v>
      </c>
      <c r="BI5" s="156" t="s">
        <v>406</v>
      </c>
      <c r="BJ5" s="156" t="s">
        <v>407</v>
      </c>
      <c r="BK5" s="156" t="s">
        <v>408</v>
      </c>
    </row>
    <row r="6" spans="1:63" ht="14.25">
      <c r="A6" s="129"/>
      <c r="AQ6" s="130"/>
      <c r="AR6" s="130"/>
      <c r="AS6" s="130"/>
      <c r="AT6" s="130"/>
      <c r="AU6" s="130"/>
      <c r="AV6" s="130"/>
    </row>
    <row r="7" spans="1:63" ht="5.0999999999999996" customHeight="1">
      <c r="A7" s="129" t="s">
        <v>216</v>
      </c>
      <c r="AQ7" s="130"/>
      <c r="AR7" s="130"/>
      <c r="AS7" s="130"/>
      <c r="AT7" s="130"/>
      <c r="AU7" s="130"/>
      <c r="AV7" s="130"/>
    </row>
    <row r="8" spans="1:63" ht="14.1" customHeight="1">
      <c r="A8" s="129">
        <v>1905</v>
      </c>
      <c r="B8" s="125">
        <f>[14]series!E$2</f>
        <v>0.16748358909370231</v>
      </c>
      <c r="C8" s="125">
        <f>[14]series!F$2</f>
        <v>0.36372748351018425</v>
      </c>
      <c r="D8" s="125">
        <f>[14]series!G$2</f>
        <v>0.46878892739611344</v>
      </c>
      <c r="E8" s="125">
        <f>[14]series!H$2</f>
        <v>0.17983966427400816</v>
      </c>
      <c r="F8" s="125">
        <f>[14]series!I$2</f>
        <v>0.54968404651412406</v>
      </c>
      <c r="G8" s="125">
        <f>[12]series!E$84</f>
        <v>0.16743907380838619</v>
      </c>
      <c r="H8" s="125">
        <f>[12]series!F$84</f>
        <v>0.36375239843678342</v>
      </c>
      <c r="I8" s="125">
        <f>[12]series!G$84</f>
        <v>0.4688085277548304</v>
      </c>
      <c r="J8" s="125">
        <f>[12]series!H$84</f>
        <v>0.17986150055656178</v>
      </c>
      <c r="K8" s="125">
        <f>[12]series!I$84</f>
        <v>0.54973955743480474</v>
      </c>
      <c r="V8" s="125"/>
      <c r="W8" s="125"/>
      <c r="X8" s="125"/>
      <c r="Y8" s="125"/>
      <c r="Z8" s="125"/>
      <c r="AA8" s="125"/>
      <c r="AB8" s="125"/>
      <c r="AC8" s="125"/>
      <c r="AD8" s="125"/>
      <c r="AE8" s="125"/>
      <c r="AF8" s="125"/>
      <c r="AG8" s="125"/>
      <c r="AH8" s="125"/>
      <c r="AI8" s="125"/>
      <c r="AJ8" s="125"/>
      <c r="AK8" s="125"/>
      <c r="AL8" s="125"/>
      <c r="AM8" s="125"/>
      <c r="AN8" s="125"/>
      <c r="AO8" s="125"/>
      <c r="AQ8" s="125"/>
      <c r="AR8" s="158"/>
      <c r="AS8" s="125"/>
      <c r="AT8" s="126"/>
      <c r="AU8" s="158"/>
      <c r="AV8" s="126"/>
      <c r="AW8" s="126"/>
      <c r="AX8" s="126"/>
      <c r="AY8" s="125">
        <v>0.13801705984652576</v>
      </c>
      <c r="AZ8" s="126"/>
      <c r="BA8" s="126">
        <v>0.12399866359676238</v>
      </c>
      <c r="BB8" s="126"/>
      <c r="BC8" s="126"/>
      <c r="BD8" s="126"/>
      <c r="BE8" s="126"/>
    </row>
    <row r="9" spans="1:63" ht="0.95" customHeight="1">
      <c r="A9" s="127">
        <f t="shared" ref="A9:A40" si="0">A8+1</f>
        <v>1906</v>
      </c>
      <c r="AQ9" s="125"/>
      <c r="AR9" s="158"/>
      <c r="AS9" s="125"/>
      <c r="AT9" s="126"/>
      <c r="AU9" s="158"/>
      <c r="AV9" s="126"/>
      <c r="AW9" s="126"/>
      <c r="AX9" s="126"/>
      <c r="AY9" s="125">
        <v>0.13552479235320911</v>
      </c>
      <c r="AZ9" s="126"/>
      <c r="BA9" s="126">
        <v>0.12416658785719566</v>
      </c>
      <c r="BB9" s="126"/>
      <c r="BC9" s="126"/>
      <c r="BD9" s="126"/>
      <c r="BE9" s="126"/>
    </row>
    <row r="10" spans="1:63" ht="0.95" customHeight="1">
      <c r="A10" s="127">
        <f t="shared" si="0"/>
        <v>1907</v>
      </c>
      <c r="AQ10" s="125"/>
      <c r="AR10" s="158"/>
      <c r="AS10" s="125"/>
      <c r="AT10" s="126"/>
      <c r="AU10" s="158"/>
      <c r="AV10" s="126"/>
      <c r="AW10" s="126"/>
      <c r="AX10" s="126"/>
      <c r="AY10" s="125">
        <v>0.13775170633674225</v>
      </c>
      <c r="AZ10" s="126"/>
      <c r="BA10" s="126">
        <v>0.12463207342016053</v>
      </c>
      <c r="BB10" s="126"/>
      <c r="BC10" s="126"/>
      <c r="BD10" s="126"/>
      <c r="BE10" s="126"/>
    </row>
    <row r="11" spans="1:63" ht="0.95" customHeight="1">
      <c r="A11" s="127">
        <f t="shared" si="0"/>
        <v>1908</v>
      </c>
      <c r="AQ11" s="125"/>
      <c r="AR11" s="158"/>
      <c r="AS11" s="125"/>
      <c r="AT11" s="126"/>
      <c r="AU11" s="158"/>
      <c r="AV11" s="126"/>
      <c r="AW11" s="126"/>
      <c r="AX11" s="126"/>
      <c r="AY11" s="125">
        <v>0.13853282356484822</v>
      </c>
      <c r="AZ11" s="126"/>
      <c r="BA11" s="126">
        <v>0.12365527145887677</v>
      </c>
      <c r="BB11" s="126"/>
      <c r="BC11" s="126"/>
      <c r="BD11" s="126"/>
      <c r="BE11" s="126"/>
    </row>
    <row r="12" spans="1:63" ht="0.95" customHeight="1">
      <c r="A12" s="127">
        <f t="shared" si="0"/>
        <v>1909</v>
      </c>
      <c r="AQ12" s="125"/>
      <c r="AR12" s="158"/>
      <c r="AS12" s="125"/>
      <c r="AT12" s="126"/>
      <c r="AU12" s="158"/>
      <c r="AV12" s="126"/>
      <c r="AW12" s="126"/>
      <c r="AX12" s="126"/>
      <c r="AY12" s="125">
        <v>0.14030100019527011</v>
      </c>
      <c r="AZ12" s="126"/>
      <c r="BA12" s="126">
        <v>0.12348210008023215</v>
      </c>
      <c r="BB12" s="126"/>
      <c r="BC12" s="126"/>
      <c r="BD12" s="126"/>
      <c r="BE12" s="126"/>
    </row>
    <row r="13" spans="1:63" ht="0.95" customHeight="1">
      <c r="A13" s="127">
        <f t="shared" si="0"/>
        <v>1910</v>
      </c>
      <c r="AQ13" s="125"/>
      <c r="AR13" s="158"/>
      <c r="AS13" s="125">
        <v>0.51516222953799995</v>
      </c>
      <c r="AT13" s="126"/>
      <c r="AU13" s="158"/>
      <c r="AV13" s="126">
        <v>0.22736850380900001</v>
      </c>
      <c r="AW13" s="126"/>
      <c r="AX13" s="126"/>
      <c r="AY13" s="125">
        <v>0.13954863168486947</v>
      </c>
      <c r="AZ13" s="126"/>
      <c r="BA13" s="126">
        <v>0.12535133213621086</v>
      </c>
      <c r="BB13" s="126"/>
      <c r="BC13" s="126"/>
      <c r="BD13" s="126"/>
      <c r="BE13" s="126"/>
    </row>
    <row r="14" spans="1:63" ht="0.95" customHeight="1">
      <c r="A14" s="127">
        <f t="shared" si="0"/>
        <v>1911</v>
      </c>
      <c r="AQ14" s="125"/>
      <c r="AR14" s="158"/>
      <c r="AS14" s="125"/>
      <c r="AT14" s="126"/>
      <c r="AU14" s="158"/>
      <c r="AV14" s="126"/>
      <c r="AW14" s="126"/>
      <c r="AX14" s="126"/>
      <c r="AY14" s="125">
        <v>0.13754625186505123</v>
      </c>
      <c r="AZ14" s="126"/>
      <c r="BA14" s="126">
        <v>0.12763256455881647</v>
      </c>
      <c r="BB14" s="126"/>
      <c r="BC14" s="126"/>
      <c r="BD14" s="126"/>
      <c r="BE14" s="126"/>
    </row>
    <row r="15" spans="1:63" ht="0.95" customHeight="1">
      <c r="A15" s="127">
        <f t="shared" si="0"/>
        <v>1912</v>
      </c>
      <c r="AQ15" s="125"/>
      <c r="AR15" s="157"/>
      <c r="AS15" s="125"/>
      <c r="AT15" s="126"/>
      <c r="AU15" s="158"/>
      <c r="AV15" s="126"/>
      <c r="AW15" s="126"/>
      <c r="AX15" s="126"/>
      <c r="AY15" s="125">
        <v>0.13784553300259131</v>
      </c>
      <c r="AZ15" s="126"/>
      <c r="BA15" s="126">
        <v>0.12950555055115262</v>
      </c>
      <c r="BB15" s="126"/>
      <c r="BC15" s="126"/>
      <c r="BD15" s="126"/>
      <c r="BE15" s="126"/>
    </row>
    <row r="16" spans="1:63" ht="0.95" customHeight="1">
      <c r="A16" s="127">
        <f t="shared" si="0"/>
        <v>1913</v>
      </c>
      <c r="AQ16" s="125"/>
      <c r="AR16" s="157"/>
      <c r="AS16" s="125"/>
      <c r="AT16" s="126"/>
      <c r="AU16" s="158">
        <f t="shared" ref="AU16:AU63" si="1">AX16+AU$65-AX$65</f>
        <v>0.205821350445</v>
      </c>
      <c r="AV16" s="126"/>
      <c r="AW16" s="126"/>
      <c r="AX16" s="126">
        <v>0.179600418619</v>
      </c>
      <c r="AY16" s="125">
        <v>0.1471371099994308</v>
      </c>
      <c r="AZ16" s="126"/>
      <c r="BA16" s="126">
        <v>0.13630617510969939</v>
      </c>
      <c r="BB16" s="126"/>
      <c r="BC16" s="126"/>
      <c r="BD16" s="126"/>
      <c r="BE16" s="126"/>
    </row>
    <row r="17" spans="1:57" ht="0.95" customHeight="1">
      <c r="A17" s="127">
        <f t="shared" si="0"/>
        <v>1914</v>
      </c>
      <c r="AQ17" s="125"/>
      <c r="AR17" s="157"/>
      <c r="AS17" s="125"/>
      <c r="AT17" s="126"/>
      <c r="AU17" s="158">
        <f t="shared" si="1"/>
        <v>0.20780034241799999</v>
      </c>
      <c r="AV17" s="126"/>
      <c r="AW17" s="126"/>
      <c r="AX17" s="126">
        <v>0.181579410592</v>
      </c>
      <c r="AY17" s="125">
        <v>0.14509350300239537</v>
      </c>
      <c r="AZ17" s="126"/>
      <c r="BA17" s="126">
        <v>0.14286166304649819</v>
      </c>
      <c r="BB17" s="126"/>
      <c r="BC17" s="126"/>
      <c r="BD17" s="126"/>
      <c r="BE17" s="126"/>
    </row>
    <row r="18" spans="1:57" ht="0.95" customHeight="1">
      <c r="A18" s="127">
        <f t="shared" si="0"/>
        <v>1915</v>
      </c>
      <c r="AQ18" s="125"/>
      <c r="AR18" s="157"/>
      <c r="AS18" s="125">
        <v>0.47789150476499997</v>
      </c>
      <c r="AT18" s="126"/>
      <c r="AU18" s="158">
        <f t="shared" si="1"/>
        <v>0.20199815297900003</v>
      </c>
      <c r="AV18" s="126">
        <v>0.195433393121</v>
      </c>
      <c r="AW18" s="126"/>
      <c r="AX18" s="126">
        <v>0.17577722115300001</v>
      </c>
      <c r="AY18" s="125">
        <v>0.17067659995129972</v>
      </c>
      <c r="AZ18" s="126"/>
      <c r="BA18" s="126">
        <v>0.17315630333642698</v>
      </c>
      <c r="BB18" s="126"/>
      <c r="BC18" s="126"/>
      <c r="BD18" s="126"/>
      <c r="BE18" s="126"/>
    </row>
    <row r="19" spans="1:57" ht="0.95" customHeight="1">
      <c r="A19" s="127">
        <f t="shared" si="0"/>
        <v>1916</v>
      </c>
      <c r="AQ19" s="125"/>
      <c r="AR19" s="157"/>
      <c r="AS19" s="125">
        <v>0.49996700882900003</v>
      </c>
      <c r="AT19" s="126"/>
      <c r="AU19" s="158">
        <f t="shared" si="1"/>
        <v>0.21932848971200003</v>
      </c>
      <c r="AV19" s="126">
        <v>0.22729119658499999</v>
      </c>
      <c r="AW19" s="126"/>
      <c r="AX19" s="126">
        <v>0.19310755788600001</v>
      </c>
      <c r="AY19" s="125">
        <v>0.18073120507967178</v>
      </c>
      <c r="AZ19" s="126"/>
      <c r="BA19" s="126">
        <v>0.20071312926941889</v>
      </c>
      <c r="BB19" s="126"/>
      <c r="BC19" s="126"/>
      <c r="BD19" s="126"/>
      <c r="BE19" s="126"/>
    </row>
    <row r="20" spans="1:57" ht="0.95" customHeight="1">
      <c r="A20" s="127">
        <f t="shared" si="0"/>
        <v>1917</v>
      </c>
      <c r="AQ20" s="125"/>
      <c r="AR20" s="157">
        <f t="shared" ref="AR20:AR63" si="2">AW20+AR$65-AW$65</f>
        <v>0.42896750858599991</v>
      </c>
      <c r="AS20" s="125">
        <v>0.49243709445</v>
      </c>
      <c r="AT20" s="126"/>
      <c r="AU20" s="158">
        <f t="shared" si="1"/>
        <v>0.20359241282900004</v>
      </c>
      <c r="AV20" s="126">
        <v>0.225125402212</v>
      </c>
      <c r="AW20" s="126">
        <v>0.40507657450099999</v>
      </c>
      <c r="AX20" s="126">
        <v>0.17737148100299999</v>
      </c>
      <c r="AY20" s="125">
        <v>0.16520281871517759</v>
      </c>
      <c r="AZ20" s="126"/>
      <c r="BA20" s="126">
        <v>0.1998473682264659</v>
      </c>
      <c r="BB20" s="126"/>
      <c r="BC20" s="126"/>
      <c r="BD20" s="126"/>
      <c r="BE20" s="126"/>
    </row>
    <row r="21" spans="1:57" ht="0.95" customHeight="1">
      <c r="A21" s="127">
        <f t="shared" si="0"/>
        <v>1918</v>
      </c>
      <c r="AQ21" s="125"/>
      <c r="AR21" s="157">
        <f t="shared" si="2"/>
        <v>0.424961388552</v>
      </c>
      <c r="AS21" s="125">
        <v>0.463097512722</v>
      </c>
      <c r="AT21" s="126"/>
      <c r="AU21" s="158">
        <f t="shared" si="1"/>
        <v>0.18583565844200006</v>
      </c>
      <c r="AV21" s="126">
        <v>0.19936449825800001</v>
      </c>
      <c r="AW21" s="126">
        <v>0.40107045446700001</v>
      </c>
      <c r="AX21" s="126">
        <v>0.15961472661600001</v>
      </c>
      <c r="AY21" s="125"/>
      <c r="AZ21" s="126"/>
      <c r="BA21" s="126"/>
      <c r="BB21" s="126"/>
      <c r="BC21" s="126"/>
      <c r="BD21" s="126"/>
      <c r="BE21" s="126"/>
    </row>
    <row r="22" spans="1:57" ht="0.95" customHeight="1">
      <c r="A22" s="127">
        <f t="shared" si="0"/>
        <v>1919</v>
      </c>
      <c r="AQ22" s="125"/>
      <c r="AR22" s="157">
        <f t="shared" si="2"/>
        <v>0.42704731290499992</v>
      </c>
      <c r="AS22" s="125">
        <v>0.471758693457</v>
      </c>
      <c r="AT22" s="126"/>
      <c r="AU22" s="158">
        <f t="shared" si="1"/>
        <v>0.19032871510600002</v>
      </c>
      <c r="AV22" s="126">
        <v>0.20835420489299999</v>
      </c>
      <c r="AW22" s="126">
        <v>0.40315637881999999</v>
      </c>
      <c r="AX22" s="126">
        <v>0.16410778328</v>
      </c>
      <c r="AY22" s="125"/>
      <c r="AZ22" s="126"/>
      <c r="BA22" s="126"/>
      <c r="BB22" s="126"/>
      <c r="BC22" s="126"/>
      <c r="BD22" s="126"/>
      <c r="BE22" s="126"/>
    </row>
    <row r="23" spans="1:57" ht="0.95" customHeight="1">
      <c r="A23" s="127">
        <f t="shared" si="0"/>
        <v>1920</v>
      </c>
      <c r="AQ23" s="125"/>
      <c r="AR23" s="157">
        <f t="shared" si="2"/>
        <v>0.41403207048899998</v>
      </c>
      <c r="AS23" s="125">
        <v>0.461222112179</v>
      </c>
      <c r="AT23" s="126"/>
      <c r="AU23" s="158">
        <f t="shared" si="1"/>
        <v>0.174519125489</v>
      </c>
      <c r="AV23" s="126">
        <v>0.19896809756799999</v>
      </c>
      <c r="AW23" s="126">
        <v>0.390141136404</v>
      </c>
      <c r="AX23" s="126">
        <v>0.14829819366300001</v>
      </c>
      <c r="AY23" s="125"/>
      <c r="AZ23" s="126"/>
      <c r="BA23" s="126"/>
      <c r="BB23" s="126"/>
      <c r="BC23" s="126"/>
      <c r="BD23" s="126"/>
      <c r="BE23" s="126"/>
    </row>
    <row r="24" spans="1:57" ht="0.95" customHeight="1">
      <c r="A24" s="127">
        <f t="shared" si="0"/>
        <v>1921</v>
      </c>
      <c r="AQ24" s="125"/>
      <c r="AR24" s="157">
        <f t="shared" si="2"/>
        <v>0.45570150072299992</v>
      </c>
      <c r="AS24" s="125">
        <v>0.44834259152400002</v>
      </c>
      <c r="AT24" s="126"/>
      <c r="AU24" s="158">
        <f t="shared" si="1"/>
        <v>0.18260009067200006</v>
      </c>
      <c r="AV24" s="126">
        <v>0.19011239707499999</v>
      </c>
      <c r="AW24" s="126">
        <v>0.43181056663799999</v>
      </c>
      <c r="AX24" s="126">
        <v>0.15637915884600001</v>
      </c>
      <c r="AY24" s="125"/>
      <c r="AZ24" s="126"/>
      <c r="BA24" s="126"/>
      <c r="BB24" s="126"/>
      <c r="BC24" s="126"/>
      <c r="BD24" s="126"/>
      <c r="BE24" s="126"/>
    </row>
    <row r="25" spans="1:57" ht="0.95" customHeight="1">
      <c r="A25" s="127">
        <f t="shared" si="0"/>
        <v>1922</v>
      </c>
      <c r="AQ25" s="125"/>
      <c r="AR25" s="157">
        <f t="shared" si="2"/>
        <v>0.4611057107</v>
      </c>
      <c r="AS25" s="125">
        <v>0.46344721317300003</v>
      </c>
      <c r="AT25" s="126"/>
      <c r="AU25" s="158">
        <f t="shared" si="1"/>
        <v>0.19679721599700001</v>
      </c>
      <c r="AV25" s="126">
        <v>0.208593398333</v>
      </c>
      <c r="AW25" s="126">
        <v>0.43721477661500002</v>
      </c>
      <c r="AX25" s="126">
        <v>0.17057628417099999</v>
      </c>
      <c r="AY25" s="125"/>
      <c r="AZ25" s="126"/>
      <c r="BA25" s="126"/>
      <c r="BB25" s="126"/>
      <c r="BC25" s="126"/>
      <c r="BD25" s="126"/>
      <c r="BE25" s="126"/>
    </row>
    <row r="26" spans="1:57" ht="0.95" customHeight="1">
      <c r="A26" s="127">
        <f t="shared" si="0"/>
        <v>1923</v>
      </c>
      <c r="AQ26" s="125"/>
      <c r="AR26" s="157">
        <f t="shared" si="2"/>
        <v>0.43850343988299995</v>
      </c>
      <c r="AS26" s="125">
        <v>0.48144730925599999</v>
      </c>
      <c r="AT26" s="126"/>
      <c r="AU26" s="158">
        <f t="shared" si="1"/>
        <v>0.18264586273400002</v>
      </c>
      <c r="AV26" s="126">
        <v>0.2321203053</v>
      </c>
      <c r="AW26" s="126">
        <v>0.41461250579800002</v>
      </c>
      <c r="AX26" s="126">
        <v>0.156424930908</v>
      </c>
      <c r="AY26" s="125"/>
      <c r="AZ26" s="126"/>
      <c r="BA26" s="126"/>
      <c r="BB26" s="126"/>
      <c r="BC26" s="126"/>
      <c r="BD26" s="126"/>
      <c r="BE26" s="126"/>
    </row>
    <row r="27" spans="1:57" ht="0.95" customHeight="1">
      <c r="A27" s="127">
        <f t="shared" si="0"/>
        <v>1924</v>
      </c>
      <c r="AQ27" s="125"/>
      <c r="AR27" s="157">
        <f t="shared" si="2"/>
        <v>0.467961361563</v>
      </c>
      <c r="AS27" s="125">
        <v>0.46265968680399999</v>
      </c>
      <c r="AT27" s="126"/>
      <c r="AU27" s="158">
        <f t="shared" si="1"/>
        <v>0.20045173450400006</v>
      </c>
      <c r="AV27" s="126">
        <v>0.2150927037</v>
      </c>
      <c r="AW27" s="126">
        <v>0.44407042747800002</v>
      </c>
      <c r="AX27" s="126">
        <v>0.17423080267800001</v>
      </c>
      <c r="AY27" s="125"/>
      <c r="AZ27" s="126"/>
      <c r="BA27" s="126">
        <v>8.0079514179236796E-2</v>
      </c>
      <c r="BB27" s="126"/>
      <c r="BC27" s="126"/>
      <c r="BD27" s="126"/>
      <c r="BE27" s="126"/>
    </row>
    <row r="28" spans="1:57" ht="0.95" customHeight="1">
      <c r="A28" s="127">
        <f t="shared" si="0"/>
        <v>1925</v>
      </c>
      <c r="AQ28" s="125"/>
      <c r="AR28" s="157">
        <f t="shared" si="2"/>
        <v>0.48743170327300006</v>
      </c>
      <c r="AS28" s="125">
        <v>0.45548820495600001</v>
      </c>
      <c r="AT28" s="126"/>
      <c r="AU28" s="158">
        <f t="shared" si="1"/>
        <v>0.22866598037300001</v>
      </c>
      <c r="AV28" s="126">
        <v>0.20895360410200001</v>
      </c>
      <c r="AW28" s="126">
        <v>0.46354076918800002</v>
      </c>
      <c r="AX28" s="126">
        <v>0.20244504854699999</v>
      </c>
      <c r="AY28" s="125"/>
      <c r="AZ28" s="126"/>
      <c r="BA28" s="126">
        <v>8.4440889974686503E-2</v>
      </c>
      <c r="BB28" s="126"/>
      <c r="BC28" s="126"/>
      <c r="BD28" s="126"/>
      <c r="BE28" s="126"/>
    </row>
    <row r="29" spans="1:57" ht="0.95" customHeight="1">
      <c r="A29" s="127">
        <f t="shared" si="0"/>
        <v>1926</v>
      </c>
      <c r="AQ29" s="125"/>
      <c r="AR29" s="157">
        <f t="shared" si="2"/>
        <v>0.48099529176700001</v>
      </c>
      <c r="AS29" s="125">
        <v>0.44727578759199998</v>
      </c>
      <c r="AT29" s="126"/>
      <c r="AU29" s="158">
        <f t="shared" si="1"/>
        <v>0.22531144572400003</v>
      </c>
      <c r="AV29" s="126">
        <v>0.20463879406499999</v>
      </c>
      <c r="AW29" s="126">
        <v>0.45710435768199997</v>
      </c>
      <c r="AX29" s="126">
        <v>0.199090513898</v>
      </c>
      <c r="AY29" s="125"/>
      <c r="AZ29" s="126"/>
      <c r="BA29" s="126">
        <v>8.5114310120144338E-2</v>
      </c>
      <c r="BB29" s="126"/>
      <c r="BC29" s="126"/>
      <c r="BD29" s="126"/>
      <c r="BE29" s="126"/>
    </row>
    <row r="30" spans="1:57" ht="0.95" customHeight="1">
      <c r="A30" s="127">
        <f t="shared" si="0"/>
        <v>1927</v>
      </c>
      <c r="AQ30" s="125"/>
      <c r="AR30" s="157">
        <f t="shared" si="2"/>
        <v>0.49057549517299998</v>
      </c>
      <c r="AS30" s="125">
        <v>0.461497396231</v>
      </c>
      <c r="AT30" s="126"/>
      <c r="AU30" s="158">
        <f t="shared" si="1"/>
        <v>0.23647127063300005</v>
      </c>
      <c r="AV30" s="126">
        <v>0.21155540645099999</v>
      </c>
      <c r="AW30" s="126">
        <v>0.46668456108799999</v>
      </c>
      <c r="AX30" s="126">
        <v>0.210250338807</v>
      </c>
      <c r="AY30" s="125">
        <v>0.12073219569186436</v>
      </c>
      <c r="AZ30" s="126">
        <v>0.17771000000000001</v>
      </c>
      <c r="BA30" s="126">
        <v>8.9850570404642519E-2</v>
      </c>
      <c r="BB30" s="126"/>
      <c r="BC30" s="126"/>
      <c r="BD30" s="126"/>
      <c r="BE30" s="126"/>
    </row>
    <row r="31" spans="1:57" ht="14.25">
      <c r="A31" s="127">
        <f t="shared" si="0"/>
        <v>1928</v>
      </c>
      <c r="B31" s="125">
        <f>[14]series!E$3</f>
        <v>0.2977687893036387</v>
      </c>
      <c r="C31" s="125">
        <f>[14]series!F$3</f>
        <v>0.47789251709694952</v>
      </c>
      <c r="D31" s="125">
        <f>[14]series!G$3</f>
        <v>0.22433869359941178</v>
      </c>
      <c r="E31" s="125">
        <f>[14]series!H$3</f>
        <v>3.6109728381078995E-2</v>
      </c>
      <c r="F31" s="125">
        <f>[14]series!I$3</f>
        <v>0.29579680881685316</v>
      </c>
      <c r="G31" s="125">
        <f>[12]series!E$85</f>
        <v>0.29758962205910344</v>
      </c>
      <c r="H31" s="125">
        <f>[12]series!F$85</f>
        <v>0.47779754705020777</v>
      </c>
      <c r="I31" s="125">
        <f>[12]series!G$85</f>
        <v>0.22461283089068879</v>
      </c>
      <c r="J31" s="125">
        <f>[12]series!H$85</f>
        <v>3.6280627329619869E-2</v>
      </c>
      <c r="K31" s="125">
        <f>[12]series!I$85</f>
        <v>0.2961234349058941</v>
      </c>
      <c r="V31" s="125"/>
      <c r="W31" s="125"/>
      <c r="X31" s="125"/>
      <c r="Y31" s="125"/>
      <c r="Z31" s="125"/>
      <c r="AA31" s="125"/>
      <c r="AB31" s="125"/>
      <c r="AC31" s="125"/>
      <c r="AD31" s="125"/>
      <c r="AE31" s="125"/>
      <c r="AF31" s="125"/>
      <c r="AG31" s="125"/>
      <c r="AH31" s="125"/>
      <c r="AI31" s="125"/>
      <c r="AJ31" s="125"/>
      <c r="AK31" s="125"/>
      <c r="AL31" s="125"/>
      <c r="AM31" s="125"/>
      <c r="AN31" s="125"/>
      <c r="AO31" s="125"/>
      <c r="AQ31" s="125"/>
      <c r="AR31" s="157">
        <f t="shared" si="2"/>
        <v>0.51677805007200006</v>
      </c>
      <c r="AS31" s="125">
        <v>0.46143549680700002</v>
      </c>
      <c r="AT31" s="126"/>
      <c r="AU31" s="158">
        <f t="shared" si="1"/>
        <v>0.26562342688000001</v>
      </c>
      <c r="AV31" s="126">
        <v>0.21265530586199999</v>
      </c>
      <c r="AW31" s="126">
        <v>0.49288711598700002</v>
      </c>
      <c r="AX31" s="126">
        <v>0.23940249505399999</v>
      </c>
      <c r="AY31" s="125">
        <v>0.1197230750316574</v>
      </c>
      <c r="AZ31" s="126"/>
      <c r="BA31" s="126">
        <v>9.8903287473040086E-2</v>
      </c>
      <c r="BB31" s="126"/>
      <c r="BC31" s="126"/>
      <c r="BD31" s="126"/>
      <c r="BE31" s="126"/>
    </row>
    <row r="32" spans="1:57" ht="0.95" customHeight="1">
      <c r="A32" s="127">
        <f t="shared" si="0"/>
        <v>1929</v>
      </c>
      <c r="AQ32" s="125"/>
      <c r="AR32" s="157">
        <f t="shared" si="2"/>
        <v>0.49098681304499997</v>
      </c>
      <c r="AS32" s="125">
        <v>0.44781428575499999</v>
      </c>
      <c r="AT32" s="126"/>
      <c r="AU32" s="158">
        <f t="shared" si="1"/>
        <v>0.24974976767200002</v>
      </c>
      <c r="AV32" s="126">
        <v>0.19923239946400001</v>
      </c>
      <c r="AW32" s="126">
        <v>0.46709587895999999</v>
      </c>
      <c r="AX32" s="126">
        <v>0.223528835846</v>
      </c>
      <c r="AY32" s="125" t="e">
        <v>#N/A</v>
      </c>
      <c r="AZ32" s="126" t="e">
        <v>#N/A</v>
      </c>
      <c r="BA32" s="126">
        <v>0.10893545818753569</v>
      </c>
      <c r="BB32" s="126"/>
      <c r="BC32" s="126"/>
      <c r="BD32" s="126"/>
      <c r="BE32" s="126"/>
    </row>
    <row r="33" spans="1:57" ht="0.95" customHeight="1">
      <c r="A33" s="127">
        <f t="shared" si="0"/>
        <v>1930</v>
      </c>
      <c r="AQ33" s="125"/>
      <c r="AR33" s="157">
        <f t="shared" si="2"/>
        <v>0.46254548392900002</v>
      </c>
      <c r="AS33" s="125">
        <v>0.42520681023599999</v>
      </c>
      <c r="AT33" s="126"/>
      <c r="AU33" s="158">
        <f t="shared" si="1"/>
        <v>0.19845366323000002</v>
      </c>
      <c r="AV33" s="126">
        <v>0.171586096287</v>
      </c>
      <c r="AW33" s="126">
        <v>0.43865454984399999</v>
      </c>
      <c r="AX33" s="126">
        <v>0.172232731404</v>
      </c>
      <c r="AY33" s="125">
        <v>0.11497124584615835</v>
      </c>
      <c r="AZ33" s="126" t="e">
        <v>#N/A</v>
      </c>
      <c r="BA33" s="126">
        <v>0.12184131727116063</v>
      </c>
      <c r="BB33" s="126"/>
      <c r="BC33" s="126"/>
      <c r="BD33" s="126"/>
      <c r="BE33" s="126"/>
    </row>
    <row r="34" spans="1:57" ht="0.95" customHeight="1">
      <c r="A34" s="127">
        <f t="shared" si="0"/>
        <v>1931</v>
      </c>
      <c r="AQ34" s="125"/>
      <c r="AR34" s="157">
        <f t="shared" si="2"/>
        <v>0.46932293420900001</v>
      </c>
      <c r="AS34" s="125">
        <v>0.423445612192</v>
      </c>
      <c r="AT34" s="126"/>
      <c r="AU34" s="158">
        <f t="shared" si="1"/>
        <v>0.18120551939300006</v>
      </c>
      <c r="AV34" s="126">
        <v>0.16383069753599999</v>
      </c>
      <c r="AW34" s="126">
        <v>0.44543200012400003</v>
      </c>
      <c r="AX34" s="126">
        <v>0.15498458756700001</v>
      </c>
      <c r="AY34" s="125" t="e">
        <v>#N/A</v>
      </c>
      <c r="AZ34" s="126">
        <v>0.15234</v>
      </c>
      <c r="BA34" s="126"/>
      <c r="BB34" s="126"/>
      <c r="BC34" s="126"/>
      <c r="BD34" s="126"/>
      <c r="BE34" s="126"/>
    </row>
    <row r="35" spans="1:57" ht="0.95" customHeight="1">
      <c r="A35" s="127">
        <f t="shared" si="0"/>
        <v>1932</v>
      </c>
      <c r="AQ35" s="125"/>
      <c r="AR35" s="157">
        <f t="shared" si="2"/>
        <v>0.487593051858</v>
      </c>
      <c r="AS35" s="125">
        <v>0.44626238942099999</v>
      </c>
      <c r="AT35" s="126"/>
      <c r="AU35" s="158">
        <f t="shared" si="1"/>
        <v>0.18178023228900003</v>
      </c>
      <c r="AV35" s="126">
        <v>0.16806040704299999</v>
      </c>
      <c r="AW35" s="126">
        <v>0.46370211777300002</v>
      </c>
      <c r="AX35" s="126">
        <v>0.15555930046300001</v>
      </c>
      <c r="AY35" s="125">
        <v>0.10836050860360974</v>
      </c>
      <c r="AZ35" s="126">
        <v>0.15195999999999998</v>
      </c>
      <c r="BA35" s="126"/>
      <c r="BB35" s="126"/>
      <c r="BC35" s="126"/>
      <c r="BD35" s="126"/>
      <c r="BE35" s="126"/>
    </row>
    <row r="36" spans="1:57" ht="0.95" customHeight="1">
      <c r="A36" s="127">
        <f t="shared" si="0"/>
        <v>1933</v>
      </c>
      <c r="AQ36" s="125"/>
      <c r="AR36" s="157">
        <f t="shared" si="2"/>
        <v>0.479909078391</v>
      </c>
      <c r="AS36" s="125">
        <v>0.46490100026100001</v>
      </c>
      <c r="AT36" s="126"/>
      <c r="AU36" s="158">
        <f t="shared" si="1"/>
        <v>0.19082180532600002</v>
      </c>
      <c r="AV36" s="126">
        <v>0.17574429512</v>
      </c>
      <c r="AW36" s="126">
        <v>0.45601814430600002</v>
      </c>
      <c r="AX36" s="126">
        <v>0.16460087349999999</v>
      </c>
      <c r="AY36" s="125">
        <v>0.11012635234914174</v>
      </c>
      <c r="AZ36" s="126">
        <v>0.15026</v>
      </c>
      <c r="BA36" s="126"/>
      <c r="BB36" s="126"/>
      <c r="BC36" s="126"/>
      <c r="BD36" s="126"/>
      <c r="BE36" s="126"/>
    </row>
    <row r="37" spans="1:57" ht="14.25">
      <c r="A37" s="127">
        <f t="shared" si="0"/>
        <v>1934</v>
      </c>
      <c r="B37" s="125">
        <f>[14]series!E$4</f>
        <v>0.28441341402906395</v>
      </c>
      <c r="C37" s="125">
        <f>[14]series!F$4</f>
        <v>0.46856183193740397</v>
      </c>
      <c r="D37" s="125">
        <f>[14]series!G$4</f>
        <v>0.24702475403353211</v>
      </c>
      <c r="E37" s="125">
        <f>[14]series!H$4</f>
        <v>4.2332033873969409E-2</v>
      </c>
      <c r="F37" s="125">
        <f>[14]series!I$4</f>
        <v>0.31916885864798489</v>
      </c>
      <c r="G37" s="125">
        <f>[12]series!E$86</f>
        <v>0.28424804920271829</v>
      </c>
      <c r="H37" s="125">
        <f>[12]series!F$86</f>
        <v>0.4684762918779718</v>
      </c>
      <c r="I37" s="125">
        <f>[12]series!G$86</f>
        <v>0.24727565891930992</v>
      </c>
      <c r="J37" s="125">
        <f>[12]series!H$86</f>
        <v>4.2495530216638926E-2</v>
      </c>
      <c r="K37" s="125">
        <f>[12]series!I$86</f>
        <v>0.31946515431627631</v>
      </c>
      <c r="V37" s="125"/>
      <c r="W37" s="125"/>
      <c r="X37" s="125"/>
      <c r="Y37" s="125"/>
      <c r="Z37" s="125"/>
      <c r="AA37" s="125"/>
      <c r="AB37" s="125"/>
      <c r="AC37" s="125"/>
      <c r="AD37" s="125"/>
      <c r="AE37" s="125"/>
      <c r="AF37" s="125"/>
      <c r="AG37" s="125"/>
      <c r="AH37" s="125"/>
      <c r="AI37" s="125"/>
      <c r="AJ37" s="125"/>
      <c r="AK37" s="125"/>
      <c r="AL37" s="125"/>
      <c r="AM37" s="125"/>
      <c r="AN37" s="125"/>
      <c r="AO37" s="125"/>
      <c r="AQ37" s="125"/>
      <c r="AR37" s="157">
        <f t="shared" si="2"/>
        <v>0.48172635380599999</v>
      </c>
      <c r="AS37" s="125">
        <v>0.47086399793599998</v>
      </c>
      <c r="AT37" s="126"/>
      <c r="AU37" s="158">
        <f t="shared" si="1"/>
        <v>0.19019082252000002</v>
      </c>
      <c r="AV37" s="126">
        <v>0.17561210691900001</v>
      </c>
      <c r="AW37" s="126">
        <v>0.457835419721</v>
      </c>
      <c r="AX37" s="126">
        <v>0.163969890694</v>
      </c>
      <c r="AY37" s="125">
        <v>0.11477575036141795</v>
      </c>
      <c r="AZ37" s="126">
        <v>0.14784</v>
      </c>
      <c r="BA37" s="126"/>
      <c r="BB37" s="126"/>
      <c r="BC37" s="126"/>
      <c r="BD37" s="126"/>
      <c r="BE37" s="126"/>
    </row>
    <row r="38" spans="1:57" ht="0.95" customHeight="1">
      <c r="A38" s="127">
        <f t="shared" si="0"/>
        <v>1935</v>
      </c>
      <c r="AQ38" s="125"/>
      <c r="AR38" s="157">
        <f t="shared" si="2"/>
        <v>0.46883076120899997</v>
      </c>
      <c r="AS38" s="125">
        <v>0.48082470893899998</v>
      </c>
      <c r="AT38" s="126"/>
      <c r="AU38" s="158">
        <f t="shared" si="1"/>
        <v>0.19298378346000006</v>
      </c>
      <c r="AV38" s="126">
        <v>0.18288940191299999</v>
      </c>
      <c r="AW38" s="126">
        <v>0.44493982712399999</v>
      </c>
      <c r="AX38" s="126">
        <v>0.16676285163400001</v>
      </c>
      <c r="AY38" s="125" t="e">
        <v>#N/A</v>
      </c>
      <c r="AZ38" s="126">
        <v>0.14548</v>
      </c>
      <c r="BA38" s="126">
        <v>0.1514652853550455</v>
      </c>
      <c r="BB38" s="126"/>
      <c r="BC38" s="126"/>
      <c r="BD38" s="126"/>
      <c r="BE38" s="126"/>
    </row>
    <row r="39" spans="1:57" ht="0.95" customHeight="1">
      <c r="A39" s="127">
        <f t="shared" si="0"/>
        <v>1936</v>
      </c>
      <c r="AQ39" s="125"/>
      <c r="AR39" s="157">
        <f t="shared" si="2"/>
        <v>0.48982868503000004</v>
      </c>
      <c r="AS39" s="125">
        <v>0.45372349023800002</v>
      </c>
      <c r="AT39" s="126"/>
      <c r="AU39" s="158">
        <f t="shared" si="1"/>
        <v>0.21910337362800003</v>
      </c>
      <c r="AV39" s="126">
        <v>0.171986997128</v>
      </c>
      <c r="AW39" s="126">
        <v>0.46593775094500001</v>
      </c>
      <c r="AX39" s="126">
        <v>0.19288244180200001</v>
      </c>
      <c r="AY39" s="125">
        <v>0.11646200154530081</v>
      </c>
      <c r="AZ39" s="126">
        <v>0.14510999999999999</v>
      </c>
      <c r="BA39" s="126">
        <v>0.14644905385987111</v>
      </c>
      <c r="BB39" s="126"/>
      <c r="BC39" s="126"/>
      <c r="BD39" s="126"/>
      <c r="BE39" s="126"/>
    </row>
    <row r="40" spans="1:57" ht="0.95" customHeight="1">
      <c r="A40" s="127">
        <f t="shared" si="0"/>
        <v>1937</v>
      </c>
      <c r="AQ40" s="125"/>
      <c r="AR40" s="157">
        <f t="shared" si="2"/>
        <v>0.46620505169099996</v>
      </c>
      <c r="AS40" s="125">
        <v>0.44670009613</v>
      </c>
      <c r="AT40" s="126"/>
      <c r="AU40" s="158">
        <f t="shared" si="1"/>
        <v>0.19771434785699998</v>
      </c>
      <c r="AV40" s="126">
        <v>0.17322430014599999</v>
      </c>
      <c r="AW40" s="126">
        <v>0.44231411760599998</v>
      </c>
      <c r="AX40" s="126">
        <v>0.17149341603099999</v>
      </c>
      <c r="AY40" s="125" t="e">
        <v>#N/A</v>
      </c>
      <c r="AZ40" s="126">
        <v>0.14734999999999998</v>
      </c>
      <c r="BA40" s="126"/>
      <c r="BB40" s="126"/>
      <c r="BC40" s="126"/>
      <c r="BD40" s="126"/>
      <c r="BE40" s="126"/>
    </row>
    <row r="41" spans="1:57" ht="0.95" customHeight="1">
      <c r="A41" s="127">
        <f t="shared" ref="A41:A72" si="3">A40+1</f>
        <v>1938</v>
      </c>
      <c r="AQ41" s="125"/>
      <c r="AR41" s="157">
        <f t="shared" si="2"/>
        <v>0.464639309793</v>
      </c>
      <c r="AS41" s="125">
        <v>0.43454891443299998</v>
      </c>
      <c r="AT41" s="126"/>
      <c r="AU41" s="158">
        <f t="shared" si="1"/>
        <v>0.18377016362699999</v>
      </c>
      <c r="AV41" s="126">
        <v>0.16424719989299999</v>
      </c>
      <c r="AW41" s="126">
        <v>0.44074837570800002</v>
      </c>
      <c r="AX41" s="126">
        <v>0.157549231801</v>
      </c>
      <c r="AY41" s="125">
        <v>0.12396311504554018</v>
      </c>
      <c r="AZ41" s="126">
        <v>0.15048</v>
      </c>
      <c r="BA41" s="126"/>
      <c r="BB41" s="126"/>
      <c r="BC41" s="126"/>
      <c r="BD41" s="126"/>
      <c r="BE41" s="126"/>
    </row>
    <row r="42" spans="1:57" ht="0.95" customHeight="1">
      <c r="A42" s="127">
        <f t="shared" si="3"/>
        <v>1939</v>
      </c>
      <c r="AQ42" s="125"/>
      <c r="AR42" s="157">
        <f t="shared" si="2"/>
        <v>0.47906979050299997</v>
      </c>
      <c r="AS42" s="125">
        <v>0.40673330426199999</v>
      </c>
      <c r="AT42" s="126"/>
      <c r="AU42" s="158">
        <f t="shared" si="1"/>
        <v>0.18797550602100005</v>
      </c>
      <c r="AV42" s="126">
        <v>0.162922099233</v>
      </c>
      <c r="AW42" s="126">
        <v>0.45517885641799999</v>
      </c>
      <c r="AX42" s="126">
        <v>0.161754574195</v>
      </c>
      <c r="AY42" s="125" t="e">
        <v>#N/A</v>
      </c>
      <c r="AZ42" s="126">
        <v>0.14929000000000001</v>
      </c>
      <c r="BA42" s="126"/>
      <c r="BB42" s="126"/>
      <c r="BC42" s="126"/>
      <c r="BD42" s="126"/>
      <c r="BE42" s="126"/>
    </row>
    <row r="43" spans="1:57" ht="0.95" customHeight="1">
      <c r="A43" s="127">
        <f t="shared" si="3"/>
        <v>1940</v>
      </c>
      <c r="AQ43" s="125"/>
      <c r="AR43" s="157">
        <f t="shared" si="2"/>
        <v>0.47682225837499997</v>
      </c>
      <c r="AS43" s="125">
        <v>0.41699010133699999</v>
      </c>
      <c r="AT43" s="126"/>
      <c r="AU43" s="158">
        <f t="shared" si="1"/>
        <v>0.19100166911999999</v>
      </c>
      <c r="AV43" s="126">
        <v>0.16681399941399999</v>
      </c>
      <c r="AW43" s="126">
        <v>0.45293132428999999</v>
      </c>
      <c r="AX43" s="126">
        <v>0.164780737294</v>
      </c>
      <c r="AY43" s="125">
        <v>0.1296190112078148</v>
      </c>
      <c r="AZ43" s="126">
        <v>0.15232999999999999</v>
      </c>
      <c r="BA43" s="126"/>
      <c r="BB43" s="126"/>
      <c r="BC43" s="126"/>
      <c r="BD43" s="126"/>
      <c r="BE43" s="126"/>
    </row>
    <row r="44" spans="1:57" ht="0.95" customHeight="1">
      <c r="A44" s="127">
        <f t="shared" si="3"/>
        <v>1941</v>
      </c>
      <c r="AQ44" s="125"/>
      <c r="AR44" s="157">
        <f t="shared" si="2"/>
        <v>0.44319432965799993</v>
      </c>
      <c r="AS44" s="125">
        <v>0.405667811632</v>
      </c>
      <c r="AT44" s="126"/>
      <c r="AU44" s="158">
        <f t="shared" si="1"/>
        <v>0.18407660206800003</v>
      </c>
      <c r="AV44" s="126">
        <v>0.159138798714</v>
      </c>
      <c r="AW44" s="126">
        <v>0.419303395573</v>
      </c>
      <c r="AX44" s="126">
        <v>0.15785567024200001</v>
      </c>
      <c r="AY44" s="125" t="e">
        <v>#N/A</v>
      </c>
      <c r="AZ44" s="126" t="e">
        <v>#N/A</v>
      </c>
      <c r="BA44" s="126"/>
      <c r="BB44" s="126"/>
      <c r="BC44" s="126"/>
      <c r="BD44" s="126"/>
      <c r="BE44" s="126"/>
    </row>
    <row r="45" spans="1:57" ht="0.95" customHeight="1">
      <c r="A45" s="127">
        <f t="shared" si="3"/>
        <v>1942</v>
      </c>
      <c r="AQ45" s="125"/>
      <c r="AR45" s="157">
        <f t="shared" si="2"/>
        <v>0.38516956075499992</v>
      </c>
      <c r="AS45" s="125">
        <v>0.37695649266199999</v>
      </c>
      <c r="AT45" s="126"/>
      <c r="AU45" s="158">
        <f t="shared" si="1"/>
        <v>0.16050761503500005</v>
      </c>
      <c r="AV45" s="126">
        <v>0.14554159343199999</v>
      </c>
      <c r="AW45" s="126">
        <v>0.36127862666999999</v>
      </c>
      <c r="AX45" s="126">
        <v>0.134286683209</v>
      </c>
      <c r="AY45" s="125">
        <v>0.1269185119103825</v>
      </c>
      <c r="AZ45" s="126" t="e">
        <v>#N/A</v>
      </c>
      <c r="BA45" s="126"/>
      <c r="BB45" s="126"/>
      <c r="BC45" s="126"/>
      <c r="BD45" s="126"/>
      <c r="BE45" s="126"/>
    </row>
    <row r="46" spans="1:57" ht="0.95" customHeight="1">
      <c r="A46" s="127">
        <f t="shared" si="3"/>
        <v>1943</v>
      </c>
      <c r="AQ46" s="125"/>
      <c r="AR46" s="157">
        <f t="shared" si="2"/>
        <v>0.36078995523399998</v>
      </c>
      <c r="AS46" s="125">
        <v>0.34197339415599998</v>
      </c>
      <c r="AT46" s="126"/>
      <c r="AU46" s="158">
        <f t="shared" si="1"/>
        <v>0.149315674535</v>
      </c>
      <c r="AV46" s="126">
        <v>0.117494903505</v>
      </c>
      <c r="AW46" s="126">
        <v>0.336899021149</v>
      </c>
      <c r="AX46" s="126">
        <v>0.123094742709</v>
      </c>
      <c r="AY46" s="125" t="e">
        <v>#N/A</v>
      </c>
      <c r="AZ46" s="126" t="e">
        <v>#N/A</v>
      </c>
      <c r="BA46" s="126"/>
      <c r="BB46" s="126"/>
      <c r="BC46" s="126"/>
      <c r="BD46" s="126"/>
      <c r="BE46" s="126"/>
    </row>
    <row r="47" spans="1:57" ht="0.95" customHeight="1">
      <c r="A47" s="127">
        <f t="shared" si="3"/>
        <v>1944</v>
      </c>
      <c r="AQ47" s="125"/>
      <c r="AR47" s="157">
        <f t="shared" si="2"/>
        <v>0.34901624394000003</v>
      </c>
      <c r="AS47" s="125">
        <v>0.31778550148000001</v>
      </c>
      <c r="AT47" s="126"/>
      <c r="AU47" s="158">
        <f t="shared" si="1"/>
        <v>0.13903027519800004</v>
      </c>
      <c r="AV47" s="126">
        <v>9.9136300385000001E-2</v>
      </c>
      <c r="AW47" s="126">
        <v>0.32512530985499999</v>
      </c>
      <c r="AX47" s="126">
        <v>0.11280934337200001</v>
      </c>
      <c r="AY47" s="125" t="e">
        <v>#N/A</v>
      </c>
      <c r="AZ47" s="126" t="e">
        <v>#N/A</v>
      </c>
      <c r="BA47" s="126"/>
      <c r="BB47" s="126"/>
      <c r="BC47" s="126"/>
      <c r="BD47" s="126"/>
      <c r="BE47" s="126"/>
    </row>
    <row r="48" spans="1:57" ht="0.95" customHeight="1">
      <c r="A48" s="127">
        <f t="shared" si="3"/>
        <v>1945</v>
      </c>
      <c r="AQ48" s="125"/>
      <c r="AR48" s="157">
        <f t="shared" si="2"/>
        <v>0.36812403850799996</v>
      </c>
      <c r="AS48" s="125">
        <v>0.30614620447200003</v>
      </c>
      <c r="AT48" s="126"/>
      <c r="AU48" s="158">
        <f t="shared" si="1"/>
        <v>0.15137884276300001</v>
      </c>
      <c r="AV48" s="126">
        <v>8.4087401628499994E-2</v>
      </c>
      <c r="AW48" s="126">
        <v>0.34423310442299998</v>
      </c>
      <c r="AX48" s="126">
        <v>0.12515791093699999</v>
      </c>
      <c r="AY48" s="125" t="e">
        <v>#N/A</v>
      </c>
      <c r="AZ48" s="126" t="e">
        <v>#N/A</v>
      </c>
      <c r="BA48" s="126"/>
      <c r="BB48" s="126"/>
      <c r="BC48" s="126"/>
      <c r="BD48" s="126"/>
      <c r="BE48" s="126"/>
    </row>
    <row r="49" spans="1:57" ht="0.95" customHeight="1">
      <c r="A49" s="127">
        <f t="shared" si="3"/>
        <v>1946</v>
      </c>
      <c r="AQ49" s="125"/>
      <c r="AR49" s="157">
        <f t="shared" si="2"/>
        <v>0.39088644635800002</v>
      </c>
      <c r="AS49" s="125">
        <v>0.33954438567200002</v>
      </c>
      <c r="AT49" s="126"/>
      <c r="AU49" s="158">
        <f t="shared" si="1"/>
        <v>0.15899145715900004</v>
      </c>
      <c r="AV49" s="126">
        <v>0.103638999164</v>
      </c>
      <c r="AW49" s="126">
        <v>0.36699551227299998</v>
      </c>
      <c r="AX49" s="126">
        <v>0.13277052533299999</v>
      </c>
      <c r="AY49" s="125">
        <v>6.462798458596683E-2</v>
      </c>
      <c r="AZ49" s="126" t="e">
        <v>#N/A</v>
      </c>
      <c r="BA49" s="126"/>
      <c r="BB49" s="126"/>
      <c r="BC49" s="126"/>
      <c r="BD49" s="126"/>
      <c r="BE49" s="126"/>
    </row>
    <row r="50" spans="1:57" ht="0.95" customHeight="1">
      <c r="A50" s="127">
        <f t="shared" si="3"/>
        <v>1947</v>
      </c>
      <c r="AQ50" s="125"/>
      <c r="AR50" s="157">
        <f t="shared" si="2"/>
        <v>0.36736974052400001</v>
      </c>
      <c r="AS50" s="125">
        <v>0.35085868835400003</v>
      </c>
      <c r="AT50" s="126"/>
      <c r="AU50" s="158">
        <f t="shared" si="1"/>
        <v>0.14577148385800004</v>
      </c>
      <c r="AV50" s="126">
        <v>0.106342099607</v>
      </c>
      <c r="AW50" s="126">
        <v>0.34347880643899997</v>
      </c>
      <c r="AX50" s="126">
        <v>0.119550552032</v>
      </c>
      <c r="AY50" s="125"/>
      <c r="AZ50" s="126" t="e">
        <v>#N/A</v>
      </c>
      <c r="BA50" s="126">
        <v>8.9128228865375719E-2</v>
      </c>
      <c r="BB50" s="126"/>
      <c r="BC50" s="126"/>
      <c r="BD50" s="126"/>
      <c r="BE50" s="126"/>
    </row>
    <row r="51" spans="1:57" ht="0.95" customHeight="1">
      <c r="A51" s="127">
        <f t="shared" si="3"/>
        <v>1948</v>
      </c>
      <c r="AQ51" s="125"/>
      <c r="AR51" s="157">
        <f t="shared" si="2"/>
        <v>0.37402601741499991</v>
      </c>
      <c r="AS51" s="125">
        <v>0.33318391442299999</v>
      </c>
      <c r="AT51" s="126"/>
      <c r="AU51" s="158">
        <f t="shared" si="1"/>
        <v>0.14864693199599999</v>
      </c>
      <c r="AV51" s="126">
        <v>9.8353400826500001E-2</v>
      </c>
      <c r="AW51" s="126">
        <v>0.35013508332999999</v>
      </c>
      <c r="AX51" s="126">
        <v>0.12242600016999999</v>
      </c>
      <c r="AY51" s="125"/>
      <c r="AZ51" s="126" t="e">
        <v>#N/A</v>
      </c>
      <c r="BA51" s="126"/>
      <c r="BB51" s="126"/>
      <c r="BC51" s="126"/>
      <c r="BD51" s="126"/>
      <c r="BE51" s="126"/>
    </row>
    <row r="52" spans="1:57" ht="0.95" customHeight="1">
      <c r="A52" s="127">
        <f t="shared" si="3"/>
        <v>1949</v>
      </c>
      <c r="AQ52" s="125"/>
      <c r="AR52" s="157">
        <f t="shared" si="2"/>
        <v>0.37140089651399993</v>
      </c>
      <c r="AS52" s="125">
        <v>0.334522098303</v>
      </c>
      <c r="AT52" s="126"/>
      <c r="AU52" s="158">
        <f t="shared" si="1"/>
        <v>0.14349053263299999</v>
      </c>
      <c r="AV52" s="126">
        <v>0.10206449776900001</v>
      </c>
      <c r="AW52" s="126">
        <v>0.34750996242900001</v>
      </c>
      <c r="AX52" s="126">
        <v>0.117269600807</v>
      </c>
      <c r="AY52" s="125"/>
      <c r="AZ52" s="126" t="e">
        <v>#N/A</v>
      </c>
      <c r="BA52" s="126"/>
      <c r="BB52" s="126"/>
      <c r="BC52" s="126"/>
      <c r="BD52" s="126"/>
      <c r="BE52" s="126"/>
    </row>
    <row r="53" spans="1:57" ht="0.95" customHeight="1">
      <c r="A53" s="127">
        <f t="shared" si="3"/>
        <v>1950</v>
      </c>
      <c r="AQ53" s="125"/>
      <c r="AR53" s="157">
        <f t="shared" si="2"/>
        <v>0.37952460369500002</v>
      </c>
      <c r="AS53" s="125">
        <v>0.33408591151200001</v>
      </c>
      <c r="AT53" s="126"/>
      <c r="AU53" s="158">
        <f t="shared" si="1"/>
        <v>0.15441628222600001</v>
      </c>
      <c r="AV53" s="126">
        <v>0.10276930034200001</v>
      </c>
      <c r="AW53" s="126">
        <v>0.35563366960999998</v>
      </c>
      <c r="AX53" s="126">
        <v>0.12819535039999999</v>
      </c>
      <c r="AY53" s="125"/>
      <c r="AZ53" s="126" t="e">
        <v>#N/A</v>
      </c>
      <c r="BA53" s="126"/>
      <c r="BB53" s="126"/>
      <c r="BC53" s="126"/>
      <c r="BD53" s="126"/>
      <c r="BE53" s="126"/>
    </row>
    <row r="54" spans="1:57" ht="0.95" customHeight="1">
      <c r="A54" s="127">
        <f t="shared" si="3"/>
        <v>1951</v>
      </c>
      <c r="AQ54" s="125"/>
      <c r="AR54" s="157">
        <f t="shared" si="2"/>
        <v>0.36606644895799995</v>
      </c>
      <c r="AS54" s="125">
        <v>0.34332650899900002</v>
      </c>
      <c r="AT54" s="126"/>
      <c r="AU54" s="158">
        <f t="shared" si="1"/>
        <v>0.144091983275</v>
      </c>
      <c r="AV54" s="126">
        <v>0.106291301548</v>
      </c>
      <c r="AW54" s="126">
        <v>0.34217551487300002</v>
      </c>
      <c r="AX54" s="126">
        <v>0.11787105144899999</v>
      </c>
      <c r="AY54" s="125"/>
      <c r="AZ54" s="126">
        <v>3.7069999999999999E-2</v>
      </c>
      <c r="BA54" s="126"/>
      <c r="BB54" s="126"/>
      <c r="BC54" s="126"/>
      <c r="BD54" s="126"/>
      <c r="BE54" s="126"/>
    </row>
    <row r="55" spans="1:57" ht="0.95" customHeight="1">
      <c r="A55" s="127">
        <f t="shared" si="3"/>
        <v>1952</v>
      </c>
      <c r="AQ55" s="125"/>
      <c r="AR55" s="157">
        <f t="shared" si="2"/>
        <v>0.35600602437799994</v>
      </c>
      <c r="AS55" s="125">
        <v>0.34923028945899998</v>
      </c>
      <c r="AT55" s="126"/>
      <c r="AU55" s="158">
        <f t="shared" si="1"/>
        <v>0.13412969168100003</v>
      </c>
      <c r="AV55" s="126">
        <v>0.10896450281099999</v>
      </c>
      <c r="AW55" s="126">
        <v>0.33211509029300001</v>
      </c>
      <c r="AX55" s="126">
        <v>0.10790875985499999</v>
      </c>
      <c r="AY55" s="125"/>
      <c r="AZ55" s="126" t="e">
        <v>#N/A</v>
      </c>
      <c r="BA55" s="126"/>
      <c r="BB55" s="126"/>
      <c r="BC55" s="126"/>
      <c r="BD55" s="126"/>
      <c r="BE55" s="126"/>
    </row>
    <row r="56" spans="1:57" ht="0.95" customHeight="1">
      <c r="A56" s="127">
        <f t="shared" si="3"/>
        <v>1953</v>
      </c>
      <c r="AQ56" s="125"/>
      <c r="AR56" s="157">
        <f t="shared" si="2"/>
        <v>0.34696044470600002</v>
      </c>
      <c r="AS56" s="125">
        <v>0.34664520621299999</v>
      </c>
      <c r="AT56" s="126"/>
      <c r="AU56" s="158">
        <f t="shared" si="1"/>
        <v>0.12523978217940002</v>
      </c>
      <c r="AV56" s="126">
        <v>0.10769809782500001</v>
      </c>
      <c r="AW56" s="126">
        <v>0.32306951062099998</v>
      </c>
      <c r="AX56" s="126">
        <v>9.9018850353399995E-2</v>
      </c>
      <c r="AY56" s="125"/>
      <c r="AZ56" s="126" t="e">
        <v>#N/A</v>
      </c>
      <c r="BA56" s="126"/>
      <c r="BB56" s="126"/>
      <c r="BC56" s="126"/>
      <c r="BD56" s="126"/>
      <c r="BE56" s="126"/>
    </row>
    <row r="57" spans="1:57" ht="0.95" customHeight="1">
      <c r="A57" s="127">
        <f t="shared" si="3"/>
        <v>1954</v>
      </c>
      <c r="AQ57" s="125"/>
      <c r="AR57" s="157">
        <f t="shared" si="2"/>
        <v>0.36025203998799998</v>
      </c>
      <c r="AS57" s="125">
        <v>0.35344749689100002</v>
      </c>
      <c r="AT57" s="126"/>
      <c r="AU57" s="158">
        <f t="shared" si="1"/>
        <v>0.13395654986800004</v>
      </c>
      <c r="AV57" s="126">
        <v>0.109740503132</v>
      </c>
      <c r="AW57" s="126">
        <v>0.336361105903</v>
      </c>
      <c r="AX57" s="126">
        <v>0.10773561804200001</v>
      </c>
      <c r="AY57" s="125"/>
      <c r="AZ57" s="126" t="e">
        <v>#N/A</v>
      </c>
      <c r="BA57" s="126"/>
      <c r="BB57" s="126"/>
      <c r="BC57" s="126"/>
      <c r="BD57" s="126"/>
      <c r="BE57" s="126"/>
    </row>
    <row r="58" spans="1:57" ht="0.95" customHeight="1">
      <c r="A58" s="127">
        <f t="shared" si="3"/>
        <v>1955</v>
      </c>
      <c r="AQ58" s="125"/>
      <c r="AR58" s="157">
        <f t="shared" si="2"/>
        <v>0.36326891834299996</v>
      </c>
      <c r="AS58" s="125">
        <v>0.36054450273499999</v>
      </c>
      <c r="AT58" s="126"/>
      <c r="AU58" s="158">
        <f t="shared" si="1"/>
        <v>0.13679638702700003</v>
      </c>
      <c r="AV58" s="126">
        <v>0.11190500110399999</v>
      </c>
      <c r="AW58" s="126">
        <v>0.33937798425799998</v>
      </c>
      <c r="AX58" s="126">
        <v>0.110575455201</v>
      </c>
      <c r="AY58" s="125"/>
      <c r="AZ58" s="126">
        <v>3.1040000000000002E-2</v>
      </c>
      <c r="BA58" s="126"/>
      <c r="BB58" s="126"/>
      <c r="BC58" s="126"/>
      <c r="BD58" s="126"/>
      <c r="BE58" s="126"/>
    </row>
    <row r="59" spans="1:57" ht="14.25">
      <c r="A59" s="127">
        <f t="shared" si="3"/>
        <v>1956</v>
      </c>
      <c r="B59" s="125">
        <f>[14]series!E$5</f>
        <v>0.24553241514377089</v>
      </c>
      <c r="C59" s="125">
        <f>[14]series!F$5</f>
        <v>0.49828203595642911</v>
      </c>
      <c r="D59" s="125">
        <f>[14]series!G$5</f>
        <v>0.2561855488998</v>
      </c>
      <c r="E59" s="125">
        <f>[14]series!H$5</f>
        <v>5.4634719159317335E-2</v>
      </c>
      <c r="F59" s="125">
        <f>[14]series!I$5</f>
        <v>0.36452355816952403</v>
      </c>
      <c r="G59" s="125">
        <f>[12]series!E$87</f>
        <v>0.24540561295921148</v>
      </c>
      <c r="H59" s="125">
        <f>[12]series!F$87</f>
        <v>0.49816683440719678</v>
      </c>
      <c r="I59" s="125">
        <f>[12]series!G$87</f>
        <v>0.25642755263359174</v>
      </c>
      <c r="J59" s="125">
        <f>[12]series!H$87</f>
        <v>5.4787600733005717E-2</v>
      </c>
      <c r="K59" s="125">
        <f>[12]series!I$87</f>
        <v>0.36477398395072669</v>
      </c>
      <c r="V59" s="125"/>
      <c r="W59" s="125"/>
      <c r="X59" s="125"/>
      <c r="Y59" s="125"/>
      <c r="Z59" s="125"/>
      <c r="AA59" s="125"/>
      <c r="AB59" s="125"/>
      <c r="AC59" s="125"/>
      <c r="AD59" s="125"/>
      <c r="AE59" s="125"/>
      <c r="AF59" s="125"/>
      <c r="AG59" s="125"/>
      <c r="AH59" s="125"/>
      <c r="AI59" s="125"/>
      <c r="AJ59" s="125"/>
      <c r="AK59" s="125"/>
      <c r="AL59" s="125"/>
      <c r="AM59" s="125"/>
      <c r="AN59" s="125"/>
      <c r="AO59" s="125"/>
      <c r="AQ59" s="125"/>
      <c r="AR59" s="157">
        <f t="shared" si="2"/>
        <v>0.35851233177699998</v>
      </c>
      <c r="AS59" s="125">
        <v>0.35639220476200001</v>
      </c>
      <c r="AT59" s="126"/>
      <c r="AU59" s="158">
        <f t="shared" si="1"/>
        <v>0.13294174895900002</v>
      </c>
      <c r="AV59" s="126">
        <v>0.108964800835</v>
      </c>
      <c r="AW59" s="126">
        <v>0.334621397692</v>
      </c>
      <c r="AX59" s="126">
        <v>0.106720817133</v>
      </c>
      <c r="AY59" s="125"/>
      <c r="AZ59" s="126">
        <v>3.6429999999999997E-2</v>
      </c>
      <c r="BA59" s="126">
        <v>4.88002132096748E-2</v>
      </c>
      <c r="BB59" s="126"/>
      <c r="BC59" s="126"/>
      <c r="BD59" s="126"/>
      <c r="BE59" s="126"/>
    </row>
    <row r="60" spans="1:57" ht="0.95" customHeight="1">
      <c r="A60" s="127">
        <f t="shared" si="3"/>
        <v>1957</v>
      </c>
      <c r="V60" s="125"/>
      <c r="W60" s="125"/>
      <c r="X60" s="125"/>
      <c r="Y60" s="125"/>
      <c r="Z60" s="125"/>
      <c r="AA60" s="125"/>
      <c r="AB60" s="125"/>
      <c r="AC60" s="125"/>
      <c r="AD60" s="125"/>
      <c r="AE60" s="125"/>
      <c r="AF60" s="125"/>
      <c r="AG60" s="125"/>
      <c r="AH60" s="125"/>
      <c r="AI60" s="125"/>
      <c r="AJ60" s="125"/>
      <c r="AK60" s="125"/>
      <c r="AL60" s="125"/>
      <c r="AM60" s="125"/>
      <c r="AN60" s="125"/>
      <c r="AO60" s="125"/>
      <c r="AQ60" s="125"/>
      <c r="AR60" s="157">
        <f t="shared" si="2"/>
        <v>0.35377683107399999</v>
      </c>
      <c r="AS60" s="125">
        <v>0.36179429292699999</v>
      </c>
      <c r="AT60" s="126"/>
      <c r="AU60" s="158">
        <f t="shared" si="1"/>
        <v>0.127830626956</v>
      </c>
      <c r="AV60" s="126">
        <v>0.111630603671</v>
      </c>
      <c r="AW60" s="126">
        <v>0.329885896989</v>
      </c>
      <c r="AX60" s="126">
        <v>0.10160969513</v>
      </c>
      <c r="AY60" s="125"/>
      <c r="AZ60" s="126">
        <v>3.4230000000000003E-2</v>
      </c>
      <c r="BA60" s="126">
        <v>4.8881648725891659E-2</v>
      </c>
      <c r="BB60" s="126"/>
      <c r="BC60" s="126"/>
      <c r="BD60" s="126"/>
      <c r="BE60" s="126"/>
    </row>
    <row r="61" spans="1:57" ht="0.95" customHeight="1">
      <c r="A61" s="127">
        <f t="shared" si="3"/>
        <v>1958</v>
      </c>
      <c r="V61" s="125"/>
      <c r="W61" s="125"/>
      <c r="X61" s="125"/>
      <c r="Y61" s="125"/>
      <c r="Z61" s="125"/>
      <c r="AA61" s="125"/>
      <c r="AB61" s="125"/>
      <c r="AC61" s="125"/>
      <c r="AD61" s="125"/>
      <c r="AE61" s="125"/>
      <c r="AF61" s="125"/>
      <c r="AG61" s="125"/>
      <c r="AH61" s="125"/>
      <c r="AI61" s="125"/>
      <c r="AJ61" s="125"/>
      <c r="AK61" s="125"/>
      <c r="AL61" s="125"/>
      <c r="AM61" s="125"/>
      <c r="AN61" s="125"/>
      <c r="AO61" s="125"/>
      <c r="AQ61" s="125"/>
      <c r="AR61" s="157">
        <f t="shared" si="2"/>
        <v>0.35950628916299993</v>
      </c>
      <c r="AS61" s="125">
        <v>0.35176920890800001</v>
      </c>
      <c r="AT61" s="126"/>
      <c r="AU61" s="158">
        <f t="shared" si="1"/>
        <v>0.12827838636200001</v>
      </c>
      <c r="AV61" s="126">
        <v>0.10303150117400001</v>
      </c>
      <c r="AW61" s="126">
        <v>0.335615355078</v>
      </c>
      <c r="AX61" s="126">
        <v>0.102057454536</v>
      </c>
      <c r="AY61" s="125">
        <v>2.9414993831136948E-2</v>
      </c>
      <c r="AZ61" s="126">
        <v>3.354E-2</v>
      </c>
      <c r="BA61" s="126">
        <v>4.923169862686818E-2</v>
      </c>
      <c r="BB61" s="126"/>
      <c r="BC61" s="126"/>
      <c r="BD61" s="126"/>
      <c r="BE61" s="126"/>
    </row>
    <row r="62" spans="1:57" ht="14.25">
      <c r="A62" s="127">
        <f t="shared" si="3"/>
        <v>1959</v>
      </c>
      <c r="B62" s="125">
        <f>[14]series!E$6</f>
        <v>0.25291225596162636</v>
      </c>
      <c r="C62" s="125">
        <f>[14]series!F$6</f>
        <v>0.4853110170949419</v>
      </c>
      <c r="D62" s="125">
        <f>[14]series!G$6</f>
        <v>0.26177672694343174</v>
      </c>
      <c r="E62" s="125">
        <f>[14]series!H$6</f>
        <v>4.5601345725015528E-2</v>
      </c>
      <c r="F62" s="125">
        <f>[14]series!I$6</f>
        <v>0.36428211670003585</v>
      </c>
      <c r="G62" s="125">
        <f>[12]series!E$88</f>
        <v>0.25277844406799321</v>
      </c>
      <c r="H62" s="125">
        <f>[12]series!F$88</f>
        <v>0.4852080014030179</v>
      </c>
      <c r="I62" s="125">
        <f>[12]series!G$88</f>
        <v>0.26201355452898889</v>
      </c>
      <c r="J62" s="125">
        <f>[12]series!H$88</f>
        <v>4.5760637024310172E-2</v>
      </c>
      <c r="K62" s="125">
        <f>[12]series!I$88</f>
        <v>0.36453285114839673</v>
      </c>
      <c r="V62" s="125"/>
      <c r="W62" s="125"/>
      <c r="X62" s="125"/>
      <c r="Y62" s="125"/>
      <c r="Z62" s="125"/>
      <c r="AA62" s="125"/>
      <c r="AB62" s="125"/>
      <c r="AC62" s="125"/>
      <c r="AD62" s="125"/>
      <c r="AE62" s="125"/>
      <c r="AF62" s="125"/>
      <c r="AG62" s="125"/>
      <c r="AH62" s="125"/>
      <c r="AI62" s="125"/>
      <c r="AJ62" s="125"/>
      <c r="AK62" s="125"/>
      <c r="AL62" s="125"/>
      <c r="AM62" s="125"/>
      <c r="AN62" s="125"/>
      <c r="AO62" s="125"/>
      <c r="AQ62" s="125"/>
      <c r="AR62" s="157">
        <f t="shared" si="2"/>
        <v>0.363927194427</v>
      </c>
      <c r="AS62" s="125">
        <v>0.372627288103</v>
      </c>
      <c r="AT62" s="126"/>
      <c r="AU62" s="158">
        <f t="shared" si="1"/>
        <v>0.13269537789200003</v>
      </c>
      <c r="AV62" s="126">
        <v>0.11155000329</v>
      </c>
      <c r="AW62" s="126">
        <v>0.34003626034200002</v>
      </c>
      <c r="AX62" s="126">
        <v>0.106474446066</v>
      </c>
      <c r="AY62" s="125"/>
      <c r="AZ62" s="126"/>
      <c r="BA62" s="126">
        <v>4.8901086769119667E-2</v>
      </c>
      <c r="BB62" s="126"/>
      <c r="BC62" s="126"/>
      <c r="BD62" s="126"/>
      <c r="BE62" s="126"/>
    </row>
    <row r="63" spans="1:57" ht="0.95" customHeight="1">
      <c r="A63" s="127">
        <f t="shared" si="3"/>
        <v>1960</v>
      </c>
      <c r="V63" s="125">
        <f>[12]series!T$87</f>
        <v>0</v>
      </c>
      <c r="W63" s="125">
        <f>[12]series!U$87</f>
        <v>0</v>
      </c>
      <c r="X63" s="125">
        <f>[12]series!V$87</f>
        <v>0</v>
      </c>
      <c r="Y63" s="125">
        <f>[12]series!W$87</f>
        <v>0</v>
      </c>
      <c r="Z63" s="125">
        <f>[12]series!X$87</f>
        <v>0</v>
      </c>
      <c r="AA63" s="125">
        <f>[12]series!Y$87</f>
        <v>0</v>
      </c>
      <c r="AB63" s="125">
        <f>[12]series!Z$87</f>
        <v>0</v>
      </c>
      <c r="AC63" s="125">
        <f>[12]series!AA$87</f>
        <v>0</v>
      </c>
      <c r="AD63" s="125">
        <f>[12]series!AB$87</f>
        <v>0</v>
      </c>
      <c r="AE63" s="125">
        <f>[12]series!AC$87</f>
        <v>0</v>
      </c>
      <c r="AF63" s="125">
        <f>[12]series!AD$87</f>
        <v>0</v>
      </c>
      <c r="AG63" s="125">
        <f>[12]series!AE$87</f>
        <v>0</v>
      </c>
      <c r="AH63" s="125">
        <f>[12]series!AF$87</f>
        <v>0</v>
      </c>
      <c r="AI63" s="125">
        <f>[12]series!AG$87</f>
        <v>0</v>
      </c>
      <c r="AJ63" s="125">
        <f>[12]series!AH$87</f>
        <v>0</v>
      </c>
      <c r="AK63" s="125">
        <f>[12]series!AI$87</f>
        <v>0</v>
      </c>
      <c r="AL63" s="125">
        <f>[12]series!AJ$87</f>
        <v>0</v>
      </c>
      <c r="AM63" s="125">
        <f>[12]series!AK$87</f>
        <v>0</v>
      </c>
      <c r="AN63" s="125">
        <f>[12]series!AL$87</f>
        <v>0</v>
      </c>
      <c r="AO63" s="125">
        <f>[12]series!AM$87</f>
        <v>0</v>
      </c>
      <c r="AQ63" s="125"/>
      <c r="AR63" s="157">
        <f t="shared" si="2"/>
        <v>0.35864189424200005</v>
      </c>
      <c r="AS63" s="125">
        <v>0.37423720955799999</v>
      </c>
      <c r="AT63" s="126"/>
      <c r="AU63" s="158">
        <f t="shared" si="1"/>
        <v>0.126566731396</v>
      </c>
      <c r="AV63" s="126">
        <v>0.113970801234</v>
      </c>
      <c r="AW63" s="126">
        <v>0.33475096015700001</v>
      </c>
      <c r="AX63" s="126">
        <v>0.10034579957</v>
      </c>
      <c r="AY63" s="125"/>
      <c r="AZ63" s="126">
        <v>3.1370000000000002E-2</v>
      </c>
      <c r="BA63" s="126">
        <v>4.5675034932079868E-2</v>
      </c>
      <c r="BB63" s="126"/>
      <c r="BC63" s="126"/>
      <c r="BD63" s="126"/>
      <c r="BE63" s="126"/>
    </row>
    <row r="64" spans="1:57" ht="14.25">
      <c r="A64" s="127">
        <f t="shared" si="3"/>
        <v>1961</v>
      </c>
      <c r="B64" s="125">
        <f>[14]series!E$7</f>
        <v>0.2600364563851858</v>
      </c>
      <c r="C64" s="125">
        <f>[14]series!F$7</f>
        <v>0.48368920043527147</v>
      </c>
      <c r="D64" s="125">
        <f>[14]series!G$7</f>
        <v>0.25627434317954273</v>
      </c>
      <c r="E64" s="125">
        <f>[14]series!H$7</f>
        <v>4.4640125797239187E-2</v>
      </c>
      <c r="F64" s="125">
        <f>[14]series!I$7</f>
        <v>0.35395133891457331</v>
      </c>
      <c r="G64" s="125">
        <f>[12]series!E$89</f>
        <v>0.25989545822859528</v>
      </c>
      <c r="H64" s="125">
        <f>[12]series!F$89</f>
        <v>0.4835879284176563</v>
      </c>
      <c r="I64" s="125">
        <f>[12]series!G$89</f>
        <v>0.25651661335374842</v>
      </c>
      <c r="J64" s="125">
        <f>[12]series!H$89</f>
        <v>4.4800352709054463E-2</v>
      </c>
      <c r="K64" s="125">
        <f>[12]series!I$89</f>
        <v>0.35421243635937572</v>
      </c>
      <c r="V64" s="125"/>
      <c r="W64" s="125"/>
      <c r="X64" s="125"/>
      <c r="Y64" s="125"/>
      <c r="Z64" s="125"/>
      <c r="AA64" s="125"/>
      <c r="AB64" s="125"/>
      <c r="AC64" s="125"/>
      <c r="AD64" s="125"/>
      <c r="AE64" s="125"/>
      <c r="AF64" s="125"/>
      <c r="AG64" s="125"/>
      <c r="AH64" s="125"/>
      <c r="AI64" s="125"/>
      <c r="AJ64" s="125"/>
      <c r="AK64" s="125"/>
      <c r="AL64" s="125"/>
      <c r="AM64" s="125"/>
      <c r="AN64" s="125"/>
      <c r="AO64" s="125"/>
      <c r="AQ64" s="125"/>
      <c r="AR64" s="157">
        <f>AW64+AR$65-AW$65</f>
        <v>0.36643866214000004</v>
      </c>
      <c r="AS64" s="125">
        <v>0.37885931134200002</v>
      </c>
      <c r="AT64" s="126"/>
      <c r="AU64" s="158">
        <f>AX64+AU$65-AX$65</f>
        <v>0.132627493358</v>
      </c>
      <c r="AV64" s="126">
        <v>0.115068800747</v>
      </c>
      <c r="AW64" s="126">
        <v>0.342547728055</v>
      </c>
      <c r="AX64" s="126">
        <v>0.106406561532</v>
      </c>
      <c r="AY64" s="125"/>
      <c r="AZ64" s="126">
        <v>3.1190000000000002E-2</v>
      </c>
      <c r="BA64" s="126">
        <v>4.4449309258058838E-2</v>
      </c>
      <c r="BB64" s="126"/>
      <c r="BC64" s="126"/>
      <c r="BD64" s="126"/>
      <c r="BE64" s="126"/>
    </row>
    <row r="65" spans="1:57" ht="0.95" customHeight="1">
      <c r="A65" s="127">
        <f t="shared" si="3"/>
        <v>1962</v>
      </c>
      <c r="V65" s="125"/>
      <c r="W65" s="125"/>
      <c r="X65" s="125"/>
      <c r="Y65" s="125"/>
      <c r="Z65" s="125"/>
      <c r="AA65" s="125"/>
      <c r="AB65" s="125"/>
      <c r="AC65" s="125"/>
      <c r="AD65" s="125"/>
      <c r="AE65" s="125"/>
      <c r="AF65" s="125"/>
      <c r="AG65" s="125"/>
      <c r="AH65" s="125"/>
      <c r="AI65" s="125"/>
      <c r="AJ65" s="125"/>
      <c r="AK65" s="125"/>
      <c r="AL65" s="125"/>
      <c r="AM65" s="125"/>
      <c r="AN65" s="125"/>
      <c r="AO65" s="125"/>
      <c r="AQ65" s="125"/>
      <c r="AR65" s="125">
        <v>0.36089998483699998</v>
      </c>
      <c r="AS65" s="125">
        <v>0.367324590683</v>
      </c>
      <c r="AT65" s="126"/>
      <c r="AU65" s="126">
        <v>0.12571999430700001</v>
      </c>
      <c r="AV65" s="126">
        <v>0.108905598521</v>
      </c>
      <c r="AW65" s="126">
        <v>0.33700905075199999</v>
      </c>
      <c r="AX65" s="126">
        <v>9.9499062481000003E-2</v>
      </c>
      <c r="AY65" s="125"/>
      <c r="AZ65" s="126">
        <v>2.9769999999999998E-2</v>
      </c>
      <c r="BA65" s="126">
        <v>4.7662257321487995E-2</v>
      </c>
      <c r="BB65" s="126"/>
      <c r="BC65" s="126"/>
      <c r="BD65" s="126"/>
      <c r="BE65" s="126"/>
    </row>
    <row r="66" spans="1:57" ht="0.95" customHeight="1">
      <c r="A66" s="127">
        <f t="shared" si="3"/>
        <v>1963</v>
      </c>
      <c r="V66" s="125"/>
      <c r="W66" s="125"/>
      <c r="X66" s="125"/>
      <c r="Y66" s="125"/>
      <c r="Z66" s="125"/>
      <c r="AA66" s="125"/>
      <c r="AB66" s="125"/>
      <c r="AC66" s="125"/>
      <c r="AD66" s="125"/>
      <c r="AE66" s="125"/>
      <c r="AF66" s="125"/>
      <c r="AG66" s="125"/>
      <c r="AH66" s="125"/>
      <c r="AI66" s="125"/>
      <c r="AJ66" s="125"/>
      <c r="AK66" s="125"/>
      <c r="AL66" s="125"/>
      <c r="AM66" s="125"/>
      <c r="AN66" s="125"/>
      <c r="AO66" s="125"/>
      <c r="AQ66" s="125"/>
      <c r="AR66" s="125"/>
      <c r="AS66" s="125">
        <v>0.36812490224799999</v>
      </c>
      <c r="AT66" s="126"/>
      <c r="AU66" s="126"/>
      <c r="AV66" s="126">
        <v>0.106820203364</v>
      </c>
      <c r="AW66" s="126">
        <v>0.33784812876699999</v>
      </c>
      <c r="AX66" s="126">
        <v>9.9165102959399995E-2</v>
      </c>
      <c r="AY66" s="125"/>
      <c r="AZ66" s="126" t="e">
        <v>#N/A</v>
      </c>
      <c r="BA66" s="126">
        <v>4.3927362679232938E-2</v>
      </c>
      <c r="BB66" s="126"/>
      <c r="BC66" s="126"/>
      <c r="BD66" s="126"/>
      <c r="BE66" s="126"/>
    </row>
    <row r="67" spans="1:57" ht="14.25">
      <c r="A67" s="127">
        <f t="shared" si="3"/>
        <v>1964</v>
      </c>
      <c r="B67" s="125">
        <f>[14]series!E$8</f>
        <v>0.27321662491190224</v>
      </c>
      <c r="C67" s="125">
        <f>[14]series!F$8</f>
        <v>0.48066983044404377</v>
      </c>
      <c r="D67" s="125">
        <f>[14]series!G$8</f>
        <v>0.24611354464405402</v>
      </c>
      <c r="E67" s="125">
        <f>[14]series!H$8</f>
        <v>4.2865230089371736E-2</v>
      </c>
      <c r="F67" s="125">
        <f>[14]series!I$8</f>
        <v>0.33486133540946078</v>
      </c>
      <c r="G67" s="125">
        <f>[12]series!E$90</f>
        <v>0.27306232427738519</v>
      </c>
      <c r="H67" s="125">
        <f>[12]series!F$90</f>
        <v>0.48057180478291467</v>
      </c>
      <c r="I67" s="125">
        <f>[12]series!G$90</f>
        <v>0.24636587093970014</v>
      </c>
      <c r="J67" s="125">
        <f>[12]series!H$90</f>
        <v>4.3028831936280654E-2</v>
      </c>
      <c r="K67" s="125">
        <f>[12]series!I$90</f>
        <v>0.33514159359037876</v>
      </c>
      <c r="V67" s="125"/>
      <c r="W67" s="125"/>
      <c r="X67" s="125"/>
      <c r="Y67" s="125"/>
      <c r="Z67" s="125"/>
      <c r="AA67" s="125"/>
      <c r="AB67" s="125"/>
      <c r="AC67" s="125"/>
      <c r="AD67" s="125"/>
      <c r="AE67" s="125"/>
      <c r="AF67" s="125"/>
      <c r="AG67" s="125"/>
      <c r="AH67" s="125"/>
      <c r="AI67" s="125"/>
      <c r="AJ67" s="125"/>
      <c r="AK67" s="125"/>
      <c r="AL67" s="125"/>
      <c r="AM67" s="125"/>
      <c r="AN67" s="125"/>
      <c r="AO67" s="125"/>
      <c r="AQ67" s="125"/>
      <c r="AR67" s="125">
        <v>0.369809985161</v>
      </c>
      <c r="AS67" s="125">
        <v>0.37272348999999999</v>
      </c>
      <c r="AT67" s="126"/>
      <c r="AU67" s="126">
        <v>0.12919999659100001</v>
      </c>
      <c r="AV67" s="126">
        <v>0.107883602381</v>
      </c>
      <c r="AW67" s="126">
        <v>0.34423159200300002</v>
      </c>
      <c r="AX67" s="126">
        <v>0.104791035307</v>
      </c>
      <c r="AY67" s="125"/>
      <c r="AZ67" s="126">
        <v>3.1230000000000001E-2</v>
      </c>
      <c r="BA67" s="126">
        <v>4.2887651418225772E-2</v>
      </c>
      <c r="BB67" s="126"/>
      <c r="BC67" s="126"/>
      <c r="BD67" s="126"/>
      <c r="BE67" s="126"/>
    </row>
    <row r="68" spans="1:57" ht="0.95" customHeight="1">
      <c r="A68" s="127">
        <f t="shared" si="3"/>
        <v>1965</v>
      </c>
      <c r="V68" s="125"/>
      <c r="W68" s="125"/>
      <c r="X68" s="125"/>
      <c r="Y68" s="125"/>
      <c r="Z68" s="125"/>
      <c r="AA68" s="125"/>
      <c r="AB68" s="125"/>
      <c r="AC68" s="125"/>
      <c r="AD68" s="125"/>
      <c r="AE68" s="125"/>
      <c r="AF68" s="125"/>
      <c r="AG68" s="125"/>
      <c r="AH68" s="125"/>
      <c r="AI68" s="125"/>
      <c r="AJ68" s="125"/>
      <c r="AK68" s="125"/>
      <c r="AL68" s="125"/>
      <c r="AM68" s="125"/>
      <c r="AN68" s="125"/>
      <c r="AO68" s="125"/>
      <c r="AQ68" s="125"/>
      <c r="AR68" s="125"/>
      <c r="AS68" s="125">
        <v>0.37736061215400002</v>
      </c>
      <c r="AT68" s="126"/>
      <c r="AU68" s="126"/>
      <c r="AV68" s="126">
        <v>0.108799599111</v>
      </c>
      <c r="AW68" s="126">
        <v>0.34781024128999999</v>
      </c>
      <c r="AX68" s="126">
        <v>0.108919127532</v>
      </c>
      <c r="AY68" s="125">
        <v>2.5392328073537324E-2</v>
      </c>
      <c r="AZ68" s="126" t="e">
        <v>#N/A</v>
      </c>
      <c r="BA68" s="126">
        <v>4.239720856579559E-2</v>
      </c>
      <c r="BB68" s="126"/>
      <c r="BC68" s="126"/>
      <c r="BD68" s="126"/>
      <c r="BE68" s="126"/>
    </row>
    <row r="69" spans="1:57" ht="14.25">
      <c r="A69" s="127">
        <f t="shared" si="3"/>
        <v>1966</v>
      </c>
      <c r="B69" s="125">
        <f>[14]series!E$9</f>
        <v>0.29166770219796656</v>
      </c>
      <c r="C69" s="125">
        <f>[14]series!F$9</f>
        <v>0.47640489605377201</v>
      </c>
      <c r="D69" s="125">
        <f>[14]series!G$9</f>
        <v>0.23192740174826143</v>
      </c>
      <c r="E69" s="125">
        <f>[14]series!H$9</f>
        <v>4.0387434527179959E-2</v>
      </c>
      <c r="F69" s="125">
        <f>[14]series!I$9</f>
        <v>0.30818214753888684</v>
      </c>
      <c r="G69" s="125">
        <f>[12]series!E$91</f>
        <v>0.29149476297118015</v>
      </c>
      <c r="H69" s="125">
        <f>[12]series!F$91</f>
        <v>0.47631145625831528</v>
      </c>
      <c r="I69" s="125">
        <f>[12]series!G$91</f>
        <v>0.23219378077050454</v>
      </c>
      <c r="J69" s="125">
        <f>[12]series!H$91</f>
        <v>4.0553356932380054E-2</v>
      </c>
      <c r="K69" s="125">
        <f>[12]series!I$91</f>
        <v>0.30848920892458409</v>
      </c>
      <c r="V69" s="125"/>
      <c r="W69" s="125"/>
      <c r="X69" s="125"/>
      <c r="Y69" s="125"/>
      <c r="Z69" s="125"/>
      <c r="AA69" s="125"/>
      <c r="AB69" s="125"/>
      <c r="AC69" s="125"/>
      <c r="AD69" s="125"/>
      <c r="AE69" s="125"/>
      <c r="AF69" s="125"/>
      <c r="AG69" s="125"/>
      <c r="AH69" s="125"/>
      <c r="AI69" s="125"/>
      <c r="AJ69" s="125"/>
      <c r="AK69" s="125"/>
      <c r="AL69" s="125"/>
      <c r="AM69" s="125"/>
      <c r="AN69" s="125"/>
      <c r="AO69" s="125"/>
      <c r="AQ69" s="125"/>
      <c r="AR69" s="125">
        <v>0.36289998889000002</v>
      </c>
      <c r="AS69" s="125">
        <v>0.36742168664899999</v>
      </c>
      <c r="AT69" s="126"/>
      <c r="AU69" s="126">
        <v>0.126409992576</v>
      </c>
      <c r="AV69" s="126">
        <v>0.106633298099</v>
      </c>
      <c r="AW69" s="126">
        <v>0.33672018701899997</v>
      </c>
      <c r="AX69" s="126">
        <v>0.101752568123</v>
      </c>
      <c r="AY69" s="125"/>
      <c r="AZ69" s="126">
        <v>2.894E-2</v>
      </c>
      <c r="BA69" s="126"/>
      <c r="BB69" s="126"/>
      <c r="BC69" s="126"/>
      <c r="BD69" s="126"/>
      <c r="BE69" s="126"/>
    </row>
    <row r="70" spans="1:57" ht="0.95" customHeight="1">
      <c r="A70" s="127">
        <f t="shared" si="3"/>
        <v>1967</v>
      </c>
      <c r="V70" s="125"/>
      <c r="W70" s="125"/>
      <c r="X70" s="125"/>
      <c r="Y70" s="125"/>
      <c r="Z70" s="125"/>
      <c r="AA70" s="125"/>
      <c r="AB70" s="125"/>
      <c r="AC70" s="125"/>
      <c r="AD70" s="125"/>
      <c r="AE70" s="125"/>
      <c r="AF70" s="125"/>
      <c r="AG70" s="125"/>
      <c r="AH70" s="125"/>
      <c r="AI70" s="125"/>
      <c r="AJ70" s="125"/>
      <c r="AK70" s="125"/>
      <c r="AL70" s="125"/>
      <c r="AM70" s="125"/>
      <c r="AN70" s="125"/>
      <c r="AO70" s="125"/>
      <c r="AQ70" s="125"/>
      <c r="AR70" s="125">
        <v>0.35286998748800003</v>
      </c>
      <c r="AS70" s="125">
        <v>0.36597070097899997</v>
      </c>
      <c r="AT70" s="126"/>
      <c r="AU70" s="126">
        <v>0.121449999511</v>
      </c>
      <c r="AV70" s="126">
        <v>0.106662198901</v>
      </c>
      <c r="AW70" s="126">
        <v>0.34444564532100003</v>
      </c>
      <c r="AX70" s="126">
        <v>0.10737541914900001</v>
      </c>
      <c r="AY70" s="125"/>
      <c r="AZ70" s="126" t="e">
        <v>#N/A</v>
      </c>
      <c r="BA70" s="126"/>
      <c r="BB70" s="126"/>
      <c r="BC70" s="126"/>
      <c r="BD70" s="126"/>
      <c r="BE70" s="126"/>
    </row>
    <row r="71" spans="1:57" ht="14.25">
      <c r="A71" s="127">
        <f t="shared" si="3"/>
        <v>1968</v>
      </c>
      <c r="B71" s="125">
        <f>[14]series!E$10</f>
        <v>0.31274922587755183</v>
      </c>
      <c r="C71" s="125">
        <f>[14]series!F$10</f>
        <v>0.47148310615563038</v>
      </c>
      <c r="D71" s="125">
        <f>[14]series!G$10</f>
        <v>0.21576766796681779</v>
      </c>
      <c r="E71" s="125">
        <f>[14]series!H$10</f>
        <v>3.7565308359949506E-2</v>
      </c>
      <c r="F71" s="125">
        <f>[14]series!I$10</f>
        <v>0.27775698785441655</v>
      </c>
      <c r="G71" s="125">
        <f>[12]series!E$92</f>
        <v>0.31255496781568903</v>
      </c>
      <c r="H71" s="125">
        <f>[12]series!F$92</f>
        <v>0.47139495937990583</v>
      </c>
      <c r="I71" s="125">
        <f>[12]series!G$92</f>
        <v>0.21605007280440511</v>
      </c>
      <c r="J71" s="125">
        <f>[12]series!H$92</f>
        <v>3.7733011433763501E-2</v>
      </c>
      <c r="K71" s="125">
        <f>[12]series!I$92</f>
        <v>0.27809465315658599</v>
      </c>
      <c r="V71" s="125"/>
      <c r="W71" s="125"/>
      <c r="X71" s="125"/>
      <c r="Y71" s="125"/>
      <c r="Z71" s="125"/>
      <c r="AA71" s="125"/>
      <c r="AB71" s="125"/>
      <c r="AC71" s="125"/>
      <c r="AD71" s="125"/>
      <c r="AE71" s="125"/>
      <c r="AF71" s="125"/>
      <c r="AG71" s="125"/>
      <c r="AH71" s="125"/>
      <c r="AI71" s="125"/>
      <c r="AJ71" s="125"/>
      <c r="AK71" s="125"/>
      <c r="AL71" s="125"/>
      <c r="AM71" s="125"/>
      <c r="AN71" s="125"/>
      <c r="AO71" s="125"/>
      <c r="AQ71" s="125"/>
      <c r="AR71" s="125">
        <v>0.355080008507</v>
      </c>
      <c r="AS71" s="125">
        <v>0.35266080498699998</v>
      </c>
      <c r="AT71" s="126"/>
      <c r="AU71" s="126">
        <v>0.124189995229</v>
      </c>
      <c r="AV71" s="126">
        <v>0.101019099355</v>
      </c>
      <c r="AW71" s="126">
        <v>0.34847169728400001</v>
      </c>
      <c r="AX71" s="126">
        <v>0.112128385744</v>
      </c>
      <c r="AY71" s="125"/>
      <c r="AZ71" s="126">
        <v>2.7900000000000001E-2</v>
      </c>
      <c r="BA71" s="126"/>
      <c r="BB71" s="126"/>
      <c r="BC71" s="126"/>
      <c r="BD71" s="126"/>
      <c r="BE71" s="126"/>
    </row>
    <row r="72" spans="1:57" ht="0.95" customHeight="1">
      <c r="A72" s="127">
        <f t="shared" si="3"/>
        <v>1969</v>
      </c>
      <c r="V72" s="125">
        <f>[12]series!T$87</f>
        <v>0</v>
      </c>
      <c r="W72" s="125">
        <f>[12]series!U$87</f>
        <v>0</v>
      </c>
      <c r="X72" s="125">
        <f>[12]series!V$87</f>
        <v>0</v>
      </c>
      <c r="Y72" s="125">
        <f>[12]series!W$87</f>
        <v>0</v>
      </c>
      <c r="Z72" s="125">
        <f>[12]series!X$87</f>
        <v>0</v>
      </c>
      <c r="AA72" s="125">
        <f>[12]series!Y$87</f>
        <v>0</v>
      </c>
      <c r="AB72" s="125">
        <f>[12]series!Z$87</f>
        <v>0</v>
      </c>
      <c r="AC72" s="125">
        <f>[12]series!AA$87</f>
        <v>0</v>
      </c>
      <c r="AD72" s="125">
        <f>[12]series!AB$87</f>
        <v>0</v>
      </c>
      <c r="AE72" s="125">
        <f>[12]series!AC$87</f>
        <v>0</v>
      </c>
      <c r="AF72" s="125">
        <f>[12]series!AD$87</f>
        <v>0</v>
      </c>
      <c r="AG72" s="125">
        <f>[12]series!AE$87</f>
        <v>0</v>
      </c>
      <c r="AH72" s="125">
        <f>[12]series!AF$87</f>
        <v>0</v>
      </c>
      <c r="AI72" s="125">
        <f>[12]series!AG$87</f>
        <v>0</v>
      </c>
      <c r="AJ72" s="125">
        <f>[12]series!AH$87</f>
        <v>0</v>
      </c>
      <c r="AK72" s="125">
        <f>[12]series!AI$87</f>
        <v>0</v>
      </c>
      <c r="AL72" s="125">
        <f>[12]series!AJ$87</f>
        <v>0</v>
      </c>
      <c r="AM72" s="125">
        <f>[12]series!AK$87</f>
        <v>0</v>
      </c>
      <c r="AN72" s="125">
        <f>[12]series!AL$87</f>
        <v>0</v>
      </c>
      <c r="AO72" s="125">
        <f>[12]series!AM$87</f>
        <v>0</v>
      </c>
      <c r="AQ72" s="125"/>
      <c r="AR72" s="125">
        <v>0.34126999974299999</v>
      </c>
      <c r="AS72" s="125">
        <v>0.34378600120500002</v>
      </c>
      <c r="AT72" s="126"/>
      <c r="AU72" s="126">
        <v>0.115110002458</v>
      </c>
      <c r="AV72" s="126">
        <v>9.8544098436799996E-2</v>
      </c>
      <c r="AW72" s="126">
        <v>0.33929318315700002</v>
      </c>
      <c r="AX72" s="126">
        <v>0.103514972845</v>
      </c>
      <c r="AY72" s="125"/>
      <c r="AZ72" s="126" t="e">
        <v>#N/A</v>
      </c>
      <c r="BA72" s="126" t="e">
        <v>#N/A</v>
      </c>
      <c r="BB72" s="126"/>
      <c r="BC72" s="126"/>
      <c r="BD72" s="126"/>
      <c r="BE72" s="126"/>
    </row>
    <row r="73" spans="1:57" ht="0.95" customHeight="1">
      <c r="A73" s="127">
        <f t="shared" ref="A73:A82" si="4">A72+1</f>
        <v>1970</v>
      </c>
      <c r="V73" s="125"/>
      <c r="W73" s="125"/>
      <c r="X73" s="125"/>
      <c r="Y73" s="125"/>
      <c r="Z73" s="125"/>
      <c r="AA73" s="125"/>
      <c r="AB73" s="125"/>
      <c r="AC73" s="125"/>
      <c r="AD73" s="125"/>
      <c r="AE73" s="125"/>
      <c r="AF73" s="125"/>
      <c r="AG73" s="125"/>
      <c r="AH73" s="125"/>
      <c r="AI73" s="125"/>
      <c r="AJ73" s="125"/>
      <c r="AK73" s="125"/>
      <c r="AL73" s="125"/>
      <c r="AM73" s="125"/>
      <c r="AN73" s="125"/>
      <c r="AO73" s="125"/>
      <c r="AQ73" s="125"/>
      <c r="AR73" s="125">
        <v>0.338360011578</v>
      </c>
      <c r="AS73" s="125">
        <v>0.33891820907600001</v>
      </c>
      <c r="AT73" s="126"/>
      <c r="AU73" s="126">
        <v>0.107929997146</v>
      </c>
      <c r="AV73" s="126">
        <v>9.5647096633900003E-2</v>
      </c>
      <c r="AW73" s="126">
        <v>0.32627187921799999</v>
      </c>
      <c r="AX73" s="126">
        <v>9.0252864936000002E-2</v>
      </c>
      <c r="AY73" s="125">
        <v>0.03</v>
      </c>
      <c r="AZ73" s="126">
        <v>3.2129999999999999E-2</v>
      </c>
      <c r="BA73" s="126">
        <v>3.7234833848631542E-2</v>
      </c>
      <c r="BB73" s="126"/>
      <c r="BC73" s="126"/>
      <c r="BD73" s="126"/>
      <c r="BE73" s="126"/>
    </row>
    <row r="74" spans="1:57" ht="0.95" customHeight="1">
      <c r="A74" s="127">
        <f t="shared" si="4"/>
        <v>1971</v>
      </c>
      <c r="V74" s="125"/>
      <c r="W74" s="125"/>
      <c r="X74" s="125"/>
      <c r="Y74" s="125"/>
      <c r="Z74" s="125"/>
      <c r="AA74" s="125"/>
      <c r="AB74" s="125"/>
      <c r="AC74" s="125"/>
      <c r="AD74" s="125"/>
      <c r="AE74" s="125"/>
      <c r="AF74" s="125"/>
      <c r="AG74" s="125"/>
      <c r="AH74" s="125"/>
      <c r="AI74" s="125"/>
      <c r="AJ74" s="125"/>
      <c r="AK74" s="125"/>
      <c r="AL74" s="125"/>
      <c r="AM74" s="125"/>
      <c r="AN74" s="125"/>
      <c r="AO74" s="125"/>
      <c r="AQ74" s="125"/>
      <c r="AR74" s="125">
        <v>0.343649983406</v>
      </c>
      <c r="AS74" s="125">
        <v>0.33789590001100001</v>
      </c>
      <c r="AT74" s="126"/>
      <c r="AU74" s="126">
        <v>0.11084000021199999</v>
      </c>
      <c r="AV74" s="126">
        <v>9.6930302679499994E-2</v>
      </c>
      <c r="AW74" s="126">
        <v>0.33336957207599999</v>
      </c>
      <c r="AX74" s="126">
        <v>9.3990561168900005E-2</v>
      </c>
      <c r="AY74" s="125"/>
      <c r="AZ74" s="126" t="e">
        <v>#N/A</v>
      </c>
      <c r="BA74" s="126" t="e">
        <v>#N/A</v>
      </c>
      <c r="BB74" s="126"/>
      <c r="BC74" s="126"/>
      <c r="BD74" s="126"/>
      <c r="BE74" s="126"/>
    </row>
    <row r="75" spans="1:57" ht="14.25">
      <c r="A75" s="127">
        <f t="shared" si="4"/>
        <v>1972</v>
      </c>
      <c r="B75" s="125">
        <f>[14]series!E$11</f>
        <v>0.30264610072335685</v>
      </c>
      <c r="C75" s="125">
        <f>[14]series!F$11</f>
        <v>0.47844572448504752</v>
      </c>
      <c r="D75" s="125">
        <f>[14]series!G$11</f>
        <v>0.21890817479159563</v>
      </c>
      <c r="E75" s="125">
        <f>[14]series!H$11</f>
        <v>3.924385906295725E-2</v>
      </c>
      <c r="F75" s="125">
        <f>[14]series!I$11</f>
        <v>0.29026408313465751</v>
      </c>
      <c r="G75" s="125">
        <f>[12]series!E$93</f>
        <v>0.30246187379595546</v>
      </c>
      <c r="H75" s="125">
        <f>[12]series!F$93</f>
        <v>0.47835068134288661</v>
      </c>
      <c r="I75" s="125">
        <f>[12]series!G$93</f>
        <v>0.2191874448611579</v>
      </c>
      <c r="J75" s="125">
        <f>[12]series!H$93</f>
        <v>3.9409334808010801E-2</v>
      </c>
      <c r="K75" s="125">
        <f>[12]series!I$93</f>
        <v>0.29058928112499416</v>
      </c>
      <c r="V75" s="125"/>
      <c r="W75" s="125"/>
      <c r="X75" s="125"/>
      <c r="Y75" s="125"/>
      <c r="Z75" s="125"/>
      <c r="AA75" s="125"/>
      <c r="AB75" s="125"/>
      <c r="AC75" s="125"/>
      <c r="AD75" s="125"/>
      <c r="AE75" s="125"/>
      <c r="AF75" s="125"/>
      <c r="AG75" s="125"/>
      <c r="AH75" s="125"/>
      <c r="AI75" s="125"/>
      <c r="AJ75" s="125"/>
      <c r="AK75" s="125"/>
      <c r="AL75" s="125"/>
      <c r="AM75" s="125"/>
      <c r="AN75" s="125"/>
      <c r="AO75" s="125"/>
      <c r="AQ75" s="125"/>
      <c r="AR75" s="125">
        <v>0.346520006657</v>
      </c>
      <c r="AS75" s="125">
        <v>0.33472809195499997</v>
      </c>
      <c r="AT75" s="126"/>
      <c r="AU75" s="126">
        <v>0.11118999868600001</v>
      </c>
      <c r="AV75" s="126">
        <v>9.6725299954400004E-2</v>
      </c>
      <c r="AW75" s="126">
        <v>0.33585936951500001</v>
      </c>
      <c r="AX75" s="126">
        <v>9.6377083451900006E-2</v>
      </c>
      <c r="AY75" s="125"/>
      <c r="AZ75" s="126">
        <v>3.0040000000000001E-2</v>
      </c>
      <c r="BA75" s="126">
        <v>3.5927856095487716E-2</v>
      </c>
      <c r="BB75" s="126"/>
      <c r="BC75" s="126"/>
      <c r="BD75" s="126"/>
      <c r="BE75" s="126"/>
    </row>
    <row r="76" spans="1:57" ht="0.95" customHeight="1">
      <c r="A76" s="127">
        <f t="shared" si="4"/>
        <v>1973</v>
      </c>
      <c r="V76" s="125">
        <f>[12]series!T$87</f>
        <v>0</v>
      </c>
      <c r="W76" s="125">
        <f>[12]series!U$87</f>
        <v>0</v>
      </c>
      <c r="X76" s="125">
        <f>[12]series!V$87</f>
        <v>0</v>
      </c>
      <c r="Y76" s="125">
        <f>[12]series!W$87</f>
        <v>0</v>
      </c>
      <c r="Z76" s="125">
        <f>[12]series!X$87</f>
        <v>0</v>
      </c>
      <c r="AA76" s="125">
        <f>[12]series!Y$87</f>
        <v>0</v>
      </c>
      <c r="AB76" s="125">
        <f>[12]series!Z$87</f>
        <v>0</v>
      </c>
      <c r="AC76" s="125">
        <f>[12]series!AA$87</f>
        <v>0</v>
      </c>
      <c r="AD76" s="125">
        <f>[12]series!AB$87</f>
        <v>0</v>
      </c>
      <c r="AE76" s="125">
        <f>[12]series!AC$87</f>
        <v>0</v>
      </c>
      <c r="AF76" s="125">
        <f>[12]series!AD$87</f>
        <v>0</v>
      </c>
      <c r="AG76" s="125">
        <f>[12]series!AE$87</f>
        <v>0</v>
      </c>
      <c r="AH76" s="125">
        <f>[12]series!AF$87</f>
        <v>0</v>
      </c>
      <c r="AI76" s="125">
        <f>[12]series!AG$87</f>
        <v>0</v>
      </c>
      <c r="AJ76" s="125">
        <f>[12]series!AH$87</f>
        <v>0</v>
      </c>
      <c r="AK76" s="125">
        <f>[12]series!AI$87</f>
        <v>0</v>
      </c>
      <c r="AL76" s="125">
        <f>[12]series!AJ$87</f>
        <v>0</v>
      </c>
      <c r="AM76" s="125">
        <f>[12]series!AK$87</f>
        <v>0</v>
      </c>
      <c r="AN76" s="125">
        <f>[12]series!AL$87</f>
        <v>0</v>
      </c>
      <c r="AO76" s="125">
        <f>[12]series!AM$87</f>
        <v>0</v>
      </c>
      <c r="AQ76" s="125"/>
      <c r="AR76" s="125">
        <v>0.34968999028199999</v>
      </c>
      <c r="AS76" s="125">
        <v>0.34085550904299999</v>
      </c>
      <c r="AT76" s="126"/>
      <c r="AU76" s="126">
        <v>0.11018999666</v>
      </c>
      <c r="AV76" s="126">
        <v>0.10123550146800001</v>
      </c>
      <c r="AW76" s="126">
        <v>0.33332703112899997</v>
      </c>
      <c r="AX76" s="126">
        <v>9.1624623453100004E-2</v>
      </c>
      <c r="AY76" s="125">
        <v>2.5900188656097022E-2</v>
      </c>
      <c r="AZ76" s="126" t="e">
        <v>#N/A</v>
      </c>
      <c r="BA76" s="126" t="e">
        <v>#N/A</v>
      </c>
      <c r="BB76" s="126"/>
      <c r="BC76" s="126"/>
      <c r="BD76" s="126"/>
      <c r="BE76" s="126"/>
    </row>
    <row r="77" spans="1:57" ht="0.95" customHeight="1">
      <c r="A77" s="127">
        <f t="shared" si="4"/>
        <v>1974</v>
      </c>
      <c r="V77" s="125">
        <f>[12]series!T$87</f>
        <v>0</v>
      </c>
      <c r="W77" s="125">
        <f>[12]series!U$87</f>
        <v>0</v>
      </c>
      <c r="X77" s="125">
        <f>[12]series!V$87</f>
        <v>0</v>
      </c>
      <c r="Y77" s="125">
        <f>[12]series!W$87</f>
        <v>0</v>
      </c>
      <c r="Z77" s="125">
        <f>[12]series!X$87</f>
        <v>0</v>
      </c>
      <c r="AA77" s="125">
        <f>[12]series!Y$87</f>
        <v>0</v>
      </c>
      <c r="AB77" s="125">
        <f>[12]series!Z$87</f>
        <v>0</v>
      </c>
      <c r="AC77" s="125">
        <f>[12]series!AA$87</f>
        <v>0</v>
      </c>
      <c r="AD77" s="125">
        <f>[12]series!AB$87</f>
        <v>0</v>
      </c>
      <c r="AE77" s="125">
        <f>[12]series!AC$87</f>
        <v>0</v>
      </c>
      <c r="AF77" s="125">
        <f>[12]series!AD$87</f>
        <v>0</v>
      </c>
      <c r="AG77" s="125">
        <f>[12]series!AE$87</f>
        <v>0</v>
      </c>
      <c r="AH77" s="125">
        <f>[12]series!AF$87</f>
        <v>0</v>
      </c>
      <c r="AI77" s="125">
        <f>[12]series!AG$87</f>
        <v>0</v>
      </c>
      <c r="AJ77" s="125">
        <f>[12]series!AH$87</f>
        <v>0</v>
      </c>
      <c r="AK77" s="125">
        <f>[12]series!AI$87</f>
        <v>0</v>
      </c>
      <c r="AL77" s="125">
        <f>[12]series!AJ$87</f>
        <v>0</v>
      </c>
      <c r="AM77" s="125">
        <f>[12]series!AK$87</f>
        <v>0</v>
      </c>
      <c r="AN77" s="125">
        <f>[12]series!AL$87</f>
        <v>0</v>
      </c>
      <c r="AO77" s="125">
        <f>[12]series!AM$87</f>
        <v>0</v>
      </c>
      <c r="AQ77" s="125"/>
      <c r="AR77" s="125">
        <v>0.34053999185599998</v>
      </c>
      <c r="AS77" s="125">
        <v>0.333308786154</v>
      </c>
      <c r="AT77" s="126"/>
      <c r="AU77" s="126">
        <v>0.105520002544</v>
      </c>
      <c r="AV77" s="126">
        <v>9.5624200999699996E-2</v>
      </c>
      <c r="AW77" s="126">
        <v>0.33308721284800002</v>
      </c>
      <c r="AX77" s="126">
        <v>9.1224292172300006E-2</v>
      </c>
      <c r="AY77" s="125"/>
      <c r="AZ77" s="126">
        <v>2.8149999999999998E-2</v>
      </c>
      <c r="BA77" s="126" t="e">
        <v>#N/A</v>
      </c>
      <c r="BB77" s="126"/>
      <c r="BC77" s="126"/>
      <c r="BD77" s="126"/>
      <c r="BE77" s="126"/>
    </row>
    <row r="78" spans="1:57" ht="0.95" customHeight="1">
      <c r="A78" s="127">
        <f t="shared" si="4"/>
        <v>1975</v>
      </c>
      <c r="V78" s="125">
        <f>[12]series!T$87</f>
        <v>0</v>
      </c>
      <c r="W78" s="125">
        <f>[12]series!U$87</f>
        <v>0</v>
      </c>
      <c r="X78" s="125">
        <f>[12]series!V$87</f>
        <v>0</v>
      </c>
      <c r="Y78" s="125">
        <f>[12]series!W$87</f>
        <v>0</v>
      </c>
      <c r="Z78" s="125">
        <f>[12]series!X$87</f>
        <v>0</v>
      </c>
      <c r="AA78" s="125">
        <f>[12]series!Y$87</f>
        <v>0</v>
      </c>
      <c r="AB78" s="125">
        <f>[12]series!Z$87</f>
        <v>0</v>
      </c>
      <c r="AC78" s="125">
        <f>[12]series!AA$87</f>
        <v>0</v>
      </c>
      <c r="AD78" s="125">
        <f>[12]series!AB$87</f>
        <v>0</v>
      </c>
      <c r="AE78" s="125">
        <f>[12]series!AC$87</f>
        <v>0</v>
      </c>
      <c r="AF78" s="125">
        <f>[12]series!AD$87</f>
        <v>0</v>
      </c>
      <c r="AG78" s="125">
        <f>[12]series!AE$87</f>
        <v>0</v>
      </c>
      <c r="AH78" s="125">
        <f>[12]series!AF$87</f>
        <v>0</v>
      </c>
      <c r="AI78" s="125">
        <f>[12]series!AG$87</f>
        <v>0</v>
      </c>
      <c r="AJ78" s="125">
        <f>[12]series!AH$87</f>
        <v>0</v>
      </c>
      <c r="AK78" s="125">
        <f>[12]series!AI$87</f>
        <v>0</v>
      </c>
      <c r="AL78" s="125">
        <f>[12]series!AJ$87</f>
        <v>0</v>
      </c>
      <c r="AM78" s="125">
        <f>[12]series!AK$87</f>
        <v>0</v>
      </c>
      <c r="AN78" s="125">
        <f>[12]series!AL$87</f>
        <v>0</v>
      </c>
      <c r="AO78" s="125">
        <f>[12]series!AM$87</f>
        <v>0</v>
      </c>
      <c r="AQ78" s="125"/>
      <c r="AR78" s="125">
        <v>0.34413000941299998</v>
      </c>
      <c r="AS78" s="125">
        <v>0.33391338586800001</v>
      </c>
      <c r="AT78" s="126"/>
      <c r="AU78" s="126">
        <v>0.105829998851</v>
      </c>
      <c r="AV78" s="126">
        <v>9.4682201743100006E-2</v>
      </c>
      <c r="AW78" s="126">
        <v>0.33432915443599998</v>
      </c>
      <c r="AX78" s="126">
        <v>8.8726726034500006E-2</v>
      </c>
      <c r="AY78" s="125"/>
      <c r="AZ78" s="126" t="e">
        <v>#N/A</v>
      </c>
      <c r="BA78" s="126" t="e">
        <v>#N/A</v>
      </c>
      <c r="BB78" s="126"/>
      <c r="BC78" s="126"/>
      <c r="BD78" s="126"/>
      <c r="BE78" s="126"/>
    </row>
    <row r="79" spans="1:57" ht="14.25">
      <c r="A79" s="127">
        <f t="shared" si="4"/>
        <v>1976</v>
      </c>
      <c r="B79" s="125">
        <f>[14]series!E$12</f>
        <v>0.3034182381068411</v>
      </c>
      <c r="C79" s="125">
        <f>[14]series!F$12</f>
        <v>0.48023612116503867</v>
      </c>
      <c r="D79" s="125">
        <f>[14]series!G$12</f>
        <v>0.21634564072812021</v>
      </c>
      <c r="E79" s="125">
        <f>[14]series!H$12</f>
        <v>3.7809895373292601E-2</v>
      </c>
      <c r="F79" s="125">
        <f>[14]series!I$12</f>
        <v>0.28912694450488996</v>
      </c>
      <c r="G79" s="125">
        <f>[12]series!E$94</f>
        <v>0.30323310839808071</v>
      </c>
      <c r="H79" s="125">
        <f>[12]series!F$94</f>
        <v>0.48013931341008775</v>
      </c>
      <c r="I79" s="125">
        <f>[12]series!G$94</f>
        <v>0.21662757819183151</v>
      </c>
      <c r="J79" s="125">
        <f>[12]series!H$94</f>
        <v>3.7978787367756742E-2</v>
      </c>
      <c r="K79" s="125">
        <f>[12]series!I$94</f>
        <v>0.28945333452429622</v>
      </c>
      <c r="V79" s="125"/>
      <c r="W79" s="125"/>
      <c r="X79" s="125"/>
      <c r="Y79" s="125"/>
      <c r="Z79" s="125"/>
      <c r="AA79" s="125"/>
      <c r="AB79" s="125"/>
      <c r="AC79" s="125"/>
      <c r="AD79" s="125"/>
      <c r="AE79" s="125"/>
      <c r="AF79" s="125"/>
      <c r="AG79" s="125"/>
      <c r="AH79" s="125"/>
      <c r="AI79" s="125"/>
      <c r="AJ79" s="125"/>
      <c r="AK79" s="125"/>
      <c r="AL79" s="125"/>
      <c r="AM79" s="125"/>
      <c r="AN79" s="125"/>
      <c r="AO79" s="125"/>
      <c r="AQ79" s="125"/>
      <c r="AR79" s="125">
        <v>0.34283998608600003</v>
      </c>
      <c r="AS79" s="125">
        <v>0.330415010452</v>
      </c>
      <c r="AT79" s="126"/>
      <c r="AU79" s="126">
        <v>0.104060001671</v>
      </c>
      <c r="AV79" s="126">
        <v>9.3900300562399994E-2</v>
      </c>
      <c r="AW79" s="126">
        <v>0.33413613324899999</v>
      </c>
      <c r="AX79" s="126">
        <v>8.8608851388099999E-2</v>
      </c>
      <c r="AY79" s="125">
        <v>2.4930387898091388E-2</v>
      </c>
      <c r="AZ79" s="126">
        <v>2.7149999999999997E-2</v>
      </c>
      <c r="BA79" s="126">
        <v>3.6495052507352681E-2</v>
      </c>
      <c r="BB79" s="126"/>
      <c r="BC79" s="126"/>
      <c r="BD79" s="126"/>
      <c r="BE79" s="126"/>
    </row>
    <row r="80" spans="1:57" ht="0.95" customHeight="1">
      <c r="A80" s="127">
        <f t="shared" si="4"/>
        <v>1977</v>
      </c>
      <c r="AQ80" s="125"/>
      <c r="AR80" s="125">
        <v>0.34760001301799998</v>
      </c>
      <c r="AS80" s="125">
        <v>0.31323269009600002</v>
      </c>
      <c r="AT80" s="126"/>
      <c r="AU80" s="126">
        <v>0.107510000467</v>
      </c>
      <c r="AV80" s="126">
        <v>8.6465202271899994E-2</v>
      </c>
      <c r="AW80" s="126">
        <v>0.33583354446699998</v>
      </c>
      <c r="AX80" s="126">
        <v>9.0251178846499996E-2</v>
      </c>
      <c r="AY80" s="125"/>
      <c r="AZ80" s="126" t="e">
        <v>#N/A</v>
      </c>
      <c r="BA80" s="126" t="e">
        <v>#N/A</v>
      </c>
      <c r="BB80" s="126"/>
      <c r="BC80" s="126"/>
      <c r="BD80" s="126"/>
      <c r="BE80" s="126"/>
    </row>
    <row r="81" spans="1:57" ht="0.95" customHeight="1">
      <c r="A81" s="127">
        <f t="shared" si="4"/>
        <v>1978</v>
      </c>
      <c r="AQ81" s="125">
        <v>0.27147132158300002</v>
      </c>
      <c r="AR81" s="125">
        <v>0.34650000929800001</v>
      </c>
      <c r="AS81" s="125">
        <v>0.30942788720100001</v>
      </c>
      <c r="AT81" s="126">
        <v>6.3478887081099999E-2</v>
      </c>
      <c r="AU81" s="126">
        <v>0.106299996376</v>
      </c>
      <c r="AV81" s="126">
        <v>8.5981696844099995E-2</v>
      </c>
      <c r="AW81" s="126">
        <v>0.33486074567599999</v>
      </c>
      <c r="AX81" s="126">
        <v>8.9505213117999999E-2</v>
      </c>
      <c r="AY81" s="125"/>
      <c r="AZ81" s="126">
        <v>2.7629999999999998E-2</v>
      </c>
      <c r="BA81" s="126">
        <v>3.8330338913205177E-2</v>
      </c>
      <c r="BB81" s="126"/>
      <c r="BC81" s="126"/>
      <c r="BD81" s="126"/>
      <c r="BE81" s="126"/>
    </row>
    <row r="82" spans="1:57" ht="0.95" customHeight="1">
      <c r="A82" s="127">
        <f t="shared" si="4"/>
        <v>1979</v>
      </c>
      <c r="AQ82" s="125">
        <v>0.27157074212999999</v>
      </c>
      <c r="AR82" s="125">
        <v>0.34885001182600001</v>
      </c>
      <c r="AS82" s="125">
        <v>0.31258469820000001</v>
      </c>
      <c r="AT82" s="126">
        <v>6.3703469932099993E-2</v>
      </c>
      <c r="AU82" s="126">
        <v>0.111500002444</v>
      </c>
      <c r="AV82" s="126">
        <v>8.6088001728099994E-2</v>
      </c>
      <c r="AW82" s="126">
        <v>0.34212281147899998</v>
      </c>
      <c r="AX82" s="126">
        <v>9.9576984709499994E-2</v>
      </c>
      <c r="AY82" s="125"/>
      <c r="AZ82" s="126" t="e">
        <v>#N/A</v>
      </c>
      <c r="BA82" s="126" t="e">
        <v>#N/A</v>
      </c>
      <c r="BB82" s="126"/>
      <c r="BC82" s="126"/>
      <c r="BD82" s="126"/>
      <c r="BE82" s="126"/>
    </row>
    <row r="83" spans="1:57" ht="14.25">
      <c r="A83" s="129">
        <v>1980</v>
      </c>
      <c r="B83" s="125">
        <f>[14]series!E$13</f>
        <v>0.31022415139184978</v>
      </c>
      <c r="C83" s="125">
        <f>[14]series!F$13</f>
        <v>0.4798443356026757</v>
      </c>
      <c r="D83" s="125">
        <f>[14]series!G$13</f>
        <v>0.20993151300547455</v>
      </c>
      <c r="E83" s="125">
        <f>[14]series!H$13</f>
        <v>3.4361136507073148E-2</v>
      </c>
      <c r="F83" s="125">
        <f>[14]series!I$13</f>
        <v>0.27785786615894092</v>
      </c>
      <c r="G83" s="125">
        <f>[12]series!$E$95</f>
        <v>0.31003222310188383</v>
      </c>
      <c r="H83" s="125">
        <f>[12]series!$F$95</f>
        <v>0.47974779773038673</v>
      </c>
      <c r="I83" s="125">
        <f>[12]series!$G$95</f>
        <v>0.21021997916772944</v>
      </c>
      <c r="J83" s="125">
        <f>[12]series!$H$95</f>
        <v>3.4531406415392284E-2</v>
      </c>
      <c r="K83" s="125">
        <f>[12]series!$I$95</f>
        <v>0.27819566696416587</v>
      </c>
      <c r="L83" s="126">
        <f>[15]series!E$2</f>
        <v>0.31428507905106784</v>
      </c>
      <c r="M83" s="126">
        <f>[15]series!F$2</f>
        <v>0.48639941351043303</v>
      </c>
      <c r="N83" s="126">
        <f>[15]series!G$2</f>
        <v>0.1993155074384991</v>
      </c>
      <c r="O83" s="126">
        <f>[15]series!H$2</f>
        <v>2.8691240955882619E-2</v>
      </c>
      <c r="P83" s="126">
        <f>[15]series!I$2</f>
        <v>0.26878723061513715</v>
      </c>
      <c r="Q83" s="126">
        <f>L83</f>
        <v>0.31428507905106784</v>
      </c>
      <c r="R83" s="126">
        <f>M83</f>
        <v>0.48639941351043303</v>
      </c>
      <c r="S83" s="126">
        <f>N83</f>
        <v>0.1993155074384991</v>
      </c>
      <c r="T83" s="126">
        <f>O83</f>
        <v>2.8691240955882619E-2</v>
      </c>
      <c r="U83" s="126">
        <f>P83</f>
        <v>0.26878723061513715</v>
      </c>
      <c r="V83" s="125">
        <f>[16]series!$E$62</f>
        <v>0.31003222310188383</v>
      </c>
      <c r="W83" s="125">
        <f>[16]series!$F$62</f>
        <v>0.47974779773038673</v>
      </c>
      <c r="X83" s="125">
        <f>[16]series!$G$62</f>
        <v>0.21021997916772944</v>
      </c>
      <c r="Y83" s="125">
        <f>[16]series!$H$62</f>
        <v>3.4531406415392284E-2</v>
      </c>
      <c r="Z83" s="125">
        <f>[16]series!$I$62</f>
        <v>0.27819566696416587</v>
      </c>
      <c r="AA83" s="125">
        <f>[17]series!$E$62</f>
        <v>0.31003222310188383</v>
      </c>
      <c r="AB83" s="125">
        <f>[17]series!$F$62</f>
        <v>0.47974779773038673</v>
      </c>
      <c r="AC83" s="125">
        <f>[17]series!$G$62</f>
        <v>0.21021997916772944</v>
      </c>
      <c r="AD83" s="125">
        <f>[17]series!$H$62</f>
        <v>3.4531406415392284E-2</v>
      </c>
      <c r="AE83" s="125">
        <f>[17]series!$I$62</f>
        <v>0.27819566696416587</v>
      </c>
      <c r="AF83" s="125">
        <f>[18]series!$E$62</f>
        <v>0.31003222310188383</v>
      </c>
      <c r="AG83" s="125">
        <f>[18]series!$F$62</f>
        <v>0.47974779773038673</v>
      </c>
      <c r="AH83" s="125">
        <f>[18]series!$G$62</f>
        <v>0.21021997916772944</v>
      </c>
      <c r="AI83" s="125">
        <f>[18]series!$H$62</f>
        <v>3.4531406415392284E-2</v>
      </c>
      <c r="AJ83" s="125">
        <f>[18]series!$I$62</f>
        <v>0.27819566696416587</v>
      </c>
      <c r="AK83" s="125">
        <f>[19]series!$E$62</f>
        <v>0.31003222310188383</v>
      </c>
      <c r="AL83" s="125">
        <f>[19]series!$F$62</f>
        <v>0.47974779773038673</v>
      </c>
      <c r="AM83" s="125">
        <f>[19]series!$G$62</f>
        <v>0.21021997916772944</v>
      </c>
      <c r="AN83" s="125">
        <f>[19]series!$H$62</f>
        <v>3.4531406415392284E-2</v>
      </c>
      <c r="AO83" s="125">
        <f>[19]series!$I$62</f>
        <v>0.27819566696416587</v>
      </c>
      <c r="AQ83" s="125">
        <v>0.272416472435</v>
      </c>
      <c r="AR83" s="125">
        <v>0.34242999553699999</v>
      </c>
      <c r="AS83" s="125">
        <v>0.30619820952400001</v>
      </c>
      <c r="AT83" s="126">
        <v>6.4187541604000004E-2</v>
      </c>
      <c r="AU83" s="126">
        <v>0.106710001826</v>
      </c>
      <c r="AV83" s="126">
        <v>8.3722099661799998E-2</v>
      </c>
      <c r="AW83" s="126">
        <v>0.34633109852799998</v>
      </c>
      <c r="AX83" s="126">
        <v>0.10021024088</v>
      </c>
      <c r="AY83" s="125">
        <v>2.5976020410502156E-2</v>
      </c>
      <c r="AZ83" s="126">
        <v>2.632E-2</v>
      </c>
      <c r="BA83" s="126">
        <v>3.5954208773444948E-2</v>
      </c>
      <c r="BB83" s="126"/>
      <c r="BC83" s="126"/>
      <c r="BD83" s="126"/>
      <c r="BE83" s="126"/>
    </row>
    <row r="84" spans="1:57" ht="0.95" customHeight="1">
      <c r="A84" s="129">
        <v>1981</v>
      </c>
      <c r="AQ84" s="125">
        <v>0.27675473690000002</v>
      </c>
      <c r="AR84" s="125">
        <v>0.34722998738299998</v>
      </c>
      <c r="AS84" s="125">
        <v>0.30270171165499998</v>
      </c>
      <c r="AT84" s="126">
        <v>6.7104585468799993E-2</v>
      </c>
      <c r="AU84" s="126">
        <v>0.110519997776</v>
      </c>
      <c r="AV84" s="126">
        <v>8.2840301096400004E-2</v>
      </c>
      <c r="AW84" s="126">
        <v>0.345434607241</v>
      </c>
      <c r="AX84" s="126">
        <v>0.100170248079</v>
      </c>
      <c r="AY84" s="125"/>
      <c r="AZ84" s="126" t="e">
        <v>#N/A</v>
      </c>
      <c r="BA84" s="126">
        <v>3.8946568243013714E-2</v>
      </c>
      <c r="BB84" s="126"/>
      <c r="BC84" s="126"/>
      <c r="BD84" s="126"/>
      <c r="BE84" s="126"/>
    </row>
    <row r="85" spans="1:57" ht="0.95" customHeight="1">
      <c r="A85" s="129">
        <v>1982</v>
      </c>
      <c r="AQ85" s="125">
        <v>0.28091764450099999</v>
      </c>
      <c r="AR85" s="125">
        <v>0.348980009556</v>
      </c>
      <c r="AS85" s="125">
        <v>0.29477208852800002</v>
      </c>
      <c r="AT85" s="126">
        <v>6.9399282336200005E-2</v>
      </c>
      <c r="AU85" s="126">
        <v>0.11264000087999999</v>
      </c>
      <c r="AV85" s="126">
        <v>7.7375300228599994E-2</v>
      </c>
      <c r="AW85" s="126">
        <v>0.35332165870799997</v>
      </c>
      <c r="AX85" s="126">
        <v>0.107957969778</v>
      </c>
      <c r="AY85" s="125"/>
      <c r="AZ85" s="126">
        <v>2.5520000000000001E-2</v>
      </c>
      <c r="BA85" s="126">
        <v>3.4897237836614428E-2</v>
      </c>
      <c r="BB85" s="126"/>
      <c r="BC85" s="126"/>
      <c r="BD85" s="126"/>
      <c r="BE85" s="126"/>
    </row>
    <row r="86" spans="1:57" ht="0.95" customHeight="1">
      <c r="A86" s="129">
        <v>1983</v>
      </c>
      <c r="AQ86" s="125">
        <v>0.28187736868899999</v>
      </c>
      <c r="AR86" s="125">
        <v>0.354209989309</v>
      </c>
      <c r="AS86" s="125">
        <v>0.29668581485700002</v>
      </c>
      <c r="AT86" s="126">
        <v>7.1132048964499997E-2</v>
      </c>
      <c r="AU86" s="126">
        <v>0.115139998496</v>
      </c>
      <c r="AV86" s="126">
        <v>7.6021701097500005E-2</v>
      </c>
      <c r="AW86" s="126">
        <v>0.36381882126199999</v>
      </c>
      <c r="AX86" s="126">
        <v>0.115552280999</v>
      </c>
      <c r="AY86" s="125"/>
      <c r="AZ86" s="126" t="e">
        <v>#N/A</v>
      </c>
      <c r="BA86" s="126">
        <v>3.6541838924870805E-2</v>
      </c>
      <c r="BB86" s="126"/>
      <c r="BC86" s="126"/>
      <c r="BD86" s="126"/>
      <c r="BE86" s="126"/>
    </row>
    <row r="87" spans="1:57" ht="0.95" customHeight="1">
      <c r="A87" s="129">
        <v>1984</v>
      </c>
      <c r="AQ87" s="125">
        <v>0.28667542338399998</v>
      </c>
      <c r="AR87" s="125">
        <v>0.36660000681900001</v>
      </c>
      <c r="AS87" s="125">
        <v>0.29749119281800002</v>
      </c>
      <c r="AT87" s="126">
        <v>7.4548989534400006E-2</v>
      </c>
      <c r="AU87" s="126">
        <v>0.12495999783300001</v>
      </c>
      <c r="AV87" s="126">
        <v>7.6229400932800007E-2</v>
      </c>
      <c r="AW87" s="126">
        <v>0.36735537173299998</v>
      </c>
      <c r="AX87" s="126">
        <v>0.11989346962</v>
      </c>
      <c r="AY87" s="125"/>
      <c r="AZ87" s="126">
        <v>2.4740000000000002E-2</v>
      </c>
      <c r="BA87" s="126" t="e">
        <v>#N/A</v>
      </c>
      <c r="BB87" s="126"/>
      <c r="BC87" s="126"/>
      <c r="BD87" s="126"/>
      <c r="BE87" s="126"/>
    </row>
    <row r="88" spans="1:57" ht="14.25">
      <c r="A88" s="129">
        <v>1985</v>
      </c>
      <c r="B88" s="125">
        <f>[14]series!E14</f>
        <v>0.30897988014562461</v>
      </c>
      <c r="C88" s="125">
        <f>[14]series!F14</f>
        <v>0.46759263351695557</v>
      </c>
      <c r="D88" s="125">
        <f>[14]series!G14</f>
        <v>0.22342748633741985</v>
      </c>
      <c r="E88" s="125">
        <f>[14]series!H14</f>
        <v>4.3678068040471169E-2</v>
      </c>
      <c r="F88" s="125">
        <f>[14]series!I14</f>
        <v>0.28257804082126298</v>
      </c>
      <c r="G88" s="125">
        <f>[12]series!$E$96</f>
        <v>0.30878963153704519</v>
      </c>
      <c r="H88" s="125">
        <f>[12]series!$F$96</f>
        <v>0.4675085179944381</v>
      </c>
      <c r="I88" s="125">
        <f>[12]series!$G$96</f>
        <v>0.22370185046851671</v>
      </c>
      <c r="J88" s="125">
        <f>[12]series!$H$96</f>
        <v>4.383918799997874E-2</v>
      </c>
      <c r="K88" s="125">
        <f>[12]series!$I$96</f>
        <v>0.28291066142264754</v>
      </c>
      <c r="L88" s="126">
        <f>[15]series!E$3</f>
        <v>0.31497640088087908</v>
      </c>
      <c r="M88" s="126">
        <f>[15]series!F$3</f>
        <v>0.47685896821889862</v>
      </c>
      <c r="N88" s="126">
        <f>[15]series!G$3</f>
        <v>0.20816463090022228</v>
      </c>
      <c r="O88" s="126">
        <f>[15]series!H$3</f>
        <v>3.474041157410724E-2</v>
      </c>
      <c r="P88" s="126">
        <f>[15]series!I$3</f>
        <v>0.26931672889064279</v>
      </c>
      <c r="Q88" s="126">
        <f>L88</f>
        <v>0.31497640088087908</v>
      </c>
      <c r="R88" s="126">
        <f>M88</f>
        <v>0.47685896821889862</v>
      </c>
      <c r="S88" s="126">
        <f>N88</f>
        <v>0.20816463090022228</v>
      </c>
      <c r="T88" s="126">
        <f>O88</f>
        <v>3.474041157410724E-2</v>
      </c>
      <c r="U88" s="126">
        <f>P88</f>
        <v>0.26931672889064279</v>
      </c>
      <c r="V88" s="125">
        <f>[16]series!$E$63</f>
        <v>0.30878963153704519</v>
      </c>
      <c r="W88" s="125">
        <f>[16]series!$F$63</f>
        <v>0.4675085179944381</v>
      </c>
      <c r="X88" s="125">
        <f>[16]series!$G$63</f>
        <v>0.22370185046851671</v>
      </c>
      <c r="Y88" s="125">
        <f>[16]series!$H$63</f>
        <v>4.383918799997874E-2</v>
      </c>
      <c r="Z88" s="125">
        <f>[16]series!$I$63</f>
        <v>0.28291066142264754</v>
      </c>
      <c r="AA88" s="125">
        <f>[17]series!$E$63</f>
        <v>0.30878963153704519</v>
      </c>
      <c r="AB88" s="125">
        <f>[17]series!$F$63</f>
        <v>0.4675085179944381</v>
      </c>
      <c r="AC88" s="125">
        <f>[17]series!$G$63</f>
        <v>0.22370185046851671</v>
      </c>
      <c r="AD88" s="125">
        <f>[17]series!$H$63</f>
        <v>4.383918799997874E-2</v>
      </c>
      <c r="AE88" s="125">
        <f>[17]series!$I$63</f>
        <v>0.28291066142264754</v>
      </c>
      <c r="AF88" s="125">
        <f>[18]series!$E$63</f>
        <v>0.30878963153704519</v>
      </c>
      <c r="AG88" s="125">
        <f>[18]series!$F$63</f>
        <v>0.4675085179944381</v>
      </c>
      <c r="AH88" s="125">
        <f>[18]series!$G$63</f>
        <v>0.22370185046851671</v>
      </c>
      <c r="AI88" s="125">
        <f>[18]series!$H$63</f>
        <v>4.383918799997874E-2</v>
      </c>
      <c r="AJ88" s="125">
        <f>[18]series!$I$63</f>
        <v>0.28291066142264754</v>
      </c>
      <c r="AK88" s="125">
        <f>[19]series!$E$63</f>
        <v>0.30878963153704519</v>
      </c>
      <c r="AL88" s="125">
        <f>[19]series!$F$63</f>
        <v>0.4675085179944381</v>
      </c>
      <c r="AM88" s="125">
        <f>[19]series!$G$63</f>
        <v>0.22370185046851671</v>
      </c>
      <c r="AN88" s="125">
        <f>[19]series!$H$63</f>
        <v>4.383918799997874E-2</v>
      </c>
      <c r="AO88" s="125">
        <f>[19]series!$I$63</f>
        <v>0.28291066142264754</v>
      </c>
      <c r="AQ88" s="125">
        <v>0.295162320137</v>
      </c>
      <c r="AR88" s="125">
        <v>0.36656999588</v>
      </c>
      <c r="AS88" s="125">
        <v>0.30092629790300002</v>
      </c>
      <c r="AT88" s="126">
        <v>8.0038398504300001E-2</v>
      </c>
      <c r="AU88" s="126">
        <v>0.12553000450099999</v>
      </c>
      <c r="AV88" s="126">
        <v>7.8137002885299997E-2</v>
      </c>
      <c r="AW88" s="126">
        <v>0.37560861009399998</v>
      </c>
      <c r="AX88" s="126">
        <v>0.12668962279599999</v>
      </c>
      <c r="AY88" s="125">
        <v>2.5509240239561384E-2</v>
      </c>
      <c r="AZ88" s="126"/>
      <c r="BA88" s="126">
        <v>3.7974779710475824E-2</v>
      </c>
      <c r="BB88" s="126"/>
      <c r="BC88" s="126"/>
      <c r="BD88" s="126"/>
      <c r="BE88" s="126"/>
    </row>
    <row r="89" spans="1:57" ht="0.95" customHeight="1">
      <c r="A89" s="129">
        <v>1986</v>
      </c>
      <c r="AQ89" s="125">
        <v>0.29866811633099999</v>
      </c>
      <c r="AR89" s="125">
        <v>0.36473000049600002</v>
      </c>
      <c r="AS89" s="125">
        <v>0.30465561151499998</v>
      </c>
      <c r="AT89" s="126">
        <v>7.9655349254599994E-2</v>
      </c>
      <c r="AU89" s="126">
        <v>0.12208999693399999</v>
      </c>
      <c r="AV89" s="126">
        <v>8.1095196306699993E-2</v>
      </c>
      <c r="AW89" s="126">
        <v>0.40628910352699998</v>
      </c>
      <c r="AX89" s="126">
        <v>0.15917057878499999</v>
      </c>
      <c r="AY89" s="125"/>
      <c r="AZ89" s="126">
        <v>2.6370000000000001E-2</v>
      </c>
      <c r="BA89" s="126" t="e">
        <v>#N/A</v>
      </c>
      <c r="BB89" s="126"/>
      <c r="BC89" s="126"/>
      <c r="BD89" s="126"/>
      <c r="BE89" s="126"/>
    </row>
    <row r="90" spans="1:57" ht="0.95" customHeight="1">
      <c r="A90" s="129">
        <v>1987</v>
      </c>
      <c r="AQ90" s="125">
        <v>0.297350913286</v>
      </c>
      <c r="AR90" s="125">
        <v>0.37612000107799998</v>
      </c>
      <c r="AS90" s="125">
        <v>0.30840840935699998</v>
      </c>
      <c r="AT90" s="126">
        <v>7.8705132007600001E-2</v>
      </c>
      <c r="AU90" s="126">
        <v>0.133069992065</v>
      </c>
      <c r="AV90" s="126">
        <v>8.53047966957E-2</v>
      </c>
      <c r="AW90" s="126">
        <v>0.38245778280699999</v>
      </c>
      <c r="AX90" s="126">
        <v>0.12662152082700001</v>
      </c>
      <c r="AY90" s="125"/>
      <c r="AZ90" s="126" t="e">
        <v>#N/A</v>
      </c>
      <c r="BA90" s="126">
        <v>3.8132430968798384E-2</v>
      </c>
      <c r="BB90" s="126"/>
      <c r="BC90" s="126"/>
      <c r="BD90" s="126"/>
      <c r="BE90" s="126"/>
    </row>
    <row r="91" spans="1:57" ht="14.25">
      <c r="A91" s="129">
        <v>1988</v>
      </c>
      <c r="B91" s="125">
        <f>[14]series!E15</f>
        <v>0.30974813209253771</v>
      </c>
      <c r="C91" s="125">
        <f>[14]series!F15</f>
        <v>0.46674537767068747</v>
      </c>
      <c r="D91" s="125">
        <f>[14]series!G15</f>
        <v>0.22350649023677482</v>
      </c>
      <c r="E91" s="125">
        <f>[14]series!H15</f>
        <v>4.7947259481912745E-2</v>
      </c>
      <c r="F91" s="125">
        <f>[14]series!I15</f>
        <v>0.28094656387787742</v>
      </c>
      <c r="G91" s="125">
        <f>[12]series!$E97</f>
        <v>0.3095571171557463</v>
      </c>
      <c r="H91" s="125">
        <f>[12]series!$F97</f>
        <v>0.46666214450534671</v>
      </c>
      <c r="I91" s="125">
        <f>[12]series!$G97</f>
        <v>0.22378073833890696</v>
      </c>
      <c r="J91" s="125">
        <f>[12]series!$H97</f>
        <v>4.8104495943912987E-2</v>
      </c>
      <c r="K91" s="125">
        <f>[12]series!$I97</f>
        <v>0.28128275007475168</v>
      </c>
      <c r="L91" s="126">
        <f>[15]series!E$4</f>
        <v>0.31406518852855647</v>
      </c>
      <c r="M91" s="126">
        <f>[15]series!F$4</f>
        <v>0.47321820663378789</v>
      </c>
      <c r="N91" s="126">
        <f>[15]series!G$4</f>
        <v>0.21271660483765567</v>
      </c>
      <c r="O91" s="126">
        <f>[15]series!H$4</f>
        <v>3.7992630971851911E-2</v>
      </c>
      <c r="P91" s="126">
        <f>[15]series!I$4</f>
        <v>0.271128724821115</v>
      </c>
      <c r="Q91" s="126">
        <f t="shared" ref="Q91:U92" si="5">L91</f>
        <v>0.31406518852855647</v>
      </c>
      <c r="R91" s="126">
        <f t="shared" si="5"/>
        <v>0.47321820663378789</v>
      </c>
      <c r="S91" s="126">
        <f t="shared" si="5"/>
        <v>0.21271660483765567</v>
      </c>
      <c r="T91" s="126">
        <f t="shared" si="5"/>
        <v>3.7992630971851911E-2</v>
      </c>
      <c r="U91" s="126">
        <f t="shared" si="5"/>
        <v>0.271128724821115</v>
      </c>
      <c r="V91" s="125">
        <f>[16]series!$E64</f>
        <v>0.3095571171557463</v>
      </c>
      <c r="W91" s="125">
        <f>[16]series!$F64</f>
        <v>0.46666214450534671</v>
      </c>
      <c r="X91" s="125">
        <f>[16]series!$G64</f>
        <v>0.22378073833890696</v>
      </c>
      <c r="Y91" s="125">
        <f>[16]series!$H64</f>
        <v>4.8104495943912987E-2</v>
      </c>
      <c r="Z91" s="125">
        <f>[16]series!$I64</f>
        <v>0.28128275007475168</v>
      </c>
      <c r="AA91" s="125">
        <f>[17]series!$E64</f>
        <v>0.3095571171557463</v>
      </c>
      <c r="AB91" s="125">
        <f>[17]series!$F64</f>
        <v>0.46666214450534671</v>
      </c>
      <c r="AC91" s="125">
        <f>[17]series!$G64</f>
        <v>0.22378073833890696</v>
      </c>
      <c r="AD91" s="125">
        <f>[17]series!$H64</f>
        <v>4.8104495943912987E-2</v>
      </c>
      <c r="AE91" s="125">
        <f>[17]series!$I64</f>
        <v>0.28128275007475168</v>
      </c>
      <c r="AF91" s="125">
        <f>[18]series!$E64</f>
        <v>0.3095571171557463</v>
      </c>
      <c r="AG91" s="125">
        <f>[18]series!$F64</f>
        <v>0.46666214450534671</v>
      </c>
      <c r="AH91" s="125">
        <f>[18]series!$G64</f>
        <v>0.22378073833890696</v>
      </c>
      <c r="AI91" s="125">
        <f>[18]series!$H64</f>
        <v>4.8104495943912987E-2</v>
      </c>
      <c r="AJ91" s="125">
        <f>[18]series!$I64</f>
        <v>0.28128275007475168</v>
      </c>
      <c r="AK91" s="125">
        <f>[19]series!$E64</f>
        <v>0.3095571171557463</v>
      </c>
      <c r="AL91" s="125">
        <f>[19]series!$F64</f>
        <v>0.46666214450534671</v>
      </c>
      <c r="AM91" s="125">
        <f>[19]series!$G64</f>
        <v>0.22378073833890696</v>
      </c>
      <c r="AN91" s="125">
        <f>[19]series!$H64</f>
        <v>4.8104495943912987E-2</v>
      </c>
      <c r="AO91" s="125">
        <f>[19]series!$I64</f>
        <v>0.28128275007475168</v>
      </c>
      <c r="AQ91" s="125">
        <v>0.30097940564199999</v>
      </c>
      <c r="AR91" s="125">
        <v>0.38949000835399999</v>
      </c>
      <c r="AS91" s="125">
        <v>0.310972511768</v>
      </c>
      <c r="AT91" s="126">
        <v>8.0020971596200002E-2</v>
      </c>
      <c r="AU91" s="126">
        <v>0.148760005832</v>
      </c>
      <c r="AV91" s="126">
        <v>8.8283300399799994E-2</v>
      </c>
      <c r="AW91" s="126">
        <v>0.40628739351600002</v>
      </c>
      <c r="AX91" s="126">
        <v>0.15493338921300001</v>
      </c>
      <c r="AY91" s="125">
        <v>2.9487177729202441E-2</v>
      </c>
      <c r="AZ91" s="126">
        <v>3.4980000000000004E-2</v>
      </c>
      <c r="BA91" s="126">
        <v>3.3944822883628344E-2</v>
      </c>
      <c r="BB91" s="126"/>
      <c r="BC91" s="126"/>
      <c r="BD91" s="126"/>
      <c r="BE91" s="126"/>
    </row>
    <row r="92" spans="1:57" ht="14.45" customHeight="1">
      <c r="A92" s="129">
        <v>1989</v>
      </c>
      <c r="B92" s="125">
        <f>[14]series!E16</f>
        <v>0.30150985957429433</v>
      </c>
      <c r="C92" s="125">
        <f>[14]series!F16</f>
        <v>0.46150731058635491</v>
      </c>
      <c r="D92" s="125">
        <f>[14]series!G16</f>
        <v>0.23698282983935076</v>
      </c>
      <c r="E92" s="125">
        <f>[14]series!H16</f>
        <v>5.3833942441300679E-2</v>
      </c>
      <c r="F92" s="125">
        <f>[14]series!I16</f>
        <v>0.29587988055544834</v>
      </c>
      <c r="G92" s="125">
        <f>[12]series!$E98</f>
        <v>0.3013272923155248</v>
      </c>
      <c r="H92" s="125">
        <f>[12]series!$F98</f>
        <v>0.46142950983707731</v>
      </c>
      <c r="I92" s="125">
        <f>[12]series!$G98</f>
        <v>0.23724319784739786</v>
      </c>
      <c r="J92" s="125">
        <f>[12]series!$H98</f>
        <v>5.3985125129453249E-2</v>
      </c>
      <c r="K92" s="125">
        <f>[12]series!$I98</f>
        <v>0.2962001891573891</v>
      </c>
      <c r="L92" s="126">
        <f>[15]series!E$5</f>
        <v>0.30625602924128925</v>
      </c>
      <c r="M92" s="126">
        <f>[15]series!F$5</f>
        <v>0.46877295285579512</v>
      </c>
      <c r="N92" s="126">
        <f>[15]series!G$5</f>
        <v>0.22497101790291563</v>
      </c>
      <c r="O92" s="126">
        <f>[15]series!H$5</f>
        <v>4.3535564732410881E-2</v>
      </c>
      <c r="P92" s="126">
        <f>[15]series!I$5</f>
        <v>0.28509775696216222</v>
      </c>
      <c r="Q92" s="126">
        <f t="shared" si="5"/>
        <v>0.30625602924128925</v>
      </c>
      <c r="R92" s="126">
        <f t="shared" si="5"/>
        <v>0.46877295285579512</v>
      </c>
      <c r="S92" s="126">
        <f t="shared" si="5"/>
        <v>0.22497101790291563</v>
      </c>
      <c r="T92" s="126">
        <f t="shared" si="5"/>
        <v>4.3535564732410881E-2</v>
      </c>
      <c r="U92" s="126">
        <f t="shared" si="5"/>
        <v>0.28509775696216222</v>
      </c>
      <c r="V92" s="125">
        <f>[16]series!$E65</f>
        <v>0.3013272923155248</v>
      </c>
      <c r="W92" s="125">
        <f>[16]series!$F65</f>
        <v>0.46142950983707731</v>
      </c>
      <c r="X92" s="125">
        <f>[16]series!$G65</f>
        <v>0.23724319784739786</v>
      </c>
      <c r="Y92" s="125">
        <f>[16]series!$H65</f>
        <v>5.3985125129453249E-2</v>
      </c>
      <c r="Z92" s="125">
        <f>[16]series!$I65</f>
        <v>0.2962001891573891</v>
      </c>
      <c r="AA92" s="125">
        <f>[17]series!$E65</f>
        <v>0.3013272923155248</v>
      </c>
      <c r="AB92" s="125">
        <f>[17]series!$F65</f>
        <v>0.46142950983707731</v>
      </c>
      <c r="AC92" s="125">
        <f>[17]series!$G65</f>
        <v>0.23724319784739786</v>
      </c>
      <c r="AD92" s="125">
        <f>[17]series!$H65</f>
        <v>5.3985125129453249E-2</v>
      </c>
      <c r="AE92" s="125">
        <f>[17]series!$I65</f>
        <v>0.2962001891573891</v>
      </c>
      <c r="AF92" s="125">
        <f>[18]series!$E65</f>
        <v>0.3013272923155248</v>
      </c>
      <c r="AG92" s="125">
        <f>[18]series!$F65</f>
        <v>0.46142950983707731</v>
      </c>
      <c r="AH92" s="125">
        <f>[18]series!$G65</f>
        <v>0.23724319784739786</v>
      </c>
      <c r="AI92" s="125">
        <f>[18]series!$H65</f>
        <v>5.3985125129453249E-2</v>
      </c>
      <c r="AJ92" s="125">
        <f>[18]series!$I65</f>
        <v>0.2962001891573891</v>
      </c>
      <c r="AK92" s="125">
        <f>[19]series!$E65</f>
        <v>0.3013272923155248</v>
      </c>
      <c r="AL92" s="125">
        <f>[19]series!$F65</f>
        <v>0.46142950983707731</v>
      </c>
      <c r="AM92" s="125">
        <f>[19]series!$G65</f>
        <v>0.23724319784739786</v>
      </c>
      <c r="AN92" s="125">
        <f>[19]series!$H65</f>
        <v>5.3985125129453249E-2</v>
      </c>
      <c r="AO92" s="125">
        <f>[19]series!$I65</f>
        <v>0.2962001891573891</v>
      </c>
      <c r="AQ92" s="125">
        <v>0.30666801333400001</v>
      </c>
      <c r="AR92" s="125">
        <v>0.38670998811700003</v>
      </c>
      <c r="AS92" s="125">
        <v>0.312803208828</v>
      </c>
      <c r="AT92" s="126">
        <v>8.2057364285000003E-2</v>
      </c>
      <c r="AU92" s="126">
        <v>0.144649997354</v>
      </c>
      <c r="AV92" s="126">
        <v>8.8915497064600002E-2</v>
      </c>
      <c r="AW92" s="126">
        <v>0.40084419699399998</v>
      </c>
      <c r="AX92" s="126">
        <v>0.14486443962600001</v>
      </c>
      <c r="AY92" s="125"/>
      <c r="AZ92" s="126"/>
      <c r="BA92" s="126">
        <v>4.218056159372241E-2</v>
      </c>
      <c r="BB92" s="126"/>
      <c r="BC92" s="126"/>
      <c r="BD92" s="126"/>
      <c r="BE92" s="126"/>
    </row>
    <row r="93" spans="1:57" ht="14.45" customHeight="1">
      <c r="A93" s="129">
        <v>1990</v>
      </c>
      <c r="B93" s="125">
        <f>[14]series!E17</f>
        <v>0.29485663424294895</v>
      </c>
      <c r="C93" s="125">
        <f>[14]series!F17</f>
        <v>0.46952641256481864</v>
      </c>
      <c r="D93" s="125">
        <f>[14]series!G17</f>
        <v>0.23561695319223244</v>
      </c>
      <c r="E93" s="125">
        <f>[14]series!H17</f>
        <v>7.332192496725326E-2</v>
      </c>
      <c r="F93" s="125">
        <f>[14]series!I17</f>
        <v>0.30883545145031654</v>
      </c>
      <c r="G93" s="125">
        <f>[12]series!$E99</f>
        <v>0.29471152100144982</v>
      </c>
      <c r="H93" s="125">
        <f>[12]series!$F99</f>
        <v>0.4694906726002076</v>
      </c>
      <c r="I93" s="125">
        <f>[12]series!$G99</f>
        <v>0.23579780639834255</v>
      </c>
      <c r="J93" s="125">
        <f>[12]series!$H99</f>
        <v>7.3356594963235475E-2</v>
      </c>
      <c r="K93" s="125">
        <f>[12]series!$I99</f>
        <v>0.30906856246292591</v>
      </c>
      <c r="V93" s="125">
        <f>[16]series!$E66</f>
        <v>0.29471152100144982</v>
      </c>
      <c r="W93" s="125">
        <f>[16]series!$F66</f>
        <v>0.4694906726002076</v>
      </c>
      <c r="X93" s="125">
        <f>[16]series!$G66</f>
        <v>0.23579780639834255</v>
      </c>
      <c r="Y93" s="125">
        <f>[16]series!$H66</f>
        <v>7.3356594963235475E-2</v>
      </c>
      <c r="Z93" s="125">
        <f>[16]series!$I66</f>
        <v>0.30906856246292591</v>
      </c>
      <c r="AA93" s="125">
        <f>[17]series!$E66</f>
        <v>0.29471152100144982</v>
      </c>
      <c r="AB93" s="125">
        <f>[17]series!$F66</f>
        <v>0.4694906726002076</v>
      </c>
      <c r="AC93" s="125">
        <f>[17]series!$G66</f>
        <v>0.23579780639834255</v>
      </c>
      <c r="AD93" s="125">
        <f>[17]series!$H66</f>
        <v>7.3356594963235475E-2</v>
      </c>
      <c r="AE93" s="125">
        <f>[17]series!$I66</f>
        <v>0.30906856246292591</v>
      </c>
      <c r="AF93" s="125">
        <f>[18]series!$E66</f>
        <v>0.29471152100144982</v>
      </c>
      <c r="AG93" s="125">
        <f>[18]series!$F66</f>
        <v>0.4694906726002076</v>
      </c>
      <c r="AH93" s="125">
        <f>[18]series!$G66</f>
        <v>0.23579780639834255</v>
      </c>
      <c r="AI93" s="125">
        <f>[18]series!$H66</f>
        <v>7.3356594963235475E-2</v>
      </c>
      <c r="AJ93" s="125">
        <f>[18]series!$I66</f>
        <v>0.30906856246292591</v>
      </c>
      <c r="AK93" s="125">
        <f>[19]series!$E66</f>
        <v>0.29471152100144982</v>
      </c>
      <c r="AL93" s="125">
        <f>[19]series!$F66</f>
        <v>0.4694906726002076</v>
      </c>
      <c r="AM93" s="125">
        <f>[19]series!$G66</f>
        <v>0.23579780639834255</v>
      </c>
      <c r="AN93" s="125">
        <f>[19]series!$H66</f>
        <v>7.3356594963235475E-2</v>
      </c>
      <c r="AO93" s="125">
        <f>[19]series!$I66</f>
        <v>0.30906856246292591</v>
      </c>
      <c r="AQ93" s="125">
        <v>0.30409029126199999</v>
      </c>
      <c r="AR93" s="125">
        <v>0.38712999224700001</v>
      </c>
      <c r="AS93" s="125">
        <v>0.31014379859000002</v>
      </c>
      <c r="AT93" s="126">
        <v>8.0959193408499996E-2</v>
      </c>
      <c r="AU93" s="126">
        <v>0.145419999957</v>
      </c>
      <c r="AV93" s="126">
        <v>8.6372099816799996E-2</v>
      </c>
      <c r="AW93" s="126">
        <v>0.39975652816200002</v>
      </c>
      <c r="AX93" s="126">
        <v>0.14329641264699999</v>
      </c>
      <c r="AY93" s="125"/>
      <c r="AZ93" s="126"/>
      <c r="BA93" s="126"/>
      <c r="BB93" s="126"/>
      <c r="BC93" s="126"/>
      <c r="BD93" s="126"/>
      <c r="BE93" s="126"/>
    </row>
    <row r="94" spans="1:57" ht="14.45" customHeight="1">
      <c r="A94" s="129">
        <v>1991</v>
      </c>
      <c r="B94" s="125">
        <f>[14]series!E18</f>
        <v>0.29164732486842415</v>
      </c>
      <c r="C94" s="125">
        <f>[14]series!F18</f>
        <v>0.46441587175551446</v>
      </c>
      <c r="D94" s="125">
        <f>[14]series!G18</f>
        <v>0.24393680337606141</v>
      </c>
      <c r="E94" s="125">
        <f>[14]series!H18</f>
        <v>8.2958461851087573E-2</v>
      </c>
      <c r="F94" s="125">
        <f>[14]series!I18</f>
        <v>0.31632578577690701</v>
      </c>
      <c r="G94" s="125">
        <f>[12]series!$E100</f>
        <v>0.29000214765850418</v>
      </c>
      <c r="H94" s="125">
        <f>[12]series!$F100</f>
        <v>0.46372016769503732</v>
      </c>
      <c r="I94" s="125">
        <f>[12]series!$G100</f>
        <v>0.24627768464645847</v>
      </c>
      <c r="J94" s="125">
        <f>[12]series!$H100</f>
        <v>8.3915511799702219E-2</v>
      </c>
      <c r="K94" s="125">
        <f>[12]series!$I100</f>
        <v>0.31913904775865376</v>
      </c>
      <c r="L94" s="126">
        <f>B94*L92/B92</f>
        <v>0.29623824500849888</v>
      </c>
      <c r="M94" s="126">
        <f>C94*M92/C92</f>
        <v>0.4717273043396239</v>
      </c>
      <c r="N94" s="126">
        <f>D94*N92/D92</f>
        <v>0.23157251939601647</v>
      </c>
      <c r="O94" s="126">
        <f>E94*O92/E92</f>
        <v>6.708859359422388E-2</v>
      </c>
      <c r="P94" s="126">
        <f>F94*P92/F92</f>
        <v>0.30479859537927939</v>
      </c>
      <c r="V94" s="125">
        <f>[16]series!$E67</f>
        <v>0.29000214765850418</v>
      </c>
      <c r="W94" s="125">
        <f>[16]series!$F67</f>
        <v>0.46372016769503732</v>
      </c>
      <c r="X94" s="125">
        <f>[16]series!$G67</f>
        <v>0.24627768464645847</v>
      </c>
      <c r="Y94" s="125">
        <f>[16]series!$H67</f>
        <v>8.3915511799702219E-2</v>
      </c>
      <c r="Z94" s="125">
        <f>[16]series!$I67</f>
        <v>0.31913904775865376</v>
      </c>
      <c r="AA94" s="125">
        <f>[17]series!$E67</f>
        <v>0.29000214765850418</v>
      </c>
      <c r="AB94" s="125">
        <f>[17]series!$F67</f>
        <v>0.46372016769503732</v>
      </c>
      <c r="AC94" s="125">
        <f>[17]series!$G67</f>
        <v>0.24627768464645847</v>
      </c>
      <c r="AD94" s="125">
        <f>[17]series!$H67</f>
        <v>8.3915511799702219E-2</v>
      </c>
      <c r="AE94" s="125">
        <f>[17]series!$I67</f>
        <v>0.31913904775865376</v>
      </c>
      <c r="AF94" s="125">
        <f>[18]series!$E67</f>
        <v>0.29000214765850418</v>
      </c>
      <c r="AG94" s="125">
        <f>[18]series!$F67</f>
        <v>0.46372016769503732</v>
      </c>
      <c r="AH94" s="125">
        <f>[18]series!$G67</f>
        <v>0.24627768464645847</v>
      </c>
      <c r="AI94" s="125">
        <f>[18]series!$H67</f>
        <v>8.3915511799702219E-2</v>
      </c>
      <c r="AJ94" s="125">
        <f>[18]series!$I67</f>
        <v>0.31913904775865376</v>
      </c>
      <c r="AK94" s="125">
        <f>[19]series!$E67</f>
        <v>0.29000214765850418</v>
      </c>
      <c r="AL94" s="125">
        <f>[19]series!$F67</f>
        <v>0.46372016769503732</v>
      </c>
      <c r="AM94" s="125">
        <f>[19]series!$G67</f>
        <v>0.24627768464645847</v>
      </c>
      <c r="AN94" s="125">
        <f>[19]series!$H67</f>
        <v>8.3915511799702219E-2</v>
      </c>
      <c r="AO94" s="125">
        <f>[19]series!$I67</f>
        <v>0.31913904775865376</v>
      </c>
      <c r="AQ94" s="125">
        <v>0.31111297011400002</v>
      </c>
      <c r="AR94" s="125">
        <v>0.38556000590299999</v>
      </c>
      <c r="AS94" s="125">
        <v>0.30501839518500001</v>
      </c>
      <c r="AT94" s="126">
        <v>8.3179466426400006E-2</v>
      </c>
      <c r="AU94" s="126">
        <v>0.138909995556</v>
      </c>
      <c r="AV94" s="126">
        <v>8.1649802625199996E-2</v>
      </c>
      <c r="AW94" s="126">
        <v>0.39545500390900001</v>
      </c>
      <c r="AX94" s="126">
        <v>0.13360690261200001</v>
      </c>
      <c r="AY94" s="125"/>
      <c r="AZ94" s="126"/>
      <c r="BA94" s="126"/>
      <c r="BB94" s="126"/>
      <c r="BC94" s="126"/>
      <c r="BD94" s="126"/>
      <c r="BE94" s="126"/>
    </row>
    <row r="95" spans="1:57" ht="14.25">
      <c r="A95" s="129">
        <v>1992</v>
      </c>
      <c r="B95" s="125">
        <f>[14]series!E19</f>
        <v>0.22077712267281457</v>
      </c>
      <c r="C95" s="125">
        <f>[14]series!F19</f>
        <v>0.45911515071552372</v>
      </c>
      <c r="D95" s="125">
        <f>[14]series!G19</f>
        <v>0.3201077266116617</v>
      </c>
      <c r="E95" s="125">
        <f>[14]series!H19</f>
        <v>9.8938411861321171E-2</v>
      </c>
      <c r="F95" s="125">
        <f>[14]series!I19</f>
        <v>0.42891946977946438</v>
      </c>
      <c r="G95" s="125">
        <f>[12]series!$E101</f>
        <v>0.21873316054726188</v>
      </c>
      <c r="H95" s="125">
        <f>[12]series!$F101</f>
        <v>0.45758224058663877</v>
      </c>
      <c r="I95" s="125">
        <f>[12]series!$G101</f>
        <v>0.32368459886609935</v>
      </c>
      <c r="J95" s="125">
        <f>[12]series!$H101</f>
        <v>0.10105131508527762</v>
      </c>
      <c r="K95" s="125">
        <f>[12]series!$I101</f>
        <v>0.43268218240700662</v>
      </c>
      <c r="L95" s="126">
        <f>[20]series!E3</f>
        <v>0.25631433406659565</v>
      </c>
      <c r="M95" s="126">
        <f>[20]series!F3</f>
        <v>0.47442554827063416</v>
      </c>
      <c r="N95" s="126">
        <f>[20]series!G3</f>
        <v>0.26926011766277019</v>
      </c>
      <c r="O95" s="126">
        <f>[20]series!H3</f>
        <v>5.3471324598877212E-2</v>
      </c>
      <c r="P95" s="126">
        <f>[20]series!I3</f>
        <v>0.35804393337756651</v>
      </c>
      <c r="Q95" s="126"/>
      <c r="R95" s="126"/>
      <c r="S95" s="126"/>
      <c r="T95" s="126"/>
      <c r="U95" s="126"/>
      <c r="V95" s="125">
        <f>[16]series!$E68</f>
        <v>0.21873316054726188</v>
      </c>
      <c r="W95" s="125">
        <f>[16]series!$F68</f>
        <v>0.45758224058663877</v>
      </c>
      <c r="X95" s="125">
        <f>[16]series!$G68</f>
        <v>0.32368459886609935</v>
      </c>
      <c r="Y95" s="125">
        <f>[16]series!$H68</f>
        <v>0.10105131508527762</v>
      </c>
      <c r="Z95" s="125">
        <f>[16]series!$I68</f>
        <v>0.43268218240700662</v>
      </c>
      <c r="AA95" s="125">
        <f>[17]series!$E68</f>
        <v>0.21873316054726188</v>
      </c>
      <c r="AB95" s="125">
        <f>[17]series!$F68</f>
        <v>0.45758224058663877</v>
      </c>
      <c r="AC95" s="125">
        <f>[17]series!$G68</f>
        <v>0.32368459886609935</v>
      </c>
      <c r="AD95" s="125">
        <f>[17]series!$H68</f>
        <v>0.10105131508527762</v>
      </c>
      <c r="AE95" s="125">
        <f>[17]series!$I68</f>
        <v>0.43268218240700662</v>
      </c>
      <c r="AF95" s="125">
        <f>[18]series!$E68</f>
        <v>0.21873316054726188</v>
      </c>
      <c r="AG95" s="125">
        <f>[18]series!$F68</f>
        <v>0.45758224058663877</v>
      </c>
      <c r="AH95" s="125">
        <f>[18]series!$G68</f>
        <v>0.32368459886609935</v>
      </c>
      <c r="AI95" s="125">
        <f>[18]series!$H68</f>
        <v>0.10105131508527762</v>
      </c>
      <c r="AJ95" s="125">
        <f>[18]series!$I68</f>
        <v>0.43268218240700662</v>
      </c>
      <c r="AK95" s="125">
        <f>[19]series!$E68</f>
        <v>0.21873316054726188</v>
      </c>
      <c r="AL95" s="125">
        <f>[19]series!$F68</f>
        <v>0.45758224058663877</v>
      </c>
      <c r="AM95" s="125">
        <f>[19]series!$G68</f>
        <v>0.32368459886609935</v>
      </c>
      <c r="AN95" s="125">
        <f>[19]series!$H68</f>
        <v>0.10105131508527762</v>
      </c>
      <c r="AO95" s="125">
        <f>[19]series!$I68</f>
        <v>0.43268218240700662</v>
      </c>
      <c r="AQ95" s="125">
        <v>0.32338470220600002</v>
      </c>
      <c r="AR95" s="125">
        <v>0.39774999022500002</v>
      </c>
      <c r="AS95" s="125">
        <v>0.303292512894</v>
      </c>
      <c r="AT95" s="126">
        <v>8.7509900331499996E-2</v>
      </c>
      <c r="AU95" s="126">
        <v>0.15013000369099999</v>
      </c>
      <c r="AV95" s="126">
        <v>7.9780496656899999E-2</v>
      </c>
      <c r="AW95" s="126">
        <v>0.408226349617</v>
      </c>
      <c r="AX95" s="126">
        <v>0.14670843575100001</v>
      </c>
      <c r="AY95" s="125"/>
      <c r="AZ95" s="126">
        <v>6.5070000000000003E-2</v>
      </c>
      <c r="BA95" s="126">
        <v>8.7965301560204365E-2</v>
      </c>
      <c r="BB95" s="126"/>
      <c r="BC95" s="126"/>
      <c r="BD95" s="126"/>
      <c r="BE95" s="126"/>
    </row>
    <row r="96" spans="1:57" ht="14.45" customHeight="1">
      <c r="A96" s="129">
        <v>1993</v>
      </c>
      <c r="B96" s="125">
        <f>[14]series!E20</f>
        <v>0.20371395279850679</v>
      </c>
      <c r="C96" s="125">
        <f>[14]series!F20</f>
        <v>0.45825078395826502</v>
      </c>
      <c r="D96" s="125">
        <f>[14]series!G20</f>
        <v>0.33803526324322819</v>
      </c>
      <c r="E96" s="125">
        <f>[14]series!H20</f>
        <v>0.10850241842993093</v>
      </c>
      <c r="F96" s="125">
        <f>[14]series!I20</f>
        <v>0.45777512939049775</v>
      </c>
      <c r="G96" s="125">
        <f>[12]series!$E102</f>
        <v>0.20114715456189725</v>
      </c>
      <c r="H96" s="125">
        <f>[12]series!$F102</f>
        <v>0.45597371233539741</v>
      </c>
      <c r="I96" s="125">
        <f>[12]series!$G102</f>
        <v>0.34287913310270535</v>
      </c>
      <c r="J96" s="125">
        <f>[12]series!$H102</f>
        <v>0.11138224680456112</v>
      </c>
      <c r="K96" s="125">
        <f>[12]series!$I102</f>
        <v>0.4625742151401937</v>
      </c>
      <c r="L96" s="126">
        <f>[20]series!E4</f>
        <v>0.24135020058101253</v>
      </c>
      <c r="M96" s="126">
        <f>[20]series!F4</f>
        <v>0.46906041508549351</v>
      </c>
      <c r="N96" s="126">
        <f>[20]series!G4</f>
        <v>0.28958938433349396</v>
      </c>
      <c r="O96" s="126">
        <f>[20]series!H4</f>
        <v>6.5644038538899829E-2</v>
      </c>
      <c r="P96" s="126">
        <f>[20]series!I4</f>
        <v>0.38555022169549019</v>
      </c>
      <c r="Q96" s="126"/>
      <c r="R96" s="126"/>
      <c r="S96" s="126"/>
      <c r="T96" s="126"/>
      <c r="U96" s="126"/>
      <c r="V96" s="125">
        <f>[16]series!$E69</f>
        <v>0.20114715456189725</v>
      </c>
      <c r="W96" s="125">
        <f>[16]series!$F69</f>
        <v>0.45597371233539741</v>
      </c>
      <c r="X96" s="125">
        <f>[16]series!$G69</f>
        <v>0.34287913310270535</v>
      </c>
      <c r="Y96" s="125">
        <f>[16]series!$H69</f>
        <v>0.11138224680456112</v>
      </c>
      <c r="Z96" s="125">
        <f>[16]series!$I69</f>
        <v>0.4625742151401937</v>
      </c>
      <c r="AA96" s="125">
        <f>[17]series!$E69</f>
        <v>0.20114715456189725</v>
      </c>
      <c r="AB96" s="125">
        <f>[17]series!$F69</f>
        <v>0.45597371233539741</v>
      </c>
      <c r="AC96" s="125">
        <f>[17]series!$G69</f>
        <v>0.34287913310270535</v>
      </c>
      <c r="AD96" s="125">
        <f>[17]series!$H69</f>
        <v>0.11138224680456112</v>
      </c>
      <c r="AE96" s="125">
        <f>[17]series!$I69</f>
        <v>0.4625742151401937</v>
      </c>
      <c r="AF96" s="125">
        <f>[18]series!$E69</f>
        <v>0.20114715456189725</v>
      </c>
      <c r="AG96" s="125">
        <f>[18]series!$F69</f>
        <v>0.45597371233539741</v>
      </c>
      <c r="AH96" s="125">
        <f>[18]series!$G69</f>
        <v>0.34287913310270535</v>
      </c>
      <c r="AI96" s="125">
        <f>[18]series!$H69</f>
        <v>0.11138224680456112</v>
      </c>
      <c r="AJ96" s="125">
        <f>[18]series!$I69</f>
        <v>0.4625742151401937</v>
      </c>
      <c r="AK96" s="125">
        <f>[19]series!$E69</f>
        <v>0.20114715456189725</v>
      </c>
      <c r="AL96" s="125">
        <f>[19]series!$F69</f>
        <v>0.45597371233539741</v>
      </c>
      <c r="AM96" s="125">
        <f>[19]series!$G69</f>
        <v>0.34287913310270535</v>
      </c>
      <c r="AN96" s="125">
        <f>[19]series!$H69</f>
        <v>0.11138224680456112</v>
      </c>
      <c r="AO96" s="125">
        <f>[19]series!$I69</f>
        <v>0.4625742151401937</v>
      </c>
      <c r="AQ96" s="125">
        <v>0.33542495966000002</v>
      </c>
      <c r="AR96" s="125">
        <v>0.39559000730499999</v>
      </c>
      <c r="AS96" s="125">
        <v>0.30043148994399999</v>
      </c>
      <c r="AT96" s="126">
        <v>9.1951832175299994E-2</v>
      </c>
      <c r="AU96" s="126">
        <v>0.146439999342</v>
      </c>
      <c r="AV96" s="126">
        <v>7.6589800417400003E-2</v>
      </c>
      <c r="AW96" s="126">
        <v>0.40684889309400002</v>
      </c>
      <c r="AX96" s="126">
        <v>0.14236902926600001</v>
      </c>
      <c r="AY96" s="125"/>
      <c r="AZ96" s="126">
        <v>6.8460000000000007E-2</v>
      </c>
      <c r="BA96" s="126">
        <v>9.0650195058107327E-2</v>
      </c>
      <c r="BB96" s="126"/>
      <c r="BC96" s="126"/>
      <c r="BD96" s="126"/>
      <c r="BE96" s="126"/>
    </row>
    <row r="97" spans="1:63" ht="14.25">
      <c r="A97" s="129">
        <v>1994</v>
      </c>
      <c r="B97" s="125">
        <f>[14]series!E21</f>
        <v>0.15437439936000108</v>
      </c>
      <c r="C97" s="125">
        <f>[14]series!F21</f>
        <v>0.44373516943867425</v>
      </c>
      <c r="D97" s="125">
        <f>[14]series!G21</f>
        <v>0.40189043120132467</v>
      </c>
      <c r="E97" s="125">
        <f>[14]series!H21</f>
        <v>0.11469703612568923</v>
      </c>
      <c r="F97" s="125">
        <f>[14]series!I21</f>
        <v>0.53748795933239935</v>
      </c>
      <c r="G97" s="125">
        <f>[12]series!$E103</f>
        <v>0.1529147740443223</v>
      </c>
      <c r="H97" s="125">
        <f>[12]series!$F103</f>
        <v>0.44129755979604507</v>
      </c>
      <c r="I97" s="125">
        <f>[12]series!$G103</f>
        <v>0.40578766615963263</v>
      </c>
      <c r="J97" s="125">
        <f>[12]series!$H103</f>
        <v>0.11830439951363676</v>
      </c>
      <c r="K97" s="125">
        <f>[12]series!$I103</f>
        <v>0.54071391350589693</v>
      </c>
      <c r="L97" s="126">
        <f>[20]series!E5</f>
        <v>0.22102271644110238</v>
      </c>
      <c r="M97" s="126">
        <f>[20]series!F5</f>
        <v>0.48569837304610364</v>
      </c>
      <c r="N97" s="126">
        <f>[20]series!G5</f>
        <v>0.29327891051279398</v>
      </c>
      <c r="O97" s="126">
        <f>[20]series!H5</f>
        <v>4.8069216136210631E-2</v>
      </c>
      <c r="P97" s="126">
        <f>[20]series!I5</f>
        <v>0.4082170372054677</v>
      </c>
      <c r="Q97" s="126">
        <f>[21]series!E2</f>
        <v>0.15591232229308527</v>
      </c>
      <c r="R97" s="126">
        <f>[21]series!F2</f>
        <v>0.44815578902407799</v>
      </c>
      <c r="S97" s="126">
        <f>[21]series!G2</f>
        <v>0.39593188868283674</v>
      </c>
      <c r="T97" s="126">
        <f>[21]series!H2</f>
        <v>0.11261075713554823</v>
      </c>
      <c r="U97" s="126">
        <f>[21]series!I2</f>
        <v>0.53319323922310935</v>
      </c>
      <c r="V97" s="125">
        <f>[16]series!$E70</f>
        <v>0.1529147740443223</v>
      </c>
      <c r="W97" s="125">
        <f>[16]series!$F70</f>
        <v>0.44129755979604507</v>
      </c>
      <c r="X97" s="125">
        <f>[16]series!$G70</f>
        <v>0.40578766615963263</v>
      </c>
      <c r="Y97" s="125">
        <f>[16]series!$H70</f>
        <v>0.11830439951363676</v>
      </c>
      <c r="Z97" s="125">
        <f>[16]series!$I70</f>
        <v>0.54071391350589693</v>
      </c>
      <c r="AA97" s="125">
        <f>[17]series!$E70</f>
        <v>0.1529147740443223</v>
      </c>
      <c r="AB97" s="125">
        <f>[17]series!$F70</f>
        <v>0.44129755979604507</v>
      </c>
      <c r="AC97" s="125">
        <f>[17]series!$G70</f>
        <v>0.40578766615963263</v>
      </c>
      <c r="AD97" s="125">
        <f>[17]series!$H70</f>
        <v>0.11830439951363676</v>
      </c>
      <c r="AE97" s="125">
        <f>[17]series!$I70</f>
        <v>0.54071391350589693</v>
      </c>
      <c r="AF97" s="125">
        <f>[18]series!$E70</f>
        <v>0.1529147740443223</v>
      </c>
      <c r="AG97" s="125">
        <f>[18]series!$F70</f>
        <v>0.44129755979604507</v>
      </c>
      <c r="AH97" s="125">
        <f>[18]series!$G70</f>
        <v>0.40578766615963263</v>
      </c>
      <c r="AI97" s="125">
        <f>[18]series!$H70</f>
        <v>0.11830439951363676</v>
      </c>
      <c r="AJ97" s="125">
        <f>[18]series!$I70</f>
        <v>0.54071391350589693</v>
      </c>
      <c r="AK97" s="125">
        <f>[19]series!$E70</f>
        <v>0.1529147740443223</v>
      </c>
      <c r="AL97" s="125">
        <f>[19]series!$F70</f>
        <v>0.44129755979604507</v>
      </c>
      <c r="AM97" s="125">
        <f>[19]series!$G70</f>
        <v>0.40578766615963263</v>
      </c>
      <c r="AN97" s="125">
        <f>[19]series!$H70</f>
        <v>0.11830439951363676</v>
      </c>
      <c r="AO97" s="125">
        <f>[19]series!$I70</f>
        <v>0.54071391350589693</v>
      </c>
      <c r="AQ97" s="125">
        <v>0.339723557234</v>
      </c>
      <c r="AR97" s="125">
        <v>0.39858999848400001</v>
      </c>
      <c r="AS97" s="125">
        <v>0.30405279994000001</v>
      </c>
      <c r="AT97" s="126">
        <v>9.4384118914599996E-2</v>
      </c>
      <c r="AU97" s="126">
        <v>0.14687000215099999</v>
      </c>
      <c r="AV97" s="126">
        <v>7.9073600470999997E-2</v>
      </c>
      <c r="AW97" s="126">
        <v>0.40781969687000003</v>
      </c>
      <c r="AX97" s="126">
        <v>0.14231929403400001</v>
      </c>
      <c r="AY97" s="125"/>
      <c r="AZ97" s="126">
        <v>6.8559999999999996E-2</v>
      </c>
      <c r="BA97" s="126">
        <v>0.10169445864275058</v>
      </c>
      <c r="BB97" s="126"/>
      <c r="BC97" s="126"/>
      <c r="BD97" s="126"/>
      <c r="BE97" s="126"/>
    </row>
    <row r="98" spans="1:63" ht="14.25">
      <c r="A98" s="129">
        <v>1995</v>
      </c>
      <c r="B98" s="125">
        <f>[14]series!E22</f>
        <v>0.13941035175919436</v>
      </c>
      <c r="C98" s="125">
        <f>[14]series!F22</f>
        <v>0.44007040120544316</v>
      </c>
      <c r="D98" s="125">
        <f>[14]series!G22</f>
        <v>0.42051924703536248</v>
      </c>
      <c r="E98" s="125">
        <f>[14]series!H22</f>
        <v>0.13694895433566984</v>
      </c>
      <c r="F98" s="125">
        <f>[14]series!I22</f>
        <v>0.5644075712747606</v>
      </c>
      <c r="G98" s="125">
        <f>[12]series!$E104</f>
        <v>0.13829915694210515</v>
      </c>
      <c r="H98" s="125">
        <f>[12]series!$F104</f>
        <v>0.43721280620327019</v>
      </c>
      <c r="I98" s="125">
        <f>[12]series!$G104</f>
        <v>0.42448803685462466</v>
      </c>
      <c r="J98" s="125">
        <f>[12]series!$H104</f>
        <v>0.14034011964408138</v>
      </c>
      <c r="K98" s="125">
        <f>[12]series!$I104</f>
        <v>0.56712931086076424</v>
      </c>
      <c r="L98" s="126"/>
      <c r="M98" s="126"/>
      <c r="N98" s="126"/>
      <c r="O98" s="126"/>
      <c r="P98" s="126"/>
      <c r="Q98" s="126">
        <f>[21]series!E3</f>
        <v>0.14405612814098723</v>
      </c>
      <c r="R98" s="126">
        <f>[21]series!F3</f>
        <v>0.45473551502552823</v>
      </c>
      <c r="S98" s="126">
        <f>[21]series!G3</f>
        <v>0.40120835683348455</v>
      </c>
      <c r="T98" s="126">
        <f>[21]series!H3</f>
        <v>9.9968426972705568E-2</v>
      </c>
      <c r="U98" s="126">
        <f>[21]series!I3</f>
        <v>0.54934283255176775</v>
      </c>
      <c r="V98" s="125">
        <f>[16]series!$E71</f>
        <v>0.13829915694210515</v>
      </c>
      <c r="W98" s="125">
        <f>[16]series!$F71</f>
        <v>0.43721280620327019</v>
      </c>
      <c r="X98" s="125">
        <f>[16]series!$G71</f>
        <v>0.42448803685462466</v>
      </c>
      <c r="Y98" s="125">
        <f>[16]series!$H71</f>
        <v>0.14034011964408138</v>
      </c>
      <c r="Z98" s="125">
        <f>[16]series!$I71</f>
        <v>0.56712931086076424</v>
      </c>
      <c r="AA98" s="125">
        <f>[17]series!$E71</f>
        <v>0.13829915694210515</v>
      </c>
      <c r="AB98" s="125">
        <f>[17]series!$F71</f>
        <v>0.43721280620327019</v>
      </c>
      <c r="AC98" s="125">
        <f>[17]series!$G71</f>
        <v>0.42448803685462466</v>
      </c>
      <c r="AD98" s="125">
        <f>[17]series!$H71</f>
        <v>0.14034011964408138</v>
      </c>
      <c r="AE98" s="125">
        <f>[17]series!$I71</f>
        <v>0.56712931086076424</v>
      </c>
      <c r="AF98" s="125">
        <f>[18]series!$E71</f>
        <v>0.13829915694210515</v>
      </c>
      <c r="AG98" s="125">
        <f>[18]series!$F71</f>
        <v>0.43721280620327019</v>
      </c>
      <c r="AH98" s="125">
        <f>[18]series!$G71</f>
        <v>0.42448803685462466</v>
      </c>
      <c r="AI98" s="125">
        <f>[18]series!$H71</f>
        <v>0.14034011964408138</v>
      </c>
      <c r="AJ98" s="125">
        <f>[18]series!$I71</f>
        <v>0.56712931086076424</v>
      </c>
      <c r="AK98" s="125">
        <f>[19]series!$E71</f>
        <v>0.13829915694210515</v>
      </c>
      <c r="AL98" s="125">
        <f>[19]series!$F71</f>
        <v>0.43721280620327019</v>
      </c>
      <c r="AM98" s="125">
        <f>[19]series!$G71</f>
        <v>0.42448803685462466</v>
      </c>
      <c r="AN98" s="125">
        <f>[19]series!$H71</f>
        <v>0.14034011964408138</v>
      </c>
      <c r="AO98" s="125">
        <f>[19]series!$I71</f>
        <v>0.56712931086076424</v>
      </c>
      <c r="AQ98" s="125">
        <v>0.33552217483500002</v>
      </c>
      <c r="AR98" s="125">
        <v>0.40656998753500001</v>
      </c>
      <c r="AS98" s="125">
        <v>0.30296018719700002</v>
      </c>
      <c r="AT98" s="126">
        <v>9.2890694737399998E-2</v>
      </c>
      <c r="AU98" s="126">
        <v>0.152830004692</v>
      </c>
      <c r="AV98" s="126">
        <v>7.7736198902099998E-2</v>
      </c>
      <c r="AW98" s="126">
        <v>0.42114000000000001</v>
      </c>
      <c r="AX98" s="126">
        <v>0.15234</v>
      </c>
      <c r="AY98" s="125"/>
      <c r="AZ98" s="126">
        <v>7.0489999999999997E-2</v>
      </c>
      <c r="BA98" s="126">
        <v>0.10633369507911108</v>
      </c>
      <c r="BB98" s="126">
        <f>[22]series!E2</f>
        <v>8.5442992049157285E-2</v>
      </c>
      <c r="BC98" s="126">
        <f>[22]series!F2</f>
        <v>0.38902041367806883</v>
      </c>
      <c r="BD98" s="126">
        <f>[22]series!G2</f>
        <v>0.52553659427277388</v>
      </c>
      <c r="BE98" s="126">
        <f>[22]series!H2</f>
        <v>0.2150312211849508</v>
      </c>
      <c r="BF98" s="126">
        <v>0.40810629725499997</v>
      </c>
      <c r="BG98" s="126">
        <v>0.659020006657</v>
      </c>
      <c r="BH98" s="126">
        <v>0.51116651296600002</v>
      </c>
      <c r="BI98" s="126">
        <v>0.15797249972800001</v>
      </c>
      <c r="BJ98" s="126">
        <v>0.29142999649000001</v>
      </c>
      <c r="BK98" s="126">
        <v>0.19642250239799999</v>
      </c>
    </row>
    <row r="99" spans="1:63" ht="14.25">
      <c r="A99" s="129">
        <v>1996</v>
      </c>
      <c r="B99" s="125">
        <f>[14]series!E23</f>
        <v>9.5022804831799368E-2</v>
      </c>
      <c r="C99" s="125">
        <f>[14]series!F23</f>
        <v>0.42397818818919297</v>
      </c>
      <c r="D99" s="125">
        <f>[14]series!G23</f>
        <v>0.48099900697900766</v>
      </c>
      <c r="E99" s="125">
        <f>[14]series!H23</f>
        <v>0.15424871134244847</v>
      </c>
      <c r="F99" s="125">
        <f>[14]series!I23</f>
        <v>0.63747671114065119</v>
      </c>
      <c r="G99" s="125">
        <f>[12]series!$E105</f>
        <v>9.602332677525427E-2</v>
      </c>
      <c r="H99" s="125">
        <f>[12]series!$F105</f>
        <v>0.42076118697392095</v>
      </c>
      <c r="I99" s="125">
        <f>[12]series!$G105</f>
        <v>0.48321548625082478</v>
      </c>
      <c r="J99" s="125">
        <f>[12]series!$H105</f>
        <v>0.15839004257222652</v>
      </c>
      <c r="K99" s="125">
        <f>[12]series!$I105</f>
        <v>0.63726045773364604</v>
      </c>
      <c r="L99" s="126">
        <f>[20]series!E6</f>
        <v>0.2535525063246209</v>
      </c>
      <c r="M99" s="126">
        <f>[20]series!F6</f>
        <v>0.47854897773841432</v>
      </c>
      <c r="N99" s="126">
        <f>[20]series!G6</f>
        <v>0.26789851593696479</v>
      </c>
      <c r="O99" s="126">
        <f>[20]series!H6</f>
        <v>4.8555966079066218E-2</v>
      </c>
      <c r="P99" s="126">
        <f>[20]series!I6</f>
        <v>0.36116060788931681</v>
      </c>
      <c r="Q99" s="126">
        <f>[21]series!E4</f>
        <v>9.8881127749331332E-2</v>
      </c>
      <c r="R99" s="126">
        <f>[21]series!F4</f>
        <v>0.4411934741715311</v>
      </c>
      <c r="S99" s="126">
        <f>[21]series!G4</f>
        <v>0.45992539807913757</v>
      </c>
      <c r="T99" s="126">
        <f>[21]series!H4</f>
        <v>0.13049219576232918</v>
      </c>
      <c r="U99" s="126">
        <f>[21]series!I4</f>
        <v>0.62343215778064454</v>
      </c>
      <c r="V99" s="125">
        <f>[16]series!$E72</f>
        <v>9.602332677525427E-2</v>
      </c>
      <c r="W99" s="125">
        <f>[16]series!$F72</f>
        <v>0.42076118697392095</v>
      </c>
      <c r="X99" s="125">
        <f>[16]series!$G72</f>
        <v>0.48321548625082478</v>
      </c>
      <c r="Y99" s="125">
        <f>[16]series!$H72</f>
        <v>0.15839004257222652</v>
      </c>
      <c r="Z99" s="125">
        <f>[16]series!$I72</f>
        <v>0.63726045773364604</v>
      </c>
      <c r="AA99" s="125">
        <f>[17]series!$E72</f>
        <v>9.602332677525427E-2</v>
      </c>
      <c r="AB99" s="125">
        <f>[17]series!$F72</f>
        <v>0.42076118697392095</v>
      </c>
      <c r="AC99" s="125">
        <f>[17]series!$G72</f>
        <v>0.48321548625082478</v>
      </c>
      <c r="AD99" s="125">
        <f>[17]series!$H72</f>
        <v>0.15839004257222652</v>
      </c>
      <c r="AE99" s="125">
        <f>[17]series!$I72</f>
        <v>0.63726045773364604</v>
      </c>
      <c r="AF99" s="125">
        <f>[18]series!$E72</f>
        <v>9.602332677525427E-2</v>
      </c>
      <c r="AG99" s="125">
        <f>[18]series!$F72</f>
        <v>0.42076118697392095</v>
      </c>
      <c r="AH99" s="125">
        <f>[18]series!$G72</f>
        <v>0.48321548625082478</v>
      </c>
      <c r="AI99" s="125">
        <f>[18]series!$H72</f>
        <v>0.15839004257222652</v>
      </c>
      <c r="AJ99" s="125">
        <f>[18]series!$I72</f>
        <v>0.63726045773364604</v>
      </c>
      <c r="AK99" s="125">
        <f>[19]series!$E72</f>
        <v>9.602332677525427E-2</v>
      </c>
      <c r="AL99" s="125">
        <f>[19]series!$F72</f>
        <v>0.42076118697392095</v>
      </c>
      <c r="AM99" s="125">
        <f>[19]series!$G72</f>
        <v>0.48321548625082478</v>
      </c>
      <c r="AN99" s="125">
        <f>[19]series!$H72</f>
        <v>0.15839004257222652</v>
      </c>
      <c r="AO99" s="125">
        <f>[19]series!$I72</f>
        <v>0.63726045773364604</v>
      </c>
      <c r="AQ99" s="125">
        <v>0.33547228574799998</v>
      </c>
      <c r="AR99" s="125">
        <v>0.41549000143999998</v>
      </c>
      <c r="AS99" s="125">
        <v>0.30002328753500002</v>
      </c>
      <c r="AT99" s="126">
        <v>9.5508173108100003E-2</v>
      </c>
      <c r="AU99" s="126">
        <v>0.159669995308</v>
      </c>
      <c r="AV99" s="126">
        <v>7.73451030254E-2</v>
      </c>
      <c r="AW99" s="126">
        <v>0.43484</v>
      </c>
      <c r="AX99" s="126">
        <v>0.16686999999999999</v>
      </c>
      <c r="AY99" s="125"/>
      <c r="AZ99" s="126">
        <v>7.7549999999999994E-2</v>
      </c>
      <c r="BA99" s="126">
        <v>9.1752074631884895E-2</v>
      </c>
      <c r="BB99" s="126">
        <f>[22]series!E3</f>
        <v>8.1662226520975212E-2</v>
      </c>
      <c r="BC99" s="126">
        <f>[22]series!F3</f>
        <v>0.37424677699253939</v>
      </c>
      <c r="BD99" s="126">
        <f>[22]series!G3</f>
        <v>0.5440909964864854</v>
      </c>
      <c r="BE99" s="126">
        <f>[22]series!H3</f>
        <v>0.23424172413774674</v>
      </c>
      <c r="BF99" s="126">
        <v>0.43003848195099997</v>
      </c>
      <c r="BG99" s="126">
        <v>0.66411000490200001</v>
      </c>
      <c r="BH99" s="126">
        <v>0.54006928205500004</v>
      </c>
      <c r="BI99" s="126">
        <v>0.170144155622</v>
      </c>
      <c r="BJ99" s="126">
        <v>0.30020999908399998</v>
      </c>
      <c r="BK99" s="126">
        <v>0.23320880532300001</v>
      </c>
    </row>
    <row r="100" spans="1:63" ht="14.25">
      <c r="A100" s="129">
        <v>1997</v>
      </c>
      <c r="B100" s="125">
        <f>[14]series!E24</f>
        <v>0.12629115024792814</v>
      </c>
      <c r="C100" s="125">
        <f>[14]series!F24</f>
        <v>0.43105906789277149</v>
      </c>
      <c r="D100" s="125">
        <f>[14]series!G24</f>
        <v>0.44264978185930037</v>
      </c>
      <c r="E100" s="125">
        <f>[14]series!H24</f>
        <v>0.14060927920045327</v>
      </c>
      <c r="F100" s="125">
        <f>[14]series!I24</f>
        <v>0.58807852142723294</v>
      </c>
      <c r="G100" s="125">
        <f>[12]series!$E106</f>
        <v>0.12431246646713778</v>
      </c>
      <c r="H100" s="125">
        <f>[12]series!$F106</f>
        <v>0.42396148030599257</v>
      </c>
      <c r="I100" s="125">
        <f>[12]series!$G106</f>
        <v>0.45172605322686965</v>
      </c>
      <c r="J100" s="125">
        <f>[12]series!$H106</f>
        <v>0.15197356818581823</v>
      </c>
      <c r="K100" s="125">
        <f>[12]series!$I106</f>
        <v>0.59414395119529217</v>
      </c>
      <c r="L100" s="126">
        <f>[20]series!E7</f>
        <v>0.24260741806906516</v>
      </c>
      <c r="M100" s="126">
        <f>[20]series!F7</f>
        <v>0.47817690182350581</v>
      </c>
      <c r="N100" s="126">
        <f>[20]series!G7</f>
        <v>0.27921568010742903</v>
      </c>
      <c r="O100" s="126">
        <f>[20]series!H7</f>
        <v>5.205372367853036E-2</v>
      </c>
      <c r="P100" s="126">
        <f>[20]series!I7</f>
        <v>0.3783490176404688</v>
      </c>
      <c r="Q100" s="126">
        <f>[21]series!E5</f>
        <v>0.13044792431734265</v>
      </c>
      <c r="R100" s="126">
        <f>[21]series!F5</f>
        <v>0.44524703872275323</v>
      </c>
      <c r="S100" s="126">
        <f>[21]series!G5</f>
        <v>0.42430503695990412</v>
      </c>
      <c r="T100" s="126">
        <f>[21]series!H5</f>
        <v>0.12219089137697128</v>
      </c>
      <c r="U100" s="126">
        <f>[21]series!I5</f>
        <v>0.57521248250106916</v>
      </c>
      <c r="V100" s="125">
        <f>[16]series!$E73</f>
        <v>0.12309478036476929</v>
      </c>
      <c r="W100" s="125">
        <f>[16]series!$F73</f>
        <v>0.41977605453264227</v>
      </c>
      <c r="X100" s="125">
        <f>[16]series!$G73</f>
        <v>0.45712916510258844</v>
      </c>
      <c r="Y100" s="125">
        <f>[16]series!$H73</f>
        <v>0.16057100362318541</v>
      </c>
      <c r="Z100" s="125">
        <f>[16]series!$I73</f>
        <v>0.59820678632240742</v>
      </c>
      <c r="AA100" s="125">
        <f>[17]series!$E73</f>
        <v>0.12407397755222105</v>
      </c>
      <c r="AB100" s="125">
        <f>[17]series!$F73</f>
        <v>0.42313890801837128</v>
      </c>
      <c r="AC100" s="125">
        <f>[17]series!$G73</f>
        <v>0.45278711442940767</v>
      </c>
      <c r="AD100" s="125">
        <f>[17]series!$H73</f>
        <v>0.15365757197665361</v>
      </c>
      <c r="AE100" s="125">
        <f>[17]series!$I73</f>
        <v>0.59494119556620717</v>
      </c>
      <c r="AF100" s="125">
        <f>[18]series!$E73</f>
        <v>0.12448136947849964</v>
      </c>
      <c r="AG100" s="125">
        <f>[18]series!$F73</f>
        <v>0.42454477645607258</v>
      </c>
      <c r="AH100" s="125">
        <f>[18]series!$G73</f>
        <v>0.45097385406542778</v>
      </c>
      <c r="AI100" s="125">
        <f>[18]series!$H73</f>
        <v>0.150772929155156</v>
      </c>
      <c r="AJ100" s="125">
        <f>[18]series!$I73</f>
        <v>0.59357895312132314</v>
      </c>
      <c r="AK100" s="125">
        <f>[19]series!$E73</f>
        <v>0.12462935714305312</v>
      </c>
      <c r="AL100" s="125">
        <f>[19]series!$F73</f>
        <v>0.42505642777724822</v>
      </c>
      <c r="AM100" s="125">
        <f>[19]series!$G73</f>
        <v>0.45031421507969865</v>
      </c>
      <c r="AN100" s="125">
        <f>[19]series!$H73</f>
        <v>0.14972467724719538</v>
      </c>
      <c r="AO100" s="125">
        <f>[19]series!$I73</f>
        <v>0.59308364271419123</v>
      </c>
      <c r="AQ100" s="125">
        <v>0.33575022220599998</v>
      </c>
      <c r="AR100" s="125">
        <v>0.42269000411000002</v>
      </c>
      <c r="AS100" s="125">
        <v>0.29926550388299999</v>
      </c>
      <c r="AT100" s="126">
        <v>9.5521926879899993E-2</v>
      </c>
      <c r="AU100" s="126">
        <v>0.16629000008100001</v>
      </c>
      <c r="AV100" s="126">
        <v>7.7003002166700002E-2</v>
      </c>
      <c r="AW100" s="126">
        <v>0.44644</v>
      </c>
      <c r="AX100" s="126">
        <v>0.18015</v>
      </c>
      <c r="AY100" s="125"/>
      <c r="AZ100" s="126">
        <v>7.9369999999999996E-2</v>
      </c>
      <c r="BA100" s="126">
        <v>9.8368535912925173E-2</v>
      </c>
      <c r="BB100" s="126">
        <f>[22]series!E4</f>
        <v>7.1308428602033236E-2</v>
      </c>
      <c r="BC100" s="126">
        <f>[22]series!F4</f>
        <v>0.33303707120310633</v>
      </c>
      <c r="BD100" s="126">
        <f>[22]series!G4</f>
        <v>0.59565450019486044</v>
      </c>
      <c r="BE100" s="126">
        <f>[22]series!H4</f>
        <v>0.315069520314471</v>
      </c>
      <c r="BF100" s="126">
        <v>0.44641423225400001</v>
      </c>
      <c r="BG100" s="126">
        <v>0.66986000537900003</v>
      </c>
      <c r="BH100" s="126">
        <v>0.55238479375799998</v>
      </c>
      <c r="BI100" s="126">
        <v>0.179232209921</v>
      </c>
      <c r="BJ100" s="126">
        <v>0.309729993343</v>
      </c>
      <c r="BK100" s="126">
        <v>0.253081798553</v>
      </c>
    </row>
    <row r="101" spans="1:63" ht="14.25">
      <c r="A101" s="129">
        <v>1998</v>
      </c>
      <c r="B101" s="125">
        <f>[14]series!E25</f>
        <v>0.14860622159625259</v>
      </c>
      <c r="C101" s="125">
        <f>[14]series!F25</f>
        <v>0.43372151904268463</v>
      </c>
      <c r="D101" s="125">
        <f>[14]series!G25</f>
        <v>0.41767225936106278</v>
      </c>
      <c r="E101" s="125">
        <f>[14]series!H25</f>
        <v>0.13460667607700591</v>
      </c>
      <c r="F101" s="125">
        <f>[14]series!I25</f>
        <v>0.55403009346568144</v>
      </c>
      <c r="G101" s="125">
        <f>[12]series!$E107</f>
        <v>0.14399678249254422</v>
      </c>
      <c r="H101" s="125">
        <f>[12]series!$F107</f>
        <v>0.42357612483445894</v>
      </c>
      <c r="I101" s="125">
        <f>[12]series!$G107</f>
        <v>0.43242709267299684</v>
      </c>
      <c r="J101" s="125">
        <f>[12]series!$H107</f>
        <v>0.15141178850220829</v>
      </c>
      <c r="K101" s="125">
        <f>[12]series!$I107</f>
        <v>0.56546146550681442</v>
      </c>
      <c r="L101" s="126">
        <f>[20]series!E8</f>
        <v>0.20600769824177245</v>
      </c>
      <c r="M101" s="126">
        <f>[20]series!F8</f>
        <v>0.5036077336124607</v>
      </c>
      <c r="N101" s="126">
        <f>[20]series!G8</f>
        <v>0.2903845681457668</v>
      </c>
      <c r="O101" s="126">
        <f>[20]series!H8</f>
        <v>5.5615000947057118E-2</v>
      </c>
      <c r="P101" s="126">
        <f>[20]series!I8</f>
        <v>0.43463655013906177</v>
      </c>
      <c r="Q101" s="126">
        <f>[21]series!E6</f>
        <v>0.15357265741484183</v>
      </c>
      <c r="R101" s="126">
        <f>[21]series!F6</f>
        <v>0.44821653859387495</v>
      </c>
      <c r="S101" s="126">
        <f>[21]series!G6</f>
        <v>0.39821080399128322</v>
      </c>
      <c r="T101" s="126">
        <f>[21]series!H6</f>
        <v>0.11610964560155988</v>
      </c>
      <c r="U101" s="126">
        <f>[21]series!I6</f>
        <v>0.53990387661040395</v>
      </c>
      <c r="V101" s="125">
        <f>[16]series!$E74</f>
        <v>0.14242017907921822</v>
      </c>
      <c r="W101" s="125">
        <f>[16]series!$F74</f>
        <v>0.41812821322409277</v>
      </c>
      <c r="X101" s="125">
        <f>[16]series!$G74</f>
        <v>0.43945160769668901</v>
      </c>
      <c r="Y101" s="125">
        <f>[16]series!$H74</f>
        <v>0.16273528316986133</v>
      </c>
      <c r="Z101" s="125">
        <f>[16]series!$I74</f>
        <v>0.57074963749619201</v>
      </c>
      <c r="AA101" s="125">
        <f>[17]series!$E74</f>
        <v>0.14367551497065345</v>
      </c>
      <c r="AB101" s="125">
        <f>[17]series!$F74</f>
        <v>0.42246102481833625</v>
      </c>
      <c r="AC101" s="125">
        <f>[17]series!$G74</f>
        <v>0.4338634602110103</v>
      </c>
      <c r="AD101" s="125">
        <f>[17]series!$H74</f>
        <v>0.15372641889175576</v>
      </c>
      <c r="AE101" s="125">
        <f>[17]series!$I74</f>
        <v>0.56654184684157372</v>
      </c>
      <c r="AF101" s="125">
        <f>[18]series!$E74</f>
        <v>0.14422819471943782</v>
      </c>
      <c r="AG101" s="125">
        <f>[18]series!$F74</f>
        <v>0.42438079933572398</v>
      </c>
      <c r="AH101" s="125">
        <f>[18]series!$G74</f>
        <v>0.4313910059448382</v>
      </c>
      <c r="AI101" s="125">
        <f>[18]series!$H74</f>
        <v>0.14974253898620393</v>
      </c>
      <c r="AJ101" s="125">
        <f>[18]series!$I74</f>
        <v>0.56468245288124308</v>
      </c>
      <c r="AK101" s="125">
        <f>[19]series!$E74</f>
        <v>0.1444312305643759</v>
      </c>
      <c r="AL101" s="125">
        <f>[19]series!$F74</f>
        <v>0.42508778905031191</v>
      </c>
      <c r="AM101" s="125">
        <f>[19]series!$G74</f>
        <v>0.43048098038531218</v>
      </c>
      <c r="AN101" s="125">
        <f>[19]series!$H74</f>
        <v>0.14827725537949316</v>
      </c>
      <c r="AO101" s="125">
        <f>[19]series!$I74</f>
        <v>0.56399847764987499</v>
      </c>
      <c r="AQ101" s="125">
        <v>0.339066386223</v>
      </c>
      <c r="AR101" s="125">
        <v>0.42632001638400002</v>
      </c>
      <c r="AS101" s="125">
        <v>0.29864239692700001</v>
      </c>
      <c r="AT101" s="126">
        <v>9.8411001265000006E-2</v>
      </c>
      <c r="AU101" s="126">
        <v>0.16922999918500001</v>
      </c>
      <c r="AV101" s="126">
        <v>7.6315402984600003E-2</v>
      </c>
      <c r="AW101" s="126">
        <v>0.45390999999999998</v>
      </c>
      <c r="AX101" s="126">
        <v>0.19087999999999999</v>
      </c>
      <c r="AY101" s="125"/>
      <c r="AZ101" s="126">
        <v>8.1959999999999991E-2</v>
      </c>
      <c r="BA101" s="126">
        <v>0.10896861845041869</v>
      </c>
      <c r="BB101" s="126">
        <f>[22]series!E5</f>
        <v>6.6158392610519035E-2</v>
      </c>
      <c r="BC101" s="126">
        <f>[22]series!F5</f>
        <v>0.30979994674511269</v>
      </c>
      <c r="BD101" s="126">
        <f>[22]series!G5</f>
        <v>0.62404166064436828</v>
      </c>
      <c r="BE101" s="126">
        <f>[22]series!H5</f>
        <v>0.35744976128262651</v>
      </c>
      <c r="BF101" s="126">
        <v>0.459107846022</v>
      </c>
      <c r="BG101" s="126">
        <v>0.67997997999199999</v>
      </c>
      <c r="BH101" s="126">
        <v>0.563284277916</v>
      </c>
      <c r="BI101" s="126">
        <v>0.18627677857899999</v>
      </c>
      <c r="BJ101" s="126">
        <v>0.32613998651499998</v>
      </c>
      <c r="BK101" s="126">
        <v>0.26698580384300002</v>
      </c>
    </row>
    <row r="102" spans="1:63" ht="14.25">
      <c r="A102" s="129">
        <v>1999</v>
      </c>
      <c r="B102" s="125">
        <f>[14]series!E26</f>
        <v>0.14602240946036693</v>
      </c>
      <c r="C102" s="125">
        <f>[14]series!F26</f>
        <v>0.41202667243091956</v>
      </c>
      <c r="D102" s="125">
        <f>[14]series!G26</f>
        <v>0.44195091810871351</v>
      </c>
      <c r="E102" s="125">
        <f>[14]series!H26</f>
        <v>0.15940836968658501</v>
      </c>
      <c r="F102" s="125">
        <f>[14]series!I26</f>
        <v>0.56618813485037678</v>
      </c>
      <c r="G102" s="125">
        <f>[12]series!$E108</f>
        <v>0.14038442234874426</v>
      </c>
      <c r="H102" s="125">
        <f>[12]series!$F108</f>
        <v>0.4000920269672979</v>
      </c>
      <c r="I102" s="125">
        <f>[12]series!$G108</f>
        <v>0.45952355068395784</v>
      </c>
      <c r="J102" s="125">
        <f>[12]series!$H108</f>
        <v>0.18095331130475931</v>
      </c>
      <c r="K102" s="125">
        <f>[12]series!$I108</f>
        <v>0.58027854020474479</v>
      </c>
      <c r="L102" s="126">
        <f>[20]series!E9</f>
        <v>0.23898597806563349</v>
      </c>
      <c r="M102" s="126">
        <f>[20]series!F9</f>
        <v>0.47369877275215744</v>
      </c>
      <c r="N102" s="126">
        <f>[20]series!G9</f>
        <v>0.28731524918220908</v>
      </c>
      <c r="O102" s="126">
        <f>[20]series!H9</f>
        <v>6.4596576773795961E-2</v>
      </c>
      <c r="P102" s="126">
        <f>[20]series!I9</f>
        <v>0.38963650175437037</v>
      </c>
      <c r="Q102" s="126">
        <f>[21]series!E7</f>
        <v>0.15559967141292508</v>
      </c>
      <c r="R102" s="126">
        <f>[21]series!F7</f>
        <v>0.43905052026286878</v>
      </c>
      <c r="S102" s="126">
        <f>[21]series!G7</f>
        <v>0.40534980832420614</v>
      </c>
      <c r="T102" s="126">
        <f>[21]series!H7</f>
        <v>0.10645262869660473</v>
      </c>
      <c r="U102" s="126">
        <f>[21]series!I7</f>
        <v>0.53788709595738371</v>
      </c>
      <c r="V102" s="125">
        <f>[16]series!$E75</f>
        <v>0.1383758621001856</v>
      </c>
      <c r="W102" s="125">
        <f>[16]series!$F75</f>
        <v>0.39320063056577936</v>
      </c>
      <c r="X102" s="125">
        <f>[16]series!$G75</f>
        <v>0.46842350733403504</v>
      </c>
      <c r="Y102" s="125">
        <f>[16]series!$H75</f>
        <v>0.19537633526888476</v>
      </c>
      <c r="Z102" s="125">
        <f>[16]series!$I75</f>
        <v>0.58699609915493056</v>
      </c>
      <c r="AA102" s="125">
        <f>[17]series!$E75</f>
        <v>0.13995254397628132</v>
      </c>
      <c r="AB102" s="125">
        <f>[17]series!$F75</f>
        <v>0.39860149796866057</v>
      </c>
      <c r="AC102" s="125">
        <f>[17]series!$G75</f>
        <v>0.46144595805505811</v>
      </c>
      <c r="AD102" s="125">
        <f>[17]series!$H75</f>
        <v>0.18406772735145266</v>
      </c>
      <c r="AE102" s="125">
        <f>[17]series!$I75</f>
        <v>0.58172789827222005</v>
      </c>
      <c r="AF102" s="125">
        <f>[18]series!$E75</f>
        <v>0.14070323511762739</v>
      </c>
      <c r="AG102" s="125">
        <f>[18]series!$F75</f>
        <v>0.40119531562241439</v>
      </c>
      <c r="AH102" s="125">
        <f>[18]series!$G75</f>
        <v>0.45810144925995822</v>
      </c>
      <c r="AI102" s="125">
        <f>[18]series!$H75</f>
        <v>0.17865248814529988</v>
      </c>
      <c r="AJ102" s="125">
        <f>[18]series!$I75</f>
        <v>0.57920694694621488</v>
      </c>
      <c r="AK102" s="125">
        <f>[19]series!$E75</f>
        <v>0.14098708150072181</v>
      </c>
      <c r="AL102" s="125">
        <f>[19]series!$F75</f>
        <v>0.4021795653104196</v>
      </c>
      <c r="AM102" s="125">
        <f>[19]series!$G75</f>
        <v>0.45683335318885859</v>
      </c>
      <c r="AN102" s="125">
        <f>[19]series!$H75</f>
        <v>0.17660136348863756</v>
      </c>
      <c r="AO102" s="125">
        <f>[19]series!$I75</f>
        <v>0.57825187139678746</v>
      </c>
      <c r="AQ102" s="125">
        <v>0.34466063976299999</v>
      </c>
      <c r="AR102" s="125">
        <v>0.43351000547399998</v>
      </c>
      <c r="AS102" s="125">
        <v>0.30378550291099998</v>
      </c>
      <c r="AT102" s="126">
        <v>9.9266104400200006E-2</v>
      </c>
      <c r="AU102" s="126">
        <v>0.17709000408600001</v>
      </c>
      <c r="AV102" s="126">
        <v>8.1532202661000003E-2</v>
      </c>
      <c r="AW102" s="126">
        <v>0.46468999999999999</v>
      </c>
      <c r="AX102" s="126">
        <v>0.20044000000000001</v>
      </c>
      <c r="AY102" s="125"/>
      <c r="AZ102" s="126">
        <v>8.5959999999999995E-2</v>
      </c>
      <c r="BA102" s="126">
        <v>0.10608970925370186</v>
      </c>
      <c r="BB102" s="126">
        <f>[22]series!E6</f>
        <v>6.0800818237689902E-2</v>
      </c>
      <c r="BC102" s="126">
        <f>[22]series!F6</f>
        <v>0.28178297417854359</v>
      </c>
      <c r="BD102" s="126">
        <f>[22]series!G6</f>
        <v>0.65741620758376651</v>
      </c>
      <c r="BE102" s="126">
        <f>[22]series!H6</f>
        <v>0.41246584648760987</v>
      </c>
      <c r="BF102" s="126">
        <v>0.46923562884300002</v>
      </c>
      <c r="BG102" s="126">
        <v>0.68639999628100001</v>
      </c>
      <c r="BH102" s="126">
        <v>0.568758606911</v>
      </c>
      <c r="BI102" s="126">
        <v>0.19189734756900001</v>
      </c>
      <c r="BJ102" s="126">
        <v>0.338999986649</v>
      </c>
      <c r="BK102" s="126">
        <v>0.27835509181000001</v>
      </c>
    </row>
    <row r="103" spans="1:63" ht="14.25">
      <c r="A103" s="129">
        <v>2000</v>
      </c>
      <c r="B103" s="125">
        <f>[14]series!E27</f>
        <v>0.14124072387112618</v>
      </c>
      <c r="C103" s="125">
        <f>[14]series!F27</f>
        <v>0.39281833128273574</v>
      </c>
      <c r="D103" s="125">
        <f>[14]series!G27</f>
        <v>0.46594094484613807</v>
      </c>
      <c r="E103" s="125">
        <f>[14]series!H27</f>
        <v>0.18787862592636295</v>
      </c>
      <c r="F103" s="125">
        <f>[14]series!I27</f>
        <v>0.58197263398095034</v>
      </c>
      <c r="G103" s="125">
        <f>[12]series!$E109</f>
        <v>0.13564912949709762</v>
      </c>
      <c r="H103" s="125">
        <f>[12]series!$F109</f>
        <v>0.38243424619393818</v>
      </c>
      <c r="I103" s="125">
        <f>[12]series!$G109</f>
        <v>0.4819166243089642</v>
      </c>
      <c r="J103" s="125">
        <f>[12]series!$H109</f>
        <v>0.20689901602585095</v>
      </c>
      <c r="K103" s="125">
        <f>[12]series!$I109</f>
        <v>0.59524209279334173</v>
      </c>
      <c r="L103" s="126">
        <f>[20]series!E10</f>
        <v>0.21925012496417162</v>
      </c>
      <c r="M103" s="126">
        <f>[20]series!F10</f>
        <v>0.44014731276597507</v>
      </c>
      <c r="N103" s="126">
        <f>[20]series!G10</f>
        <v>0.3406025622698533</v>
      </c>
      <c r="O103" s="126">
        <f>[20]series!H10</f>
        <v>0.10093439381602186</v>
      </c>
      <c r="P103" s="126">
        <f>[20]series!I10</f>
        <v>0.43333969981936299</v>
      </c>
      <c r="Q103" s="126">
        <f>[21]series!E8</f>
        <v>0.15646192125676872</v>
      </c>
      <c r="R103" s="126">
        <f>[21]series!F8</f>
        <v>0.4351514855832565</v>
      </c>
      <c r="S103" s="126">
        <f>[21]series!G8</f>
        <v>0.40838659315997478</v>
      </c>
      <c r="T103" s="126">
        <f>[21]series!H8</f>
        <v>0.10234473337561605</v>
      </c>
      <c r="U103" s="126">
        <f>[21]series!I8</f>
        <v>0.5370818881964764</v>
      </c>
      <c r="V103" s="125">
        <f>[16]series!$E76</f>
        <v>0.13358050572024005</v>
      </c>
      <c r="W103" s="125">
        <f>[16]series!$F76</f>
        <v>0.37522761162328128</v>
      </c>
      <c r="X103" s="125">
        <f>[16]series!$G76</f>
        <v>0.49119188265647867</v>
      </c>
      <c r="Y103" s="125">
        <f>[16]series!$H76</f>
        <v>0.2219858647007312</v>
      </c>
      <c r="Z103" s="125">
        <f>[16]series!$I76</f>
        <v>0.60222079878440127</v>
      </c>
      <c r="AA103" s="125">
        <f>[17]series!$E76</f>
        <v>0.13521599480152169</v>
      </c>
      <c r="AB103" s="125">
        <f>[17]series!$F76</f>
        <v>0.38091602726172508</v>
      </c>
      <c r="AC103" s="125">
        <f>[17]series!$G76</f>
        <v>0.48386797793675324</v>
      </c>
      <c r="AD103" s="125">
        <f>[17]series!$H76</f>
        <v>0.21006983726597112</v>
      </c>
      <c r="AE103" s="125">
        <f>[17]series!$I76</f>
        <v>0.59670850104885176</v>
      </c>
      <c r="AF103" s="125">
        <f>[18]series!$E76</f>
        <v>0.13596493944872234</v>
      </c>
      <c r="AG103" s="125">
        <f>[18]series!$F76</f>
        <v>0.38354422351243367</v>
      </c>
      <c r="AH103" s="125">
        <f>[18]series!$G76</f>
        <v>0.48049083703884399</v>
      </c>
      <c r="AI103" s="125">
        <f>[18]series!$H76</f>
        <v>0.20457509920034153</v>
      </c>
      <c r="AJ103" s="125">
        <f>[18]series!$I76</f>
        <v>0.59417125192703679</v>
      </c>
      <c r="AK103" s="125">
        <f>[19]series!$E76</f>
        <v>0.13625388592931109</v>
      </c>
      <c r="AL103" s="125">
        <f>[19]series!$F76</f>
        <v>0.38456175589658353</v>
      </c>
      <c r="AM103" s="125">
        <f>[19]series!$G76</f>
        <v>0.47918435817410537</v>
      </c>
      <c r="AN103" s="125">
        <f>[19]series!$H76</f>
        <v>0.20245404822800672</v>
      </c>
      <c r="AO103" s="125">
        <f>[19]series!$I76</f>
        <v>0.59319051005877554</v>
      </c>
      <c r="AQ103" s="125">
        <v>0.35564708709699999</v>
      </c>
      <c r="AR103" s="125">
        <v>0.43884998559999999</v>
      </c>
      <c r="AS103" s="125">
        <v>0.30784168839499998</v>
      </c>
      <c r="AT103" s="126">
        <v>0.10372622311099999</v>
      </c>
      <c r="AU103" s="126">
        <v>0.18265999853600001</v>
      </c>
      <c r="AV103" s="126">
        <v>8.3434402942700006E-2</v>
      </c>
      <c r="AW103" s="126">
        <v>0.47606999999999999</v>
      </c>
      <c r="AX103" s="126">
        <v>0.21521000000000001</v>
      </c>
      <c r="AY103" s="125"/>
      <c r="AZ103" s="126">
        <v>8.9679999999999996E-2</v>
      </c>
      <c r="BA103" s="126">
        <v>0.10460160281465292</v>
      </c>
      <c r="BB103" s="126">
        <f>[22]series!E7</f>
        <v>6.2420318075075865E-2</v>
      </c>
      <c r="BC103" s="126">
        <f>[22]series!F7</f>
        <v>0.29110486787639378</v>
      </c>
      <c r="BD103" s="126">
        <f>[22]series!G7</f>
        <v>0.64647481404853036</v>
      </c>
      <c r="BE103" s="126">
        <f>[22]series!H7</f>
        <v>0.39176861703425664</v>
      </c>
      <c r="BF103" s="126">
        <v>0.47750416398000001</v>
      </c>
      <c r="BG103" s="126">
        <v>0.687929987907</v>
      </c>
      <c r="BH103" s="126">
        <v>0.57056248188000003</v>
      </c>
      <c r="BI103" s="126">
        <v>0.19648613035699999</v>
      </c>
      <c r="BJ103" s="126">
        <v>0.34439998865100002</v>
      </c>
      <c r="BK103" s="126">
        <v>0.281123012304</v>
      </c>
    </row>
    <row r="104" spans="1:63" ht="14.25">
      <c r="A104" s="129">
        <v>2001</v>
      </c>
      <c r="B104" s="125">
        <f>[14]series!E28</f>
        <v>0.14054522862388563</v>
      </c>
      <c r="C104" s="125">
        <f>[14]series!F28</f>
        <v>0.38095235925581455</v>
      </c>
      <c r="D104" s="125">
        <f>[14]series!G28</f>
        <v>0.47850241212029981</v>
      </c>
      <c r="E104" s="125">
        <f>[14]series!H28</f>
        <v>0.22716748334109477</v>
      </c>
      <c r="F104" s="125">
        <f>[14]series!I28</f>
        <v>0.59071374782210917</v>
      </c>
      <c r="G104" s="125">
        <f>[12]series!$E110</f>
        <v>0.13455340834952123</v>
      </c>
      <c r="H104" s="125">
        <f>[12]series!$F110</f>
        <v>0.3701771532009106</v>
      </c>
      <c r="I104" s="125">
        <f>[12]series!$G110</f>
        <v>0.49526943844956817</v>
      </c>
      <c r="J104" s="125">
        <f>[12]series!$H110</f>
        <v>0.24562352708721497</v>
      </c>
      <c r="K104" s="125">
        <f>[12]series!$I110</f>
        <v>0.60467540350509807</v>
      </c>
      <c r="L104" s="126">
        <f>[20]series!E11</f>
        <v>0.20740865730569913</v>
      </c>
      <c r="M104" s="126">
        <f>[20]series!F11</f>
        <v>0.46676287788645543</v>
      </c>
      <c r="N104" s="126">
        <f>[20]series!G11</f>
        <v>0.32582846480784544</v>
      </c>
      <c r="O104" s="126">
        <f>[20]series!H11</f>
        <v>8.5063798654702621E-2</v>
      </c>
      <c r="P104" s="126">
        <f>[20]series!I11</f>
        <v>0.44469167617062683</v>
      </c>
      <c r="Q104" s="126">
        <f>[21]series!E9</f>
        <v>0.16038009808982912</v>
      </c>
      <c r="R104" s="126">
        <f>[21]series!F9</f>
        <v>0.43471541042849809</v>
      </c>
      <c r="S104" s="126">
        <f>[21]series!G9</f>
        <v>0.40490449148167279</v>
      </c>
      <c r="T104" s="126">
        <f>[21]series!H9</f>
        <v>0.11573051109963861</v>
      </c>
      <c r="U104" s="126">
        <f>[21]series!I9</f>
        <v>0.53277287986798805</v>
      </c>
      <c r="V104" s="125">
        <f>[16]series!$E77</f>
        <v>0.13385316668293401</v>
      </c>
      <c r="W104" s="125">
        <f>[16]series!$F77</f>
        <v>0.3677230557150945</v>
      </c>
      <c r="X104" s="125">
        <f>[16]series!$G77</f>
        <v>0.49842377760197148</v>
      </c>
      <c r="Y104" s="125">
        <f>[16]series!$H77</f>
        <v>0.25076093661928223</v>
      </c>
      <c r="Z104" s="125">
        <f>[16]series!$I77</f>
        <v>0.60704608622472733</v>
      </c>
      <c r="AA104" s="125">
        <f>[17]series!$E77</f>
        <v>0.13437698892915229</v>
      </c>
      <c r="AB104" s="125">
        <f>[17]series!$F77</f>
        <v>0.3695577253883236</v>
      </c>
      <c r="AC104" s="125">
        <f>[17]series!$G77</f>
        <v>0.49606528568252412</v>
      </c>
      <c r="AD104" s="125">
        <f>[17]series!$H77</f>
        <v>0.24692195773682227</v>
      </c>
      <c r="AE104" s="125">
        <f>[17]series!$I77</f>
        <v>0.60527327784802765</v>
      </c>
      <c r="AF104" s="125">
        <f>[18]series!$E77</f>
        <v>0.13467481775047929</v>
      </c>
      <c r="AG104" s="125">
        <f>[18]series!$F77</f>
        <v>0.37060395990438028</v>
      </c>
      <c r="AH104" s="125">
        <f>[18]series!$G77</f>
        <v>0.49472122234514043</v>
      </c>
      <c r="AI104" s="125">
        <f>[18]series!$H77</f>
        <v>0.24472474360326729</v>
      </c>
      <c r="AJ104" s="125">
        <f>[18]series!$I77</f>
        <v>0.60426359390839934</v>
      </c>
      <c r="AK104" s="125">
        <f>[19]series!$E77</f>
        <v>0.13488136825486718</v>
      </c>
      <c r="AL104" s="125">
        <f>[19]series!$F77</f>
        <v>0.37133089331240426</v>
      </c>
      <c r="AM104" s="125">
        <f>[19]series!$G77</f>
        <v>0.49378773843272855</v>
      </c>
      <c r="AN104" s="125">
        <f>[19]series!$H77</f>
        <v>0.24320291290709198</v>
      </c>
      <c r="AO104" s="125">
        <f>[19]series!$I77</f>
        <v>0.60356257896637544</v>
      </c>
      <c r="AQ104" s="125">
        <v>0.36323136091199998</v>
      </c>
      <c r="AR104" s="125">
        <v>0.42798998951900002</v>
      </c>
      <c r="AS104" s="125">
        <v>0.317039310932</v>
      </c>
      <c r="AT104" s="126">
        <v>0.108681693673</v>
      </c>
      <c r="AU104" s="126">
        <v>0.17268000543100001</v>
      </c>
      <c r="AV104" s="126">
        <v>8.9021302759600004E-2</v>
      </c>
      <c r="AW104" s="126">
        <v>0.44823000000000002</v>
      </c>
      <c r="AX104" s="126">
        <v>0.1822</v>
      </c>
      <c r="AY104" s="125"/>
      <c r="AZ104" s="126">
        <v>9.5390000000000003E-2</v>
      </c>
      <c r="BA104" s="126">
        <v>0.10571955372366006</v>
      </c>
      <c r="BB104" s="126">
        <f>[22]series!E8</f>
        <v>5.8144789459165791E-2</v>
      </c>
      <c r="BC104" s="126">
        <f>[22]series!F8</f>
        <v>0.2744416483743255</v>
      </c>
      <c r="BD104" s="126">
        <f>[22]series!G8</f>
        <v>0.66741356216650871</v>
      </c>
      <c r="BE104" s="126">
        <f>[22]series!H8</f>
        <v>0.42886919183175581</v>
      </c>
      <c r="BF104" s="126">
        <v>0.48438236117400002</v>
      </c>
      <c r="BG104" s="126">
        <v>0.67825001478199998</v>
      </c>
      <c r="BH104" s="126">
        <v>0.56108272075700005</v>
      </c>
      <c r="BI104" s="126">
        <v>0.20030330121500001</v>
      </c>
      <c r="BJ104" s="126">
        <v>0.333680003881</v>
      </c>
      <c r="BK104" s="126">
        <v>0.27050110697700003</v>
      </c>
    </row>
    <row r="105" spans="1:63" ht="14.25">
      <c r="A105" s="129">
        <v>2002</v>
      </c>
      <c r="B105" s="125">
        <f>[14]series!E29</f>
        <v>0.14397458761952653</v>
      </c>
      <c r="C105" s="125">
        <f>[14]series!F29</f>
        <v>0.39178827275650341</v>
      </c>
      <c r="D105" s="125">
        <f>[14]series!G29</f>
        <v>0.46423713962397006</v>
      </c>
      <c r="E105" s="125">
        <f>[14]series!H29</f>
        <v>0.2319735406142677</v>
      </c>
      <c r="F105" s="125">
        <f>[14]series!I29</f>
        <v>0.57897426447488209</v>
      </c>
      <c r="G105" s="125">
        <f>[12]series!$E111</f>
        <v>0.13836557334824362</v>
      </c>
      <c r="H105" s="125">
        <f>[12]series!$F111</f>
        <v>0.38221756229073034</v>
      </c>
      <c r="I105" s="125">
        <f>[12]series!$G111</f>
        <v>0.47941686436102604</v>
      </c>
      <c r="J105" s="125">
        <f>[12]series!$H111</f>
        <v>0.24490246073828409</v>
      </c>
      <c r="K105" s="125">
        <f>[12]series!$I111</f>
        <v>0.59182879322906956</v>
      </c>
      <c r="L105" s="126">
        <f>[20]series!E12</f>
        <v>0.20299359380634974</v>
      </c>
      <c r="M105" s="126">
        <f>[20]series!F12</f>
        <v>0.43566389063734573</v>
      </c>
      <c r="N105" s="126">
        <f>[20]series!G12</f>
        <v>0.36134251555630453</v>
      </c>
      <c r="O105" s="126">
        <f>[20]series!H12</f>
        <v>0.11352851782028048</v>
      </c>
      <c r="P105" s="126">
        <f>[20]series!I12</f>
        <v>0.4620231068087069</v>
      </c>
      <c r="Q105" s="126">
        <f>[21]series!E10</f>
        <v>0.17111769282899503</v>
      </c>
      <c r="R105" s="126">
        <f>[21]series!F10</f>
        <v>0.46565096257624095</v>
      </c>
      <c r="S105" s="126">
        <f>[21]series!G10</f>
        <v>0.36323134459476403</v>
      </c>
      <c r="T105" s="126">
        <f>[21]series!H10</f>
        <v>9.3457744534524892E-2</v>
      </c>
      <c r="U105" s="126">
        <f>[21]series!I10</f>
        <v>0.50027362193782532</v>
      </c>
      <c r="V105" s="125">
        <f>[16]series!$E78</f>
        <v>0.13770864039568453</v>
      </c>
      <c r="W105" s="125">
        <f>[16]series!$F78</f>
        <v>0.37993681814935415</v>
      </c>
      <c r="X105" s="125">
        <f>[16]series!$G78</f>
        <v>0.48235454145496132</v>
      </c>
      <c r="Y105" s="125">
        <f>[16]series!$H78</f>
        <v>0.24971086721882185</v>
      </c>
      <c r="Z105" s="125">
        <f>[16]series!$I78</f>
        <v>0.59403584751999006</v>
      </c>
      <c r="AA105" s="125">
        <f>[17]series!$E78</f>
        <v>0.13823441123532876</v>
      </c>
      <c r="AB105" s="125">
        <f>[17]series!$F78</f>
        <v>0.38176143544960078</v>
      </c>
      <c r="AC105" s="125">
        <f>[17]series!$G78</f>
        <v>0.48000415331507046</v>
      </c>
      <c r="AD105" s="125">
        <f>[17]series!$H78</f>
        <v>0.24586071841451412</v>
      </c>
      <c r="AE105" s="125">
        <f>[17]series!$I78</f>
        <v>0.59226991148898378</v>
      </c>
      <c r="AF105" s="125">
        <f>[18]series!$E78</f>
        <v>0.13850550121967031</v>
      </c>
      <c r="AG105" s="125">
        <f>[18]series!$F78</f>
        <v>0.382704395071989</v>
      </c>
      <c r="AH105" s="125">
        <f>[18]series!$G78</f>
        <v>0.47879010370834069</v>
      </c>
      <c r="AI105" s="125">
        <f>[18]series!$H78</f>
        <v>0.24387187426533519</v>
      </c>
      <c r="AJ105" s="125">
        <f>[18]series!$I78</f>
        <v>0.59135820402298123</v>
      </c>
      <c r="AK105" s="125">
        <f>[19]series!$E78</f>
        <v>0.13866288403227611</v>
      </c>
      <c r="AL105" s="125">
        <f>[19]series!$F78</f>
        <v>0.38325259690742453</v>
      </c>
      <c r="AM105" s="125">
        <f>[19]series!$G78</f>
        <v>0.47808451906029936</v>
      </c>
      <c r="AN105" s="125">
        <f>[19]series!$H78</f>
        <v>0.24271742098275165</v>
      </c>
      <c r="AO105" s="125">
        <f>[19]series!$I78</f>
        <v>0.59082844539079815</v>
      </c>
      <c r="AQ105" s="125">
        <v>0.393823176622</v>
      </c>
      <c r="AR105" s="125">
        <v>0.42724999785399997</v>
      </c>
      <c r="AS105" s="125">
        <v>0.32185068726499999</v>
      </c>
      <c r="AT105" s="126">
        <v>0.12549310922599999</v>
      </c>
      <c r="AU105" s="126">
        <v>0.17057999968500001</v>
      </c>
      <c r="AV105" s="126">
        <v>9.3303397297900006E-2</v>
      </c>
      <c r="AW105" s="126">
        <v>0.43819999999999998</v>
      </c>
      <c r="AX105" s="126">
        <v>0.16864999999999999</v>
      </c>
      <c r="AY105" s="125"/>
      <c r="AZ105" s="126">
        <v>9.1630000000000003E-2</v>
      </c>
      <c r="BA105" s="126">
        <v>0.10776115107468008</v>
      </c>
      <c r="BB105" s="126">
        <f>[22]series!E9</f>
        <v>6.1975082296448991E-2</v>
      </c>
      <c r="BC105" s="126">
        <f>[22]series!F9</f>
        <v>0.29501155840818249</v>
      </c>
      <c r="BD105" s="126">
        <f>[22]series!G9</f>
        <v>0.64301335929536851</v>
      </c>
      <c r="BE105" s="126">
        <f>[22]series!H9</f>
        <v>0.38476455529886644</v>
      </c>
      <c r="BF105" s="126">
        <v>0.49019375443500002</v>
      </c>
      <c r="BG105" s="126">
        <v>0.67813998460799996</v>
      </c>
      <c r="BH105" s="126">
        <v>0.54605692625000002</v>
      </c>
      <c r="BI105" s="126">
        <v>0.203528434038</v>
      </c>
      <c r="BJ105" s="126">
        <v>0.32273998856500002</v>
      </c>
      <c r="BK105" s="126">
        <v>0.25402331352200003</v>
      </c>
    </row>
    <row r="106" spans="1:63" ht="14.25">
      <c r="A106" s="129">
        <v>2003</v>
      </c>
      <c r="B106" s="125">
        <f>[14]series!E30</f>
        <v>0.14090194490528607</v>
      </c>
      <c r="C106" s="125">
        <f>[14]series!F30</f>
        <v>0.39535599952303696</v>
      </c>
      <c r="D106" s="125">
        <f>[14]series!G30</f>
        <v>0.46374205557167697</v>
      </c>
      <c r="E106" s="125">
        <f>[14]series!H30</f>
        <v>0.22442346789111345</v>
      </c>
      <c r="F106" s="125">
        <f>[14]series!I30</f>
        <v>0.58186857519359247</v>
      </c>
      <c r="G106" s="125">
        <f>[12]series!$E112</f>
        <v>0.1349267140681828</v>
      </c>
      <c r="H106" s="125">
        <f>[12]series!$F112</f>
        <v>0.38327368919864907</v>
      </c>
      <c r="I106" s="125">
        <f>[12]series!$G112</f>
        <v>0.48179959673316813</v>
      </c>
      <c r="J106" s="125">
        <f>[12]series!$H112</f>
        <v>0.2427781843734747</v>
      </c>
      <c r="K106" s="125">
        <f>[12]series!$I112</f>
        <v>0.59662369982106611</v>
      </c>
      <c r="L106" s="126">
        <f>[20]series!E13</f>
        <v>0.20660991433133213</v>
      </c>
      <c r="M106" s="126">
        <f>[20]series!F13</f>
        <v>0.46072927965506488</v>
      </c>
      <c r="N106" s="126">
        <f>[20]series!G13</f>
        <v>0.33266080601360298</v>
      </c>
      <c r="O106" s="126">
        <f>[20]series!H13</f>
        <v>9.0389596269636899E-2</v>
      </c>
      <c r="P106" s="126">
        <f>[20]series!I13</f>
        <v>0.44707611355640908</v>
      </c>
      <c r="Q106" s="126">
        <f>[21]series!E11</f>
        <v>0.16953251512827028</v>
      </c>
      <c r="R106" s="126">
        <f>[21]series!F11</f>
        <v>0.47569036052160635</v>
      </c>
      <c r="S106" s="126">
        <f>[21]series!G11</f>
        <v>0.35477712435012337</v>
      </c>
      <c r="T106" s="126">
        <f>[21]series!H11</f>
        <v>8.3093411744651971E-2</v>
      </c>
      <c r="U106" s="126">
        <f>[21]series!I11</f>
        <v>0.4977484952389496</v>
      </c>
      <c r="V106" s="125">
        <f>[16]series!$E79</f>
        <v>0.13421311100770128</v>
      </c>
      <c r="W106" s="125">
        <f>[16]series!$F79</f>
        <v>0.38079726891345989</v>
      </c>
      <c r="X106" s="125">
        <f>[16]series!$G79</f>
        <v>0.48498962007883883</v>
      </c>
      <c r="Y106" s="125">
        <f>[16]series!$H79</f>
        <v>0.24799079968702384</v>
      </c>
      <c r="Z106" s="125">
        <f>[16]series!$I79</f>
        <v>0.59901775163598359</v>
      </c>
      <c r="AA106" s="125">
        <f>[17]series!$E79</f>
        <v>0.13476137711812397</v>
      </c>
      <c r="AB106" s="125">
        <f>[17]series!$F79</f>
        <v>0.38269893235375502</v>
      </c>
      <c r="AC106" s="125">
        <f>[17]series!$G79</f>
        <v>0.48253969052812101</v>
      </c>
      <c r="AD106" s="125">
        <f>[17]series!$H79</f>
        <v>0.24398561906290708</v>
      </c>
      <c r="AE106" s="125">
        <f>[17]series!$I79</f>
        <v>0.59717891790205613</v>
      </c>
      <c r="AF106" s="125">
        <f>[18]series!$E79</f>
        <v>0.13500930203071682</v>
      </c>
      <c r="AG106" s="125">
        <f>[18]series!$F79</f>
        <v>0.38356126872202234</v>
      </c>
      <c r="AH106" s="125">
        <f>[18]series!$G79</f>
        <v>0.48142942924726084</v>
      </c>
      <c r="AI106" s="125">
        <f>[18]series!$H79</f>
        <v>0.24216889937965649</v>
      </c>
      <c r="AJ106" s="125">
        <f>[18]series!$I79</f>
        <v>0.59634590079076588</v>
      </c>
      <c r="AK106" s="125">
        <f>[19]series!$E79</f>
        <v>0.13530425086356501</v>
      </c>
      <c r="AL106" s="125">
        <f>[19]series!$F79</f>
        <v>0.38458771456257329</v>
      </c>
      <c r="AM106" s="125">
        <f>[19]series!$G79</f>
        <v>0.4801080345738617</v>
      </c>
      <c r="AN106" s="125">
        <f>[19]series!$H79</f>
        <v>0.24001252848341861</v>
      </c>
      <c r="AO106" s="125">
        <f>[19]series!$I79</f>
        <v>0.59535535931354389</v>
      </c>
      <c r="AQ106" s="125">
        <v>0.40214562416100003</v>
      </c>
      <c r="AR106" s="125">
        <v>0.42864999175099999</v>
      </c>
      <c r="AS106" s="125">
        <v>0.32766929268799999</v>
      </c>
      <c r="AT106" s="126">
        <v>0.13131746649699999</v>
      </c>
      <c r="AU106" s="126">
        <v>0.17202000319999999</v>
      </c>
      <c r="AV106" s="126">
        <v>9.6094898879499999E-2</v>
      </c>
      <c r="AW106" s="126">
        <v>0.44527</v>
      </c>
      <c r="AX106" s="126">
        <v>0.17527999999999999</v>
      </c>
      <c r="AY106" s="125"/>
      <c r="AZ106" s="126">
        <v>8.9689999999999992E-2</v>
      </c>
      <c r="BA106" s="126">
        <v>9.7232401898118534E-2</v>
      </c>
      <c r="BB106" s="126">
        <f>[22]series!E10</f>
        <v>5.7226149048512864E-2</v>
      </c>
      <c r="BC106" s="126">
        <f>[22]series!F10</f>
        <v>0.27568366034738045</v>
      </c>
      <c r="BD106" s="126">
        <f>[22]series!G10</f>
        <v>0.66709019060410668</v>
      </c>
      <c r="BE106" s="126">
        <f>[22]series!H10</f>
        <v>0.42729171521180226</v>
      </c>
      <c r="BF106" s="126">
        <v>0.49029678106300001</v>
      </c>
      <c r="BG106" s="126">
        <v>0.67931002378500005</v>
      </c>
      <c r="BH106" s="126">
        <v>0.53840887546500005</v>
      </c>
      <c r="BI106" s="126">
        <v>0.205001950264</v>
      </c>
      <c r="BJ106" s="126">
        <v>0.321539998055</v>
      </c>
      <c r="BK106" s="126">
        <v>0.246183201671</v>
      </c>
    </row>
    <row r="107" spans="1:63" ht="14.25">
      <c r="A107" s="129">
        <v>2004</v>
      </c>
      <c r="B107" s="125">
        <f>[14]series!E31</f>
        <v>0.14679575368578546</v>
      </c>
      <c r="C107" s="125">
        <f>[14]series!F31</f>
        <v>0.38932691444647044</v>
      </c>
      <c r="D107" s="125">
        <f>[14]series!G31</f>
        <v>0.4638773318677441</v>
      </c>
      <c r="E107" s="125">
        <f>[14]series!H31</f>
        <v>0.2067380558387813</v>
      </c>
      <c r="F107" s="125">
        <f>[14]series!I31</f>
        <v>0.57368196250510739</v>
      </c>
      <c r="G107" s="125">
        <f>[12]series!$E113</f>
        <v>0.14002676078212239</v>
      </c>
      <c r="H107" s="125">
        <f>[12]series!$F113</f>
        <v>0.37753166862609394</v>
      </c>
      <c r="I107" s="125">
        <f>[12]series!$G113</f>
        <v>0.48244157059178366</v>
      </c>
      <c r="J107" s="125">
        <f>[12]series!$H113</f>
        <v>0.22758455339957429</v>
      </c>
      <c r="K107" s="125">
        <f>[12]series!$I113</f>
        <v>0.58974788332125172</v>
      </c>
      <c r="L107" s="126">
        <f>[20]series!E14</f>
        <v>0.19611113399409441</v>
      </c>
      <c r="M107" s="126">
        <f>[20]series!F14</f>
        <v>0.42991659888520306</v>
      </c>
      <c r="N107" s="126">
        <f>[20]series!G14</f>
        <v>0.37397226712070253</v>
      </c>
      <c r="O107" s="126">
        <f>[20]series!H14</f>
        <v>0.12205938268823829</v>
      </c>
      <c r="P107" s="126">
        <f>[20]series!I14</f>
        <v>0.47530554343103293</v>
      </c>
      <c r="Q107" s="126">
        <f>[21]series!E12</f>
        <v>0.18193850170425641</v>
      </c>
      <c r="R107" s="126">
        <f>[21]series!F12</f>
        <v>0.48253136558126125</v>
      </c>
      <c r="S107" s="126">
        <f>[21]series!G12</f>
        <v>0.33553013271448234</v>
      </c>
      <c r="T107" s="126">
        <f>[21]series!H12</f>
        <v>6.7684748712742104E-2</v>
      </c>
      <c r="U107" s="126">
        <f>[21]series!I12</f>
        <v>0.47517808474704631</v>
      </c>
      <c r="V107" s="125">
        <f>[16]series!$E80</f>
        <v>0.13936260919442034</v>
      </c>
      <c r="W107" s="125">
        <f>[16]series!$F80</f>
        <v>0.37518763565762103</v>
      </c>
      <c r="X107" s="125">
        <f>[16]series!$G80</f>
        <v>0.48544975514795863</v>
      </c>
      <c r="Y107" s="125">
        <f>[16]series!$H80</f>
        <v>0.23249859298997388</v>
      </c>
      <c r="Z107" s="125">
        <f>[16]series!$I80</f>
        <v>0.59199398587225005</v>
      </c>
      <c r="AA107" s="125">
        <f>[17]series!$E80</f>
        <v>0.13979945359787449</v>
      </c>
      <c r="AB107" s="125">
        <f>[17]series!$F80</f>
        <v>0.37672925458250434</v>
      </c>
      <c r="AC107" s="125">
        <f>[17]series!$G80</f>
        <v>0.48347129181962117</v>
      </c>
      <c r="AD107" s="125">
        <f>[17]series!$H80</f>
        <v>0.22926552342420536</v>
      </c>
      <c r="AE107" s="125">
        <f>[17]series!$I80</f>
        <v>0.59051630168687552</v>
      </c>
      <c r="AF107" s="125">
        <f>[18]series!$E80</f>
        <v>0.14021822966777509</v>
      </c>
      <c r="AG107" s="125">
        <f>[18]series!$F80</f>
        <v>0.37820852986465836</v>
      </c>
      <c r="AH107" s="125">
        <f>[18]series!$G80</f>
        <v>0.48157324046756655</v>
      </c>
      <c r="AI107" s="125">
        <f>[18]series!$H80</f>
        <v>0.22616902727892033</v>
      </c>
      <c r="AJ107" s="125">
        <f>[18]series!$I80</f>
        <v>0.58910015318542719</v>
      </c>
      <c r="AK107" s="125">
        <f>[19]series!$E80</f>
        <v>0.14039299981083875</v>
      </c>
      <c r="AL107" s="125">
        <f>[19]series!$F80</f>
        <v>0.37882854133987398</v>
      </c>
      <c r="AM107" s="125">
        <f>[19]series!$G80</f>
        <v>0.48077845884928727</v>
      </c>
      <c r="AN107" s="125">
        <f>[19]series!$H80</f>
        <v>0.22486955986243023</v>
      </c>
      <c r="AO107" s="125">
        <f>[19]series!$I80</f>
        <v>0.58850729430560023</v>
      </c>
      <c r="AQ107" s="125">
        <v>0.40895688533800001</v>
      </c>
      <c r="AR107" s="125">
        <v>0.43902999162700002</v>
      </c>
      <c r="AS107" s="125">
        <v>0.32364180684100002</v>
      </c>
      <c r="AT107" s="126">
        <v>0.13819411397</v>
      </c>
      <c r="AU107" s="126">
        <v>0.183219999075</v>
      </c>
      <c r="AV107" s="126">
        <v>9.7465798258800002E-2</v>
      </c>
      <c r="AW107" s="126">
        <v>0.46399000000000001</v>
      </c>
      <c r="AX107" s="126">
        <v>0.19753000000000001</v>
      </c>
      <c r="AY107" s="125"/>
      <c r="AZ107" s="126">
        <v>8.8010000000000005E-2</v>
      </c>
      <c r="BA107" s="126">
        <v>0.11301135124353562</v>
      </c>
      <c r="BB107" s="126">
        <f>[22]series!E11</f>
        <v>5.5464937877184428E-2</v>
      </c>
      <c r="BC107" s="126">
        <f>[22]series!F11</f>
        <v>0.27429354986559751</v>
      </c>
      <c r="BD107" s="126">
        <f>[22]series!G11</f>
        <v>0.67024151225721806</v>
      </c>
      <c r="BE107" s="126">
        <f>[22]series!H11</f>
        <v>0.43084325363026643</v>
      </c>
      <c r="BF107" s="126">
        <v>0.50614482164399999</v>
      </c>
      <c r="BG107" s="126">
        <v>0.68595999479299996</v>
      </c>
      <c r="BH107" s="126">
        <v>0.52969908714299996</v>
      </c>
      <c r="BI107" s="126">
        <v>0.22452549636399999</v>
      </c>
      <c r="BJ107" s="126">
        <v>0.33171999454500001</v>
      </c>
      <c r="BK107" s="126">
        <v>0.23764179647</v>
      </c>
    </row>
    <row r="108" spans="1:63" ht="14.25">
      <c r="A108" s="129">
        <v>2005</v>
      </c>
      <c r="B108" s="125">
        <f>[14]series!E32</f>
        <v>0.15097534823128766</v>
      </c>
      <c r="C108" s="125">
        <f>[14]series!F32</f>
        <v>0.39215385351844434</v>
      </c>
      <c r="D108" s="125">
        <f>[14]series!G32</f>
        <v>0.456870798250268</v>
      </c>
      <c r="E108" s="125">
        <f>[14]series!H32</f>
        <v>0.23493919013117284</v>
      </c>
      <c r="F108" s="125">
        <f>[14]series!I32</f>
        <v>0.56846153543436184</v>
      </c>
      <c r="G108" s="125">
        <f>[12]series!$E114</f>
        <v>0.14427747026456894</v>
      </c>
      <c r="H108" s="125">
        <f>[12]series!$F114</f>
        <v>0.38170226925001066</v>
      </c>
      <c r="I108" s="125">
        <f>[12]series!$G114</f>
        <v>0.4740202604854204</v>
      </c>
      <c r="J108" s="125">
        <f>[12]series!$H114</f>
        <v>0.24914193079373945</v>
      </c>
      <c r="K108" s="125">
        <f>[12]series!$I114</f>
        <v>0.58345630019903183</v>
      </c>
      <c r="L108" s="126"/>
      <c r="M108" s="126"/>
      <c r="N108" s="126"/>
      <c r="O108" s="126"/>
      <c r="P108" s="126"/>
      <c r="Q108" s="126">
        <f>[21]series!E13</f>
        <v>0.18794128440366997</v>
      </c>
      <c r="R108" s="126">
        <f>[21]series!F13</f>
        <v>0.48817174311926603</v>
      </c>
      <c r="S108" s="126">
        <f>[21]series!G13</f>
        <v>0.32388697247706399</v>
      </c>
      <c r="T108" s="126">
        <f>[21]series!H13</f>
        <v>6.7430605504587224E-2</v>
      </c>
      <c r="U108" s="126">
        <f>[21]series!I13</f>
        <v>0.46404172981071112</v>
      </c>
      <c r="V108" s="125">
        <f>[16]series!$E81</f>
        <v>0.14367107998157269</v>
      </c>
      <c r="W108" s="125">
        <f>[16]series!$F81</f>
        <v>0.37955991728169475</v>
      </c>
      <c r="X108" s="125">
        <f>[16]series!$G81</f>
        <v>0.47676900273673256</v>
      </c>
      <c r="Y108" s="125">
        <f>[16]series!$H81</f>
        <v>0.25368724719360713</v>
      </c>
      <c r="Z108" s="125">
        <f>[16]series!$I81</f>
        <v>0.5855084212962538</v>
      </c>
      <c r="AA108" s="125">
        <f>[17]series!$E81</f>
        <v>0.14406228780146102</v>
      </c>
      <c r="AB108" s="125">
        <f>[17]series!$F81</f>
        <v>0.38094201315019666</v>
      </c>
      <c r="AC108" s="125">
        <f>[17]series!$G81</f>
        <v>0.47499569904834232</v>
      </c>
      <c r="AD108" s="125">
        <f>[17]series!$H81</f>
        <v>0.25075126967864697</v>
      </c>
      <c r="AE108" s="125">
        <f>[17]series!$I81</f>
        <v>0.58418412832543254</v>
      </c>
      <c r="AF108" s="125">
        <f>[18]series!$E81</f>
        <v>0.14443953562960021</v>
      </c>
      <c r="AG108" s="125">
        <f>[18]series!$F81</f>
        <v>0.38227563752055599</v>
      </c>
      <c r="AH108" s="125">
        <f>[18]series!$G81</f>
        <v>0.4732848268498438</v>
      </c>
      <c r="AI108" s="125">
        <f>[18]series!$H81</f>
        <v>0.24792874954678604</v>
      </c>
      <c r="AJ108" s="125">
        <f>[18]series!$I81</f>
        <v>0.58290765841957182</v>
      </c>
      <c r="AK108" s="125">
        <f>[19]series!$E81</f>
        <v>0.14456998060861126</v>
      </c>
      <c r="AL108" s="125">
        <f>[19]series!$F81</f>
        <v>0.38273870416329964</v>
      </c>
      <c r="AM108" s="125">
        <f>[19]series!$G81</f>
        <v>0.4726913152280891</v>
      </c>
      <c r="AN108" s="125">
        <f>[19]series!$H81</f>
        <v>0.24694566010419952</v>
      </c>
      <c r="AO108" s="125">
        <f>[19]series!$I81</f>
        <v>0.58246476913336664</v>
      </c>
      <c r="AQ108" s="125">
        <v>0.41857743263199998</v>
      </c>
      <c r="AR108" s="125">
        <v>0.45061001181600002</v>
      </c>
      <c r="AS108" s="125">
        <v>0.31529518961899999</v>
      </c>
      <c r="AT108" s="126">
        <v>0.14197948575</v>
      </c>
      <c r="AU108" s="126">
        <v>0.19371999800199999</v>
      </c>
      <c r="AV108" s="126">
        <v>9.6009902656100002E-2</v>
      </c>
      <c r="AW108" s="126">
        <v>0.48333999999999999</v>
      </c>
      <c r="AX108" s="126">
        <v>0.21915999999999999</v>
      </c>
      <c r="AY108" s="125">
        <v>9.233826828969588E-2</v>
      </c>
      <c r="AZ108" s="126">
        <v>9.733E-2</v>
      </c>
      <c r="BA108" s="126">
        <v>0.11787444260376237</v>
      </c>
      <c r="BB108" s="126">
        <f>[22]series!E12</f>
        <v>5.7212554042161412E-2</v>
      </c>
      <c r="BC108" s="126">
        <f>[22]series!F12</f>
        <v>0.28567132465032052</v>
      </c>
      <c r="BD108" s="126">
        <f>[22]series!G12</f>
        <v>0.65711612130751806</v>
      </c>
      <c r="BE108" s="126">
        <f>[22]series!H12</f>
        <v>0.40450417335255606</v>
      </c>
      <c r="BF108" s="126">
        <v>0.52294331789000004</v>
      </c>
      <c r="BG108" s="126">
        <v>0.68511998653399997</v>
      </c>
      <c r="BH108" s="126">
        <v>0.52372819185300001</v>
      </c>
      <c r="BI108" s="126">
        <v>0.237034767866</v>
      </c>
      <c r="BJ108" s="126">
        <v>0.33533999323800001</v>
      </c>
      <c r="BK108" s="126">
        <v>0.22511060535899999</v>
      </c>
    </row>
    <row r="109" spans="1:63" ht="14.25">
      <c r="A109" s="129">
        <v>2006</v>
      </c>
      <c r="B109" s="125">
        <f>[14]series!E33</f>
        <v>0.14575752392647623</v>
      </c>
      <c r="C109" s="125">
        <f>[14]series!F33</f>
        <v>0.3750581863994123</v>
      </c>
      <c r="D109" s="125">
        <f>[14]series!G33</f>
        <v>0.47918428967411147</v>
      </c>
      <c r="E109" s="125">
        <f>[14]series!H33</f>
        <v>0.24413383579303172</v>
      </c>
      <c r="F109" s="125">
        <f>[14]series!I33</f>
        <v>0.58278357134690306</v>
      </c>
      <c r="G109" s="125">
        <f>[12]series!$E115</f>
        <v>0.13975569660803089</v>
      </c>
      <c r="H109" s="125">
        <f>[12]series!$F115</f>
        <v>0.3678104935310062</v>
      </c>
      <c r="I109" s="125">
        <f>[12]series!$G115</f>
        <v>0.49243380986096291</v>
      </c>
      <c r="J109" s="125">
        <f>[12]series!$H115</f>
        <v>0.25424053593548279</v>
      </c>
      <c r="K109" s="125">
        <f>[12]series!$I115</f>
        <v>0.59528306376887485</v>
      </c>
      <c r="L109" s="126">
        <f>[20]series!E15</f>
        <v>0.20395304071023934</v>
      </c>
      <c r="M109" s="126">
        <f>[20]series!F15</f>
        <v>0.45267094273754405</v>
      </c>
      <c r="N109" s="126">
        <f>[20]series!G15</f>
        <v>0.34337601655221661</v>
      </c>
      <c r="O109" s="126">
        <f>[20]series!H15</f>
        <v>9.7698964729477866E-2</v>
      </c>
      <c r="P109" s="126">
        <f>[20]series!I15</f>
        <v>0.45215023003402566</v>
      </c>
      <c r="Q109" s="126">
        <f>[21]series!E14</f>
        <v>0.1886786910287287</v>
      </c>
      <c r="R109" s="126">
        <f>[21]series!F14</f>
        <v>0.48550143939839074</v>
      </c>
      <c r="S109" s="126">
        <f>[21]series!G14</f>
        <v>0.32581986957288056</v>
      </c>
      <c r="T109" s="126">
        <f>[21]series!H14</f>
        <v>6.4581986957288159E-2</v>
      </c>
      <c r="U109" s="126">
        <f>[21]series!I14</f>
        <v>0.46264806542427006</v>
      </c>
      <c r="V109" s="125">
        <f>[16]series!$E82</f>
        <v>0.13922924201557552</v>
      </c>
      <c r="W109" s="125">
        <f>[16]series!$F82</f>
        <v>0.36588775455753347</v>
      </c>
      <c r="X109" s="125">
        <f>[16]series!$G82</f>
        <v>0.49488300342689101</v>
      </c>
      <c r="Y109" s="125">
        <f>[16]series!$H82</f>
        <v>0.25829722484635748</v>
      </c>
      <c r="Z109" s="125">
        <f>[16]series!$I82</f>
        <v>0.59709744766587391</v>
      </c>
      <c r="AA109" s="125">
        <f>[17]series!$E82</f>
        <v>0.13959970655883791</v>
      </c>
      <c r="AB109" s="125">
        <f>[17]series!$F82</f>
        <v>0.36724108109059744</v>
      </c>
      <c r="AC109" s="125">
        <f>[17]series!$G82</f>
        <v>0.49315921235056465</v>
      </c>
      <c r="AD109" s="125">
        <f>[17]series!$H82</f>
        <v>0.25544026071457271</v>
      </c>
      <c r="AE109" s="125">
        <f>[17]series!$I82</f>
        <v>0.59582029050216079</v>
      </c>
      <c r="AF109" s="125">
        <f>[18]series!$E82</f>
        <v>0.1398301083975344</v>
      </c>
      <c r="AG109" s="125">
        <f>[18]series!$F82</f>
        <v>0.36808357917732165</v>
      </c>
      <c r="AH109" s="125">
        <f>[18]series!$G82</f>
        <v>0.49208631242514395</v>
      </c>
      <c r="AI109" s="125">
        <f>[18]series!$H82</f>
        <v>0.25366356483511765</v>
      </c>
      <c r="AJ109" s="125">
        <f>[18]series!$I82</f>
        <v>0.59502573538338766</v>
      </c>
      <c r="AK109" s="125">
        <f>[19]series!$E82</f>
        <v>0.13994635553363444</v>
      </c>
      <c r="AL109" s="125">
        <f>[19]series!$F82</f>
        <v>0.36851015977841672</v>
      </c>
      <c r="AM109" s="125">
        <f>[19]series!$G82</f>
        <v>0.49154348468794884</v>
      </c>
      <c r="AN109" s="125">
        <f>[19]series!$H82</f>
        <v>0.25276276398531489</v>
      </c>
      <c r="AO109" s="125">
        <f>[19]series!$I82</f>
        <v>0.59462388436077163</v>
      </c>
      <c r="AQ109" s="125">
        <v>0.42065164446800002</v>
      </c>
      <c r="AR109" s="125">
        <v>0.460290014744</v>
      </c>
      <c r="AS109" s="125">
        <v>0.32183888554599999</v>
      </c>
      <c r="AT109" s="126">
        <v>0.14767022430900001</v>
      </c>
      <c r="AU109" s="126">
        <v>0.20100000500699999</v>
      </c>
      <c r="AV109" s="126">
        <v>0.10341809690000001</v>
      </c>
      <c r="AW109" s="126">
        <v>0.49320000000000003</v>
      </c>
      <c r="AX109" s="126">
        <v>0.22822999999999999</v>
      </c>
      <c r="AY109" s="125">
        <v>9.2506805479362519E-2</v>
      </c>
      <c r="AZ109" s="126">
        <v>0.10060000000000001</v>
      </c>
      <c r="BA109" s="126">
        <v>0.13321574093421937</v>
      </c>
      <c r="BB109" s="126">
        <f>[22]series!E13</f>
        <v>5.8941814014718763E-2</v>
      </c>
      <c r="BC109" s="126">
        <f>[22]series!F13</f>
        <v>0.30270896712423145</v>
      </c>
      <c r="BD109" s="126">
        <f>[22]series!G13</f>
        <v>0.63834921886104978</v>
      </c>
      <c r="BE109" s="126">
        <f>[22]series!H13</f>
        <v>0.36720333762664914</v>
      </c>
      <c r="BF109" s="126">
        <v>0.53935295343400003</v>
      </c>
      <c r="BG109" s="126">
        <v>0.68901002407099998</v>
      </c>
      <c r="BH109" s="126">
        <v>0.52814662456499994</v>
      </c>
      <c r="BI109" s="126">
        <v>0.26204821467400002</v>
      </c>
      <c r="BJ109" s="126">
        <v>0.34086000919300002</v>
      </c>
      <c r="BK109" s="126">
        <v>0.22132070362600001</v>
      </c>
    </row>
    <row r="110" spans="1:63" ht="14.25">
      <c r="A110" s="129">
        <v>2007</v>
      </c>
      <c r="B110" s="125">
        <f>[14]series!E34</f>
        <v>0.14247006001925011</v>
      </c>
      <c r="C110" s="125">
        <f>[14]series!F34</f>
        <v>0.37922950422191454</v>
      </c>
      <c r="D110" s="125">
        <f>[14]series!G34</f>
        <v>0.47830043575883535</v>
      </c>
      <c r="E110" s="125">
        <f>[14]series!H34</f>
        <v>0.26407827608698792</v>
      </c>
      <c r="F110" s="125">
        <f>[14]series!I34</f>
        <v>0.58689786534889454</v>
      </c>
      <c r="G110" s="125">
        <f>[12]series!$E116</f>
        <v>0.13711890948286065</v>
      </c>
      <c r="H110" s="125">
        <f>[12]series!$F116</f>
        <v>0.37282570923499825</v>
      </c>
      <c r="I110" s="125">
        <f>[12]series!$G116</f>
        <v>0.4900553812821411</v>
      </c>
      <c r="J110" s="125">
        <f>[12]series!$H116</f>
        <v>0.26910775167518663</v>
      </c>
      <c r="K110" s="125">
        <f>[12]series!$I116</f>
        <v>0.59779437864199281</v>
      </c>
      <c r="L110" s="126">
        <f>[20]series!E16</f>
        <v>0.18765940491970179</v>
      </c>
      <c r="M110" s="126">
        <f>[20]series!F16</f>
        <v>0.4582922595548693</v>
      </c>
      <c r="N110" s="126">
        <f>[20]series!G16</f>
        <v>0.35404833552542891</v>
      </c>
      <c r="O110" s="126">
        <f>[20]series!H16</f>
        <v>0.10121713355636199</v>
      </c>
      <c r="P110" s="126">
        <f>[20]series!I16</f>
        <v>0.47950272235777358</v>
      </c>
      <c r="Q110" s="126">
        <f>[21]series!E15</f>
        <v>0.1886136227235613</v>
      </c>
      <c r="R110" s="126">
        <f>[21]series!F15</f>
        <v>0.50205531341315801</v>
      </c>
      <c r="S110" s="126">
        <f>[21]series!G15</f>
        <v>0.30933106386328074</v>
      </c>
      <c r="T110" s="126">
        <f>[21]series!H15</f>
        <v>5.7054673894863212E-2</v>
      </c>
      <c r="U110" s="126">
        <f>[21]series!I15</f>
        <v>0.4549921814458201</v>
      </c>
      <c r="V110" s="125">
        <f>[16]series!$E83</f>
        <v>0.1366999324650815</v>
      </c>
      <c r="W110" s="125">
        <f>[16]series!$F83</f>
        <v>0.37127302111529004</v>
      </c>
      <c r="X110" s="125">
        <f>[16]series!$G83</f>
        <v>0.49202704641962847</v>
      </c>
      <c r="Y110" s="125">
        <f>[16]series!$H83</f>
        <v>0.27243099971046486</v>
      </c>
      <c r="Z110" s="125">
        <f>[16]series!$I83</f>
        <v>0.599254090921022</v>
      </c>
      <c r="AA110" s="125">
        <f>[17]series!$E83</f>
        <v>0.13703470336038559</v>
      </c>
      <c r="AB110" s="125">
        <f>[17]series!$F83</f>
        <v>0.37251289723306691</v>
      </c>
      <c r="AC110" s="125">
        <f>[17]series!$G83</f>
        <v>0.4904523994065475</v>
      </c>
      <c r="AD110" s="125">
        <f>[17]series!$H83</f>
        <v>0.26977724303091061</v>
      </c>
      <c r="AE110" s="125">
        <f>[17]series!$I83</f>
        <v>0.59808821743354201</v>
      </c>
      <c r="AF110" s="125">
        <f>[18]series!$E83</f>
        <v>0.13718445496590093</v>
      </c>
      <c r="AG110" s="125">
        <f>[18]series!$F83</f>
        <v>0.37306962705495167</v>
      </c>
      <c r="AH110" s="125">
        <f>[18]series!$G83</f>
        <v>0.4897459179791474</v>
      </c>
      <c r="AI110" s="125">
        <f>[18]series!$H83</f>
        <v>0.26858610196079302</v>
      </c>
      <c r="AJ110" s="125">
        <f>[18]series!$I83</f>
        <v>0.59756540233502164</v>
      </c>
      <c r="AK110" s="125">
        <f>[19]series!$E83</f>
        <v>0.13728776844305224</v>
      </c>
      <c r="AL110" s="125">
        <f>[19]series!$F83</f>
        <v>0.37345388397013762</v>
      </c>
      <c r="AM110" s="125">
        <f>[19]series!$G83</f>
        <v>0.48925834758681014</v>
      </c>
      <c r="AN110" s="125">
        <f>[19]series!$H83</f>
        <v>0.26776557558610742</v>
      </c>
      <c r="AO110" s="125">
        <f>[19]series!$I83</f>
        <v>0.59720463660778478</v>
      </c>
      <c r="AQ110" s="125">
        <v>0.42393094301200002</v>
      </c>
      <c r="AR110" s="125">
        <v>0.45794999599500003</v>
      </c>
      <c r="AS110" s="125">
        <v>0.32338088750799998</v>
      </c>
      <c r="AT110" s="126">
        <v>0.15267130732500001</v>
      </c>
      <c r="AU110" s="126">
        <v>0.19866999983799999</v>
      </c>
      <c r="AV110" s="126">
        <v>0.10681430250399999</v>
      </c>
      <c r="AW110" s="126">
        <v>0.49740000000000001</v>
      </c>
      <c r="AX110" s="126">
        <v>0.23502999999999999</v>
      </c>
      <c r="AY110" s="125">
        <v>9.0379454342083096E-2</v>
      </c>
      <c r="AZ110" s="126">
        <v>0.1047</v>
      </c>
      <c r="BA110" s="126">
        <v>0.14004952670814969</v>
      </c>
      <c r="BB110" s="126">
        <f>[22]series!E14</f>
        <v>5.6845545726944668E-2</v>
      </c>
      <c r="BC110" s="126">
        <f>[22]series!F14</f>
        <v>0.30458406073871425</v>
      </c>
      <c r="BD110" s="126">
        <f>[22]series!G14</f>
        <v>0.63857039353434109</v>
      </c>
      <c r="BE110" s="126">
        <f>[22]series!H14</f>
        <v>0.35959335171361206</v>
      </c>
      <c r="BF110" s="126">
        <v>0.558197796345</v>
      </c>
      <c r="BG110" s="126">
        <v>0.69792997837100001</v>
      </c>
      <c r="BH110" s="126">
        <v>0.53588831424700001</v>
      </c>
      <c r="BI110" s="126">
        <v>0.28482428193100001</v>
      </c>
      <c r="BJ110" s="126">
        <v>0.351009994745</v>
      </c>
      <c r="BK110" s="126">
        <v>0.223748505116</v>
      </c>
    </row>
    <row r="111" spans="1:63" ht="14.25">
      <c r="A111" s="129">
        <v>2008</v>
      </c>
      <c r="B111" s="125">
        <f>[14]series!E35</f>
        <v>0.14126293283088742</v>
      </c>
      <c r="C111" s="125">
        <f>[14]series!F35</f>
        <v>0.35069918030949554</v>
      </c>
      <c r="D111" s="125">
        <f>[14]series!G35</f>
        <v>0.50803788685961704</v>
      </c>
      <c r="E111" s="125">
        <f>[14]series!H35</f>
        <v>0.23673759436696426</v>
      </c>
      <c r="F111" s="125">
        <f>[14]series!I35</f>
        <v>0.59636373229660766</v>
      </c>
      <c r="G111" s="125">
        <f>[12]series!$E117</f>
        <v>0.13454356473351892</v>
      </c>
      <c r="H111" s="125">
        <f>[12]series!$F117</f>
        <v>0.34405967975653184</v>
      </c>
      <c r="I111" s="125">
        <f>[12]series!$G117</f>
        <v>0.52139675550994924</v>
      </c>
      <c r="J111" s="125">
        <f>[12]series!$H117</f>
        <v>0.25075864058714425</v>
      </c>
      <c r="K111" s="125">
        <f>[12]series!$I117</f>
        <v>0.6102343556121923</v>
      </c>
      <c r="L111" s="126">
        <f>[20]series!E17</f>
        <v>0.19438215367766742</v>
      </c>
      <c r="M111" s="126">
        <f>[20]series!F17</f>
        <v>0.46324080601364842</v>
      </c>
      <c r="N111" s="126">
        <f>[20]series!G17</f>
        <v>0.34237704030868416</v>
      </c>
      <c r="O111" s="126">
        <f>[20]series!H17</f>
        <v>9.1413113970788148E-2</v>
      </c>
      <c r="P111" s="126">
        <f>[20]series!I17</f>
        <v>0.46583115707044276</v>
      </c>
      <c r="Q111" s="126">
        <f>[21]series!E16</f>
        <v>0.19844929345667084</v>
      </c>
      <c r="R111" s="126">
        <f>[21]series!F16</f>
        <v>0.49266996765223336</v>
      </c>
      <c r="S111" s="126">
        <f>[21]series!G16</f>
        <v>0.3088807388910958</v>
      </c>
      <c r="T111" s="126">
        <f>[21]series!H16</f>
        <v>6.3762697917257818E-2</v>
      </c>
      <c r="U111" s="126">
        <f>[21]series!I16</f>
        <v>0.44387303477339562</v>
      </c>
      <c r="V111" s="125">
        <f>[16]series!$E84</f>
        <v>0.13422850513610618</v>
      </c>
      <c r="W111" s="125">
        <f>[16]series!$F84</f>
        <v>0.3427953210189717</v>
      </c>
      <c r="X111" s="125">
        <f>[16]series!$G84</f>
        <v>0.52297617384492212</v>
      </c>
      <c r="Y111" s="125">
        <f>[16]series!$H84</f>
        <v>0.25347042090729366</v>
      </c>
      <c r="Z111" s="125">
        <f>[16]series!$I84</f>
        <v>0.61137889558449388</v>
      </c>
      <c r="AA111" s="125">
        <f>[17]series!$E84</f>
        <v>0.13443818117079676</v>
      </c>
      <c r="AB111" s="125">
        <f>[17]series!$F84</f>
        <v>0.3436400653828916</v>
      </c>
      <c r="AC111" s="125">
        <f>[17]series!$G84</f>
        <v>0.52192175344631164</v>
      </c>
      <c r="AD111" s="125">
        <f>[17]series!$H84</f>
        <v>0.25165621481260042</v>
      </c>
      <c r="AE111" s="125">
        <f>[17]series!$I84</f>
        <v>0.610615182609763</v>
      </c>
      <c r="AF111" s="125">
        <f>[18]series!$E84</f>
        <v>0.13461204809678451</v>
      </c>
      <c r="AG111" s="125">
        <f>[18]series!$F84</f>
        <v>0.34433370750879388</v>
      </c>
      <c r="AH111" s="125">
        <f>[18]series!$G84</f>
        <v>0.52105424439442161</v>
      </c>
      <c r="AI111" s="125">
        <f>[18]series!$H84</f>
        <v>0.25017770789771887</v>
      </c>
      <c r="AJ111" s="125">
        <f>[18]series!$I84</f>
        <v>0.6099861299735494</v>
      </c>
      <c r="AK111" s="125">
        <f>[19]series!$E84</f>
        <v>0.13470666094064387</v>
      </c>
      <c r="AL111" s="125">
        <f>[19]series!$F84</f>
        <v>0.34471395846844677</v>
      </c>
      <c r="AM111" s="125">
        <f>[19]series!$G84</f>
        <v>0.52057938059090936</v>
      </c>
      <c r="AN111" s="125">
        <f>[19]series!$H84</f>
        <v>0.24936004404925446</v>
      </c>
      <c r="AO111" s="125">
        <f>[19]series!$I84</f>
        <v>0.60964217723812908</v>
      </c>
      <c r="AQ111" s="125">
        <v>0.423940330744</v>
      </c>
      <c r="AR111" s="125">
        <v>0.453060001135</v>
      </c>
      <c r="AS111" s="125">
        <v>0.32942020893099999</v>
      </c>
      <c r="AT111" s="126">
        <v>0.151804044843</v>
      </c>
      <c r="AU111" s="126">
        <v>0.19519999623299999</v>
      </c>
      <c r="AV111" s="126">
        <v>0.111964896321</v>
      </c>
      <c r="AW111" s="126">
        <v>0.48227999999999999</v>
      </c>
      <c r="AX111" s="126">
        <v>0.20946000000000001</v>
      </c>
      <c r="AY111" s="125">
        <v>0.10318570436408928</v>
      </c>
      <c r="AZ111" s="126">
        <v>9.638999999999999E-2</v>
      </c>
      <c r="BA111" s="126">
        <v>0.13767622548042424</v>
      </c>
      <c r="BB111" s="126">
        <f>[22]series!E15</f>
        <v>4.9379634560883456E-2</v>
      </c>
      <c r="BC111" s="126">
        <f>[22]series!F15</f>
        <v>0.28619480554758825</v>
      </c>
      <c r="BD111" s="126">
        <f>[22]series!G15</f>
        <v>0.66442555989152829</v>
      </c>
      <c r="BE111" s="126">
        <f>[22]series!H15</f>
        <v>0.39318165766870911</v>
      </c>
      <c r="BF111" s="126">
        <v>0.56917029619199999</v>
      </c>
      <c r="BG111" s="126">
        <v>0.72763001918799997</v>
      </c>
      <c r="BH111" s="126">
        <v>0.532034397125</v>
      </c>
      <c r="BI111" s="126">
        <v>0.29249617457400001</v>
      </c>
      <c r="BJ111" s="126">
        <v>0.373800009489</v>
      </c>
      <c r="BK111" s="126">
        <v>0.215929299593</v>
      </c>
    </row>
    <row r="112" spans="1:63" ht="14.25">
      <c r="A112" s="129">
        <v>2009</v>
      </c>
      <c r="B112" s="125">
        <f>[14]series!E36</f>
        <v>0.15256409014083105</v>
      </c>
      <c r="C112" s="125">
        <f>[14]series!F36</f>
        <v>0.36285877271682843</v>
      </c>
      <c r="D112" s="125">
        <f>[14]series!G36</f>
        <v>0.48457713714234052</v>
      </c>
      <c r="E112" s="125">
        <f>[14]series!H36</f>
        <v>0.20149772787497908</v>
      </c>
      <c r="F112" s="125">
        <f>[14]series!I36</f>
        <v>0.57412379628652743</v>
      </c>
      <c r="G112" s="125">
        <f>[12]series!$E118</f>
        <v>0.1450622115131136</v>
      </c>
      <c r="H112" s="125">
        <f>[12]series!$F118</f>
        <v>0.35842370130440088</v>
      </c>
      <c r="I112" s="125">
        <f>[12]series!$G118</f>
        <v>0.49651408718248552</v>
      </c>
      <c r="J112" s="125">
        <f>[12]series!$H118</f>
        <v>0.21175418956864525</v>
      </c>
      <c r="K112" s="125">
        <f>[12]series!$I118</f>
        <v>0.58795666322112083</v>
      </c>
      <c r="L112" s="126">
        <f>[20]series!E18</f>
        <v>0.20057446288127445</v>
      </c>
      <c r="M112" s="126">
        <f>[20]series!F18</f>
        <v>0.46557168901603385</v>
      </c>
      <c r="N112" s="126">
        <f>[20]series!G18</f>
        <v>0.3338538481026917</v>
      </c>
      <c r="O112" s="126">
        <f>[20]series!H18</f>
        <v>8.5186282466951355E-2</v>
      </c>
      <c r="P112" s="126">
        <f>[20]series!I18</f>
        <v>0.45393691602642949</v>
      </c>
      <c r="Q112" s="126">
        <f>[21]series!E17</f>
        <v>0.20596680897947894</v>
      </c>
      <c r="R112" s="126">
        <f>[21]series!F17</f>
        <v>0.48987191846853106</v>
      </c>
      <c r="S112" s="126">
        <f>[21]series!G17</f>
        <v>0.30416127255198999</v>
      </c>
      <c r="T112" s="126">
        <f>[21]series!H17</f>
        <v>5.5944911169260446E-2</v>
      </c>
      <c r="U112" s="126">
        <f>[21]series!I17</f>
        <v>0.43564159364147548</v>
      </c>
      <c r="V112" s="125">
        <f>[16]series!$E85</f>
        <v>0.14477170095337066</v>
      </c>
      <c r="W112" s="125">
        <f>[16]series!$F85</f>
        <v>0.357168042477153</v>
      </c>
      <c r="X112" s="125">
        <f>[16]series!$G85</f>
        <v>0.49806025656947633</v>
      </c>
      <c r="Y112" s="125">
        <f>[16]series!$H85</f>
        <v>0.21444455013409572</v>
      </c>
      <c r="Z112" s="125">
        <f>[16]series!$I85</f>
        <v>0.58905714412685484</v>
      </c>
      <c r="AA112" s="125">
        <f>[17]series!$E85</f>
        <v>0.1449738066209515</v>
      </c>
      <c r="AB112" s="125">
        <f>[17]series!$F85</f>
        <v>0.35804213504587939</v>
      </c>
      <c r="AC112" s="125">
        <f>[17]series!$G85</f>
        <v>0.49698405833316911</v>
      </c>
      <c r="AD112" s="125">
        <f>[17]series!$H85</f>
        <v>0.21257155242429923</v>
      </c>
      <c r="AE112" s="125">
        <f>[17]series!$I85</f>
        <v>0.58829112007515505</v>
      </c>
      <c r="AF112" s="125">
        <f>[18]series!$E85</f>
        <v>0.14510318397698851</v>
      </c>
      <c r="AG112" s="125">
        <f>[18]series!$F85</f>
        <v>0.35860151889580133</v>
      </c>
      <c r="AH112" s="125">
        <f>[18]series!$G85</f>
        <v>0.49629529712721016</v>
      </c>
      <c r="AI112" s="125">
        <f>[18]series!$H85</f>
        <v>0.2113738823359565</v>
      </c>
      <c r="AJ112" s="125">
        <f>[18]series!$I85</f>
        <v>0.58780101267620921</v>
      </c>
      <c r="AK112" s="125">
        <f>[19]series!$E85</f>
        <v>0.14515314268002877</v>
      </c>
      <c r="AL112" s="125">
        <f>[19]series!$F85</f>
        <v>0.35881890075699407</v>
      </c>
      <c r="AM112" s="125">
        <f>[19]series!$G85</f>
        <v>0.49602795656297716</v>
      </c>
      <c r="AN112" s="125">
        <f>[19]series!$H85</f>
        <v>0.21090849262574607</v>
      </c>
      <c r="AO112" s="125">
        <f>[19]series!$I85</f>
        <v>0.5876107924268581</v>
      </c>
      <c r="AQ112" s="125">
        <v>0.42340934276600001</v>
      </c>
      <c r="AR112" s="125">
        <v>0.44339999556499998</v>
      </c>
      <c r="AS112" s="125">
        <v>0.32279440760599998</v>
      </c>
      <c r="AT112" s="126">
        <v>0.154133409262</v>
      </c>
      <c r="AU112" s="126">
        <v>0.18540999293300001</v>
      </c>
      <c r="AV112" s="126">
        <v>0.10290549695499999</v>
      </c>
      <c r="AW112" s="126">
        <v>0.46501999999999999</v>
      </c>
      <c r="AX112" s="126">
        <v>0.18118999999999999</v>
      </c>
      <c r="AY112" s="125">
        <v>9.5520748482585932E-2</v>
      </c>
      <c r="AZ112" s="126"/>
      <c r="BA112" s="126">
        <v>0.12811854620482607</v>
      </c>
      <c r="BB112" s="126">
        <f>[22]series!E16</f>
        <v>5.1049580209483691E-2</v>
      </c>
      <c r="BC112" s="126">
        <f>[22]series!F16</f>
        <v>0.32017335090265053</v>
      </c>
      <c r="BD112" s="126">
        <f>[22]series!G16</f>
        <v>0.62877706888786578</v>
      </c>
      <c r="BE112" s="126">
        <f>[22]series!H16</f>
        <v>0.31746320133919353</v>
      </c>
      <c r="BF112" s="126">
        <v>0.58202731609299996</v>
      </c>
      <c r="BG112" s="126">
        <v>0.73638999462099997</v>
      </c>
      <c r="BH112" s="126">
        <v>0.54052591323900001</v>
      </c>
      <c r="BI112" s="126">
        <v>0.31155809760100001</v>
      </c>
      <c r="BJ112" s="126">
        <v>0.373429983854</v>
      </c>
      <c r="BK112" s="126">
        <v>0.21701070666300001</v>
      </c>
    </row>
    <row r="113" spans="1:63" ht="14.25">
      <c r="A113" s="129">
        <v>2010</v>
      </c>
      <c r="B113" s="125">
        <f>[14]series!E37</f>
        <v>0.16938103630760193</v>
      </c>
      <c r="C113" s="125">
        <f>[14]series!F37</f>
        <v>0.38041181428579718</v>
      </c>
      <c r="D113" s="125">
        <f>[14]series!G37</f>
        <v>0.45020714940660089</v>
      </c>
      <c r="E113" s="125">
        <f>[14]series!H37</f>
        <v>0.18609372043746225</v>
      </c>
      <c r="F113" s="125">
        <f>[14]series!I37</f>
        <v>0.5416826851605635</v>
      </c>
      <c r="G113" s="125">
        <f>[12]series!$E119</f>
        <v>0.15864507174951259</v>
      </c>
      <c r="H113" s="125">
        <f>[12]series!$F119</f>
        <v>0.37290510416595418</v>
      </c>
      <c r="I113" s="125">
        <f>[12]series!$G119</f>
        <v>0.46844982408453323</v>
      </c>
      <c r="J113" s="125">
        <f>[12]series!$H119</f>
        <v>0.20031152426422671</v>
      </c>
      <c r="K113" s="125">
        <f>[12]series!$I119</f>
        <v>0.56178523279959336</v>
      </c>
      <c r="L113" s="126">
        <f>[20]series!E19</f>
        <v>0.20348012466058396</v>
      </c>
      <c r="M113" s="126">
        <f>[20]series!F19</f>
        <v>0.46009802493763413</v>
      </c>
      <c r="N113" s="126">
        <f>[20]series!G19</f>
        <v>0.33642185040178191</v>
      </c>
      <c r="O113" s="126">
        <f>[20]series!H19</f>
        <v>8.9340488697952719E-2</v>
      </c>
      <c r="P113" s="126">
        <f>[20]series!I19</f>
        <v>0.45108843597467307</v>
      </c>
      <c r="Q113" s="126">
        <f>[21]series!E18</f>
        <v>0.21542396845446732</v>
      </c>
      <c r="R113" s="126">
        <f>[21]series!F18</f>
        <v>0.48381934877046645</v>
      </c>
      <c r="S113" s="126">
        <f>[21]series!G18</f>
        <v>0.30075668277506623</v>
      </c>
      <c r="T113" s="126">
        <f>[21]series!H18</f>
        <v>6.000892343033546E-2</v>
      </c>
      <c r="U113" s="126">
        <f>[21]series!I18</f>
        <v>0.42462019802074602</v>
      </c>
      <c r="V113" s="125">
        <f>[16]series!$E86</f>
        <v>0.15839616157208503</v>
      </c>
      <c r="W113" s="125">
        <f>[16]series!$F86</f>
        <v>0.37157659061617876</v>
      </c>
      <c r="X113" s="125">
        <f>[16]series!$G86</f>
        <v>0.47002724781173622</v>
      </c>
      <c r="Y113" s="125">
        <f>[16]series!$H86</f>
        <v>0.20318375314095821</v>
      </c>
      <c r="Z113" s="125">
        <f>[16]series!$I86</f>
        <v>0.56286356062628329</v>
      </c>
      <c r="AA113" s="125">
        <f>[17]series!$E86</f>
        <v>0.15858489844284318</v>
      </c>
      <c r="AB113" s="125">
        <f>[17]series!$F86</f>
        <v>0.37258446335288159</v>
      </c>
      <c r="AC113" s="125">
        <f>[17]series!$G86</f>
        <v>0.46883063820427523</v>
      </c>
      <c r="AD113" s="125">
        <f>[17]series!$H86</f>
        <v>0.20100697101557125</v>
      </c>
      <c r="AE113" s="125">
        <f>[17]series!$I86</f>
        <v>0.56204557692399248</v>
      </c>
      <c r="AF113" s="125">
        <f>[18]series!$E86</f>
        <v>0.15868236502693944</v>
      </c>
      <c r="AG113" s="125">
        <f>[18]series!$F86</f>
        <v>0.37310673985570081</v>
      </c>
      <c r="AH113" s="125">
        <f>[18]series!$G86</f>
        <v>0.46821089511735975</v>
      </c>
      <c r="AI113" s="125">
        <f>[18]series!$H86</f>
        <v>0.19987869270664857</v>
      </c>
      <c r="AJ113" s="125">
        <f>[18]series!$I86</f>
        <v>0.56162226031301543</v>
      </c>
      <c r="AK113" s="125">
        <f>[19]series!$E86</f>
        <v>0.15874701046149797</v>
      </c>
      <c r="AL113" s="125">
        <f>[19]series!$F86</f>
        <v>0.37345362973047541</v>
      </c>
      <c r="AM113" s="125">
        <f>[19]series!$G86</f>
        <v>0.46779935980802662</v>
      </c>
      <c r="AN113" s="125">
        <f>[19]series!$H86</f>
        <v>0.19912656843182014</v>
      </c>
      <c r="AO113" s="125">
        <f>[19]series!$I86</f>
        <v>0.56134130584541708</v>
      </c>
      <c r="AQ113" s="125">
        <v>0.426066339016</v>
      </c>
      <c r="AR113" s="125">
        <v>0.45750999450699997</v>
      </c>
      <c r="AS113" s="125">
        <v>0.32711011171299997</v>
      </c>
      <c r="AT113" s="126">
        <v>0.15123026073000001</v>
      </c>
      <c r="AU113" s="126">
        <v>0.19799999892699999</v>
      </c>
      <c r="AV113" s="126">
        <v>0.11063519865300001</v>
      </c>
      <c r="AW113" s="126">
        <v>0.48043000000000002</v>
      </c>
      <c r="AX113" s="126">
        <v>0.19863</v>
      </c>
      <c r="AY113" s="125">
        <v>9.0664997751928836E-2</v>
      </c>
      <c r="AZ113" s="126"/>
      <c r="BA113" s="126">
        <v>0.12341584275412472</v>
      </c>
      <c r="BB113" s="126">
        <f>[22]series!E17</f>
        <v>3.4878375600262079E-2</v>
      </c>
      <c r="BC113" s="126">
        <f>[22]series!F17</f>
        <v>0.30524218525982372</v>
      </c>
      <c r="BD113" s="126">
        <f>[22]series!G17</f>
        <v>0.6598794391399142</v>
      </c>
      <c r="BE113" s="126">
        <f>[22]series!H17</f>
        <v>0.34277352393227201</v>
      </c>
      <c r="BF113" s="126">
        <v>0.62758243083999998</v>
      </c>
      <c r="BG113" s="126">
        <v>0.74181002378500005</v>
      </c>
      <c r="BH113" s="126">
        <v>0.55913639068599996</v>
      </c>
      <c r="BI113" s="126">
        <v>0.304503589869</v>
      </c>
      <c r="BJ113" s="126">
        <v>0.39004999399200002</v>
      </c>
      <c r="BK113" s="126">
        <v>0.23506590724000001</v>
      </c>
    </row>
    <row r="114" spans="1:63" ht="14.25">
      <c r="A114" s="129">
        <v>2011</v>
      </c>
      <c r="B114" s="125">
        <f>[14]series!E38</f>
        <v>0.17092496982978278</v>
      </c>
      <c r="C114" s="125">
        <f>[14]series!F38</f>
        <v>0.36757425458075804</v>
      </c>
      <c r="D114" s="125">
        <f>[14]series!G38</f>
        <v>0.46150077558945918</v>
      </c>
      <c r="E114" s="125">
        <f>[14]series!H38</f>
        <v>0.20042399906133643</v>
      </c>
      <c r="F114" s="125">
        <f>[14]series!I38</f>
        <v>0.54560306634586042</v>
      </c>
      <c r="G114" s="125">
        <f>[12]series!$E120</f>
        <v>0.15979316345919004</v>
      </c>
      <c r="H114" s="125">
        <f>[12]series!$F120</f>
        <v>0.35951822513827386</v>
      </c>
      <c r="I114" s="125">
        <f>[12]series!$G120</f>
        <v>0.4806886114025361</v>
      </c>
      <c r="J114" s="125">
        <f>[12]series!$H120</f>
        <v>0.21477963758262825</v>
      </c>
      <c r="K114" s="125">
        <f>[12]series!$I120</f>
        <v>0.56650759727926925</v>
      </c>
      <c r="L114" s="126">
        <f>[20]series!E20</f>
        <v>0.20348012466058396</v>
      </c>
      <c r="M114" s="126">
        <f>[20]series!F20</f>
        <v>0.46009802493763413</v>
      </c>
      <c r="N114" s="126">
        <f>[20]series!G20</f>
        <v>0.33642185040178191</v>
      </c>
      <c r="O114" s="126">
        <f>[20]series!H20</f>
        <v>8.9340488697952719E-2</v>
      </c>
      <c r="P114" s="126">
        <f>[20]series!I20</f>
        <v>0.45108843597467307</v>
      </c>
      <c r="Q114" s="126">
        <f>[21]series!E19</f>
        <v>0.22278823106745049</v>
      </c>
      <c r="R114" s="126">
        <f>[21]series!F19</f>
        <v>0.47910623032746935</v>
      </c>
      <c r="S114" s="126">
        <f>[21]series!G19</f>
        <v>0.29810553860508016</v>
      </c>
      <c r="T114" s="126">
        <f>[21]series!H19</f>
        <v>6.3173557973307065E-2</v>
      </c>
      <c r="U114" s="126">
        <f>[21]series!I19</f>
        <v>0.4160370055765048</v>
      </c>
      <c r="V114" s="125">
        <f>[16]series!$E87</f>
        <v>0.15952430404998152</v>
      </c>
      <c r="W114" s="125">
        <f>[16]series!$F87</f>
        <v>0.35810547750713895</v>
      </c>
      <c r="X114" s="125">
        <f>[16]series!$G87</f>
        <v>0.48237021844287953</v>
      </c>
      <c r="Y114" s="125">
        <f>[16]series!$H87</f>
        <v>0.21796025650563741</v>
      </c>
      <c r="Z114" s="125">
        <f>[16]series!$I87</f>
        <v>0.56766885524848476</v>
      </c>
      <c r="AA114" s="125">
        <f>[17]series!$E87</f>
        <v>0.15973210492204193</v>
      </c>
      <c r="AB114" s="125">
        <f>[17]series!$F87</f>
        <v>0.35919642254020473</v>
      </c>
      <c r="AC114" s="125">
        <f>[17]series!$G87</f>
        <v>0.48107147253775334</v>
      </c>
      <c r="AD114" s="125">
        <f>[17]series!$H87</f>
        <v>0.21550846331199122</v>
      </c>
      <c r="AE114" s="125">
        <f>[17]series!$I87</f>
        <v>0.56677183910505846</v>
      </c>
      <c r="AF114" s="125">
        <f>[18]series!$E87</f>
        <v>0.15984023021727078</v>
      </c>
      <c r="AG114" s="125">
        <f>[18]series!$F87</f>
        <v>0.3597671549373187</v>
      </c>
      <c r="AH114" s="125">
        <f>[18]series!$G87</f>
        <v>0.48039261484541051</v>
      </c>
      <c r="AI114" s="125">
        <f>[18]series!$H87</f>
        <v>0.21422236455486998</v>
      </c>
      <c r="AJ114" s="125">
        <f>[18]series!$I87</f>
        <v>0.56630342931021005</v>
      </c>
      <c r="AK114" s="125">
        <f>[19]series!$E87</f>
        <v>0.15990951583114199</v>
      </c>
      <c r="AL114" s="125">
        <f>[19]series!$F87</f>
        <v>0.36013518481316781</v>
      </c>
      <c r="AM114" s="125">
        <f>[19]series!$G87</f>
        <v>0.4799552993556902</v>
      </c>
      <c r="AN114" s="125">
        <f>[19]series!$H87</f>
        <v>0.21339108189320014</v>
      </c>
      <c r="AO114" s="125">
        <f>[19]series!$I87</f>
        <v>0.56600199040258303</v>
      </c>
      <c r="AQ114" s="125">
        <v>0.42878618836400001</v>
      </c>
      <c r="AR114" s="125">
        <v>0.45923998951900002</v>
      </c>
      <c r="AS114" s="125">
        <v>0.34932529926299999</v>
      </c>
      <c r="AT114" s="126">
        <v>0.14589484036</v>
      </c>
      <c r="AU114" s="126">
        <v>0.19599999487399999</v>
      </c>
      <c r="AV114" s="126">
        <v>0.136583805084</v>
      </c>
      <c r="AW114" s="126">
        <v>0.48127999999999999</v>
      </c>
      <c r="AX114" s="126">
        <v>0.19647000000000001</v>
      </c>
      <c r="AY114" s="125">
        <v>9.1602758009071597E-2</v>
      </c>
      <c r="AZ114" s="126"/>
      <c r="BA114" s="126">
        <v>0.12314401045139842</v>
      </c>
      <c r="BB114" s="126">
        <f>[22]series!E18</f>
        <v>3.4199782399437995E-2</v>
      </c>
      <c r="BC114" s="126">
        <f>[22]series!F18</f>
        <v>0.28269503469376356</v>
      </c>
      <c r="BD114" s="126">
        <f>[22]series!G18</f>
        <v>0.68310518290679845</v>
      </c>
      <c r="BE114" s="126">
        <f>[22]series!H18</f>
        <v>0.35979926363104753</v>
      </c>
      <c r="BF114" s="126">
        <v>0.66712719202000004</v>
      </c>
      <c r="BG114" s="126">
        <v>0.74128001928300002</v>
      </c>
      <c r="BH114" s="126">
        <v>0.55074179172500004</v>
      </c>
      <c r="BI114" s="126">
        <v>0.279194802046</v>
      </c>
      <c r="BJ114" s="126">
        <v>0.38830998539900002</v>
      </c>
      <c r="BK114" s="126">
        <v>0.229755103588</v>
      </c>
    </row>
    <row r="115" spans="1:63" ht="14.25">
      <c r="A115" s="129">
        <v>2012</v>
      </c>
      <c r="B115" s="125">
        <f>[14]series!E39</f>
        <v>0.17782178507208024</v>
      </c>
      <c r="C115" s="125">
        <f>[14]series!F39</f>
        <v>0.38861422325929001</v>
      </c>
      <c r="D115" s="125">
        <f>[14]series!G39</f>
        <v>0.43356399166862974</v>
      </c>
      <c r="E115" s="125">
        <f>[14]series!H39</f>
        <v>0.18266571721123129</v>
      </c>
      <c r="F115" s="125">
        <f>[14]series!I39</f>
        <v>0.52614642256363864</v>
      </c>
      <c r="G115" s="125">
        <f>[12]series!$E121</f>
        <v>0.16623203933294273</v>
      </c>
      <c r="H115" s="125">
        <f>[12]series!$F121</f>
        <v>0.37842437770843856</v>
      </c>
      <c r="I115" s="125">
        <f>[12]series!$G121</f>
        <v>0.45534358295861871</v>
      </c>
      <c r="J115" s="125">
        <f>[12]series!$H121</f>
        <v>0.19842388297536706</v>
      </c>
      <c r="K115" s="125">
        <f>[12]series!$I121</f>
        <v>0.54857763001928106</v>
      </c>
      <c r="L115" s="126">
        <f>[20]series!E21</f>
        <v>0.2063674219892635</v>
      </c>
      <c r="M115" s="126">
        <f>[20]series!F21</f>
        <v>0.46406262471668386</v>
      </c>
      <c r="N115" s="126">
        <f>[20]series!G21</f>
        <v>0.32956995329405264</v>
      </c>
      <c r="O115" s="126">
        <f>[20]series!H21</f>
        <v>8.316288917690523E-2</v>
      </c>
      <c r="P115" s="126">
        <f>[20]series!I21</f>
        <v>0.44377957695756026</v>
      </c>
      <c r="Q115" s="126">
        <f>[21]series!E20</f>
        <v>0.2211074991592864</v>
      </c>
      <c r="R115" s="126">
        <f>[21]series!F20</f>
        <v>0.48321142995927308</v>
      </c>
      <c r="S115" s="126">
        <f>[21]series!G20</f>
        <v>0.29568107088144052</v>
      </c>
      <c r="T115" s="126">
        <f>[21]series!H20</f>
        <v>6.4610049321825E-2</v>
      </c>
      <c r="U115" s="126">
        <f>[21]series!I20</f>
        <v>0.41717953882377634</v>
      </c>
      <c r="V115" s="125">
        <f>[16]series!$E88</f>
        <v>0.16596662292649944</v>
      </c>
      <c r="W115" s="125">
        <f>[16]series!$F88</f>
        <v>0.37710081195389455</v>
      </c>
      <c r="X115" s="125">
        <f>[16]series!$G88</f>
        <v>0.456932565119606</v>
      </c>
      <c r="Y115" s="125">
        <f>[16]series!$H88</f>
        <v>0.2014312540020784</v>
      </c>
      <c r="Z115" s="125">
        <f>[16]series!$I88</f>
        <v>0.54969146830262616</v>
      </c>
      <c r="AA115" s="125">
        <f>[17]series!$E88</f>
        <v>0.16616921996189338</v>
      </c>
      <c r="AB115" s="125">
        <f>[17]series!$F88</f>
        <v>0.3781111282421652</v>
      </c>
      <c r="AC115" s="125">
        <f>[17]series!$G88</f>
        <v>0.45571965179594143</v>
      </c>
      <c r="AD115" s="125">
        <f>[17]series!$H88</f>
        <v>0.1991340096362747</v>
      </c>
      <c r="AE115" s="125">
        <f>[17]series!$I88</f>
        <v>0.54884119221242145</v>
      </c>
      <c r="AF115" s="125">
        <f>[18]series!$E88</f>
        <v>0.16628129800813851</v>
      </c>
      <c r="AG115" s="125">
        <f>[18]series!$F88</f>
        <v>0.37867032428143366</v>
      </c>
      <c r="AH115" s="125">
        <f>[18]series!$G88</f>
        <v>0.45504837771042783</v>
      </c>
      <c r="AI115" s="125">
        <f>[18]series!$H88</f>
        <v>0.19786318872581019</v>
      </c>
      <c r="AJ115" s="125">
        <f>[18]series!$I88</f>
        <v>0.54837074311217293</v>
      </c>
      <c r="AK115" s="125">
        <f>[19]series!$E88</f>
        <v>0.16636513509061568</v>
      </c>
      <c r="AL115" s="125">
        <f>[19]series!$F88</f>
        <v>0.37908603734163515</v>
      </c>
      <c r="AM115" s="125">
        <f>[19]series!$G88</f>
        <v>0.45454882756774917</v>
      </c>
      <c r="AN115" s="125">
        <f>[19]series!$H88</f>
        <v>0.19692331435740851</v>
      </c>
      <c r="AO115" s="125">
        <f>[19]series!$I88</f>
        <v>0.54802032356383279</v>
      </c>
      <c r="AQ115" s="125">
        <v>0.41466948390000002</v>
      </c>
      <c r="AR115" s="125">
        <v>0.47143998742100002</v>
      </c>
      <c r="AS115" s="125">
        <v>0.34964698553099999</v>
      </c>
      <c r="AT115" s="126">
        <v>0.13750165700899999</v>
      </c>
      <c r="AU115" s="126">
        <v>0.207790002227</v>
      </c>
      <c r="AV115" s="126">
        <v>0.13607309758700001</v>
      </c>
      <c r="AW115" s="126">
        <v>0.50602000000000003</v>
      </c>
      <c r="AX115" s="126">
        <v>0.22828000000000001</v>
      </c>
      <c r="AY115" s="125">
        <v>9.8433287395579105E-2</v>
      </c>
      <c r="AZ115" s="126"/>
      <c r="BA115" s="126">
        <v>0.12280497568403557</v>
      </c>
      <c r="BB115" s="126">
        <f>[22]series!E19</f>
        <v>3.6717258301599109E-2</v>
      </c>
      <c r="BC115" s="126">
        <f>[22]series!F19</f>
        <v>0.28396935827655234</v>
      </c>
      <c r="BD115" s="126">
        <f>[22]series!G19</f>
        <v>0.67931338342184855</v>
      </c>
      <c r="BE115" s="126">
        <f>[22]series!H19</f>
        <v>0.35466636683248698</v>
      </c>
      <c r="BF115" s="126">
        <v>0.66524803638499996</v>
      </c>
      <c r="BG115" s="126">
        <v>0.74458003044099996</v>
      </c>
      <c r="BH115" s="126">
        <v>0.54512137174599995</v>
      </c>
      <c r="BI115" s="126">
        <v>0.272453427315</v>
      </c>
      <c r="BJ115" s="126">
        <v>0.40097999572800003</v>
      </c>
      <c r="BK115" s="126">
        <v>0.22357790172100001</v>
      </c>
    </row>
    <row r="116" spans="1:63" ht="14.25">
      <c r="A116" s="129">
        <v>2013</v>
      </c>
      <c r="B116" s="125">
        <f>[14]series!E40</f>
        <v>0.17212489324292879</v>
      </c>
      <c r="C116" s="125">
        <f>[14]series!F40</f>
        <v>0.37479689008744987</v>
      </c>
      <c r="D116" s="125">
        <f>[14]series!G40</f>
        <v>0.45307821666962134</v>
      </c>
      <c r="E116" s="125">
        <f>[14]series!H40</f>
        <v>0.19643171903904688</v>
      </c>
      <c r="F116" s="125">
        <f>[14]series!I40</f>
        <v>0.53965405058735871</v>
      </c>
      <c r="G116" s="125">
        <f>[12]series!$E122</f>
        <v>0.16123904478717699</v>
      </c>
      <c r="H116" s="125">
        <f>[12]series!$F122</f>
        <v>0.36605332559828485</v>
      </c>
      <c r="I116" s="125">
        <f>[12]series!$G122</f>
        <v>0.47270762961453816</v>
      </c>
      <c r="J116" s="125">
        <f>[12]series!$H122</f>
        <v>0.21076366184436018</v>
      </c>
      <c r="K116" s="125">
        <f>[12]series!$I122</f>
        <v>0.56053618271835148</v>
      </c>
      <c r="L116" s="126">
        <f>[20]series!E22</f>
        <v>0.20607089643355159</v>
      </c>
      <c r="M116" s="126">
        <f>[20]series!F22</f>
        <v>0.45785152790039663</v>
      </c>
      <c r="N116" s="126">
        <f>[20]series!G22</f>
        <v>0.33607757566605179</v>
      </c>
      <c r="O116" s="126">
        <f>[20]series!H22</f>
        <v>8.9488985803376109E-2</v>
      </c>
      <c r="P116" s="126">
        <f>[20]series!I22</f>
        <v>0.44639550162023278</v>
      </c>
      <c r="Q116" s="126">
        <f>[21]series!E21</f>
        <v>0.22359044339030076</v>
      </c>
      <c r="R116" s="126">
        <f>[21]series!F21</f>
        <v>0.48686161110750081</v>
      </c>
      <c r="S116" s="126">
        <f>[21]series!G21</f>
        <v>0.28954794550219842</v>
      </c>
      <c r="T116" s="126">
        <f>[21]series!H21</f>
        <v>5.9396062122295173E-2</v>
      </c>
      <c r="U116" s="126">
        <f>[21]series!I21</f>
        <v>0.41017593647615663</v>
      </c>
      <c r="V116" s="125">
        <f>[16]series!$E89</f>
        <v>0.1609462661599077</v>
      </c>
      <c r="W116" s="125">
        <f>[16]series!$F89</f>
        <v>0.36462958107980459</v>
      </c>
      <c r="X116" s="125">
        <f>[16]series!$G89</f>
        <v>0.47442415276028771</v>
      </c>
      <c r="Y116" s="125">
        <f>[16]series!$H89</f>
        <v>0.21398782628067711</v>
      </c>
      <c r="Z116" s="125">
        <f>[16]series!$I89</f>
        <v>0.56174092832952738</v>
      </c>
      <c r="AA116" s="125">
        <f>[17]series!$E89</f>
        <v>0.16117421209357186</v>
      </c>
      <c r="AB116" s="125">
        <f>[17]series!$F89</f>
        <v>0.36573695545368562</v>
      </c>
      <c r="AC116" s="125">
        <f>[17]series!$G89</f>
        <v>0.47308883245274252</v>
      </c>
      <c r="AD116" s="125">
        <f>[17]series!$H89</f>
        <v>0.21148001699627847</v>
      </c>
      <c r="AE116" s="125">
        <f>[17]series!$I89</f>
        <v>0.56080355535959825</v>
      </c>
      <c r="AF116" s="125">
        <f>[18]series!$E89</f>
        <v>0.16128887151283833</v>
      </c>
      <c r="AG116" s="125">
        <f>[18]series!$F89</f>
        <v>0.36629707028228697</v>
      </c>
      <c r="AH116" s="125">
        <f>[18]series!$G89</f>
        <v>0.4724140582048747</v>
      </c>
      <c r="AI116" s="125">
        <f>[18]series!$H89</f>
        <v>0.21021418081367962</v>
      </c>
      <c r="AJ116" s="125">
        <f>[18]series!$I89</f>
        <v>0.56033032288542017</v>
      </c>
      <c r="AK116" s="125">
        <f>[19]series!$E89</f>
        <v>0.16136208598203394</v>
      </c>
      <c r="AL116" s="125">
        <f>[19]series!$F89</f>
        <v>0.36665631545634431</v>
      </c>
      <c r="AM116" s="125">
        <f>[19]series!$G89</f>
        <v>0.47198159856162175</v>
      </c>
      <c r="AN116" s="125">
        <f>[19]series!$H89</f>
        <v>0.20939799957673688</v>
      </c>
      <c r="AO116" s="125">
        <f>[19]series!$I89</f>
        <v>0.56002724595600739</v>
      </c>
      <c r="AQ116" s="125">
        <v>0.42120322585100001</v>
      </c>
      <c r="AR116" s="125">
        <v>0.46316000819199998</v>
      </c>
      <c r="AS116" s="125">
        <v>0.33241671323799998</v>
      </c>
      <c r="AT116" s="126">
        <v>0.13814187049900001</v>
      </c>
      <c r="AU116" s="126">
        <v>0.19592000544099999</v>
      </c>
      <c r="AV116" s="126">
        <v>0.11644770205</v>
      </c>
      <c r="AW116" s="126">
        <v>0.48632999999999998</v>
      </c>
      <c r="AX116" s="126">
        <v>0.20005999999999999</v>
      </c>
      <c r="AY116" s="125">
        <v>9.3292437571875234E-2</v>
      </c>
      <c r="AZ116" s="126"/>
      <c r="BA116" s="126">
        <v>0.12030729194537634</v>
      </c>
      <c r="BB116" s="126">
        <f>[22]series!E20</f>
        <v>3.8258507281063392E-2</v>
      </c>
      <c r="BC116" s="126">
        <f>[22]series!F20</f>
        <v>0.28320009297747084</v>
      </c>
      <c r="BD116" s="126">
        <f>[22]series!G20</f>
        <v>0.67854139974146577</v>
      </c>
      <c r="BE116" s="126">
        <f>[22]series!H20</f>
        <v>0.35462674617129392</v>
      </c>
      <c r="BF116" s="126">
        <v>0.66562438011199998</v>
      </c>
      <c r="BG116" s="126">
        <v>0.73201000690499995</v>
      </c>
      <c r="BH116" s="126">
        <v>0.54851591587100001</v>
      </c>
      <c r="BI116" s="126">
        <v>0.27246135473299998</v>
      </c>
      <c r="BJ116" s="126">
        <v>0.38277000188799998</v>
      </c>
      <c r="BK116" s="126">
        <v>0.22904559969900001</v>
      </c>
    </row>
    <row r="117" spans="1:63" ht="15" thickBot="1">
      <c r="A117" s="128">
        <v>2014</v>
      </c>
      <c r="B117" s="125">
        <f>[14]series!E41</f>
        <v>0.17977527476129684</v>
      </c>
      <c r="C117" s="125">
        <f>[14]series!F41</f>
        <v>0.3857815218007451</v>
      </c>
      <c r="D117" s="125">
        <f>[14]series!G41</f>
        <v>0.43444320343795806</v>
      </c>
      <c r="E117" s="125">
        <f>[14]series!H41</f>
        <v>0.18723037861772396</v>
      </c>
      <c r="F117" s="125">
        <f>[14]series!I41</f>
        <v>0.5241930653951099</v>
      </c>
      <c r="G117" s="125">
        <f>[12]series!$E123</f>
        <v>0.16810935076309486</v>
      </c>
      <c r="H117" s="125">
        <f>[12]series!$F123</f>
        <v>0.37518412840569099</v>
      </c>
      <c r="I117" s="125">
        <f>[12]series!$G123</f>
        <v>0.45670652083121416</v>
      </c>
      <c r="J117" s="125">
        <f>[12]series!$H123</f>
        <v>0.2039302680347147</v>
      </c>
      <c r="K117" s="125">
        <f>[12]series!$I123</f>
        <v>0.54702208755770698</v>
      </c>
      <c r="L117" s="126">
        <f>[20]series!E23</f>
        <v>0.20615478306140289</v>
      </c>
      <c r="M117" s="126">
        <f>[20]series!F23</f>
        <v>0.45199209520259137</v>
      </c>
      <c r="N117" s="126">
        <f>[20]series!G23</f>
        <v>0.34185312173600574</v>
      </c>
      <c r="O117" s="126">
        <f>[20]series!H23</f>
        <v>9.5303401717208386E-2</v>
      </c>
      <c r="P117" s="126">
        <f>[20]series!I23</f>
        <v>0.44849872608981806</v>
      </c>
      <c r="Q117" s="126">
        <f>[21]series!E22</f>
        <v>0.22548818047752572</v>
      </c>
      <c r="R117" s="126">
        <f>[21]series!F22</f>
        <v>0.48387729362785575</v>
      </c>
      <c r="S117" s="126">
        <f>[21]series!G22</f>
        <v>0.29063452589461852</v>
      </c>
      <c r="T117" s="126">
        <f>[21]series!H22</f>
        <v>6.1298862526637916E-2</v>
      </c>
      <c r="U117" s="126">
        <f>[21]series!I22</f>
        <v>0.40956976718230048</v>
      </c>
      <c r="V117" s="125">
        <f>[16]series!$E90</f>
        <v>0.16779376682345404</v>
      </c>
      <c r="W117" s="125">
        <f>[16]series!$F90</f>
        <v>0.37368871812294552</v>
      </c>
      <c r="X117" s="125">
        <f>[16]series!$G90</f>
        <v>0.45851751505360044</v>
      </c>
      <c r="Y117" s="125">
        <f>[16]series!$H90</f>
        <v>0.20733722785296474</v>
      </c>
      <c r="Z117" s="125">
        <f>[16]series!$I90</f>
        <v>0.5483027168083936</v>
      </c>
      <c r="AA117" s="125">
        <f>[17]series!$E90</f>
        <v>0.16803940064015566</v>
      </c>
      <c r="AB117" s="125">
        <f>[17]series!$F90</f>
        <v>0.37485142576001168</v>
      </c>
      <c r="AC117" s="125">
        <f>[17]series!$G90</f>
        <v>0.45710917359983266</v>
      </c>
      <c r="AD117" s="125">
        <f>[17]series!$H90</f>
        <v>0.20468476562511564</v>
      </c>
      <c r="AE117" s="125">
        <f>[17]series!$I90</f>
        <v>0.54730672243749723</v>
      </c>
      <c r="AF117" s="125">
        <f>[18]series!$E90</f>
        <v>0.16816301999505279</v>
      </c>
      <c r="AG117" s="125">
        <f>[18]series!$F90</f>
        <v>0.37544013164618056</v>
      </c>
      <c r="AH117" s="125">
        <f>[18]series!$G90</f>
        <v>0.45639684835876665</v>
      </c>
      <c r="AI117" s="125">
        <f>[18]series!$H90</f>
        <v>0.20334420281845614</v>
      </c>
      <c r="AJ117" s="125">
        <f>[18]series!$I90</f>
        <v>0.54680333269061521</v>
      </c>
      <c r="AK117" s="125">
        <f>[19]series!$E90</f>
        <v>0.16824151920040376</v>
      </c>
      <c r="AL117" s="125">
        <f>[19]series!$F90</f>
        <v>0.37581591869319492</v>
      </c>
      <c r="AM117" s="125">
        <f>[19]series!$G90</f>
        <v>0.45594256210640133</v>
      </c>
      <c r="AN117" s="125">
        <f>[19]series!$H90</f>
        <v>0.2024881112200882</v>
      </c>
      <c r="AO117" s="125">
        <f>[19]series!$I90</f>
        <v>0.54648260743124411</v>
      </c>
      <c r="AQ117" s="125">
        <v>0.41323834657699998</v>
      </c>
      <c r="AR117" s="125">
        <v>0.47016999125499997</v>
      </c>
      <c r="AS117" s="125">
        <v>0.338817387819</v>
      </c>
      <c r="AT117" s="126">
        <v>0.13660909235499999</v>
      </c>
      <c r="AU117" s="126">
        <v>0.20199999213200001</v>
      </c>
      <c r="AV117" s="126">
        <v>0.12382280081499999</v>
      </c>
      <c r="AW117" s="126">
        <v>0.49964999999999998</v>
      </c>
      <c r="AX117" s="126">
        <v>0.21429000000000001</v>
      </c>
      <c r="AY117" s="125">
        <v>9.3981155470068356E-2</v>
      </c>
      <c r="AZ117" s="126"/>
      <c r="BA117" s="126">
        <v>0.12772538722300561</v>
      </c>
      <c r="BB117" s="126">
        <f>[22]series!E21</f>
        <v>3.8358649319421567E-2</v>
      </c>
      <c r="BC117" s="126">
        <f>[22]series!F21</f>
        <v>0.27676342536308751</v>
      </c>
      <c r="BD117" s="126">
        <f>[22]series!G21</f>
        <v>0.68487792531749092</v>
      </c>
      <c r="BE117" s="126">
        <f>[22]series!H21</f>
        <v>0.36906936891568587</v>
      </c>
      <c r="BF117" s="126">
        <v>0.66739559173600005</v>
      </c>
      <c r="BG117" s="126">
        <v>0.72984999418300001</v>
      </c>
      <c r="BH117" s="126">
        <v>0.55276471376400005</v>
      </c>
      <c r="BI117" s="126">
        <v>0.27831006050099999</v>
      </c>
      <c r="BJ117" s="126">
        <v>0.38561999797800001</v>
      </c>
      <c r="BK117" s="126">
        <v>0.23378859460400001</v>
      </c>
    </row>
    <row r="118" spans="1:63" ht="14.25">
      <c r="A118" s="127">
        <v>2015</v>
      </c>
      <c r="B118" s="125">
        <f>[14]series!E42</f>
        <v>0.18240486356888719</v>
      </c>
      <c r="C118" s="125">
        <f>[14]series!F42</f>
        <v>0.38805434934534822</v>
      </c>
      <c r="D118" s="125">
        <f>[14]series!G42</f>
        <v>0.4295407870857646</v>
      </c>
      <c r="E118" s="125">
        <f>[14]series!H42</f>
        <v>0.17931392529527745</v>
      </c>
      <c r="F118" s="125">
        <f>[14]series!I42</f>
        <v>0.52002107345990201</v>
      </c>
      <c r="G118" s="125">
        <f>[12]series!$E124</f>
        <v>0.16990001126479648</v>
      </c>
      <c r="H118" s="125">
        <f>[12]series!$F124</f>
        <v>0.37492018519510933</v>
      </c>
      <c r="I118" s="125">
        <f>[12]series!$G124</f>
        <v>0.45517980354009419</v>
      </c>
      <c r="J118" s="125">
        <f>[12]series!$H124</f>
        <v>0.20236544517391852</v>
      </c>
      <c r="K118" s="125">
        <f>[12]series!$I124</f>
        <v>0.5453347876900807</v>
      </c>
      <c r="L118" s="126">
        <f>[20]series!E24</f>
        <v>0.20591408720180671</v>
      </c>
      <c r="M118" s="126">
        <f>[20]series!F24</f>
        <v>0.44537878677593906</v>
      </c>
      <c r="N118" s="126">
        <f>[20]series!G24</f>
        <v>0.34870712602225423</v>
      </c>
      <c r="O118" s="126">
        <f>[20]series!H24</f>
        <v>0.101672344439813</v>
      </c>
      <c r="P118" s="126">
        <f>[20]series!I24</f>
        <v>0.45147402092038103</v>
      </c>
      <c r="Q118" s="126">
        <f>[21]series!E23</f>
        <v>0.22968466849814784</v>
      </c>
      <c r="R118" s="126">
        <f>[21]series!F23</f>
        <v>0.48863902444678819</v>
      </c>
      <c r="S118" s="126">
        <f>[21]series!G23</f>
        <v>0.28167630705506397</v>
      </c>
      <c r="T118" s="126">
        <f>[21]series!H23</f>
        <v>5.776319805878518E-2</v>
      </c>
      <c r="U118" s="126">
        <f>[21]series!I23</f>
        <v>0.40284450797847837</v>
      </c>
      <c r="V118" s="125">
        <f>[16]series!$E91</f>
        <v>0.16953903251861091</v>
      </c>
      <c r="W118" s="125">
        <f>[16]series!$F91</f>
        <v>0.37317901315390106</v>
      </c>
      <c r="X118" s="125">
        <f>[16]series!$G91</f>
        <v>0.45728195432748803</v>
      </c>
      <c r="Y118" s="125">
        <f>[16]series!$H91</f>
        <v>0.20631107802842294</v>
      </c>
      <c r="Z118" s="125">
        <f>[16]series!$I91</f>
        <v>0.54682022571796551</v>
      </c>
      <c r="AA118" s="125">
        <f>[17]series!$E91</f>
        <v>0.16982116699483552</v>
      </c>
      <c r="AB118" s="125">
        <f>[17]series!$F91</f>
        <v>0.37453711793415911</v>
      </c>
      <c r="AC118" s="125">
        <f>[17]series!$G91</f>
        <v>0.45564171507100537</v>
      </c>
      <c r="AD118" s="125">
        <f>[17]series!$H91</f>
        <v>0.20323094736435415</v>
      </c>
      <c r="AE118" s="125">
        <f>[17]series!$I91</f>
        <v>0.54566075239563361</v>
      </c>
      <c r="AF118" s="125">
        <f>[18]series!$E91</f>
        <v>0.1699589489486677</v>
      </c>
      <c r="AG118" s="125">
        <f>[18]series!$F91</f>
        <v>0.37520843051846481</v>
      </c>
      <c r="AH118" s="125">
        <f>[18]series!$G91</f>
        <v>0.45483262053286749</v>
      </c>
      <c r="AI118" s="125">
        <f>[18]series!$H91</f>
        <v>0.20170666972684925</v>
      </c>
      <c r="AJ118" s="125">
        <f>[18]series!$I91</f>
        <v>0.54508991894545034</v>
      </c>
      <c r="AK118" s="125">
        <f>[19]series!$E91</f>
        <v>0.17004052653365276</v>
      </c>
      <c r="AL118" s="125">
        <f>[19]series!$F91</f>
        <v>0.37561187135483781</v>
      </c>
      <c r="AM118" s="125">
        <f>[19]series!$G91</f>
        <v>0.45434760211150943</v>
      </c>
      <c r="AN118" s="125">
        <f>[19]series!$H91</f>
        <v>0.20078967620498847</v>
      </c>
      <c r="AO118" s="125">
        <f>[19]series!$I91</f>
        <v>0.54474849329562858</v>
      </c>
      <c r="AQ118" s="125">
        <v>0.41427090764000002</v>
      </c>
      <c r="AR118" s="157">
        <f>AR117+AW118-AW117</f>
        <v>0.4752599912549999</v>
      </c>
      <c r="AS118" s="125"/>
      <c r="AT118" s="126">
        <v>0.139237701893</v>
      </c>
      <c r="AU118" s="158">
        <f>AU117+AX118-AX117</f>
        <v>0.20798999213200001</v>
      </c>
      <c r="AV118" s="126"/>
      <c r="AW118" s="126">
        <v>0.50473999999999997</v>
      </c>
      <c r="AX118" s="126">
        <v>0.22028</v>
      </c>
      <c r="AY118" s="125">
        <v>9.6107229340676892E-2</v>
      </c>
      <c r="AZ118" s="126"/>
      <c r="BA118" s="126">
        <v>0.13440276298699383</v>
      </c>
      <c r="BB118" s="126">
        <f>[22]series!E22</f>
        <v>3.4908487114571285E-2</v>
      </c>
      <c r="BC118" s="126">
        <f>[22]series!F22</f>
        <v>0.2518699860263397</v>
      </c>
      <c r="BD118" s="126">
        <f>[22]series!G22</f>
        <v>0.71322152685908902</v>
      </c>
      <c r="BE118" s="126">
        <f>[22]series!H22</f>
        <v>0.42581831748065091</v>
      </c>
      <c r="BF118" s="126">
        <v>0.67408591508899995</v>
      </c>
      <c r="BG118" s="158">
        <f>BG117</f>
        <v>0.72984999418300001</v>
      </c>
      <c r="BH118" s="158">
        <f>BH117</f>
        <v>0.55276471376400005</v>
      </c>
      <c r="BI118" s="126">
        <v>0.29628971219099998</v>
      </c>
      <c r="BJ118" s="158">
        <f>BJ117</f>
        <v>0.38561999797800001</v>
      </c>
      <c r="BK118" s="158">
        <f>BK117</f>
        <v>0.23378859460400001</v>
      </c>
    </row>
    <row r="119" spans="1:63" ht="14.25">
      <c r="A119" s="124"/>
      <c r="Q119" s="126"/>
      <c r="R119" s="126"/>
      <c r="S119" s="126"/>
      <c r="T119" s="126"/>
      <c r="U119" s="126"/>
      <c r="V119" s="125"/>
      <c r="W119" s="125"/>
      <c r="X119" s="125"/>
      <c r="Y119" s="125"/>
      <c r="Z119" s="125"/>
      <c r="AQ119" s="130"/>
      <c r="AR119" s="130"/>
      <c r="AS119" s="130"/>
      <c r="AT119" s="130"/>
      <c r="AU119" s="130"/>
      <c r="AV119" s="130"/>
    </row>
    <row r="120" spans="1:63" ht="14.25">
      <c r="A120" s="124"/>
      <c r="AQ120" s="130"/>
      <c r="AR120" s="130"/>
      <c r="AS120" s="130"/>
      <c r="AT120" s="130"/>
      <c r="AU120" s="130"/>
      <c r="AV120" s="130"/>
    </row>
    <row r="121" spans="1:63" ht="14.25">
      <c r="A121" s="124"/>
      <c r="AQ121" s="130"/>
      <c r="AR121" s="130"/>
      <c r="AS121" s="130"/>
      <c r="AT121" s="130"/>
      <c r="AU121" s="130"/>
      <c r="AV121" s="130"/>
    </row>
    <row r="122" spans="1:63" ht="14.25">
      <c r="A122" s="124"/>
      <c r="AQ122" s="130"/>
      <c r="AR122" s="130"/>
      <c r="AS122" s="130"/>
      <c r="AT122" s="130"/>
      <c r="AU122" s="130"/>
      <c r="AV122" s="130"/>
    </row>
    <row r="123" spans="1:63" ht="14.25">
      <c r="A123" s="124"/>
      <c r="AQ123" s="130"/>
      <c r="AR123" s="130"/>
      <c r="AS123" s="130"/>
      <c r="AT123" s="130"/>
      <c r="AU123" s="130"/>
      <c r="AV123" s="130"/>
    </row>
    <row r="124" spans="1:63" ht="14.25">
      <c r="A124" s="124"/>
      <c r="AQ124" s="130"/>
      <c r="AR124" s="130"/>
      <c r="AS124" s="130"/>
      <c r="AT124" s="130"/>
      <c r="AU124" s="130"/>
      <c r="AV124" s="130"/>
    </row>
    <row r="125" spans="1:63" ht="14.25">
      <c r="A125" s="124"/>
      <c r="AQ125" s="130"/>
      <c r="AR125" s="130"/>
      <c r="AS125" s="130"/>
      <c r="AT125" s="130"/>
      <c r="AU125" s="130"/>
      <c r="AV125" s="130"/>
    </row>
    <row r="126" spans="1:63" ht="14.25">
      <c r="A126" s="124"/>
      <c r="AQ126" s="130"/>
      <c r="AR126" s="130"/>
      <c r="AS126" s="130"/>
      <c r="AT126" s="130"/>
      <c r="AU126" s="130"/>
      <c r="AV126" s="130"/>
    </row>
    <row r="127" spans="1:63" ht="14.25">
      <c r="A127" s="124"/>
      <c r="AQ127" s="130"/>
      <c r="AR127" s="130"/>
      <c r="AS127" s="130"/>
      <c r="AT127" s="130"/>
      <c r="AU127" s="130"/>
      <c r="AV127" s="130"/>
    </row>
    <row r="128" spans="1:63" ht="14.25">
      <c r="A128" s="124"/>
      <c r="AQ128" s="130"/>
      <c r="AR128" s="130"/>
      <c r="AS128" s="130"/>
      <c r="AT128" s="130"/>
      <c r="AU128" s="130"/>
      <c r="AV128" s="130"/>
    </row>
    <row r="129" spans="1:48" ht="14.25">
      <c r="A129" s="124"/>
      <c r="AQ129" s="130"/>
      <c r="AR129" s="130"/>
      <c r="AS129" s="130"/>
      <c r="AT129" s="130"/>
      <c r="AU129" s="130"/>
      <c r="AV129" s="130"/>
    </row>
    <row r="130" spans="1:48" ht="14.25">
      <c r="A130" s="124"/>
      <c r="AQ130" s="130"/>
      <c r="AR130" s="130"/>
      <c r="AS130" s="130"/>
      <c r="AT130" s="130"/>
      <c r="AU130" s="130"/>
      <c r="AV130" s="130"/>
    </row>
    <row r="131" spans="1:48" ht="14.25">
      <c r="A131" s="124"/>
      <c r="AQ131" s="130"/>
      <c r="AR131" s="130"/>
      <c r="AS131" s="130"/>
      <c r="AT131" s="130"/>
      <c r="AU131" s="130"/>
      <c r="AV131" s="130"/>
    </row>
    <row r="132" spans="1:48" ht="14.25">
      <c r="A132" s="124"/>
      <c r="AQ132" s="130"/>
      <c r="AR132" s="130"/>
      <c r="AS132" s="130"/>
      <c r="AT132" s="130"/>
      <c r="AU132" s="130"/>
      <c r="AV132" s="130"/>
    </row>
    <row r="133" spans="1:48" ht="14.25">
      <c r="A133" s="124"/>
      <c r="AQ133" s="130"/>
      <c r="AR133" s="130"/>
      <c r="AS133" s="130"/>
      <c r="AT133" s="130"/>
      <c r="AU133" s="130"/>
      <c r="AV133" s="130"/>
    </row>
    <row r="134" spans="1:48" ht="14.25">
      <c r="A134" s="124"/>
      <c r="AQ134" s="130"/>
      <c r="AR134" s="130"/>
      <c r="AS134" s="130"/>
      <c r="AT134" s="130"/>
      <c r="AU134" s="130"/>
      <c r="AV134" s="130"/>
    </row>
    <row r="135" spans="1:48" ht="14.25">
      <c r="A135" s="124"/>
      <c r="AQ135" s="130"/>
      <c r="AR135" s="130"/>
      <c r="AS135" s="130"/>
      <c r="AT135" s="130"/>
      <c r="AU135" s="130"/>
      <c r="AV135" s="130"/>
    </row>
    <row r="136" spans="1:48" ht="14.25">
      <c r="A136" s="124"/>
      <c r="AQ136" s="130"/>
      <c r="AR136" s="130"/>
      <c r="AS136" s="130"/>
      <c r="AT136" s="130"/>
      <c r="AU136" s="130"/>
      <c r="AV136" s="130"/>
    </row>
    <row r="137" spans="1:48" ht="14.25">
      <c r="A137" s="124"/>
      <c r="AQ137" s="130"/>
      <c r="AR137" s="130"/>
      <c r="AS137" s="130"/>
      <c r="AT137" s="130"/>
      <c r="AU137" s="130"/>
      <c r="AV137" s="130"/>
    </row>
    <row r="138" spans="1:48" ht="14.25">
      <c r="A138" s="124"/>
      <c r="AQ138" s="130"/>
      <c r="AR138" s="130"/>
      <c r="AS138" s="130"/>
      <c r="AT138" s="130"/>
      <c r="AU138" s="130"/>
      <c r="AV138" s="130"/>
    </row>
    <row r="139" spans="1:48" ht="14.25">
      <c r="A139" s="124"/>
      <c r="AQ139" s="130"/>
      <c r="AR139" s="130"/>
      <c r="AS139" s="130"/>
      <c r="AT139" s="130"/>
      <c r="AU139" s="130"/>
      <c r="AV139" s="130"/>
    </row>
    <row r="140" spans="1:48" ht="14.25">
      <c r="A140" s="124"/>
      <c r="AQ140" s="130"/>
      <c r="AR140" s="130"/>
      <c r="AS140" s="130"/>
      <c r="AT140" s="130"/>
      <c r="AU140" s="130"/>
      <c r="AV140" s="130"/>
    </row>
    <row r="141" spans="1:48" ht="14.25">
      <c r="A141" s="124"/>
      <c r="AQ141" s="130"/>
      <c r="AR141" s="130"/>
      <c r="AS141" s="130"/>
      <c r="AT141" s="130"/>
      <c r="AU141" s="130"/>
      <c r="AV141" s="130"/>
    </row>
    <row r="142" spans="1:48" ht="14.25">
      <c r="A142" s="124"/>
      <c r="AQ142" s="130"/>
      <c r="AR142" s="130"/>
      <c r="AS142" s="130"/>
      <c r="AT142" s="130"/>
      <c r="AU142" s="130"/>
      <c r="AV142" s="130"/>
    </row>
    <row r="143" spans="1:48" ht="14.25">
      <c r="A143" s="124"/>
      <c r="AQ143" s="130"/>
      <c r="AR143" s="130"/>
      <c r="AS143" s="130"/>
      <c r="AT143" s="130"/>
      <c r="AU143" s="130"/>
      <c r="AV143" s="130"/>
    </row>
    <row r="144" spans="1:48" ht="14.25">
      <c r="A144" s="124"/>
      <c r="AQ144" s="130"/>
      <c r="AR144" s="130"/>
      <c r="AS144" s="130"/>
      <c r="AT144" s="130"/>
      <c r="AU144" s="130"/>
      <c r="AV144" s="130"/>
    </row>
    <row r="145" spans="1:48" ht="14.25">
      <c r="A145" s="124"/>
      <c r="AQ145" s="130"/>
      <c r="AR145" s="130"/>
      <c r="AS145" s="130"/>
      <c r="AT145" s="130"/>
      <c r="AU145" s="130"/>
      <c r="AV145" s="130"/>
    </row>
    <row r="146" spans="1:48" ht="14.25">
      <c r="A146" s="124"/>
      <c r="AQ146" s="130"/>
      <c r="AR146" s="130"/>
      <c r="AS146" s="130"/>
      <c r="AT146" s="130"/>
      <c r="AU146" s="130"/>
      <c r="AV146" s="130"/>
    </row>
    <row r="147" spans="1:48" ht="14.25">
      <c r="A147" s="124"/>
      <c r="AQ147" s="130"/>
      <c r="AR147" s="130"/>
      <c r="AS147" s="130"/>
      <c r="AT147" s="130"/>
      <c r="AU147" s="130"/>
      <c r="AV147" s="130"/>
    </row>
    <row r="148" spans="1:48" ht="14.25">
      <c r="A148" s="124"/>
      <c r="AQ148" s="130"/>
      <c r="AR148" s="130"/>
      <c r="AS148" s="130"/>
      <c r="AT148" s="130"/>
      <c r="AU148" s="130"/>
      <c r="AV148" s="130"/>
    </row>
    <row r="149" spans="1:48" ht="14.25">
      <c r="A149" s="124"/>
      <c r="AQ149" s="130"/>
      <c r="AR149" s="130"/>
      <c r="AS149" s="130"/>
      <c r="AT149" s="130"/>
      <c r="AU149" s="130"/>
      <c r="AV149" s="130"/>
    </row>
    <row r="150" spans="1:48" ht="14.25">
      <c r="A150" s="124"/>
      <c r="AQ150" s="130"/>
      <c r="AR150" s="130"/>
      <c r="AS150" s="130"/>
      <c r="AT150" s="130"/>
      <c r="AU150" s="130"/>
      <c r="AV150" s="130"/>
    </row>
    <row r="151" spans="1:48" ht="14.25">
      <c r="A151" s="124"/>
      <c r="AQ151" s="130"/>
      <c r="AR151" s="130"/>
      <c r="AS151" s="130"/>
      <c r="AT151" s="130"/>
      <c r="AU151" s="130"/>
      <c r="AV151" s="130"/>
    </row>
    <row r="152" spans="1:48" ht="14.25">
      <c r="A152" s="124"/>
      <c r="AQ152" s="130"/>
      <c r="AR152" s="130"/>
      <c r="AS152" s="130"/>
      <c r="AT152" s="130"/>
      <c r="AU152" s="130"/>
      <c r="AV152" s="130"/>
    </row>
    <row r="153" spans="1:48" ht="14.25">
      <c r="A153" s="124"/>
      <c r="AQ153" s="130"/>
      <c r="AR153" s="130"/>
      <c r="AS153" s="130"/>
      <c r="AT153" s="130"/>
      <c r="AU153" s="130"/>
      <c r="AV153" s="130"/>
    </row>
    <row r="154" spans="1:48" ht="14.25">
      <c r="A154" s="124"/>
      <c r="AQ154" s="130"/>
      <c r="AR154" s="130"/>
      <c r="AS154" s="130"/>
      <c r="AT154" s="130"/>
      <c r="AU154" s="130"/>
      <c r="AV154" s="130"/>
    </row>
    <row r="155" spans="1:48" ht="14.25">
      <c r="A155" s="124"/>
      <c r="AQ155" s="130"/>
      <c r="AR155" s="130"/>
      <c r="AS155" s="130"/>
      <c r="AT155" s="130"/>
      <c r="AU155" s="130"/>
      <c r="AV155" s="130"/>
    </row>
    <row r="156" spans="1:48" ht="14.25">
      <c r="A156" s="124"/>
      <c r="AQ156" s="130"/>
      <c r="AR156" s="130"/>
      <c r="AS156" s="130"/>
      <c r="AT156" s="130"/>
      <c r="AU156" s="130"/>
      <c r="AV156" s="130"/>
    </row>
    <row r="157" spans="1:48" ht="14.25">
      <c r="A157" s="124"/>
      <c r="AQ157" s="130"/>
      <c r="AR157" s="130"/>
      <c r="AS157" s="130"/>
      <c r="AT157" s="130"/>
      <c r="AU157" s="130"/>
      <c r="AV157" s="130"/>
    </row>
    <row r="158" spans="1:48" ht="14.25">
      <c r="A158" s="124"/>
      <c r="AQ158" s="130"/>
      <c r="AR158" s="130"/>
      <c r="AS158" s="130"/>
      <c r="AT158" s="130"/>
      <c r="AU158" s="130"/>
      <c r="AV158" s="130"/>
    </row>
    <row r="159" spans="1:48" ht="14.25">
      <c r="A159" s="124"/>
      <c r="AQ159" s="130"/>
      <c r="AR159" s="130"/>
      <c r="AS159" s="130"/>
      <c r="AT159" s="130"/>
      <c r="AU159" s="130"/>
      <c r="AV159" s="130"/>
    </row>
    <row r="160" spans="1:48" ht="14.25">
      <c r="A160" s="124"/>
      <c r="AQ160" s="130"/>
      <c r="AR160" s="130"/>
      <c r="AS160" s="130"/>
      <c r="AT160" s="130"/>
      <c r="AU160" s="130"/>
      <c r="AV160" s="130"/>
    </row>
    <row r="161" spans="1:48" ht="14.25">
      <c r="A161" s="124"/>
      <c r="AQ161" s="130"/>
      <c r="AR161" s="130"/>
      <c r="AS161" s="130"/>
      <c r="AT161" s="130"/>
      <c r="AU161" s="130"/>
      <c r="AV161" s="130"/>
    </row>
    <row r="162" spans="1:48" ht="14.25">
      <c r="A162" s="124"/>
      <c r="AQ162" s="130"/>
      <c r="AR162" s="130"/>
      <c r="AS162" s="130"/>
      <c r="AT162" s="130"/>
      <c r="AU162" s="130"/>
      <c r="AV162" s="130"/>
    </row>
    <row r="163" spans="1:48" ht="14.25">
      <c r="A163" s="124"/>
      <c r="AQ163" s="130"/>
      <c r="AR163" s="130"/>
      <c r="AS163" s="130"/>
      <c r="AT163" s="130"/>
      <c r="AU163" s="130"/>
      <c r="AV163" s="130"/>
    </row>
    <row r="164" spans="1:48" ht="14.25">
      <c r="A164" s="124"/>
      <c r="AQ164" s="130"/>
      <c r="AR164" s="130"/>
      <c r="AS164" s="130"/>
      <c r="AT164" s="130"/>
      <c r="AU164" s="130"/>
      <c r="AV164" s="130"/>
    </row>
    <row r="165" spans="1:48" ht="14.25">
      <c r="A165" s="124"/>
    </row>
    <row r="166" spans="1:48" ht="14.25">
      <c r="A166" s="124"/>
    </row>
    <row r="167" spans="1:48" ht="14.25">
      <c r="A167" s="124"/>
    </row>
    <row r="168" spans="1:48" ht="14.25">
      <c r="A168" s="124"/>
    </row>
    <row r="169" spans="1:48" ht="14.25">
      <c r="A169" s="124"/>
    </row>
    <row r="170" spans="1:48" ht="14.25">
      <c r="A170" s="124"/>
    </row>
    <row r="171" spans="1:48" ht="14.25">
      <c r="A171" s="124"/>
    </row>
    <row r="172" spans="1:48" ht="14.25">
      <c r="A172" s="124"/>
    </row>
    <row r="173" spans="1:48" ht="14.25">
      <c r="A173" s="124"/>
    </row>
    <row r="174" spans="1:48" ht="14.25">
      <c r="A174" s="124"/>
    </row>
    <row r="175" spans="1:48" ht="14.25">
      <c r="A175" s="124"/>
    </row>
    <row r="176" spans="1:48" ht="14.25">
      <c r="A176" s="124"/>
    </row>
    <row r="177" spans="1:1" ht="14.25">
      <c r="A177" s="124"/>
    </row>
    <row r="178" spans="1:1" ht="14.25">
      <c r="A178" s="124"/>
    </row>
    <row r="179" spans="1:1" ht="14.25">
      <c r="A179" s="124"/>
    </row>
    <row r="180" spans="1:1" ht="14.25">
      <c r="A180" s="124"/>
    </row>
    <row r="181" spans="1:1" ht="14.25">
      <c r="A181" s="124"/>
    </row>
    <row r="182" spans="1:1" ht="14.25">
      <c r="A182" s="124"/>
    </row>
    <row r="183" spans="1:1" ht="14.25">
      <c r="A183" s="124"/>
    </row>
    <row r="184" spans="1:1" ht="14.25">
      <c r="A184" s="124"/>
    </row>
    <row r="185" spans="1:1" ht="14.25">
      <c r="A185" s="124"/>
    </row>
    <row r="186" spans="1:1" ht="14.25">
      <c r="A186" s="124"/>
    </row>
    <row r="187" spans="1:1" ht="14.25">
      <c r="A187" s="124"/>
    </row>
    <row r="188" spans="1:1" ht="14.25">
      <c r="A188" s="124"/>
    </row>
    <row r="189" spans="1:1" ht="14.25">
      <c r="A189" s="124"/>
    </row>
    <row r="190" spans="1:1" ht="14.25">
      <c r="A190" s="124"/>
    </row>
    <row r="191" spans="1:1" ht="14.25">
      <c r="A191" s="124"/>
    </row>
    <row r="192" spans="1:1" ht="14.25">
      <c r="A192" s="124"/>
    </row>
    <row r="193" spans="1:1" ht="14.25">
      <c r="A193" s="124"/>
    </row>
    <row r="194" spans="1:1" ht="14.25">
      <c r="A194" s="124"/>
    </row>
    <row r="195" spans="1:1" ht="14.25">
      <c r="A195" s="124"/>
    </row>
    <row r="196" spans="1:1" ht="14.25">
      <c r="A196" s="124"/>
    </row>
    <row r="197" spans="1:1" ht="14.25">
      <c r="A197" s="124"/>
    </row>
    <row r="198" spans="1:1" ht="14.25">
      <c r="A198" s="124"/>
    </row>
    <row r="199" spans="1:1" ht="14.25">
      <c r="A199" s="124"/>
    </row>
    <row r="200" spans="1:1" ht="14.25">
      <c r="A200" s="124"/>
    </row>
    <row r="201" spans="1:1" ht="14.25">
      <c r="A201" s="124"/>
    </row>
    <row r="202" spans="1:1" ht="14.25">
      <c r="A202" s="124"/>
    </row>
    <row r="203" spans="1:1" ht="14.25">
      <c r="A203" s="124"/>
    </row>
    <row r="204" spans="1:1" ht="14.25">
      <c r="A204" s="124"/>
    </row>
    <row r="205" spans="1:1" ht="14.25">
      <c r="A205" s="124"/>
    </row>
    <row r="206" spans="1:1" ht="14.25">
      <c r="A206" s="124"/>
    </row>
    <row r="207" spans="1:1" ht="14.25">
      <c r="A207" s="124"/>
    </row>
    <row r="208" spans="1:1" ht="14.25">
      <c r="A208" s="124"/>
    </row>
    <row r="209" spans="1:1" ht="14.25">
      <c r="A209" s="124"/>
    </row>
  </sheetData>
  <mergeCells count="11">
    <mergeCell ref="B3:F3"/>
    <mergeCell ref="G3:K3"/>
    <mergeCell ref="L3:P3"/>
    <mergeCell ref="Q3:U3"/>
    <mergeCell ref="V3:Z3"/>
    <mergeCell ref="AQ4:AS4"/>
    <mergeCell ref="AT4:AV4"/>
    <mergeCell ref="AY4:BA4"/>
    <mergeCell ref="AA3:AE3"/>
    <mergeCell ref="AF3:AJ3"/>
    <mergeCell ref="AK3:AO3"/>
  </mergeCells>
  <phoneticPr fontId="101" type="noConversion"/>
  <pageMargins left="0.7" right="0.7" top="0.75" bottom="0.75" header="0.3" footer="0.3"/>
  <pageSetup orientation="portrait"/>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59999389629810485"/>
  </sheetPr>
  <dimension ref="C1:K24"/>
  <sheetViews>
    <sheetView workbookViewId="0">
      <pane xSplit="3" ySplit="3" topLeftCell="D4" activePane="bottomRight" state="frozen"/>
      <selection activeCell="K10" sqref="K10"/>
      <selection pane="topRight" activeCell="K10" sqref="K10"/>
      <selection pane="bottomLeft" activeCell="K10" sqref="K10"/>
      <selection pane="bottomRight" activeCell="E10" sqref="E10"/>
    </sheetView>
  </sheetViews>
  <sheetFormatPr defaultColWidth="10.42578125" defaultRowHeight="15"/>
  <cols>
    <col min="1" max="2" width="10.42578125" style="145"/>
    <col min="3" max="3" width="36.42578125" style="145" customWidth="1"/>
    <col min="4" max="7" width="18.7109375" style="145" customWidth="1"/>
    <col min="8" max="8" width="18.7109375" style="146" customWidth="1"/>
    <col min="9" max="11" width="18.42578125" style="146" customWidth="1"/>
    <col min="12" max="23" width="18.7109375" style="145" customWidth="1"/>
    <col min="24" max="27" width="15.7109375" style="145" customWidth="1"/>
    <col min="28" max="16384" width="10.42578125" style="145"/>
  </cols>
  <sheetData>
    <row r="1" spans="3:11" ht="20.25">
      <c r="I1" s="144"/>
      <c r="J1" s="144"/>
      <c r="K1" s="144"/>
    </row>
    <row r="2" spans="3:11" ht="33" customHeight="1" thickBot="1">
      <c r="C2" s="305" t="s">
        <v>518</v>
      </c>
      <c r="D2" s="305"/>
      <c r="E2" s="305"/>
      <c r="F2" s="305"/>
      <c r="G2" s="285"/>
      <c r="H2" s="285"/>
      <c r="I2" s="285"/>
      <c r="J2" s="144"/>
      <c r="K2" s="144"/>
    </row>
    <row r="3" spans="3:11" s="147" customFormat="1" ht="69" customHeight="1" thickTop="1">
      <c r="C3" s="303" t="s">
        <v>531</v>
      </c>
      <c r="D3" s="294" t="s">
        <v>515</v>
      </c>
      <c r="E3" s="295" t="s">
        <v>516</v>
      </c>
      <c r="F3" s="295" t="s">
        <v>517</v>
      </c>
      <c r="G3" s="145"/>
      <c r="I3" s="138"/>
      <c r="J3" s="144"/>
      <c r="K3" s="144"/>
    </row>
    <row r="4" spans="3:11" s="147" customFormat="1" ht="28.35" customHeight="1">
      <c r="C4" s="296" t="s">
        <v>345</v>
      </c>
      <c r="D4" s="297">
        <v>6.1516190872217269E-2</v>
      </c>
      <c r="E4" s="297">
        <f>[5]RUDataSeriesGPerc!AT5</f>
        <v>1.1492687733611673E-2</v>
      </c>
      <c r="F4" s="297">
        <v>1.2565439849930637E-2</v>
      </c>
      <c r="G4" s="145"/>
      <c r="I4" s="138"/>
      <c r="J4" s="144"/>
      <c r="K4" s="144"/>
    </row>
    <row r="5" spans="3:11" ht="28.35" customHeight="1">
      <c r="C5" s="296" t="s">
        <v>221</v>
      </c>
      <c r="D5" s="297">
        <v>4.4513201319294371E-2</v>
      </c>
      <c r="E5" s="297">
        <f>[5]RUDataSeriesGPerc!AV137</f>
        <v>-5.2663283951568385E-3</v>
      </c>
      <c r="F5" s="297">
        <v>-1.3728996425910189E-4</v>
      </c>
      <c r="I5" s="138"/>
      <c r="J5" s="144"/>
      <c r="K5" s="144"/>
    </row>
    <row r="6" spans="3:11" ht="28.35" customHeight="1">
      <c r="C6" s="296" t="s">
        <v>346</v>
      </c>
      <c r="D6" s="297">
        <v>6.0138139162965176E-2</v>
      </c>
      <c r="E6" s="297">
        <f>[5]RUDataSeriesGPerc!AV138</f>
        <v>4.5891079695503656E-3</v>
      </c>
      <c r="F6" s="297">
        <v>9.4700983122804061E-3</v>
      </c>
      <c r="I6" s="138"/>
      <c r="J6" s="144"/>
      <c r="K6" s="144"/>
    </row>
    <row r="7" spans="3:11" ht="28.35" customHeight="1">
      <c r="C7" s="298" t="s">
        <v>347</v>
      </c>
      <c r="D7" s="297">
        <v>7.3711771713891094E-2</v>
      </c>
      <c r="E7" s="297">
        <f>[5]RUDataSeriesGPerc!$AT$95</f>
        <v>3.3433276839851533E-2</v>
      </c>
      <c r="F7" s="297">
        <v>2.0913644257313013E-2</v>
      </c>
      <c r="I7" s="138"/>
      <c r="J7" s="144"/>
      <c r="K7" s="144"/>
    </row>
    <row r="8" spans="3:11" ht="28.35" customHeight="1">
      <c r="C8" s="301" t="s">
        <v>348</v>
      </c>
      <c r="D8" s="299">
        <v>8.429208104130681E-2</v>
      </c>
      <c r="E8" s="299">
        <f>[5]RUDataSeriesGPerc!AT105</f>
        <v>6.241432215768028E-2</v>
      </c>
      <c r="F8" s="299">
        <v>2.9944550450546892E-2</v>
      </c>
      <c r="I8" s="138"/>
      <c r="J8" s="144"/>
      <c r="K8" s="144"/>
    </row>
    <row r="9" spans="3:11" ht="28.35" customHeight="1">
      <c r="C9" s="301" t="s">
        <v>349</v>
      </c>
      <c r="D9" s="299">
        <v>9.0947531645221069E-2</v>
      </c>
      <c r="E9" s="299">
        <f>[5]RUDataSeriesGPerc!AT115</f>
        <v>9.9024288351204914E-2</v>
      </c>
      <c r="F9" s="299">
        <v>3.9615584020876504E-2</v>
      </c>
      <c r="I9" s="138"/>
      <c r="J9" s="144"/>
      <c r="K9" s="144"/>
    </row>
    <row r="10" spans="3:11" ht="28.35" customHeight="1">
      <c r="C10" s="301" t="s">
        <v>350</v>
      </c>
      <c r="D10" s="299">
        <v>9.8312766494635495E-2</v>
      </c>
      <c r="E10" s="299">
        <f>[5]RUDataSeriesGPerc!AT125</f>
        <v>0.13444787590783025</v>
      </c>
      <c r="F10" s="299">
        <v>4.7328218615640738E-2</v>
      </c>
      <c r="I10" s="138"/>
      <c r="J10" s="144"/>
      <c r="K10" s="144"/>
    </row>
    <row r="11" spans="3:11" ht="28.35" customHeight="1" thickBot="1">
      <c r="C11" s="302" t="s">
        <v>351</v>
      </c>
      <c r="D11" s="300">
        <v>0.10421599812533833</v>
      </c>
      <c r="E11" s="300">
        <f>[5]RUDataSeriesGPerc!AT135</f>
        <v>0.17005510675210989</v>
      </c>
      <c r="F11" s="300">
        <v>5.728041130002004E-2</v>
      </c>
      <c r="I11" s="138"/>
      <c r="J11" s="144"/>
      <c r="K11" s="144"/>
    </row>
    <row r="12" spans="3:11" ht="28.35" customHeight="1" thickTop="1">
      <c r="C12" s="148"/>
      <c r="D12" s="148"/>
      <c r="E12" s="139"/>
      <c r="I12" s="138"/>
      <c r="J12" s="144"/>
      <c r="K12" s="144"/>
    </row>
    <row r="13" spans="3:11" ht="12" customHeight="1">
      <c r="C13" s="137"/>
      <c r="D13" s="137"/>
      <c r="E13" s="139"/>
      <c r="H13" s="149"/>
      <c r="I13" s="138"/>
      <c r="J13" s="144"/>
      <c r="K13" s="144"/>
    </row>
    <row r="14" spans="3:11" ht="20.25">
      <c r="C14" s="304" t="s">
        <v>532</v>
      </c>
      <c r="D14" s="304"/>
      <c r="E14" s="304"/>
      <c r="F14" s="304"/>
      <c r="I14" s="138"/>
      <c r="J14" s="144"/>
      <c r="K14" s="144"/>
    </row>
    <row r="15" spans="3:11" ht="17.100000000000001" customHeight="1">
      <c r="C15" s="304"/>
      <c r="D15" s="304"/>
      <c r="E15" s="304"/>
      <c r="F15" s="304"/>
      <c r="G15" s="286"/>
      <c r="H15" s="286"/>
      <c r="I15" s="286"/>
      <c r="J15" s="286"/>
      <c r="K15" s="286"/>
    </row>
    <row r="16" spans="3:11" ht="17.100000000000001" customHeight="1">
      <c r="C16" s="304"/>
      <c r="D16" s="304"/>
      <c r="E16" s="304"/>
      <c r="F16" s="304"/>
      <c r="G16" s="286"/>
      <c r="H16" s="286"/>
      <c r="I16" s="286"/>
      <c r="J16" s="286"/>
      <c r="K16" s="286"/>
    </row>
    <row r="17" spans="3:11" ht="15.6" customHeight="1">
      <c r="C17" s="304"/>
      <c r="D17" s="304"/>
      <c r="E17" s="304"/>
      <c r="F17" s="304"/>
      <c r="G17" s="286"/>
      <c r="H17" s="286"/>
      <c r="I17" s="286"/>
      <c r="J17" s="286"/>
      <c r="K17" s="286"/>
    </row>
    <row r="18" spans="3:11" ht="15.6" customHeight="1">
      <c r="C18" s="150"/>
      <c r="D18" s="150"/>
      <c r="E18" s="151"/>
      <c r="F18" s="151"/>
      <c r="G18" s="286"/>
      <c r="H18" s="286"/>
      <c r="I18" s="286"/>
      <c r="J18" s="286"/>
      <c r="K18" s="286"/>
    </row>
    <row r="19" spans="3:11">
      <c r="C19" s="150"/>
      <c r="D19" s="150"/>
      <c r="E19" s="151"/>
      <c r="F19" s="151"/>
      <c r="G19" s="151"/>
      <c r="H19" s="152"/>
      <c r="I19" s="152"/>
      <c r="J19" s="152"/>
      <c r="K19" s="152"/>
    </row>
    <row r="20" spans="3:11">
      <c r="C20" s="150"/>
      <c r="D20" s="150"/>
      <c r="E20" s="151"/>
      <c r="F20" s="151"/>
      <c r="G20" s="151"/>
      <c r="H20" s="152"/>
      <c r="I20" s="152"/>
      <c r="J20" s="152"/>
      <c r="K20" s="152"/>
    </row>
    <row r="21" spans="3:11" ht="20.25">
      <c r="C21" s="284"/>
      <c r="D21" s="143"/>
      <c r="E21" s="143"/>
      <c r="F21" s="143"/>
      <c r="G21" s="151"/>
      <c r="H21" s="152"/>
      <c r="I21" s="152"/>
      <c r="J21" s="152"/>
      <c r="K21" s="152"/>
    </row>
    <row r="22" spans="3:11" ht="20.25">
      <c r="C22" s="150"/>
      <c r="D22" s="150"/>
      <c r="E22" s="151"/>
      <c r="F22" s="151"/>
      <c r="G22" s="143"/>
      <c r="H22" s="144"/>
      <c r="I22" s="152"/>
      <c r="J22" s="152"/>
      <c r="K22" s="152"/>
    </row>
    <row r="23" spans="3:11">
      <c r="C23" s="153"/>
      <c r="D23" s="153"/>
      <c r="E23" s="151"/>
      <c r="F23" s="151"/>
      <c r="G23" s="151"/>
      <c r="H23" s="152"/>
      <c r="I23" s="152"/>
      <c r="J23" s="152"/>
      <c r="K23" s="152"/>
    </row>
    <row r="24" spans="3:11">
      <c r="G24" s="151"/>
      <c r="H24" s="154"/>
      <c r="I24" s="154"/>
      <c r="J24" s="154"/>
      <c r="K24" s="154"/>
    </row>
  </sheetData>
  <mergeCells count="2">
    <mergeCell ref="C14:F17"/>
    <mergeCell ref="C2:F2"/>
  </mergeCells>
  <phoneticPr fontId="101" type="noConversion"/>
  <pageMargins left="0.75" right="0.75" top="1" bottom="1" header="0.5" footer="0.5"/>
  <pageSetup paperSize="9" scale="90" orientation="landscape"/>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A1"/>
  <sheetViews>
    <sheetView workbookViewId="0">
      <selection activeCell="L34" sqref="L34"/>
    </sheetView>
  </sheetViews>
  <sheetFormatPr defaultColWidth="8.85546875" defaultRowHeight="15"/>
  <sheetData/>
  <phoneticPr fontId="101" type="noConversion"/>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A1:BU124"/>
  <sheetViews>
    <sheetView workbookViewId="0">
      <pane xSplit="1" ySplit="5" topLeftCell="B96" activePane="bottomRight" state="frozen"/>
      <selection activeCell="A121" sqref="A121:A124"/>
      <selection pane="topRight" activeCell="A121" sqref="A121:A124"/>
      <selection pane="bottomLeft" activeCell="A121" sqref="A121:A124"/>
      <selection pane="bottomRight" activeCell="N125" sqref="N125"/>
    </sheetView>
  </sheetViews>
  <sheetFormatPr defaultColWidth="10.85546875" defaultRowHeight="15"/>
  <cols>
    <col min="1" max="8" width="10.85546875" style="23"/>
    <col min="9" max="9" width="8.7109375" style="23" customWidth="1"/>
    <col min="10" max="10" width="8.7109375" style="255" customWidth="1"/>
    <col min="11" max="12" width="8.7109375" style="23" customWidth="1"/>
    <col min="13" max="13" width="2.7109375" style="23" customWidth="1"/>
    <col min="14" max="19" width="10.85546875" style="23"/>
    <col min="20" max="20" width="11.28515625" style="23" customWidth="1"/>
    <col min="21" max="21" width="16.28515625" style="23" customWidth="1"/>
    <col min="22" max="26" width="10.85546875" style="23"/>
    <col min="27" max="27" width="10.85546875" style="255"/>
    <col min="28" max="28" width="1.7109375" style="275" customWidth="1"/>
    <col min="29" max="32" width="10.85546875" style="23"/>
    <col min="33" max="33" width="10.85546875" style="264"/>
    <col min="36" max="36" width="10.85546875" style="23"/>
    <col min="37" max="37" width="10.85546875" style="267"/>
    <col min="38" max="40" width="10.85546875" style="23"/>
    <col min="41" max="41" width="10.85546875" style="264"/>
    <col min="42" max="44" width="10.85546875" style="23"/>
    <col min="45" max="45" width="10.85546875" style="264"/>
    <col min="46" max="48" width="10.85546875" style="23"/>
    <col min="49" max="49" width="10.85546875" style="264"/>
    <col min="50" max="16384" width="10.85546875" style="23"/>
  </cols>
  <sheetData>
    <row r="1" spans="1:73" ht="17.100000000000001" customHeight="1">
      <c r="A1" s="23" t="s">
        <v>502</v>
      </c>
      <c r="I1" s="271" t="s">
        <v>503</v>
      </c>
      <c r="J1" s="272" t="s">
        <v>503</v>
      </c>
      <c r="K1" s="271" t="s">
        <v>503</v>
      </c>
      <c r="L1" s="271" t="s">
        <v>503</v>
      </c>
      <c r="W1" s="271" t="s">
        <v>510</v>
      </c>
      <c r="X1" s="271" t="s">
        <v>510</v>
      </c>
      <c r="Y1" s="271" t="s">
        <v>510</v>
      </c>
      <c r="Z1" s="271" t="s">
        <v>510</v>
      </c>
      <c r="AA1" s="272" t="s">
        <v>510</v>
      </c>
      <c r="AC1" s="23" t="s">
        <v>497</v>
      </c>
      <c r="AG1" s="280" t="s">
        <v>513</v>
      </c>
      <c r="AH1" s="281" t="s">
        <v>513</v>
      </c>
      <c r="AI1" s="281" t="s">
        <v>512</v>
      </c>
      <c r="AJ1" s="282" t="s">
        <v>512</v>
      </c>
    </row>
    <row r="2" spans="1:73" ht="24.95" customHeight="1">
      <c r="B2" s="308" t="s">
        <v>480</v>
      </c>
      <c r="C2" s="309" t="s">
        <v>192</v>
      </c>
      <c r="D2" s="309" t="s">
        <v>169</v>
      </c>
      <c r="E2" s="309" t="s">
        <v>135</v>
      </c>
      <c r="F2" s="309" t="s">
        <v>483</v>
      </c>
      <c r="G2" s="311" t="s">
        <v>481</v>
      </c>
      <c r="H2" s="308" t="s">
        <v>498</v>
      </c>
      <c r="I2" s="312" t="s">
        <v>501</v>
      </c>
      <c r="J2" s="313" t="s">
        <v>504</v>
      </c>
      <c r="K2" s="314" t="s">
        <v>505</v>
      </c>
      <c r="L2" s="315" t="s">
        <v>506</v>
      </c>
      <c r="M2" s="257"/>
      <c r="N2" s="308" t="s">
        <v>480</v>
      </c>
      <c r="O2" s="317" t="s">
        <v>509</v>
      </c>
      <c r="P2" s="309" t="s">
        <v>192</v>
      </c>
      <c r="Q2" s="309" t="s">
        <v>169</v>
      </c>
      <c r="R2" s="309" t="s">
        <v>135</v>
      </c>
      <c r="S2" s="309" t="s">
        <v>193</v>
      </c>
      <c r="T2" s="309" t="s">
        <v>198</v>
      </c>
      <c r="U2" s="311" t="s">
        <v>481</v>
      </c>
      <c r="V2" s="308" t="s">
        <v>508</v>
      </c>
      <c r="W2" s="312" t="s">
        <v>501</v>
      </c>
      <c r="X2" s="313" t="s">
        <v>504</v>
      </c>
      <c r="Y2" s="314" t="s">
        <v>505</v>
      </c>
      <c r="Z2" s="315" t="s">
        <v>506</v>
      </c>
      <c r="AA2" s="316" t="s">
        <v>514</v>
      </c>
      <c r="AC2" s="254" t="s">
        <v>218</v>
      </c>
      <c r="AD2" s="254" t="s">
        <v>219</v>
      </c>
      <c r="AE2" s="254" t="s">
        <v>346</v>
      </c>
      <c r="AF2" s="254" t="s">
        <v>221</v>
      </c>
      <c r="AG2" s="265" t="s">
        <v>218</v>
      </c>
      <c r="AH2" s="254" t="s">
        <v>219</v>
      </c>
      <c r="AI2" s="254" t="s">
        <v>346</v>
      </c>
      <c r="AJ2" s="254" t="s">
        <v>221</v>
      </c>
      <c r="AK2" s="265" t="s">
        <v>218</v>
      </c>
      <c r="AL2" s="254" t="s">
        <v>219</v>
      </c>
      <c r="AM2" s="254" t="s">
        <v>346</v>
      </c>
      <c r="AN2" s="254" t="s">
        <v>221</v>
      </c>
      <c r="AO2" s="265" t="s">
        <v>218</v>
      </c>
      <c r="AP2" s="254" t="s">
        <v>219</v>
      </c>
      <c r="AQ2" s="254" t="s">
        <v>346</v>
      </c>
      <c r="AR2" s="254" t="s">
        <v>221</v>
      </c>
      <c r="AS2" s="265" t="s">
        <v>218</v>
      </c>
      <c r="AT2" s="254" t="s">
        <v>219</v>
      </c>
      <c r="AU2" s="254" t="s">
        <v>346</v>
      </c>
      <c r="AV2" s="254" t="s">
        <v>221</v>
      </c>
      <c r="AW2" s="265" t="s">
        <v>218</v>
      </c>
      <c r="AX2" s="287" t="s">
        <v>219</v>
      </c>
      <c r="AY2" s="287" t="s">
        <v>346</v>
      </c>
      <c r="AZ2" s="287" t="s">
        <v>221</v>
      </c>
      <c r="BB2" s="168" t="s">
        <v>401</v>
      </c>
      <c r="BC2" s="18"/>
      <c r="BD2" s="18"/>
      <c r="BE2" s="18"/>
      <c r="BF2" s="18"/>
      <c r="BG2" s="18"/>
      <c r="BH2" s="18"/>
      <c r="BI2" s="18"/>
      <c r="BJ2" s="18"/>
      <c r="BK2" s="18"/>
      <c r="BL2" s="18"/>
      <c r="BM2" s="18"/>
      <c r="BN2" s="18"/>
      <c r="BO2" s="18"/>
      <c r="BP2" s="18"/>
      <c r="BQ2" s="18"/>
      <c r="BR2" s="18"/>
      <c r="BS2" s="18"/>
      <c r="BT2" s="18"/>
      <c r="BU2" s="18"/>
    </row>
    <row r="3" spans="1:73" ht="24.95" customHeight="1">
      <c r="B3" s="308"/>
      <c r="C3" s="310"/>
      <c r="D3" s="310"/>
      <c r="E3" s="310"/>
      <c r="F3" s="310"/>
      <c r="G3" s="311"/>
      <c r="H3" s="308"/>
      <c r="I3" s="312"/>
      <c r="J3" s="313"/>
      <c r="K3" s="314"/>
      <c r="L3" s="315"/>
      <c r="M3" s="254"/>
      <c r="N3" s="308"/>
      <c r="O3" s="317"/>
      <c r="P3" s="310"/>
      <c r="Q3" s="310"/>
      <c r="R3" s="310"/>
      <c r="S3" s="310"/>
      <c r="T3" s="310"/>
      <c r="U3" s="311"/>
      <c r="V3" s="308"/>
      <c r="W3" s="312"/>
      <c r="X3" s="313"/>
      <c r="Y3" s="314"/>
      <c r="Z3" s="315"/>
      <c r="AA3" s="316"/>
      <c r="AB3" s="276"/>
      <c r="AC3" s="254"/>
      <c r="AD3" s="254"/>
      <c r="AE3" s="254"/>
      <c r="AF3" s="254"/>
      <c r="AG3" s="278" t="s">
        <v>511</v>
      </c>
      <c r="AH3" s="279" t="s">
        <v>511</v>
      </c>
      <c r="AI3" s="279" t="s">
        <v>511</v>
      </c>
      <c r="AJ3" s="279" t="s">
        <v>511</v>
      </c>
      <c r="AK3" s="265"/>
      <c r="AL3" s="254"/>
      <c r="AM3" s="254"/>
      <c r="AN3" s="254"/>
      <c r="AO3" s="265"/>
      <c r="AP3" s="254"/>
      <c r="AQ3" s="254"/>
      <c r="AR3" s="254"/>
      <c r="AS3" s="265"/>
      <c r="AT3" s="254"/>
      <c r="AU3" s="254"/>
      <c r="AV3" s="254"/>
      <c r="AW3" s="265"/>
      <c r="BB3" s="306" t="s">
        <v>352</v>
      </c>
      <c r="BC3" s="306"/>
      <c r="BD3" s="306"/>
      <c r="BE3" s="306" t="s">
        <v>384</v>
      </c>
      <c r="BF3" s="306"/>
      <c r="BG3" s="306"/>
      <c r="BH3" s="306" t="s">
        <v>0</v>
      </c>
      <c r="BI3" s="306"/>
      <c r="BJ3" s="306"/>
      <c r="BK3" s="306" t="s">
        <v>1</v>
      </c>
      <c r="BL3" s="306"/>
      <c r="BM3" s="306"/>
      <c r="BN3" s="306"/>
      <c r="BO3" s="306"/>
      <c r="BP3" s="306"/>
      <c r="BQ3" s="306"/>
      <c r="BR3" s="288"/>
      <c r="BS3" s="307" t="s">
        <v>2</v>
      </c>
      <c r="BT3" s="307"/>
      <c r="BU3" s="289"/>
    </row>
    <row r="4" spans="1:73" ht="24.95" customHeight="1">
      <c r="A4" s="23" t="s">
        <v>499</v>
      </c>
      <c r="B4" s="254" t="s">
        <v>352</v>
      </c>
      <c r="C4" s="254" t="s">
        <v>352</v>
      </c>
      <c r="D4" s="254" t="s">
        <v>352</v>
      </c>
      <c r="E4" s="254" t="s">
        <v>352</v>
      </c>
      <c r="F4" s="254" t="s">
        <v>352</v>
      </c>
      <c r="G4" s="254" t="s">
        <v>352</v>
      </c>
      <c r="H4" s="254" t="s">
        <v>352</v>
      </c>
      <c r="I4" s="254" t="s">
        <v>352</v>
      </c>
      <c r="J4" s="273" t="s">
        <v>352</v>
      </c>
      <c r="K4" s="254" t="s">
        <v>352</v>
      </c>
      <c r="L4" s="254" t="s">
        <v>352</v>
      </c>
      <c r="M4" s="254"/>
      <c r="N4" s="254" t="s">
        <v>1</v>
      </c>
      <c r="O4" s="254" t="s">
        <v>1</v>
      </c>
      <c r="P4" s="254" t="s">
        <v>1</v>
      </c>
      <c r="Q4" s="254" t="s">
        <v>1</v>
      </c>
      <c r="R4" s="254" t="s">
        <v>1</v>
      </c>
      <c r="S4" s="254" t="s">
        <v>1</v>
      </c>
      <c r="T4" s="254" t="s">
        <v>1</v>
      </c>
      <c r="U4" s="254" t="s">
        <v>507</v>
      </c>
      <c r="V4" s="254" t="s">
        <v>507</v>
      </c>
      <c r="W4" s="254" t="s">
        <v>507</v>
      </c>
      <c r="X4" s="254" t="s">
        <v>507</v>
      </c>
      <c r="Y4" s="254" t="s">
        <v>507</v>
      </c>
      <c r="Z4" s="254" t="s">
        <v>507</v>
      </c>
      <c r="AA4" s="273" t="s">
        <v>507</v>
      </c>
      <c r="AC4" s="254" t="s">
        <v>1</v>
      </c>
      <c r="AD4" s="254" t="s">
        <v>1</v>
      </c>
      <c r="AE4" s="254" t="s">
        <v>1</v>
      </c>
      <c r="AF4" s="254" t="s">
        <v>1</v>
      </c>
      <c r="AG4" s="265" t="s">
        <v>352</v>
      </c>
      <c r="AH4" s="254" t="s">
        <v>352</v>
      </c>
      <c r="AI4" s="254" t="s">
        <v>352</v>
      </c>
      <c r="AJ4" s="254" t="s">
        <v>352</v>
      </c>
      <c r="AK4" s="265" t="s">
        <v>355</v>
      </c>
      <c r="AL4" s="254" t="s">
        <v>355</v>
      </c>
      <c r="AM4" s="254" t="s">
        <v>355</v>
      </c>
      <c r="AN4" s="254" t="s">
        <v>355</v>
      </c>
      <c r="AO4" s="265" t="s">
        <v>372</v>
      </c>
      <c r="AP4" s="254" t="s">
        <v>372</v>
      </c>
      <c r="AQ4" s="254" t="s">
        <v>372</v>
      </c>
      <c r="AR4" s="254" t="s">
        <v>372</v>
      </c>
      <c r="AS4" s="265" t="s">
        <v>0</v>
      </c>
      <c r="AT4" s="254" t="s">
        <v>0</v>
      </c>
      <c r="AU4" s="254" t="s">
        <v>0</v>
      </c>
      <c r="AV4" s="254" t="s">
        <v>0</v>
      </c>
      <c r="AW4" s="265" t="s">
        <v>374</v>
      </c>
      <c r="AX4" s="287" t="s">
        <v>374</v>
      </c>
      <c r="AY4" s="287" t="s">
        <v>374</v>
      </c>
      <c r="AZ4" s="287" t="s">
        <v>374</v>
      </c>
      <c r="BB4" s="163" t="s">
        <v>382</v>
      </c>
      <c r="BC4" s="163" t="s">
        <v>383</v>
      </c>
      <c r="BD4" s="163" t="s">
        <v>398</v>
      </c>
      <c r="BE4" s="163" t="s">
        <v>382</v>
      </c>
      <c r="BF4" s="163" t="s">
        <v>383</v>
      </c>
      <c r="BG4" s="163" t="s">
        <v>398</v>
      </c>
      <c r="BH4" s="163" t="s">
        <v>382</v>
      </c>
      <c r="BI4" s="163" t="s">
        <v>383</v>
      </c>
      <c r="BJ4" s="163" t="s">
        <v>398</v>
      </c>
      <c r="BK4" s="163" t="s">
        <v>382</v>
      </c>
      <c r="BL4" s="163" t="s">
        <v>383</v>
      </c>
      <c r="BM4" s="163" t="s">
        <v>398</v>
      </c>
      <c r="BN4" s="163" t="s">
        <v>402</v>
      </c>
      <c r="BO4" s="163" t="s">
        <v>400</v>
      </c>
      <c r="BP4" s="163" t="s">
        <v>383</v>
      </c>
      <c r="BQ4" s="163" t="s">
        <v>398</v>
      </c>
      <c r="BR4" s="163" t="s">
        <v>402</v>
      </c>
      <c r="BS4" s="163" t="s">
        <v>382</v>
      </c>
      <c r="BT4" s="163" t="s">
        <v>383</v>
      </c>
      <c r="BU4" s="163" t="s">
        <v>398</v>
      </c>
    </row>
    <row r="5" spans="1:73" ht="18" customHeight="1">
      <c r="A5" s="23" t="s">
        <v>500</v>
      </c>
      <c r="B5" s="258" t="s">
        <v>482</v>
      </c>
      <c r="C5" s="258" t="s">
        <v>482</v>
      </c>
      <c r="D5" s="258" t="s">
        <v>482</v>
      </c>
      <c r="E5" s="258" t="s">
        <v>482</v>
      </c>
      <c r="F5" s="258" t="s">
        <v>482</v>
      </c>
      <c r="G5" s="258" t="s">
        <v>482</v>
      </c>
      <c r="H5" s="258" t="s">
        <v>482</v>
      </c>
      <c r="I5" s="258" t="s">
        <v>482</v>
      </c>
      <c r="J5" s="274" t="s">
        <v>482</v>
      </c>
      <c r="K5" s="258" t="s">
        <v>482</v>
      </c>
      <c r="L5" s="258" t="s">
        <v>482</v>
      </c>
      <c r="M5" s="258"/>
      <c r="N5" s="258" t="s">
        <v>482</v>
      </c>
      <c r="O5" s="258" t="s">
        <v>482</v>
      </c>
      <c r="P5" s="258" t="s">
        <v>482</v>
      </c>
      <c r="Q5" s="258" t="s">
        <v>482</v>
      </c>
      <c r="R5" s="258" t="s">
        <v>482</v>
      </c>
      <c r="S5" s="258" t="s">
        <v>482</v>
      </c>
      <c r="T5" s="258" t="s">
        <v>482</v>
      </c>
      <c r="U5" s="258" t="s">
        <v>482</v>
      </c>
      <c r="V5" s="258" t="s">
        <v>482</v>
      </c>
      <c r="W5" s="258" t="s">
        <v>482</v>
      </c>
      <c r="X5" s="274" t="s">
        <v>482</v>
      </c>
      <c r="Y5" s="258" t="s">
        <v>482</v>
      </c>
      <c r="Z5" s="258" t="s">
        <v>482</v>
      </c>
      <c r="AA5" s="274" t="s">
        <v>482</v>
      </c>
    </row>
    <row r="6" spans="1:73" ht="14.1" customHeight="1">
      <c r="A6" s="253"/>
      <c r="B6" s="255"/>
      <c r="C6" s="255"/>
      <c r="D6" s="255"/>
      <c r="E6" s="255"/>
      <c r="F6" s="255"/>
      <c r="G6" s="255"/>
      <c r="H6" s="255"/>
      <c r="I6" s="255"/>
      <c r="K6" s="255"/>
      <c r="L6" s="255"/>
      <c r="M6" s="255"/>
      <c r="N6" s="259"/>
      <c r="O6" s="259"/>
      <c r="U6" s="259"/>
      <c r="AC6" s="255"/>
      <c r="AD6" s="255"/>
      <c r="AE6" s="255"/>
      <c r="AF6" s="255"/>
      <c r="AK6" s="266"/>
      <c r="AL6" s="268"/>
      <c r="AM6" s="268"/>
      <c r="AN6" s="268"/>
      <c r="AS6" s="266"/>
      <c r="AT6" s="255"/>
      <c r="AU6" s="255"/>
      <c r="AV6" s="255"/>
    </row>
    <row r="7" spans="1:73" ht="14.1" customHeight="1">
      <c r="A7" s="253">
        <v>1900</v>
      </c>
      <c r="B7" s="255"/>
      <c r="C7" s="255"/>
      <c r="D7" s="255"/>
      <c r="E7" s="255"/>
      <c r="F7" s="255"/>
      <c r="G7" s="255"/>
      <c r="H7" s="255"/>
      <c r="I7" s="255"/>
      <c r="K7" s="255"/>
      <c r="L7" s="255"/>
      <c r="M7" s="255"/>
      <c r="N7" s="259"/>
      <c r="O7" s="259"/>
      <c r="U7" s="259"/>
      <c r="AC7" s="255"/>
      <c r="AD7" s="255"/>
      <c r="AE7" s="255"/>
      <c r="AF7" s="255"/>
      <c r="AK7" s="266"/>
      <c r="AL7" s="268"/>
      <c r="AM7" s="268"/>
      <c r="AN7" s="268"/>
      <c r="AO7" s="266"/>
      <c r="AS7" s="266"/>
      <c r="AT7" s="255"/>
      <c r="AU7" s="255"/>
      <c r="AV7" s="255"/>
    </row>
    <row r="8" spans="1:73" ht="14.1" customHeight="1">
      <c r="A8" s="253">
        <v>1901</v>
      </c>
      <c r="B8" s="255"/>
      <c r="C8" s="255"/>
      <c r="D8" s="255"/>
      <c r="E8" s="255"/>
      <c r="F8" s="255"/>
      <c r="G8" s="255"/>
      <c r="H8" s="255"/>
      <c r="I8" s="255"/>
      <c r="K8" s="255"/>
      <c r="L8" s="255"/>
      <c r="M8" s="255"/>
      <c r="N8" s="259"/>
      <c r="O8" s="259"/>
      <c r="U8" s="259"/>
      <c r="AC8" s="255" t="str">
        <f>IF(Russia4!J4="","",Russia4!J4)</f>
        <v/>
      </c>
      <c r="AD8" s="255"/>
      <c r="AE8" s="255"/>
      <c r="AF8" s="255"/>
      <c r="AK8" s="266"/>
      <c r="AL8" s="268"/>
      <c r="AM8" s="268"/>
      <c r="AN8" s="268"/>
      <c r="AO8" s="266"/>
      <c r="AS8" s="266"/>
      <c r="AT8" s="255"/>
      <c r="AU8" s="255"/>
      <c r="AV8" s="255"/>
    </row>
    <row r="9" spans="1:73" ht="14.1" customHeight="1">
      <c r="A9" s="253">
        <v>1902</v>
      </c>
      <c r="B9" s="255"/>
      <c r="C9" s="255"/>
      <c r="D9" s="255"/>
      <c r="E9" s="255"/>
      <c r="F9" s="255"/>
      <c r="G9" s="255"/>
      <c r="H9" s="255"/>
      <c r="I9" s="255"/>
      <c r="K9" s="255"/>
      <c r="L9" s="255"/>
      <c r="M9" s="255"/>
      <c r="N9" s="259"/>
      <c r="O9" s="259"/>
      <c r="U9" s="259"/>
      <c r="AC9" s="255"/>
      <c r="AD9" s="255"/>
      <c r="AE9" s="255"/>
      <c r="AF9" s="255"/>
      <c r="AK9" s="266"/>
      <c r="AL9" s="268"/>
      <c r="AM9" s="268"/>
      <c r="AN9" s="268"/>
      <c r="AO9" s="266"/>
      <c r="AS9" s="266"/>
      <c r="AT9" s="255"/>
      <c r="AU9" s="255"/>
      <c r="AV9" s="255"/>
    </row>
    <row r="10" spans="1:73" ht="14.1" customHeight="1">
      <c r="A10" s="253">
        <v>1903</v>
      </c>
      <c r="B10" s="255"/>
      <c r="C10" s="255"/>
      <c r="D10" s="255"/>
      <c r="E10" s="255"/>
      <c r="F10" s="255"/>
      <c r="G10" s="255"/>
      <c r="H10" s="255"/>
      <c r="I10" s="255"/>
      <c r="K10" s="255"/>
      <c r="L10" s="255"/>
      <c r="M10" s="255"/>
      <c r="N10" s="259"/>
      <c r="O10" s="259"/>
      <c r="U10" s="259"/>
      <c r="AC10" s="255" t="str">
        <f>IF(Russia4!J6="","",Russia4!J6)</f>
        <v/>
      </c>
      <c r="AD10" s="255"/>
      <c r="AE10" s="255"/>
      <c r="AF10" s="255"/>
      <c r="AK10" s="266"/>
      <c r="AL10" s="268"/>
      <c r="AM10" s="268"/>
      <c r="AN10" s="268"/>
      <c r="AO10" s="266"/>
      <c r="AS10" s="266"/>
      <c r="AT10" s="255"/>
      <c r="AU10" s="255"/>
      <c r="AV10" s="255"/>
    </row>
    <row r="11" spans="1:73" ht="14.1" customHeight="1">
      <c r="A11" s="253">
        <v>1904</v>
      </c>
      <c r="B11" s="255"/>
      <c r="C11" s="255"/>
      <c r="D11" s="255"/>
      <c r="E11" s="255"/>
      <c r="F11" s="255"/>
      <c r="G11" s="255"/>
      <c r="H11" s="255"/>
      <c r="I11" s="255"/>
      <c r="K11" s="255"/>
      <c r="L11" s="255"/>
      <c r="M11" s="255"/>
      <c r="N11" s="259"/>
      <c r="O11" s="259"/>
      <c r="U11" s="259"/>
      <c r="AC11" s="255" t="str">
        <f>IF(Russia4!J7="","",Russia4!J7)</f>
        <v/>
      </c>
      <c r="AD11" s="255"/>
      <c r="AE11" s="255"/>
      <c r="AF11" s="255"/>
      <c r="AK11" s="266"/>
      <c r="AL11" s="268"/>
      <c r="AM11" s="268"/>
      <c r="AN11" s="268"/>
      <c r="AO11" s="266"/>
      <c r="AS11" s="266"/>
      <c r="AT11" s="255"/>
      <c r="AU11" s="255"/>
      <c r="AV11" s="255"/>
    </row>
    <row r="12" spans="1:73" ht="14.1" customHeight="1">
      <c r="A12" s="253">
        <v>1905</v>
      </c>
      <c r="B12" s="255"/>
      <c r="C12" s="255"/>
      <c r="D12" s="255"/>
      <c r="E12" s="255"/>
      <c r="F12" s="255"/>
      <c r="G12" s="255"/>
      <c r="H12" s="255"/>
      <c r="I12" s="255"/>
      <c r="K12" s="255"/>
      <c r="L12" s="255"/>
      <c r="M12" s="255"/>
      <c r="N12" s="259"/>
      <c r="O12" s="259"/>
      <c r="U12" s="259"/>
      <c r="AC12" s="255">
        <f>IF(Russia4!J8="","",Russia4!J8)</f>
        <v>0.17986150055656178</v>
      </c>
      <c r="AD12" s="255"/>
      <c r="AE12" s="255"/>
      <c r="AF12" s="255"/>
      <c r="AK12" s="266"/>
      <c r="AL12" s="268"/>
      <c r="AM12" s="268"/>
      <c r="AN12" s="268"/>
      <c r="AO12" s="266">
        <f>Russia4!BA8</f>
        <v>0.12399866359676238</v>
      </c>
      <c r="AS12" s="266"/>
      <c r="AT12" s="255"/>
      <c r="AU12" s="255"/>
      <c r="AV12" s="255"/>
    </row>
    <row r="13" spans="1:73" ht="14.1" customHeight="1">
      <c r="A13" s="253">
        <v>1906</v>
      </c>
      <c r="B13" s="255"/>
      <c r="C13" s="255"/>
      <c r="D13" s="255"/>
      <c r="E13" s="255"/>
      <c r="F13" s="255"/>
      <c r="G13" s="255"/>
      <c r="H13" s="255"/>
      <c r="I13" s="255"/>
      <c r="K13" s="255"/>
      <c r="L13" s="255"/>
      <c r="M13" s="255"/>
      <c r="N13" s="259"/>
      <c r="O13" s="259"/>
      <c r="U13" s="259"/>
      <c r="AC13" s="255" t="str">
        <f>IF(Russia4!J9="","",Russia4!J9)</f>
        <v/>
      </c>
      <c r="AD13" s="255"/>
      <c r="AE13" s="255"/>
      <c r="AF13" s="255"/>
      <c r="AK13" s="266"/>
      <c r="AL13" s="268"/>
      <c r="AM13" s="268"/>
      <c r="AN13" s="268"/>
      <c r="AO13" s="266">
        <f>Russia4!BA9</f>
        <v>0.12416658785719566</v>
      </c>
      <c r="AS13" s="266"/>
      <c r="AT13" s="255"/>
      <c r="AU13" s="255"/>
      <c r="AV13" s="255"/>
    </row>
    <row r="14" spans="1:73" ht="14.1" customHeight="1">
      <c r="A14" s="253">
        <v>1907</v>
      </c>
      <c r="B14" s="255"/>
      <c r="C14" s="255"/>
      <c r="D14" s="255"/>
      <c r="E14" s="255"/>
      <c r="F14" s="255"/>
      <c r="G14" s="255"/>
      <c r="H14" s="255"/>
      <c r="I14" s="255"/>
      <c r="K14" s="255"/>
      <c r="L14" s="255"/>
      <c r="M14" s="255"/>
      <c r="N14" s="259"/>
      <c r="O14" s="259"/>
      <c r="U14" s="259"/>
      <c r="AC14" s="255" t="str">
        <f>IF(Russia4!J10="","",Russia4!J10)</f>
        <v/>
      </c>
      <c r="AD14" s="255"/>
      <c r="AE14" s="255"/>
      <c r="AF14" s="255"/>
      <c r="AK14" s="266"/>
      <c r="AL14" s="268"/>
      <c r="AM14" s="268"/>
      <c r="AN14" s="268"/>
      <c r="AO14" s="266">
        <f>Russia4!BA10</f>
        <v>0.12463207342016053</v>
      </c>
      <c r="AS14" s="266"/>
      <c r="AT14" s="255"/>
      <c r="AU14" s="255"/>
      <c r="AV14" s="255"/>
    </row>
    <row r="15" spans="1:73" ht="14.1" customHeight="1">
      <c r="A15" s="253">
        <v>1908</v>
      </c>
      <c r="B15" s="255"/>
      <c r="C15" s="255"/>
      <c r="D15" s="255"/>
      <c r="E15" s="255"/>
      <c r="F15" s="255"/>
      <c r="G15" s="255"/>
      <c r="H15" s="255"/>
      <c r="I15" s="255"/>
      <c r="K15" s="255"/>
      <c r="L15" s="255"/>
      <c r="M15" s="255"/>
      <c r="N15" s="259"/>
      <c r="O15" s="259"/>
      <c r="U15" s="259"/>
      <c r="AC15" s="255" t="str">
        <f>IF(Russia4!J11="","",Russia4!J11)</f>
        <v/>
      </c>
      <c r="AD15" s="255"/>
      <c r="AE15" s="255"/>
      <c r="AF15" s="255"/>
      <c r="AK15" s="266"/>
      <c r="AL15" s="268"/>
      <c r="AM15" s="268"/>
      <c r="AN15" s="268"/>
      <c r="AO15" s="266">
        <f>Russia4!BA11</f>
        <v>0.12365527145887677</v>
      </c>
      <c r="AS15" s="266"/>
      <c r="AT15" s="255"/>
      <c r="AU15" s="255"/>
      <c r="AV15" s="255"/>
    </row>
    <row r="16" spans="1:73" ht="14.1" customHeight="1">
      <c r="A16" s="253">
        <v>1909</v>
      </c>
      <c r="B16" s="255"/>
      <c r="C16" s="255"/>
      <c r="D16" s="255"/>
      <c r="E16" s="255"/>
      <c r="F16" s="255"/>
      <c r="G16" s="255"/>
      <c r="H16" s="255"/>
      <c r="I16" s="255"/>
      <c r="K16" s="255"/>
      <c r="L16" s="255"/>
      <c r="M16" s="255"/>
      <c r="N16" s="259"/>
      <c r="O16" s="259"/>
      <c r="U16" s="259"/>
      <c r="AC16" s="255" t="str">
        <f>IF(Russia4!J12="","",Russia4!J12)</f>
        <v/>
      </c>
      <c r="AD16" s="255"/>
      <c r="AE16" s="255"/>
      <c r="AF16" s="255"/>
      <c r="AK16" s="266"/>
      <c r="AL16" s="268"/>
      <c r="AM16" s="268"/>
      <c r="AN16" s="268"/>
      <c r="AO16" s="266">
        <f>Russia4!BA12</f>
        <v>0.12348210008023215</v>
      </c>
      <c r="AS16" s="266"/>
      <c r="AT16" s="255"/>
      <c r="AU16" s="255"/>
      <c r="AV16" s="255"/>
    </row>
    <row r="17" spans="1:48" ht="14.1" customHeight="1">
      <c r="A17" s="253">
        <v>1910</v>
      </c>
      <c r="B17" s="255"/>
      <c r="C17" s="255"/>
      <c r="D17" s="255"/>
      <c r="E17" s="255"/>
      <c r="F17" s="255"/>
      <c r="G17" s="255"/>
      <c r="H17" s="255"/>
      <c r="I17" s="255"/>
      <c r="K17" s="255"/>
      <c r="L17" s="255"/>
      <c r="M17" s="255"/>
      <c r="N17" s="259"/>
      <c r="O17" s="259"/>
      <c r="U17" s="259"/>
      <c r="AC17" s="255" t="str">
        <f>IF(Russia4!J13="","",Russia4!J13)</f>
        <v/>
      </c>
      <c r="AD17" s="255"/>
      <c r="AE17" s="255"/>
      <c r="AF17" s="255"/>
      <c r="AK17" s="266"/>
      <c r="AL17" s="268"/>
      <c r="AM17" s="268"/>
      <c r="AN17" s="268"/>
      <c r="AO17" s="266">
        <f>Russia4!BA13</f>
        <v>0.12535133213621086</v>
      </c>
      <c r="AS17" s="266"/>
      <c r="AT17" s="255"/>
      <c r="AU17" s="255"/>
      <c r="AV17" s="255"/>
    </row>
    <row r="18" spans="1:48" ht="14.1" customHeight="1">
      <c r="A18" s="253">
        <v>1911</v>
      </c>
      <c r="B18" s="255"/>
      <c r="C18" s="255"/>
      <c r="D18" s="255"/>
      <c r="E18" s="255"/>
      <c r="F18" s="255"/>
      <c r="G18" s="255"/>
      <c r="H18" s="255"/>
      <c r="I18" s="255"/>
      <c r="K18" s="255"/>
      <c r="L18" s="255"/>
      <c r="M18" s="255"/>
      <c r="N18" s="259"/>
      <c r="O18" s="259"/>
      <c r="U18" s="259"/>
      <c r="AC18" s="255" t="str">
        <f>IF(Russia4!J14="","",Russia4!J14)</f>
        <v/>
      </c>
      <c r="AD18" s="255"/>
      <c r="AE18" s="255"/>
      <c r="AF18" s="255"/>
      <c r="AK18" s="266"/>
      <c r="AL18" s="268"/>
      <c r="AM18" s="268"/>
      <c r="AN18" s="268"/>
      <c r="AO18" s="266">
        <f>Russia4!BA14</f>
        <v>0.12763256455881647</v>
      </c>
      <c r="AS18" s="266"/>
      <c r="AT18" s="255"/>
      <c r="AU18" s="255"/>
      <c r="AV18" s="255"/>
    </row>
    <row r="19" spans="1:48" ht="14.1" customHeight="1">
      <c r="A19" s="253">
        <v>1912</v>
      </c>
      <c r="B19" s="255"/>
      <c r="C19" s="255"/>
      <c r="D19" s="255"/>
      <c r="E19" s="255"/>
      <c r="F19" s="255"/>
      <c r="G19" s="255"/>
      <c r="H19" s="255"/>
      <c r="I19" s="255"/>
      <c r="K19" s="255"/>
      <c r="L19" s="255"/>
      <c r="M19" s="255"/>
      <c r="N19" s="259"/>
      <c r="O19" s="259"/>
      <c r="U19" s="259"/>
      <c r="AC19" s="255" t="str">
        <f>IF(Russia4!J15="","",Russia4!J15)</f>
        <v/>
      </c>
      <c r="AD19" s="255"/>
      <c r="AE19" s="255"/>
      <c r="AF19" s="255"/>
      <c r="AK19" s="266"/>
      <c r="AL19" s="268"/>
      <c r="AM19" s="268"/>
      <c r="AN19" s="268"/>
      <c r="AO19" s="266">
        <f>Russia4!BA15</f>
        <v>0.12950555055115262</v>
      </c>
      <c r="AS19" s="266"/>
      <c r="AT19" s="255"/>
      <c r="AU19" s="255"/>
      <c r="AV19" s="255"/>
    </row>
    <row r="20" spans="1:48" ht="14.1" customHeight="1">
      <c r="A20" s="253">
        <v>1913</v>
      </c>
      <c r="B20" s="255"/>
      <c r="C20" s="255"/>
      <c r="D20" s="255"/>
      <c r="E20" s="255"/>
      <c r="F20" s="255"/>
      <c r="G20" s="255"/>
      <c r="H20" s="255"/>
      <c r="I20" s="255"/>
      <c r="K20" s="255"/>
      <c r="L20" s="255"/>
      <c r="M20" s="255"/>
      <c r="N20" s="259"/>
      <c r="O20" s="259"/>
      <c r="U20" s="259"/>
      <c r="AC20" s="255" t="str">
        <f>IF(Russia4!J16="","",Russia4!J16)</f>
        <v/>
      </c>
      <c r="AD20" s="255"/>
      <c r="AE20" s="255"/>
      <c r="AF20" s="255"/>
      <c r="AK20" s="266"/>
      <c r="AL20" s="268"/>
      <c r="AM20" s="268"/>
      <c r="AN20" s="268"/>
      <c r="AO20" s="266">
        <f>Russia4!BA16</f>
        <v>0.13630617510969939</v>
      </c>
      <c r="AS20" s="266"/>
      <c r="AT20" s="255"/>
      <c r="AU20" s="255"/>
      <c r="AV20" s="255"/>
    </row>
    <row r="21" spans="1:48" ht="14.1" customHeight="1">
      <c r="A21" s="253">
        <v>1914</v>
      </c>
      <c r="B21" s="255"/>
      <c r="C21" s="255"/>
      <c r="D21" s="255"/>
      <c r="E21" s="255"/>
      <c r="F21" s="255"/>
      <c r="G21" s="255"/>
      <c r="H21" s="255"/>
      <c r="I21" s="255"/>
      <c r="K21" s="255"/>
      <c r="L21" s="255"/>
      <c r="M21" s="255"/>
      <c r="N21" s="259"/>
      <c r="O21" s="259"/>
      <c r="U21" s="259"/>
      <c r="AC21" s="255" t="str">
        <f>IF(Russia4!J17="","",Russia4!J17)</f>
        <v/>
      </c>
      <c r="AD21" s="255"/>
      <c r="AE21" s="255"/>
      <c r="AF21" s="255"/>
      <c r="AK21" s="266"/>
      <c r="AL21" s="268"/>
      <c r="AM21" s="268"/>
      <c r="AN21" s="268"/>
      <c r="AO21" s="266">
        <f>Russia4!BA17</f>
        <v>0.14286166304649819</v>
      </c>
      <c r="AS21" s="266"/>
      <c r="AT21" s="255"/>
      <c r="AU21" s="255"/>
      <c r="AV21" s="255"/>
    </row>
    <row r="22" spans="1:48" ht="14.1" customHeight="1">
      <c r="A22" s="253">
        <v>1915</v>
      </c>
      <c r="B22" s="255"/>
      <c r="C22" s="255"/>
      <c r="D22" s="255"/>
      <c r="E22" s="255"/>
      <c r="F22" s="255"/>
      <c r="G22" s="255"/>
      <c r="H22" s="255"/>
      <c r="I22" s="255"/>
      <c r="K22" s="255"/>
      <c r="L22" s="255"/>
      <c r="M22" s="255"/>
      <c r="N22" s="259"/>
      <c r="O22" s="259"/>
      <c r="U22" s="259"/>
      <c r="AC22" s="255" t="str">
        <f>IF(Russia4!J18="","",Russia4!J18)</f>
        <v/>
      </c>
      <c r="AD22" s="255"/>
      <c r="AE22" s="255"/>
      <c r="AF22" s="255"/>
      <c r="AK22" s="266"/>
      <c r="AL22" s="268"/>
      <c r="AM22" s="268"/>
      <c r="AN22" s="268"/>
      <c r="AO22" s="266">
        <f>Russia4!BA18</f>
        <v>0.17315630333642698</v>
      </c>
      <c r="AS22" s="266"/>
      <c r="AT22" s="255"/>
      <c r="AU22" s="255"/>
      <c r="AV22" s="255"/>
    </row>
    <row r="23" spans="1:48" ht="14.1" customHeight="1">
      <c r="A23" s="253">
        <v>1916</v>
      </c>
      <c r="B23" s="255"/>
      <c r="C23" s="255"/>
      <c r="D23" s="255"/>
      <c r="E23" s="255"/>
      <c r="F23" s="255"/>
      <c r="G23" s="255"/>
      <c r="H23" s="255"/>
      <c r="I23" s="255"/>
      <c r="K23" s="255"/>
      <c r="L23" s="255"/>
      <c r="M23" s="255"/>
      <c r="N23" s="259"/>
      <c r="O23" s="259"/>
      <c r="U23" s="259"/>
      <c r="AC23" s="255" t="str">
        <f>IF(Russia4!J19="","",Russia4!J19)</f>
        <v/>
      </c>
      <c r="AD23" s="255"/>
      <c r="AE23" s="255"/>
      <c r="AF23" s="255"/>
      <c r="AK23" s="266"/>
      <c r="AL23" s="268"/>
      <c r="AM23" s="268"/>
      <c r="AN23" s="268"/>
      <c r="AO23" s="266">
        <f>Russia4!BA19</f>
        <v>0.20071312926941889</v>
      </c>
      <c r="AS23" s="266"/>
      <c r="AT23" s="255"/>
      <c r="AU23" s="255"/>
      <c r="AV23" s="255"/>
    </row>
    <row r="24" spans="1:48" ht="14.1" customHeight="1">
      <c r="A24" s="253">
        <v>1917</v>
      </c>
      <c r="B24" s="255"/>
      <c r="C24" s="255"/>
      <c r="D24" s="255"/>
      <c r="E24" s="255"/>
      <c r="F24" s="255"/>
      <c r="G24" s="255"/>
      <c r="H24" s="255"/>
      <c r="I24" s="255"/>
      <c r="K24" s="255"/>
      <c r="L24" s="255"/>
      <c r="M24" s="255"/>
      <c r="N24" s="259"/>
      <c r="O24" s="259"/>
      <c r="U24" s="259"/>
      <c r="AC24" s="255" t="str">
        <f>IF(Russia4!J20="","",Russia4!J20)</f>
        <v/>
      </c>
      <c r="AD24" s="255"/>
      <c r="AE24" s="255"/>
      <c r="AF24" s="255"/>
      <c r="AK24" s="266"/>
      <c r="AL24" s="268"/>
      <c r="AM24" s="268"/>
      <c r="AN24" s="268"/>
      <c r="AO24" s="266">
        <f>Russia4!BA20</f>
        <v>0.1998473682264659</v>
      </c>
      <c r="AS24" s="266"/>
      <c r="AT24" s="255"/>
      <c r="AU24" s="255"/>
      <c r="AV24" s="255"/>
    </row>
    <row r="25" spans="1:48" ht="14.1" customHeight="1">
      <c r="A25" s="253">
        <v>1918</v>
      </c>
      <c r="B25" s="255"/>
      <c r="C25" s="255"/>
      <c r="D25" s="255"/>
      <c r="E25" s="255"/>
      <c r="F25" s="255"/>
      <c r="G25" s="255"/>
      <c r="H25" s="255"/>
      <c r="I25" s="255"/>
      <c r="K25" s="255"/>
      <c r="L25" s="255"/>
      <c r="M25" s="255"/>
      <c r="N25" s="259"/>
      <c r="O25" s="259"/>
      <c r="U25" s="259"/>
      <c r="AC25" s="255" t="str">
        <f>IF(Russia4!J21="","",Russia4!J21)</f>
        <v/>
      </c>
      <c r="AD25" s="255"/>
      <c r="AE25" s="255"/>
      <c r="AF25" s="255"/>
      <c r="AK25" s="266"/>
      <c r="AL25" s="268"/>
      <c r="AM25" s="268"/>
      <c r="AN25" s="268"/>
      <c r="AO25" s="266"/>
      <c r="AS25" s="266"/>
      <c r="AT25" s="255"/>
      <c r="AU25" s="255"/>
      <c r="AV25" s="255"/>
    </row>
    <row r="26" spans="1:48" ht="14.1" customHeight="1">
      <c r="A26" s="253">
        <v>1919</v>
      </c>
      <c r="B26" s="255"/>
      <c r="C26" s="255"/>
      <c r="D26" s="255"/>
      <c r="E26" s="255"/>
      <c r="F26" s="255"/>
      <c r="G26" s="255"/>
      <c r="H26" s="255"/>
      <c r="I26" s="255"/>
      <c r="K26" s="255"/>
      <c r="L26" s="255"/>
      <c r="M26" s="255"/>
      <c r="N26" s="259"/>
      <c r="O26" s="259"/>
      <c r="U26" s="259"/>
      <c r="AC26" s="255" t="str">
        <f>IF(Russia4!J22="","",Russia4!J22)</f>
        <v/>
      </c>
      <c r="AD26" s="255"/>
      <c r="AE26" s="255"/>
      <c r="AF26" s="255"/>
      <c r="AK26" s="266"/>
      <c r="AL26" s="268"/>
      <c r="AM26" s="268"/>
      <c r="AN26" s="268"/>
      <c r="AO26" s="266"/>
      <c r="AS26" s="266"/>
      <c r="AT26" s="255"/>
      <c r="AU26" s="255"/>
      <c r="AV26" s="255"/>
    </row>
    <row r="27" spans="1:48" ht="14.1" customHeight="1">
      <c r="A27" s="253">
        <v>1920</v>
      </c>
      <c r="B27" s="255"/>
      <c r="C27" s="255"/>
      <c r="D27" s="255"/>
      <c r="E27" s="255"/>
      <c r="F27" s="255"/>
      <c r="G27" s="255"/>
      <c r="H27" s="255"/>
      <c r="I27" s="255"/>
      <c r="K27" s="255"/>
      <c r="L27" s="255"/>
      <c r="M27" s="255"/>
      <c r="N27" s="259"/>
      <c r="O27" s="259"/>
      <c r="U27" s="259"/>
      <c r="AC27" s="255" t="str">
        <f>IF(Russia4!J23="","",Russia4!J23)</f>
        <v/>
      </c>
      <c r="AD27" s="255"/>
      <c r="AE27" s="255"/>
      <c r="AF27" s="255"/>
      <c r="AK27" s="266"/>
      <c r="AL27" s="268"/>
      <c r="AM27" s="268"/>
      <c r="AN27" s="268"/>
      <c r="AO27" s="266"/>
      <c r="AS27" s="266"/>
      <c r="AT27" s="255"/>
      <c r="AU27" s="255"/>
      <c r="AV27" s="255"/>
    </row>
    <row r="28" spans="1:48" ht="14.1" customHeight="1">
      <c r="A28" s="253">
        <v>1921</v>
      </c>
      <c r="B28" s="255"/>
      <c r="C28" s="255"/>
      <c r="D28" s="255"/>
      <c r="E28" s="255"/>
      <c r="F28" s="255"/>
      <c r="G28" s="255"/>
      <c r="H28" s="255"/>
      <c r="I28" s="255"/>
      <c r="K28" s="255"/>
      <c r="L28" s="255"/>
      <c r="M28" s="255"/>
      <c r="N28" s="259"/>
      <c r="O28" s="259"/>
      <c r="U28" s="259"/>
      <c r="AC28" s="255" t="str">
        <f>IF(Russia4!J24="","",Russia4!J24)</f>
        <v/>
      </c>
      <c r="AD28" s="255"/>
      <c r="AE28" s="255"/>
      <c r="AF28" s="255"/>
      <c r="AK28" s="266"/>
      <c r="AL28" s="268"/>
      <c r="AM28" s="268"/>
      <c r="AN28" s="268"/>
      <c r="AO28" s="266"/>
      <c r="AS28" s="266"/>
      <c r="AT28" s="255"/>
      <c r="AU28" s="255"/>
      <c r="AV28" s="255"/>
    </row>
    <row r="29" spans="1:48" ht="14.1" customHeight="1">
      <c r="A29" s="253">
        <v>1922</v>
      </c>
      <c r="B29" s="255"/>
      <c r="C29" s="255"/>
      <c r="D29" s="255"/>
      <c r="E29" s="255"/>
      <c r="F29" s="255"/>
      <c r="G29" s="255"/>
      <c r="H29" s="255"/>
      <c r="I29" s="255"/>
      <c r="K29" s="255"/>
      <c r="L29" s="255"/>
      <c r="M29" s="255"/>
      <c r="N29" s="259"/>
      <c r="O29" s="259"/>
      <c r="U29" s="259"/>
      <c r="AC29" s="255" t="str">
        <f>IF(Russia4!J25="","",Russia4!J25)</f>
        <v/>
      </c>
      <c r="AD29" s="255"/>
      <c r="AE29" s="255"/>
      <c r="AF29" s="255"/>
      <c r="AK29" s="266"/>
      <c r="AL29" s="268"/>
      <c r="AM29" s="268"/>
      <c r="AN29" s="268"/>
      <c r="AO29" s="266"/>
      <c r="AS29" s="266"/>
      <c r="AT29" s="255"/>
      <c r="AU29" s="255"/>
      <c r="AV29" s="255"/>
    </row>
    <row r="30" spans="1:48" ht="14.1" customHeight="1">
      <c r="A30" s="253">
        <v>1923</v>
      </c>
      <c r="B30" s="255"/>
      <c r="C30" s="255"/>
      <c r="D30" s="255"/>
      <c r="E30" s="255"/>
      <c r="F30" s="255"/>
      <c r="G30" s="255"/>
      <c r="H30" s="255"/>
      <c r="I30" s="255"/>
      <c r="K30" s="255"/>
      <c r="L30" s="255"/>
      <c r="M30" s="255"/>
      <c r="N30" s="259"/>
      <c r="O30" s="259"/>
      <c r="U30" s="259"/>
      <c r="AC30" s="255" t="str">
        <f>IF(Russia4!J26="","",Russia4!J26)</f>
        <v/>
      </c>
      <c r="AD30" s="255"/>
      <c r="AE30" s="255"/>
      <c r="AF30" s="255"/>
      <c r="AK30" s="266"/>
      <c r="AL30" s="268"/>
      <c r="AM30" s="268"/>
      <c r="AN30" s="268"/>
      <c r="AO30" s="266"/>
      <c r="AS30" s="266"/>
      <c r="AT30" s="255"/>
      <c r="AU30" s="255"/>
      <c r="AV30" s="255"/>
    </row>
    <row r="31" spans="1:48" ht="14.1" customHeight="1">
      <c r="A31" s="253">
        <v>1924</v>
      </c>
      <c r="B31" s="255"/>
      <c r="C31" s="255"/>
      <c r="D31" s="255"/>
      <c r="E31" s="255"/>
      <c r="F31" s="255"/>
      <c r="G31" s="255"/>
      <c r="H31" s="255"/>
      <c r="I31" s="255"/>
      <c r="K31" s="255"/>
      <c r="L31" s="255"/>
      <c r="M31" s="255"/>
      <c r="N31" s="259"/>
      <c r="O31" s="259"/>
      <c r="U31" s="259"/>
      <c r="AC31" s="255" t="str">
        <f>IF(Russia4!J27="","",Russia4!J27)</f>
        <v/>
      </c>
      <c r="AD31" s="255"/>
      <c r="AE31" s="255"/>
      <c r="AF31" s="255"/>
      <c r="AK31" s="266"/>
      <c r="AL31" s="268"/>
      <c r="AM31" s="268"/>
      <c r="AN31" s="268"/>
      <c r="AO31" s="266">
        <f>Russia4!BA27</f>
        <v>8.0079514179236796E-2</v>
      </c>
      <c r="AS31" s="266"/>
      <c r="AT31" s="255"/>
      <c r="AU31" s="255"/>
      <c r="AV31" s="255"/>
    </row>
    <row r="32" spans="1:48" ht="14.1" customHeight="1">
      <c r="A32" s="253">
        <v>1925</v>
      </c>
      <c r="B32" s="255"/>
      <c r="C32" s="255"/>
      <c r="D32" s="255"/>
      <c r="E32" s="255"/>
      <c r="F32" s="255"/>
      <c r="G32" s="255"/>
      <c r="H32" s="255"/>
      <c r="I32" s="255"/>
      <c r="K32" s="255"/>
      <c r="L32" s="255"/>
      <c r="M32" s="255"/>
      <c r="N32" s="259"/>
      <c r="O32" s="259"/>
      <c r="U32" s="259"/>
      <c r="AC32" s="255" t="str">
        <f>IF(Russia4!J28="","",Russia4!J28)</f>
        <v/>
      </c>
      <c r="AD32" s="255"/>
      <c r="AE32" s="255"/>
      <c r="AF32" s="255"/>
      <c r="AK32" s="266"/>
      <c r="AL32" s="268"/>
      <c r="AM32" s="268"/>
      <c r="AN32" s="268"/>
      <c r="AO32" s="266">
        <f>Russia4!BA28</f>
        <v>8.4440889974686503E-2</v>
      </c>
      <c r="AS32" s="266"/>
      <c r="AT32" s="255"/>
      <c r="AU32" s="255"/>
      <c r="AV32" s="255"/>
    </row>
    <row r="33" spans="1:48" ht="14.1" customHeight="1">
      <c r="A33" s="253">
        <v>1926</v>
      </c>
      <c r="B33" s="255"/>
      <c r="C33" s="255"/>
      <c r="D33" s="255"/>
      <c r="E33" s="255"/>
      <c r="F33" s="255"/>
      <c r="G33" s="255"/>
      <c r="H33" s="255"/>
      <c r="I33" s="255"/>
      <c r="K33" s="255"/>
      <c r="L33" s="255"/>
      <c r="M33" s="255"/>
      <c r="N33" s="259"/>
      <c r="O33" s="259"/>
      <c r="U33" s="259"/>
      <c r="AC33" s="255" t="str">
        <f>IF(Russia4!J29="","",Russia4!J29)</f>
        <v/>
      </c>
      <c r="AD33" s="255"/>
      <c r="AE33" s="255"/>
      <c r="AF33" s="255"/>
      <c r="AK33" s="266"/>
      <c r="AL33" s="268"/>
      <c r="AM33" s="268"/>
      <c r="AN33" s="268"/>
      <c r="AO33" s="266">
        <f>Russia4!BA29</f>
        <v>8.5114310120144338E-2</v>
      </c>
      <c r="AS33" s="266"/>
      <c r="AT33" s="255"/>
      <c r="AU33" s="255"/>
      <c r="AV33" s="255"/>
    </row>
    <row r="34" spans="1:48" ht="14.1" customHeight="1">
      <c r="A34" s="253">
        <v>1927</v>
      </c>
      <c r="B34" s="255"/>
      <c r="C34" s="255"/>
      <c r="D34" s="255"/>
      <c r="E34" s="255"/>
      <c r="F34" s="255"/>
      <c r="G34" s="255"/>
      <c r="H34" s="255"/>
      <c r="I34" s="255"/>
      <c r="K34" s="255"/>
      <c r="L34" s="255"/>
      <c r="M34" s="255"/>
      <c r="N34" s="259"/>
      <c r="O34" s="259"/>
      <c r="U34" s="259"/>
      <c r="AC34" s="255" t="str">
        <f>IF(Russia4!J30="","",Russia4!J30)</f>
        <v/>
      </c>
      <c r="AD34" s="255"/>
      <c r="AE34" s="255"/>
      <c r="AF34" s="255"/>
      <c r="AK34" s="266"/>
      <c r="AL34" s="268"/>
      <c r="AM34" s="268"/>
      <c r="AN34" s="268"/>
      <c r="AO34" s="266">
        <f>Russia4!BA30</f>
        <v>8.9850570404642519E-2</v>
      </c>
      <c r="AS34" s="266"/>
      <c r="AT34" s="255"/>
      <c r="AU34" s="255"/>
      <c r="AV34" s="255"/>
    </row>
    <row r="35" spans="1:48" ht="14.1" customHeight="1">
      <c r="A35" s="253">
        <v>1928</v>
      </c>
      <c r="B35" s="255"/>
      <c r="C35" s="255"/>
      <c r="D35" s="255"/>
      <c r="E35" s="255"/>
      <c r="F35" s="255"/>
      <c r="G35" s="255"/>
      <c r="H35" s="255"/>
      <c r="I35" s="255"/>
      <c r="K35" s="255"/>
      <c r="L35" s="255"/>
      <c r="M35" s="255"/>
      <c r="N35" s="259"/>
      <c r="O35" s="259"/>
      <c r="U35" s="259"/>
      <c r="AC35" s="255">
        <f>IF(Russia4!J31="","",Russia4!J31)</f>
        <v>3.6280627329619869E-2</v>
      </c>
      <c r="AD35" s="255"/>
      <c r="AE35" s="255"/>
      <c r="AF35" s="255"/>
      <c r="AK35" s="266"/>
      <c r="AL35" s="268"/>
      <c r="AM35" s="268"/>
      <c r="AN35" s="268"/>
      <c r="AO35" s="266">
        <f>Russia4!BA31</f>
        <v>9.8903287473040086E-2</v>
      </c>
      <c r="AS35" s="266"/>
      <c r="AT35" s="255"/>
      <c r="AU35" s="255"/>
      <c r="AV35" s="255"/>
    </row>
    <row r="36" spans="1:48" ht="14.1" customHeight="1">
      <c r="A36" s="253">
        <v>1929</v>
      </c>
      <c r="B36" s="255"/>
      <c r="C36" s="255"/>
      <c r="D36" s="255"/>
      <c r="E36" s="255"/>
      <c r="F36" s="255"/>
      <c r="G36" s="255"/>
      <c r="H36" s="255"/>
      <c r="I36" s="255"/>
      <c r="K36" s="255"/>
      <c r="L36" s="255"/>
      <c r="M36" s="255"/>
      <c r="N36" s="259"/>
      <c r="O36" s="259"/>
      <c r="U36" s="259"/>
      <c r="AC36" s="255" t="str">
        <f>IF(Russia4!J32="","",Russia4!J32)</f>
        <v/>
      </c>
      <c r="AD36" s="255"/>
      <c r="AE36" s="255"/>
      <c r="AF36" s="255"/>
      <c r="AK36" s="266"/>
      <c r="AL36" s="268"/>
      <c r="AM36" s="268"/>
      <c r="AN36" s="268"/>
      <c r="AO36" s="266">
        <f>Russia4!BA32</f>
        <v>0.10893545818753569</v>
      </c>
      <c r="AS36" s="266"/>
      <c r="AT36" s="255"/>
      <c r="AU36" s="255"/>
      <c r="AV36" s="255"/>
    </row>
    <row r="37" spans="1:48" ht="14.1" customHeight="1">
      <c r="A37" s="253">
        <v>1930</v>
      </c>
      <c r="B37" s="255"/>
      <c r="C37" s="255"/>
      <c r="D37" s="255"/>
      <c r="E37" s="255"/>
      <c r="F37" s="255"/>
      <c r="G37" s="255"/>
      <c r="H37" s="255"/>
      <c r="I37" s="255"/>
      <c r="K37" s="255"/>
      <c r="L37" s="255"/>
      <c r="M37" s="255"/>
      <c r="N37" s="259"/>
      <c r="O37" s="259"/>
      <c r="U37" s="259"/>
      <c r="AC37" s="255" t="str">
        <f>IF(Russia4!J33="","",Russia4!J33)</f>
        <v/>
      </c>
      <c r="AD37" s="255"/>
      <c r="AE37" s="255"/>
      <c r="AF37" s="255"/>
      <c r="AK37" s="266"/>
      <c r="AL37" s="268"/>
      <c r="AM37" s="268"/>
      <c r="AN37" s="268"/>
      <c r="AO37" s="266">
        <f>Russia4!BA33</f>
        <v>0.12184131727116063</v>
      </c>
      <c r="AS37" s="266"/>
      <c r="AT37" s="255"/>
      <c r="AU37" s="255"/>
      <c r="AV37" s="255"/>
    </row>
    <row r="38" spans="1:48" ht="14.1" customHeight="1">
      <c r="A38" s="253">
        <v>1931</v>
      </c>
      <c r="B38" s="255"/>
      <c r="C38" s="255"/>
      <c r="D38" s="255"/>
      <c r="E38" s="255"/>
      <c r="F38" s="255"/>
      <c r="G38" s="255"/>
      <c r="H38" s="255"/>
      <c r="I38" s="255"/>
      <c r="K38" s="255"/>
      <c r="L38" s="255"/>
      <c r="M38" s="255"/>
      <c r="N38" s="259"/>
      <c r="O38" s="259"/>
      <c r="U38" s="259"/>
      <c r="AC38" s="255" t="str">
        <f>IF(Russia4!J34="","",Russia4!J34)</f>
        <v/>
      </c>
      <c r="AD38" s="255"/>
      <c r="AE38" s="255"/>
      <c r="AF38" s="255"/>
      <c r="AK38" s="266"/>
      <c r="AL38" s="268"/>
      <c r="AM38" s="268"/>
      <c r="AN38" s="268"/>
      <c r="AO38" s="266"/>
      <c r="AS38" s="266"/>
      <c r="AT38" s="255"/>
      <c r="AU38" s="255"/>
      <c r="AV38" s="255"/>
    </row>
    <row r="39" spans="1:48" ht="14.1" customHeight="1">
      <c r="A39" s="253">
        <v>1932</v>
      </c>
      <c r="B39" s="255"/>
      <c r="C39" s="255"/>
      <c r="D39" s="255"/>
      <c r="E39" s="255"/>
      <c r="F39" s="255"/>
      <c r="G39" s="255"/>
      <c r="H39" s="255"/>
      <c r="I39" s="255"/>
      <c r="K39" s="255"/>
      <c r="L39" s="255"/>
      <c r="M39" s="255"/>
      <c r="N39" s="259"/>
      <c r="O39" s="259"/>
      <c r="U39" s="259"/>
      <c r="AC39" s="255" t="str">
        <f>IF(Russia4!J35="","",Russia4!J35)</f>
        <v/>
      </c>
      <c r="AD39" s="255"/>
      <c r="AE39" s="255"/>
      <c r="AF39" s="255"/>
      <c r="AK39" s="266"/>
      <c r="AL39" s="268"/>
      <c r="AM39" s="268"/>
      <c r="AN39" s="268"/>
      <c r="AO39" s="266"/>
      <c r="AS39" s="266"/>
      <c r="AT39" s="255"/>
      <c r="AU39" s="255"/>
      <c r="AV39" s="255"/>
    </row>
    <row r="40" spans="1:48" ht="14.1" customHeight="1">
      <c r="A40" s="253">
        <v>1933</v>
      </c>
      <c r="B40" s="255"/>
      <c r="C40" s="255"/>
      <c r="D40" s="255"/>
      <c r="E40" s="255"/>
      <c r="F40" s="255"/>
      <c r="G40" s="255"/>
      <c r="H40" s="255"/>
      <c r="I40" s="255"/>
      <c r="K40" s="255"/>
      <c r="L40" s="255"/>
      <c r="M40" s="255"/>
      <c r="N40" s="259"/>
      <c r="O40" s="259"/>
      <c r="U40" s="259"/>
      <c r="AC40" s="255" t="str">
        <f>IF(Russia4!J36="","",Russia4!J36)</f>
        <v/>
      </c>
      <c r="AD40" s="255"/>
      <c r="AE40" s="255"/>
      <c r="AF40" s="255"/>
      <c r="AK40" s="266"/>
      <c r="AL40" s="268"/>
      <c r="AM40" s="268"/>
      <c r="AN40" s="268"/>
      <c r="AO40" s="266"/>
      <c r="AS40" s="266"/>
      <c r="AT40" s="255"/>
      <c r="AU40" s="255"/>
      <c r="AV40" s="255"/>
    </row>
    <row r="41" spans="1:48" ht="14.1" customHeight="1">
      <c r="A41" s="253">
        <v>1934</v>
      </c>
      <c r="B41" s="255"/>
      <c r="C41" s="255"/>
      <c r="D41" s="255"/>
      <c r="E41" s="255"/>
      <c r="F41" s="255"/>
      <c r="G41" s="255"/>
      <c r="H41" s="255"/>
      <c r="I41" s="255"/>
      <c r="K41" s="255"/>
      <c r="L41" s="255"/>
      <c r="M41" s="255"/>
      <c r="N41" s="259"/>
      <c r="O41" s="259"/>
      <c r="U41" s="259"/>
      <c r="AC41" s="255">
        <f>IF(Russia4!J37="","",Russia4!J37)</f>
        <v>4.2495530216638926E-2</v>
      </c>
      <c r="AD41" s="255"/>
      <c r="AE41" s="255"/>
      <c r="AF41" s="255"/>
      <c r="AK41" s="266"/>
      <c r="AL41" s="268"/>
      <c r="AM41" s="268"/>
      <c r="AN41" s="268"/>
      <c r="AO41" s="266"/>
      <c r="AS41" s="266"/>
      <c r="AT41" s="255"/>
      <c r="AU41" s="255"/>
      <c r="AV41" s="255"/>
    </row>
    <row r="42" spans="1:48" ht="14.1" customHeight="1">
      <c r="A42" s="253">
        <v>1935</v>
      </c>
      <c r="B42" s="255"/>
      <c r="C42" s="255"/>
      <c r="D42" s="255"/>
      <c r="E42" s="255"/>
      <c r="F42" s="255"/>
      <c r="G42" s="255"/>
      <c r="H42" s="255"/>
      <c r="I42" s="255"/>
      <c r="K42" s="255"/>
      <c r="L42" s="255"/>
      <c r="M42" s="255"/>
      <c r="N42" s="259"/>
      <c r="O42" s="259"/>
      <c r="U42" s="259"/>
      <c r="AC42" s="255" t="str">
        <f>IF(Russia4!J38="","",Russia4!J38)</f>
        <v/>
      </c>
      <c r="AD42" s="255"/>
      <c r="AE42" s="255"/>
      <c r="AF42" s="255"/>
      <c r="AK42" s="266"/>
      <c r="AL42" s="268"/>
      <c r="AM42" s="268"/>
      <c r="AN42" s="268"/>
      <c r="AO42" s="266">
        <f>Russia4!BA38</f>
        <v>0.1514652853550455</v>
      </c>
      <c r="AS42" s="266"/>
      <c r="AT42" s="255"/>
      <c r="AU42" s="255"/>
      <c r="AV42" s="255"/>
    </row>
    <row r="43" spans="1:48" ht="14.1" customHeight="1">
      <c r="A43" s="253">
        <v>1936</v>
      </c>
      <c r="B43" s="255"/>
      <c r="C43" s="255"/>
      <c r="D43" s="255"/>
      <c r="E43" s="255"/>
      <c r="F43" s="255"/>
      <c r="G43" s="255"/>
      <c r="H43" s="255"/>
      <c r="I43" s="255"/>
      <c r="K43" s="255"/>
      <c r="L43" s="255"/>
      <c r="M43" s="255"/>
      <c r="N43" s="259"/>
      <c r="O43" s="259"/>
      <c r="U43" s="259"/>
      <c r="AC43" s="255" t="str">
        <f>IF(Russia4!J39="","",Russia4!J39)</f>
        <v/>
      </c>
      <c r="AD43" s="255"/>
      <c r="AE43" s="255"/>
      <c r="AF43" s="255"/>
      <c r="AK43" s="266"/>
      <c r="AL43" s="268"/>
      <c r="AM43" s="268"/>
      <c r="AN43" s="268"/>
      <c r="AO43" s="266">
        <f>Russia4!BA39</f>
        <v>0.14644905385987111</v>
      </c>
      <c r="AS43" s="266"/>
      <c r="AT43" s="255"/>
      <c r="AU43" s="255"/>
      <c r="AV43" s="255"/>
    </row>
    <row r="44" spans="1:48" ht="14.1" customHeight="1">
      <c r="A44" s="253">
        <v>1937</v>
      </c>
      <c r="B44" s="255"/>
      <c r="C44" s="255"/>
      <c r="D44" s="255"/>
      <c r="E44" s="255"/>
      <c r="F44" s="255"/>
      <c r="G44" s="255"/>
      <c r="H44" s="255"/>
      <c r="I44" s="255"/>
      <c r="K44" s="255"/>
      <c r="L44" s="255"/>
      <c r="M44" s="255"/>
      <c r="N44" s="259"/>
      <c r="O44" s="259"/>
      <c r="U44" s="259"/>
      <c r="AC44" s="255" t="str">
        <f>IF(Russia4!J40="","",Russia4!J40)</f>
        <v/>
      </c>
      <c r="AD44" s="255"/>
      <c r="AE44" s="255"/>
      <c r="AF44" s="255"/>
      <c r="AK44" s="266"/>
      <c r="AL44" s="268"/>
      <c r="AM44" s="268"/>
      <c r="AN44" s="268"/>
      <c r="AO44" s="266"/>
      <c r="AS44" s="266"/>
      <c r="AT44" s="255"/>
      <c r="AU44" s="255"/>
      <c r="AV44" s="255"/>
    </row>
    <row r="45" spans="1:48" ht="14.1" customHeight="1">
      <c r="A45" s="253">
        <v>1938</v>
      </c>
      <c r="B45" s="255"/>
      <c r="C45" s="255"/>
      <c r="D45" s="255"/>
      <c r="E45" s="255"/>
      <c r="F45" s="255"/>
      <c r="G45" s="255"/>
      <c r="H45" s="255"/>
      <c r="I45" s="255"/>
      <c r="K45" s="255"/>
      <c r="L45" s="255"/>
      <c r="M45" s="255"/>
      <c r="N45" s="259"/>
      <c r="O45" s="259"/>
      <c r="U45" s="259"/>
      <c r="AC45" s="255" t="str">
        <f>IF(Russia4!J41="","",Russia4!J41)</f>
        <v/>
      </c>
      <c r="AD45" s="255"/>
      <c r="AE45" s="255"/>
      <c r="AF45" s="255"/>
      <c r="AK45" s="266"/>
      <c r="AL45" s="268"/>
      <c r="AM45" s="268"/>
      <c r="AN45" s="268"/>
      <c r="AO45" s="266"/>
      <c r="AS45" s="266"/>
      <c r="AT45" s="255"/>
      <c r="AU45" s="255"/>
      <c r="AV45" s="255"/>
    </row>
    <row r="46" spans="1:48" ht="14.1" customHeight="1">
      <c r="A46" s="253">
        <v>1939</v>
      </c>
      <c r="B46" s="255"/>
      <c r="C46" s="255"/>
      <c r="D46" s="255"/>
      <c r="E46" s="255"/>
      <c r="F46" s="255"/>
      <c r="G46" s="255"/>
      <c r="H46" s="255"/>
      <c r="I46" s="255"/>
      <c r="K46" s="255"/>
      <c r="L46" s="255"/>
      <c r="M46" s="255"/>
      <c r="N46" s="259"/>
      <c r="O46" s="259"/>
      <c r="U46" s="259"/>
      <c r="AC46" s="255" t="str">
        <f>IF(Russia4!J42="","",Russia4!J42)</f>
        <v/>
      </c>
      <c r="AD46" s="255"/>
      <c r="AE46" s="255"/>
      <c r="AF46" s="255"/>
      <c r="AK46" s="266"/>
      <c r="AL46" s="268"/>
      <c r="AM46" s="268"/>
      <c r="AN46" s="268"/>
      <c r="AO46" s="266"/>
      <c r="AS46" s="266"/>
      <c r="AT46" s="255"/>
      <c r="AU46" s="255"/>
      <c r="AV46" s="255"/>
    </row>
    <row r="47" spans="1:48" ht="14.1" customHeight="1">
      <c r="A47" s="253">
        <v>1940</v>
      </c>
      <c r="B47" s="255"/>
      <c r="C47" s="255"/>
      <c r="D47" s="255"/>
      <c r="E47" s="255"/>
      <c r="F47" s="255"/>
      <c r="G47" s="255"/>
      <c r="H47" s="255"/>
      <c r="I47" s="255"/>
      <c r="K47" s="255"/>
      <c r="L47" s="255"/>
      <c r="M47" s="255"/>
      <c r="N47" s="259"/>
      <c r="O47" s="259"/>
      <c r="U47" s="259"/>
      <c r="AC47" s="255" t="str">
        <f>IF(Russia4!J43="","",Russia4!J43)</f>
        <v/>
      </c>
      <c r="AD47" s="255"/>
      <c r="AE47" s="255"/>
      <c r="AF47" s="255"/>
      <c r="AK47" s="266"/>
      <c r="AL47" s="268"/>
      <c r="AM47" s="268"/>
      <c r="AN47" s="268"/>
      <c r="AO47" s="266"/>
      <c r="AS47" s="266"/>
      <c r="AT47" s="255"/>
      <c r="AU47" s="255"/>
      <c r="AV47" s="255"/>
    </row>
    <row r="48" spans="1:48" ht="14.1" customHeight="1">
      <c r="A48" s="253">
        <v>1941</v>
      </c>
      <c r="B48" s="255"/>
      <c r="C48" s="255"/>
      <c r="D48" s="255"/>
      <c r="E48" s="255"/>
      <c r="F48" s="255"/>
      <c r="G48" s="255"/>
      <c r="H48" s="255"/>
      <c r="I48" s="255"/>
      <c r="K48" s="255"/>
      <c r="L48" s="255"/>
      <c r="M48" s="255"/>
      <c r="N48" s="259"/>
      <c r="O48" s="259"/>
      <c r="U48" s="259"/>
      <c r="AC48" s="255" t="str">
        <f>IF(Russia4!J44="","",Russia4!J44)</f>
        <v/>
      </c>
      <c r="AD48" s="255"/>
      <c r="AE48" s="255"/>
      <c r="AF48" s="255"/>
      <c r="AK48" s="266"/>
      <c r="AL48" s="268"/>
      <c r="AM48" s="268"/>
      <c r="AN48" s="268"/>
      <c r="AO48" s="266"/>
      <c r="AS48" s="266"/>
      <c r="AT48" s="255"/>
      <c r="AU48" s="255"/>
      <c r="AV48" s="255"/>
    </row>
    <row r="49" spans="1:48" ht="14.1" customHeight="1">
      <c r="A49" s="253">
        <v>1942</v>
      </c>
      <c r="B49" s="255"/>
      <c r="C49" s="255"/>
      <c r="D49" s="255"/>
      <c r="E49" s="255"/>
      <c r="F49" s="255"/>
      <c r="G49" s="255"/>
      <c r="H49" s="255"/>
      <c r="I49" s="255"/>
      <c r="K49" s="255"/>
      <c r="L49" s="255"/>
      <c r="M49" s="255"/>
      <c r="N49" s="259"/>
      <c r="O49" s="259"/>
      <c r="U49" s="259"/>
      <c r="AC49" s="255" t="str">
        <f>IF(Russia4!J45="","",Russia4!J45)</f>
        <v/>
      </c>
      <c r="AD49" s="255"/>
      <c r="AE49" s="255"/>
      <c r="AF49" s="255"/>
      <c r="AK49" s="266"/>
      <c r="AL49" s="268"/>
      <c r="AM49" s="268"/>
      <c r="AN49" s="268"/>
      <c r="AO49" s="266"/>
      <c r="AS49" s="266"/>
      <c r="AT49" s="255"/>
      <c r="AU49" s="255"/>
      <c r="AV49" s="255"/>
    </row>
    <row r="50" spans="1:48" ht="14.1" customHeight="1">
      <c r="A50" s="253">
        <v>1943</v>
      </c>
      <c r="B50" s="255"/>
      <c r="C50" s="255"/>
      <c r="D50" s="255"/>
      <c r="E50" s="255"/>
      <c r="F50" s="255"/>
      <c r="G50" s="255"/>
      <c r="H50" s="255"/>
      <c r="I50" s="255"/>
      <c r="K50" s="255"/>
      <c r="L50" s="255"/>
      <c r="M50" s="255"/>
      <c r="N50" s="259"/>
      <c r="O50" s="259"/>
      <c r="U50" s="259"/>
      <c r="AC50" s="255" t="str">
        <f>IF(Russia4!J46="","",Russia4!J46)</f>
        <v/>
      </c>
      <c r="AD50" s="255"/>
      <c r="AE50" s="255"/>
      <c r="AF50" s="255"/>
      <c r="AK50" s="266"/>
      <c r="AL50" s="268"/>
      <c r="AM50" s="268"/>
      <c r="AN50" s="268"/>
      <c r="AO50" s="266"/>
      <c r="AS50" s="266"/>
      <c r="AT50" s="255"/>
      <c r="AU50" s="255"/>
      <c r="AV50" s="255"/>
    </row>
    <row r="51" spans="1:48" ht="14.1" customHeight="1">
      <c r="A51" s="253">
        <v>1944</v>
      </c>
      <c r="B51" s="255"/>
      <c r="C51" s="255"/>
      <c r="D51" s="255"/>
      <c r="E51" s="255"/>
      <c r="F51" s="255"/>
      <c r="G51" s="255"/>
      <c r="H51" s="255"/>
      <c r="I51" s="255"/>
      <c r="K51" s="255"/>
      <c r="L51" s="255"/>
      <c r="M51" s="255"/>
      <c r="N51" s="259"/>
      <c r="O51" s="259"/>
      <c r="U51" s="259"/>
      <c r="AC51" s="255" t="str">
        <f>IF(Russia4!J47="","",Russia4!J47)</f>
        <v/>
      </c>
      <c r="AD51" s="255"/>
      <c r="AE51" s="255"/>
      <c r="AF51" s="255"/>
      <c r="AK51" s="266"/>
      <c r="AL51" s="268"/>
      <c r="AM51" s="268"/>
      <c r="AN51" s="268"/>
      <c r="AO51" s="266"/>
      <c r="AS51" s="266"/>
      <c r="AT51" s="255"/>
      <c r="AU51" s="255"/>
      <c r="AV51" s="255"/>
    </row>
    <row r="52" spans="1:48" ht="14.1" customHeight="1">
      <c r="A52" s="253">
        <v>1945</v>
      </c>
      <c r="B52" s="255"/>
      <c r="C52" s="255"/>
      <c r="D52" s="255"/>
      <c r="E52" s="255"/>
      <c r="F52" s="255"/>
      <c r="G52" s="255"/>
      <c r="H52" s="255"/>
      <c r="I52" s="255"/>
      <c r="K52" s="255"/>
      <c r="L52" s="255"/>
      <c r="M52" s="255"/>
      <c r="N52" s="259"/>
      <c r="O52" s="259"/>
      <c r="U52" s="259"/>
      <c r="AC52" s="255" t="str">
        <f>IF(Russia4!J48="","",Russia4!J48)</f>
        <v/>
      </c>
      <c r="AD52" s="255"/>
      <c r="AE52" s="255"/>
      <c r="AF52" s="255"/>
      <c r="AK52" s="266"/>
      <c r="AL52" s="268"/>
      <c r="AM52" s="268"/>
      <c r="AN52" s="268"/>
      <c r="AO52" s="266"/>
      <c r="AS52" s="266"/>
      <c r="AT52" s="255"/>
      <c r="AU52" s="255"/>
      <c r="AV52" s="255"/>
    </row>
    <row r="53" spans="1:48" ht="14.1" customHeight="1">
      <c r="A53" s="253">
        <v>1946</v>
      </c>
      <c r="B53" s="255"/>
      <c r="C53" s="255"/>
      <c r="D53" s="255"/>
      <c r="E53" s="255"/>
      <c r="F53" s="255"/>
      <c r="G53" s="255"/>
      <c r="H53" s="255"/>
      <c r="I53" s="255"/>
      <c r="K53" s="255"/>
      <c r="L53" s="255"/>
      <c r="M53" s="255"/>
      <c r="N53" s="259"/>
      <c r="O53" s="259"/>
      <c r="U53" s="259"/>
      <c r="AC53" s="255" t="str">
        <f>IF(Russia4!J49="","",Russia4!J49)</f>
        <v/>
      </c>
      <c r="AD53" s="255"/>
      <c r="AE53" s="255"/>
      <c r="AF53" s="255"/>
      <c r="AK53" s="266"/>
      <c r="AL53" s="268"/>
      <c r="AM53" s="268"/>
      <c r="AN53" s="268"/>
      <c r="AO53" s="266"/>
      <c r="AS53" s="266"/>
      <c r="AT53" s="255"/>
      <c r="AU53" s="255"/>
      <c r="AV53" s="255"/>
    </row>
    <row r="54" spans="1:48" ht="14.1" customHeight="1">
      <c r="A54" s="253">
        <v>1947</v>
      </c>
      <c r="B54" s="255"/>
      <c r="C54" s="255"/>
      <c r="D54" s="255"/>
      <c r="E54" s="255"/>
      <c r="F54" s="255"/>
      <c r="G54" s="255"/>
      <c r="H54" s="255"/>
      <c r="I54" s="255"/>
      <c r="K54" s="255"/>
      <c r="L54" s="255"/>
      <c r="M54" s="255"/>
      <c r="N54" s="259"/>
      <c r="O54" s="259"/>
      <c r="U54" s="259"/>
      <c r="AC54" s="255" t="str">
        <f>IF(Russia4!J50="","",Russia4!J50)</f>
        <v/>
      </c>
      <c r="AD54" s="255"/>
      <c r="AE54" s="255"/>
      <c r="AF54" s="255"/>
      <c r="AK54" s="266"/>
      <c r="AL54" s="268"/>
      <c r="AM54" s="268"/>
      <c r="AN54" s="268"/>
      <c r="AO54" s="266">
        <f>Russia4!BA50</f>
        <v>8.9128228865375719E-2</v>
      </c>
      <c r="AS54" s="266"/>
      <c r="AT54" s="255"/>
      <c r="AU54" s="255"/>
      <c r="AV54" s="255"/>
    </row>
    <row r="55" spans="1:48" ht="14.1" customHeight="1">
      <c r="A55" s="253">
        <v>1948</v>
      </c>
      <c r="B55" s="255"/>
      <c r="C55" s="255"/>
      <c r="D55" s="255"/>
      <c r="E55" s="255"/>
      <c r="F55" s="255"/>
      <c r="G55" s="255"/>
      <c r="H55" s="255"/>
      <c r="I55" s="255"/>
      <c r="K55" s="255"/>
      <c r="L55" s="255"/>
      <c r="M55" s="255"/>
      <c r="N55" s="259"/>
      <c r="O55" s="259"/>
      <c r="U55" s="259"/>
      <c r="AC55" s="255" t="str">
        <f>IF(Russia4!J51="","",Russia4!J51)</f>
        <v/>
      </c>
      <c r="AD55" s="255"/>
      <c r="AE55" s="255"/>
      <c r="AF55" s="255"/>
      <c r="AK55" s="266"/>
      <c r="AL55" s="268"/>
      <c r="AM55" s="268"/>
      <c r="AN55" s="268"/>
      <c r="AO55" s="266"/>
      <c r="AS55" s="266"/>
      <c r="AT55" s="255"/>
      <c r="AU55" s="255"/>
      <c r="AV55" s="255"/>
    </row>
    <row r="56" spans="1:48" ht="14.1" customHeight="1">
      <c r="A56" s="253">
        <v>1949</v>
      </c>
      <c r="B56" s="255"/>
      <c r="C56" s="255"/>
      <c r="D56" s="255"/>
      <c r="E56" s="255"/>
      <c r="F56" s="255"/>
      <c r="G56" s="255"/>
      <c r="H56" s="255"/>
      <c r="I56" s="255"/>
      <c r="K56" s="255"/>
      <c r="L56" s="255"/>
      <c r="M56" s="255"/>
      <c r="N56" s="259"/>
      <c r="O56" s="259"/>
      <c r="U56" s="259"/>
      <c r="AC56" s="255" t="str">
        <f>IF(Russia4!J52="","",Russia4!J52)</f>
        <v/>
      </c>
      <c r="AD56" s="255"/>
      <c r="AE56" s="255"/>
      <c r="AF56" s="255"/>
      <c r="AK56" s="266"/>
      <c r="AL56" s="268"/>
      <c r="AM56" s="268"/>
      <c r="AN56" s="268"/>
      <c r="AO56" s="266"/>
      <c r="AS56" s="266"/>
      <c r="AT56" s="255"/>
      <c r="AU56" s="255"/>
      <c r="AV56" s="255"/>
    </row>
    <row r="57" spans="1:48" ht="14.1" customHeight="1">
      <c r="A57" s="253">
        <v>1950</v>
      </c>
      <c r="B57" s="255"/>
      <c r="C57" s="255"/>
      <c r="D57" s="255"/>
      <c r="E57" s="255"/>
      <c r="F57" s="255"/>
      <c r="G57" s="255"/>
      <c r="H57" s="255"/>
      <c r="I57" s="255"/>
      <c r="K57" s="255"/>
      <c r="L57" s="255"/>
      <c r="M57" s="255"/>
      <c r="N57" s="259"/>
      <c r="O57" s="259"/>
      <c r="U57" s="259"/>
      <c r="AC57" s="255" t="str">
        <f>IF(Russia4!J53="","",Russia4!J53)</f>
        <v/>
      </c>
      <c r="AD57" s="255"/>
      <c r="AE57" s="255"/>
      <c r="AF57" s="255"/>
      <c r="AK57" s="266"/>
      <c r="AL57" s="268"/>
      <c r="AM57" s="268"/>
      <c r="AN57" s="268"/>
      <c r="AO57" s="266"/>
      <c r="AS57" s="266"/>
      <c r="AT57" s="255"/>
      <c r="AU57" s="255"/>
      <c r="AV57" s="255"/>
    </row>
    <row r="58" spans="1:48" ht="14.1" customHeight="1">
      <c r="A58" s="253">
        <v>1951</v>
      </c>
      <c r="B58" s="255"/>
      <c r="C58" s="255"/>
      <c r="D58" s="255"/>
      <c r="E58" s="255"/>
      <c r="F58" s="255"/>
      <c r="G58" s="255"/>
      <c r="H58" s="255"/>
      <c r="I58" s="255"/>
      <c r="K58" s="255"/>
      <c r="L58" s="255"/>
      <c r="M58" s="255"/>
      <c r="N58" s="259"/>
      <c r="O58" s="259"/>
      <c r="U58" s="259"/>
      <c r="AC58" s="255" t="str">
        <f>IF(Russia4!J54="","",Russia4!J54)</f>
        <v/>
      </c>
      <c r="AD58" s="255"/>
      <c r="AE58" s="255"/>
      <c r="AF58" s="255"/>
      <c r="AK58" s="266"/>
      <c r="AL58" s="268"/>
      <c r="AM58" s="268"/>
      <c r="AN58" s="268"/>
      <c r="AO58" s="266"/>
      <c r="AS58" s="266"/>
      <c r="AT58" s="255"/>
      <c r="AU58" s="255"/>
      <c r="AV58" s="255"/>
    </row>
    <row r="59" spans="1:48" ht="14.1" customHeight="1">
      <c r="A59" s="253">
        <v>1952</v>
      </c>
      <c r="B59" s="255"/>
      <c r="C59" s="255"/>
      <c r="D59" s="255"/>
      <c r="E59" s="255"/>
      <c r="F59" s="255"/>
      <c r="G59" s="255"/>
      <c r="H59" s="255"/>
      <c r="I59" s="255"/>
      <c r="K59" s="255"/>
      <c r="L59" s="255"/>
      <c r="M59" s="255"/>
      <c r="N59" s="259"/>
      <c r="O59" s="259"/>
      <c r="U59" s="259"/>
      <c r="AC59" s="255" t="str">
        <f>IF(Russia4!J55="","",Russia4!J55)</f>
        <v/>
      </c>
      <c r="AD59" s="255"/>
      <c r="AE59" s="255"/>
      <c r="AF59" s="255"/>
      <c r="AK59" s="266"/>
      <c r="AL59" s="268"/>
      <c r="AM59" s="268"/>
      <c r="AN59" s="268"/>
      <c r="AO59" s="266"/>
      <c r="AS59" s="266"/>
      <c r="AT59" s="255"/>
      <c r="AU59" s="255"/>
      <c r="AV59" s="255"/>
    </row>
    <row r="60" spans="1:48" ht="14.1" customHeight="1">
      <c r="A60" s="253">
        <v>1953</v>
      </c>
      <c r="B60" s="255"/>
      <c r="C60" s="255"/>
      <c r="D60" s="255"/>
      <c r="E60" s="255"/>
      <c r="F60" s="255"/>
      <c r="G60" s="255"/>
      <c r="H60" s="255"/>
      <c r="I60" s="255"/>
      <c r="K60" s="255"/>
      <c r="L60" s="255"/>
      <c r="M60" s="255"/>
      <c r="N60" s="259"/>
      <c r="O60" s="259"/>
      <c r="U60" s="259"/>
      <c r="AC60" s="255" t="str">
        <f>IF(Russia4!J56="","",Russia4!J56)</f>
        <v/>
      </c>
      <c r="AD60" s="255"/>
      <c r="AE60" s="255"/>
      <c r="AF60" s="255"/>
      <c r="AK60" s="266"/>
      <c r="AL60" s="268"/>
      <c r="AM60" s="268"/>
      <c r="AN60" s="268"/>
      <c r="AO60" s="266"/>
      <c r="AS60" s="266"/>
      <c r="AT60" s="255"/>
      <c r="AU60" s="255"/>
      <c r="AV60" s="255"/>
    </row>
    <row r="61" spans="1:48" ht="14.1" customHeight="1">
      <c r="A61" s="253">
        <v>1954</v>
      </c>
      <c r="B61" s="255"/>
      <c r="C61" s="255"/>
      <c r="D61" s="255"/>
      <c r="E61" s="255"/>
      <c r="F61" s="255"/>
      <c r="G61" s="255"/>
      <c r="H61" s="255"/>
      <c r="I61" s="255"/>
      <c r="K61" s="255"/>
      <c r="L61" s="255"/>
      <c r="M61" s="255"/>
      <c r="N61" s="259"/>
      <c r="O61" s="259"/>
      <c r="U61" s="259"/>
      <c r="AC61" s="255" t="str">
        <f>IF(Russia4!J57="","",Russia4!J57)</f>
        <v/>
      </c>
      <c r="AD61" s="255"/>
      <c r="AE61" s="255"/>
      <c r="AF61" s="255"/>
      <c r="AK61" s="266"/>
      <c r="AL61" s="268"/>
      <c r="AM61" s="268"/>
      <c r="AN61" s="268"/>
      <c r="AO61" s="266"/>
      <c r="AS61" s="266"/>
      <c r="AT61" s="255"/>
      <c r="AU61" s="255"/>
      <c r="AV61" s="255"/>
    </row>
    <row r="62" spans="1:48" ht="14.1" customHeight="1">
      <c r="A62" s="253">
        <v>1955</v>
      </c>
      <c r="B62" s="255"/>
      <c r="C62" s="255"/>
      <c r="D62" s="255"/>
      <c r="E62" s="255"/>
      <c r="F62" s="255"/>
      <c r="G62" s="255"/>
      <c r="H62" s="255"/>
      <c r="I62" s="255"/>
      <c r="K62" s="255"/>
      <c r="L62" s="255"/>
      <c r="M62" s="255"/>
      <c r="N62" s="259"/>
      <c r="O62" s="259"/>
      <c r="U62" s="259"/>
      <c r="AC62" s="255" t="str">
        <f>IF(Russia4!J58="","",Russia4!J58)</f>
        <v/>
      </c>
      <c r="AD62" s="255"/>
      <c r="AE62" s="255"/>
      <c r="AF62" s="255"/>
      <c r="AK62" s="266"/>
      <c r="AL62" s="268"/>
      <c r="AM62" s="268"/>
      <c r="AN62" s="268"/>
      <c r="AO62" s="266"/>
      <c r="AS62" s="266"/>
      <c r="AT62" s="255"/>
      <c r="AU62" s="255"/>
      <c r="AV62" s="255"/>
    </row>
    <row r="63" spans="1:48" ht="14.1" customHeight="1">
      <c r="A63" s="253">
        <v>1956</v>
      </c>
      <c r="B63" s="255"/>
      <c r="C63" s="255"/>
      <c r="D63" s="255"/>
      <c r="E63" s="255"/>
      <c r="F63" s="255"/>
      <c r="G63" s="255"/>
      <c r="H63" s="255"/>
      <c r="I63" s="255"/>
      <c r="K63" s="255"/>
      <c r="L63" s="255"/>
      <c r="M63" s="255"/>
      <c r="N63" s="259"/>
      <c r="O63" s="259"/>
      <c r="U63" s="259"/>
      <c r="AC63" s="255">
        <f>IF(Russia4!J59="","",Russia4!J59)</f>
        <v>5.4787600733005717E-2</v>
      </c>
      <c r="AD63" s="255"/>
      <c r="AE63" s="255"/>
      <c r="AF63" s="255"/>
      <c r="AK63" s="266"/>
      <c r="AL63" s="268"/>
      <c r="AM63" s="268"/>
      <c r="AN63" s="268"/>
      <c r="AO63" s="266">
        <f>Russia4!BA59</f>
        <v>4.88002132096748E-2</v>
      </c>
      <c r="AS63" s="266"/>
      <c r="AT63" s="255"/>
      <c r="AU63" s="255"/>
      <c r="AV63" s="255"/>
    </row>
    <row r="64" spans="1:48" ht="14.1" customHeight="1">
      <c r="A64" s="253">
        <v>1957</v>
      </c>
      <c r="B64" s="255"/>
      <c r="C64" s="255"/>
      <c r="D64" s="255"/>
      <c r="E64" s="255"/>
      <c r="F64" s="255"/>
      <c r="G64" s="255"/>
      <c r="H64" s="255"/>
      <c r="I64" s="255"/>
      <c r="K64" s="255"/>
      <c r="L64" s="255"/>
      <c r="M64" s="255"/>
      <c r="N64" s="259"/>
      <c r="O64" s="259"/>
      <c r="U64" s="259"/>
      <c r="AC64" s="255" t="str">
        <f>IF(Russia4!J60="","",Russia4!J60)</f>
        <v/>
      </c>
      <c r="AD64" s="255"/>
      <c r="AE64" s="255"/>
      <c r="AF64" s="255"/>
      <c r="AK64" s="266"/>
      <c r="AL64" s="268"/>
      <c r="AM64" s="268"/>
      <c r="AN64" s="268"/>
      <c r="AO64" s="266">
        <f>Russia4!BA60</f>
        <v>4.8881648725891659E-2</v>
      </c>
      <c r="AS64" s="266"/>
      <c r="AT64" s="255"/>
      <c r="AU64" s="255"/>
      <c r="AV64" s="255"/>
    </row>
    <row r="65" spans="1:48" ht="14.1" customHeight="1">
      <c r="A65" s="253">
        <v>1958</v>
      </c>
      <c r="B65" s="255"/>
      <c r="C65" s="255"/>
      <c r="D65" s="255"/>
      <c r="E65" s="255"/>
      <c r="F65" s="255"/>
      <c r="G65" s="255"/>
      <c r="H65" s="255"/>
      <c r="I65" s="255"/>
      <c r="K65" s="255"/>
      <c r="L65" s="255"/>
      <c r="M65" s="255"/>
      <c r="N65" s="259"/>
      <c r="O65" s="259"/>
      <c r="U65" s="259"/>
      <c r="AC65" s="255" t="str">
        <f>IF(Russia4!J61="","",Russia4!J61)</f>
        <v/>
      </c>
      <c r="AD65" s="255"/>
      <c r="AE65" s="255"/>
      <c r="AF65" s="255"/>
      <c r="AK65" s="266"/>
      <c r="AL65" s="268"/>
      <c r="AM65" s="268"/>
      <c r="AN65" s="268"/>
      <c r="AO65" s="266">
        <f>Russia4!BA61</f>
        <v>4.923169862686818E-2</v>
      </c>
      <c r="AS65" s="266"/>
      <c r="AT65" s="255"/>
      <c r="AU65" s="255"/>
      <c r="AV65" s="255"/>
    </row>
    <row r="66" spans="1:48" ht="14.1" customHeight="1">
      <c r="A66" s="253">
        <v>1959</v>
      </c>
      <c r="B66" s="255"/>
      <c r="C66" s="255"/>
      <c r="D66" s="255"/>
      <c r="E66" s="255"/>
      <c r="F66" s="255"/>
      <c r="G66" s="255"/>
      <c r="H66" s="255"/>
      <c r="I66" s="255"/>
      <c r="K66" s="255"/>
      <c r="L66" s="255"/>
      <c r="M66" s="255"/>
      <c r="N66" s="259"/>
      <c r="O66" s="259"/>
      <c r="U66" s="259"/>
      <c r="AC66" s="255">
        <f>IF(Russia4!J62="","",Russia4!J62)</f>
        <v>4.5760637024310172E-2</v>
      </c>
      <c r="AD66" s="255"/>
      <c r="AE66" s="255"/>
      <c r="AF66" s="255"/>
      <c r="AK66" s="266"/>
      <c r="AL66" s="268"/>
      <c r="AM66" s="268"/>
      <c r="AN66" s="268"/>
      <c r="AO66" s="266">
        <f>Russia4!BA62</f>
        <v>4.8901086769119667E-2</v>
      </c>
      <c r="AS66" s="266"/>
      <c r="AT66" s="255"/>
      <c r="AU66" s="255"/>
      <c r="AV66" s="255"/>
    </row>
    <row r="67" spans="1:48" ht="14.1" customHeight="1">
      <c r="A67" s="253">
        <v>1960</v>
      </c>
      <c r="B67" s="255"/>
      <c r="C67" s="255"/>
      <c r="D67" s="255"/>
      <c r="E67" s="255"/>
      <c r="F67" s="255"/>
      <c r="G67" s="255"/>
      <c r="H67" s="255"/>
      <c r="I67" s="255"/>
      <c r="K67" s="255"/>
      <c r="L67" s="255"/>
      <c r="M67" s="255"/>
      <c r="N67" s="259"/>
      <c r="O67" s="259"/>
      <c r="U67" s="259"/>
      <c r="AC67" s="255" t="str">
        <f>IF(Russia4!J63="","",Russia4!J63)</f>
        <v/>
      </c>
      <c r="AD67" s="255"/>
      <c r="AE67" s="255"/>
      <c r="AF67" s="255"/>
      <c r="AK67" s="266"/>
      <c r="AL67" s="268"/>
      <c r="AM67" s="268"/>
      <c r="AN67" s="268"/>
      <c r="AO67" s="266">
        <f>Russia4!BA63</f>
        <v>4.5675034932079868E-2</v>
      </c>
      <c r="AS67" s="266"/>
      <c r="AT67" s="255"/>
      <c r="AU67" s="255"/>
      <c r="AV67" s="255"/>
    </row>
    <row r="68" spans="1:48" ht="14.1" customHeight="1">
      <c r="A68" s="253">
        <v>1961</v>
      </c>
      <c r="B68" s="255"/>
      <c r="C68" s="255"/>
      <c r="D68" s="255"/>
      <c r="E68" s="255"/>
      <c r="F68" s="255"/>
      <c r="G68" s="255"/>
      <c r="H68" s="255"/>
      <c r="I68" s="255"/>
      <c r="K68" s="255"/>
      <c r="L68" s="255"/>
      <c r="M68" s="255"/>
      <c r="N68" s="259"/>
      <c r="O68" s="259"/>
      <c r="U68" s="259"/>
      <c r="AC68" s="255">
        <f>IF(Russia4!J64="","",Russia4!J64)</f>
        <v>4.4800352709054463E-2</v>
      </c>
      <c r="AD68" s="255"/>
      <c r="AE68" s="255"/>
      <c r="AF68" s="255"/>
      <c r="AK68" s="266"/>
      <c r="AL68" s="268"/>
      <c r="AM68" s="268"/>
      <c r="AN68" s="268"/>
      <c r="AO68" s="266">
        <f>Russia4!BA64</f>
        <v>4.4449309258058838E-2</v>
      </c>
      <c r="AS68" s="266"/>
      <c r="AT68" s="255"/>
      <c r="AU68" s="255"/>
      <c r="AV68" s="255"/>
    </row>
    <row r="69" spans="1:48" ht="14.1" customHeight="1">
      <c r="A69" s="253">
        <v>1962</v>
      </c>
      <c r="B69" s="255"/>
      <c r="C69" s="255"/>
      <c r="D69" s="255"/>
      <c r="E69" s="255"/>
      <c r="F69" s="255"/>
      <c r="G69" s="255"/>
      <c r="H69" s="255"/>
      <c r="I69" s="255"/>
      <c r="K69" s="255"/>
      <c r="L69" s="255"/>
      <c r="M69" s="255"/>
      <c r="N69" s="259"/>
      <c r="O69" s="259"/>
      <c r="U69" s="259"/>
      <c r="AC69" s="255" t="str">
        <f>IF(Russia4!J65="","",Russia4!J65)</f>
        <v/>
      </c>
      <c r="AD69" s="255"/>
      <c r="AE69" s="255"/>
      <c r="AF69" s="255"/>
      <c r="AK69" s="266"/>
      <c r="AL69" s="268"/>
      <c r="AM69" s="268"/>
      <c r="AN69" s="268"/>
      <c r="AO69" s="266">
        <f>Russia4!BA65</f>
        <v>4.7662257321487995E-2</v>
      </c>
      <c r="AS69" s="266"/>
      <c r="AT69" s="255"/>
      <c r="AU69" s="255"/>
      <c r="AV69" s="255"/>
    </row>
    <row r="70" spans="1:48" ht="14.1" customHeight="1">
      <c r="A70" s="253">
        <v>1963</v>
      </c>
      <c r="B70" s="255"/>
      <c r="C70" s="255"/>
      <c r="D70" s="255"/>
      <c r="E70" s="255"/>
      <c r="F70" s="255"/>
      <c r="G70" s="255"/>
      <c r="H70" s="255"/>
      <c r="I70" s="255"/>
      <c r="K70" s="255"/>
      <c r="L70" s="255"/>
      <c r="M70" s="255"/>
      <c r="N70" s="259"/>
      <c r="O70" s="259"/>
      <c r="U70" s="259"/>
      <c r="AC70" s="255" t="str">
        <f>IF(Russia4!J66="","",Russia4!J66)</f>
        <v/>
      </c>
      <c r="AD70" s="255"/>
      <c r="AE70" s="255"/>
      <c r="AF70" s="255"/>
      <c r="AK70" s="266"/>
      <c r="AL70" s="268"/>
      <c r="AM70" s="268"/>
      <c r="AN70" s="268"/>
      <c r="AO70" s="266">
        <f>Russia4!BA66</f>
        <v>4.3927362679232938E-2</v>
      </c>
      <c r="AS70" s="266"/>
      <c r="AT70" s="255"/>
      <c r="AU70" s="255"/>
      <c r="AV70" s="255"/>
    </row>
    <row r="71" spans="1:48" ht="14.1" customHeight="1">
      <c r="A71" s="253">
        <v>1964</v>
      </c>
      <c r="B71" s="255"/>
      <c r="C71" s="255"/>
      <c r="D71" s="255"/>
      <c r="E71" s="255"/>
      <c r="F71" s="255"/>
      <c r="G71" s="255"/>
      <c r="H71" s="255"/>
      <c r="I71" s="255"/>
      <c r="K71" s="255"/>
      <c r="L71" s="255"/>
      <c r="M71" s="255"/>
      <c r="N71" s="259"/>
      <c r="O71" s="259"/>
      <c r="U71" s="259"/>
      <c r="AC71" s="255">
        <f>IF(Russia4!J67="","",Russia4!J67)</f>
        <v>4.3028831936280654E-2</v>
      </c>
      <c r="AD71" s="255">
        <f>Russia4!I67</f>
        <v>0.24636587093970014</v>
      </c>
      <c r="AE71" s="255">
        <f>Russia4!H67</f>
        <v>0.48057180478291467</v>
      </c>
      <c r="AF71" s="255">
        <f>Russia4!G67</f>
        <v>0.27306232427738519</v>
      </c>
      <c r="AK71" s="266">
        <v>0.12919999659061401</v>
      </c>
      <c r="AL71" s="268">
        <v>0.36980998516082803</v>
      </c>
      <c r="AM71" s="268">
        <v>0.44318002462387102</v>
      </c>
      <c r="AN71" s="268">
        <v>0.187020003795624</v>
      </c>
      <c r="AO71" s="266">
        <f>Russia4!BA67</f>
        <v>4.2887651418225772E-2</v>
      </c>
      <c r="AS71" s="266">
        <v>0.10844289999999999</v>
      </c>
      <c r="AT71" s="255">
        <v>0.37557381000000001</v>
      </c>
      <c r="AU71" s="255">
        <v>0.43797575999999999</v>
      </c>
      <c r="AV71" s="255">
        <v>0.18645042000000001</v>
      </c>
    </row>
    <row r="72" spans="1:48" ht="14.1" customHeight="1">
      <c r="A72" s="253">
        <v>1965</v>
      </c>
      <c r="B72" s="255"/>
      <c r="C72" s="255"/>
      <c r="D72" s="255"/>
      <c r="E72" s="255"/>
      <c r="F72" s="255"/>
      <c r="G72" s="255"/>
      <c r="H72" s="255"/>
      <c r="I72" s="255"/>
      <c r="K72" s="255"/>
      <c r="L72" s="255"/>
      <c r="M72" s="255"/>
      <c r="N72" s="259"/>
      <c r="O72" s="259"/>
      <c r="U72" s="259"/>
      <c r="AC72" s="255"/>
      <c r="AD72" s="255"/>
      <c r="AE72" s="255"/>
      <c r="AF72" s="255"/>
      <c r="AK72" s="266">
        <v>0.127784363925457</v>
      </c>
      <c r="AL72" s="268">
        <v>0.36634245514869701</v>
      </c>
      <c r="AM72" s="268">
        <v>0.442353665828705</v>
      </c>
      <c r="AN72" s="268">
        <v>0.19129836559295599</v>
      </c>
      <c r="AO72" s="266">
        <f>Russia4!BA68</f>
        <v>4.239720856579559E-2</v>
      </c>
      <c r="AS72" s="266">
        <v>0.10939359999999999</v>
      </c>
      <c r="AT72" s="255">
        <v>0.37939939</v>
      </c>
      <c r="AU72" s="255">
        <v>0.43846980000000002</v>
      </c>
      <c r="AV72" s="255">
        <v>0.18213081</v>
      </c>
    </row>
    <row r="73" spans="1:48" ht="14.1" customHeight="1">
      <c r="A73" s="253">
        <v>1966</v>
      </c>
      <c r="B73" s="255"/>
      <c r="C73" s="255"/>
      <c r="D73" s="255"/>
      <c r="E73" s="255"/>
      <c r="F73" s="255"/>
      <c r="G73" s="255"/>
      <c r="H73" s="255"/>
      <c r="I73" s="255"/>
      <c r="K73" s="255"/>
      <c r="L73" s="255"/>
      <c r="M73" s="255"/>
      <c r="N73" s="259"/>
      <c r="O73" s="259"/>
      <c r="U73" s="259"/>
      <c r="AC73" s="255">
        <f>Russia4!J69</f>
        <v>4.0553356932380054E-2</v>
      </c>
      <c r="AD73" s="255">
        <f>Russia4!I69</f>
        <v>0.23219378077050454</v>
      </c>
      <c r="AE73" s="255">
        <f>Russia4!H69</f>
        <v>0.47631145625831528</v>
      </c>
      <c r="AF73" s="255">
        <f>Russia4!G69</f>
        <v>0.29149476297118015</v>
      </c>
      <c r="AK73" s="266">
        <v>0.126409992575646</v>
      </c>
      <c r="AL73" s="268">
        <v>0.36289998888969399</v>
      </c>
      <c r="AM73" s="268">
        <v>0.44156000018119801</v>
      </c>
      <c r="AN73" s="268">
        <v>0.19558006525039701</v>
      </c>
      <c r="AO73" s="266"/>
      <c r="AS73" s="266">
        <v>0.10729279999999999</v>
      </c>
      <c r="AT73" s="255">
        <v>0.36909028999999999</v>
      </c>
      <c r="AU73" s="255">
        <v>0.44574580000000003</v>
      </c>
      <c r="AV73" s="255">
        <v>0.18516392000000001</v>
      </c>
    </row>
    <row r="74" spans="1:48" ht="14.1" customHeight="1">
      <c r="A74" s="253">
        <v>1967</v>
      </c>
      <c r="B74" s="255"/>
      <c r="C74" s="255"/>
      <c r="D74" s="255"/>
      <c r="E74" s="255"/>
      <c r="F74" s="255"/>
      <c r="G74" s="255"/>
      <c r="H74" s="255"/>
      <c r="I74" s="255"/>
      <c r="K74" s="255"/>
      <c r="L74" s="255"/>
      <c r="M74" s="255"/>
      <c r="N74" s="259"/>
      <c r="O74" s="259"/>
      <c r="U74" s="259"/>
      <c r="AC74" s="255"/>
      <c r="AD74" s="255"/>
      <c r="AE74" s="255"/>
      <c r="AF74" s="255"/>
      <c r="AK74" s="266">
        <v>0.121449999511242</v>
      </c>
      <c r="AL74" s="268">
        <v>0.35286998748779302</v>
      </c>
      <c r="AM74" s="268">
        <v>0.43887001276016202</v>
      </c>
      <c r="AN74" s="268">
        <v>0.208270013332367</v>
      </c>
      <c r="AO74" s="266"/>
      <c r="AS74" s="266">
        <v>0.1071255</v>
      </c>
      <c r="AT74" s="255">
        <v>0.367091</v>
      </c>
      <c r="AU74" s="255">
        <v>0.44737570999999998</v>
      </c>
      <c r="AV74" s="255">
        <v>0.18553317</v>
      </c>
    </row>
    <row r="75" spans="1:48" ht="14.1" customHeight="1">
      <c r="A75" s="253">
        <v>1968</v>
      </c>
      <c r="B75" s="255"/>
      <c r="C75" s="255"/>
      <c r="D75" s="255"/>
      <c r="E75" s="255"/>
      <c r="F75" s="255"/>
      <c r="G75" s="255"/>
      <c r="H75" s="255"/>
      <c r="I75" s="255"/>
      <c r="K75" s="255"/>
      <c r="L75" s="255"/>
      <c r="M75" s="255"/>
      <c r="N75" s="259"/>
      <c r="O75" s="259"/>
      <c r="U75" s="259"/>
      <c r="AC75" s="255">
        <f>Russia4!J71</f>
        <v>3.7733011433763501E-2</v>
      </c>
      <c r="AD75" s="255">
        <f>Russia4!I71</f>
        <v>0.21605007280440511</v>
      </c>
      <c r="AE75" s="255">
        <f>Russia4!H71</f>
        <v>0.47139495937990583</v>
      </c>
      <c r="AF75" s="255">
        <f>Russia4!G71</f>
        <v>0.31255496781568903</v>
      </c>
      <c r="AK75" s="266">
        <v>0.124189995229244</v>
      </c>
      <c r="AL75" s="268">
        <v>0.35508000850677501</v>
      </c>
      <c r="AM75" s="268">
        <v>0.43930995464325001</v>
      </c>
      <c r="AN75" s="268">
        <v>0.20563006401062001</v>
      </c>
      <c r="AO75" s="266"/>
      <c r="AS75" s="266">
        <v>0.1015826</v>
      </c>
      <c r="AT75" s="255">
        <v>0.35307080000000002</v>
      </c>
      <c r="AU75" s="255">
        <v>0.45435023000000002</v>
      </c>
      <c r="AV75" s="255">
        <v>0.19257896999999999</v>
      </c>
    </row>
    <row r="76" spans="1:48" ht="14.1" customHeight="1">
      <c r="A76" s="253">
        <v>1969</v>
      </c>
      <c r="B76" s="255"/>
      <c r="C76" s="255"/>
      <c r="D76" s="255"/>
      <c r="E76" s="255"/>
      <c r="F76" s="255"/>
      <c r="G76" s="255"/>
      <c r="H76" s="255"/>
      <c r="I76" s="255"/>
      <c r="K76" s="255"/>
      <c r="L76" s="255"/>
      <c r="M76" s="255"/>
      <c r="N76" s="259"/>
      <c r="O76" s="259"/>
      <c r="U76" s="259"/>
      <c r="AC76" s="255"/>
      <c r="AD76" s="255"/>
      <c r="AE76" s="255"/>
      <c r="AF76" s="255"/>
      <c r="AK76" s="266">
        <v>0.11511000245809599</v>
      </c>
      <c r="AL76" s="268">
        <v>0.34126999974250799</v>
      </c>
      <c r="AM76" s="268">
        <v>0.446740001440048</v>
      </c>
      <c r="AN76" s="268">
        <v>0.21197003126144401</v>
      </c>
      <c r="AO76" s="266" t="e">
        <f>Russia4!BA72</f>
        <v>#N/A</v>
      </c>
      <c r="AS76" s="266">
        <v>9.9038198999999993E-2</v>
      </c>
      <c r="AT76" s="255">
        <v>0.34444171000000001</v>
      </c>
      <c r="AU76" s="255">
        <v>0.45856230999999997</v>
      </c>
      <c r="AV76" s="255">
        <v>0.19699596999999999</v>
      </c>
    </row>
    <row r="77" spans="1:48" ht="14.1" customHeight="1">
      <c r="A77" s="253">
        <v>1970</v>
      </c>
      <c r="B77" s="255"/>
      <c r="C77" s="255"/>
      <c r="D77" s="255"/>
      <c r="E77" s="255"/>
      <c r="F77" s="255"/>
      <c r="G77" s="255"/>
      <c r="H77" s="255"/>
      <c r="I77" s="255"/>
      <c r="K77" s="255"/>
      <c r="L77" s="255"/>
      <c r="M77" s="255"/>
      <c r="N77" s="259"/>
      <c r="O77" s="259"/>
      <c r="U77" s="259"/>
      <c r="AC77" s="255"/>
      <c r="AD77" s="255"/>
      <c r="AE77" s="255"/>
      <c r="AF77" s="255"/>
      <c r="AK77" s="266">
        <v>0.10792999714613</v>
      </c>
      <c r="AL77" s="268">
        <v>0.33836001157760598</v>
      </c>
      <c r="AM77" s="268">
        <v>0.451709985733032</v>
      </c>
      <c r="AN77" s="268">
        <v>0.20997995138168299</v>
      </c>
      <c r="AO77" s="266">
        <f>Russia4!BA73</f>
        <v>3.7234833848631542E-2</v>
      </c>
      <c r="AS77" s="266">
        <v>9.6568300999999995E-2</v>
      </c>
      <c r="AT77" s="255">
        <v>0.34082529</v>
      </c>
      <c r="AU77" s="255">
        <v>0.45774748999999998</v>
      </c>
      <c r="AV77" s="255">
        <v>0.20142721999999999</v>
      </c>
    </row>
    <row r="78" spans="1:48" ht="14.1" customHeight="1">
      <c r="A78" s="253">
        <v>1971</v>
      </c>
      <c r="B78" s="255"/>
      <c r="C78" s="255"/>
      <c r="D78" s="255"/>
      <c r="E78" s="255"/>
      <c r="F78" s="255"/>
      <c r="G78" s="255"/>
      <c r="H78" s="255"/>
      <c r="I78" s="255"/>
      <c r="K78" s="255"/>
      <c r="L78" s="255"/>
      <c r="M78" s="255"/>
      <c r="N78" s="259"/>
      <c r="O78" s="259"/>
      <c r="U78" s="259"/>
      <c r="AC78" s="255"/>
      <c r="AD78" s="255"/>
      <c r="AE78" s="255"/>
      <c r="AF78" s="255"/>
      <c r="AK78" s="266">
        <v>0.11084000021219199</v>
      </c>
      <c r="AL78" s="268">
        <v>0.34364998340606701</v>
      </c>
      <c r="AM78" s="268">
        <v>0.45293003320693997</v>
      </c>
      <c r="AN78" s="268">
        <v>0.20347994565963801</v>
      </c>
      <c r="AO78" s="266" t="e">
        <f>Russia4!BA74</f>
        <v>#N/A</v>
      </c>
      <c r="AS78" s="266">
        <v>9.6750199999999995E-2</v>
      </c>
      <c r="AT78" s="255">
        <v>0.33738971000000001</v>
      </c>
      <c r="AU78" s="255">
        <v>0.45986080000000001</v>
      </c>
      <c r="AV78" s="255">
        <v>0.20274949</v>
      </c>
    </row>
    <row r="79" spans="1:48" ht="14.1" customHeight="1">
      <c r="A79" s="253">
        <v>1972</v>
      </c>
      <c r="B79" s="255"/>
      <c r="C79" s="255"/>
      <c r="D79" s="255"/>
      <c r="E79" s="255"/>
      <c r="F79" s="255"/>
      <c r="G79" s="255"/>
      <c r="H79" s="255"/>
      <c r="I79" s="255"/>
      <c r="K79" s="255"/>
      <c r="L79" s="255"/>
      <c r="M79" s="255"/>
      <c r="N79" s="259"/>
      <c r="O79" s="259"/>
      <c r="U79" s="259"/>
      <c r="AC79" s="255">
        <f>Russia4!J75</f>
        <v>3.9409334808010801E-2</v>
      </c>
      <c r="AD79" s="255">
        <f>Russia4!I75</f>
        <v>0.2191874448611579</v>
      </c>
      <c r="AE79" s="255">
        <f>Russia4!H75</f>
        <v>0.47835068134288661</v>
      </c>
      <c r="AF79" s="255">
        <f>Russia4!G75</f>
        <v>0.30246187379595546</v>
      </c>
      <c r="AK79" s="266">
        <v>0.111189998686314</v>
      </c>
      <c r="AL79" s="268">
        <v>0.34652000665664701</v>
      </c>
      <c r="AM79" s="268">
        <v>0.452189981937409</v>
      </c>
      <c r="AN79" s="268">
        <v>0.20132005214691201</v>
      </c>
      <c r="AO79" s="266">
        <f>Russia4!BA75</f>
        <v>3.5927856095487716E-2</v>
      </c>
      <c r="AS79" s="266">
        <v>9.4978101999999995E-2</v>
      </c>
      <c r="AT79" s="255">
        <v>0.33501151000000001</v>
      </c>
      <c r="AU79" s="255">
        <v>0.45844021000000001</v>
      </c>
      <c r="AV79" s="255">
        <v>0.20654827000000001</v>
      </c>
    </row>
    <row r="80" spans="1:48" ht="14.1" customHeight="1">
      <c r="A80" s="253">
        <v>1973</v>
      </c>
      <c r="B80" s="255"/>
      <c r="C80" s="255"/>
      <c r="D80" s="255"/>
      <c r="E80" s="255"/>
      <c r="F80" s="255"/>
      <c r="G80" s="255"/>
      <c r="H80" s="255"/>
      <c r="I80" s="255"/>
      <c r="K80" s="255"/>
      <c r="L80" s="255"/>
      <c r="M80" s="255"/>
      <c r="N80" s="259"/>
      <c r="O80" s="259"/>
      <c r="U80" s="259"/>
      <c r="AC80" s="255"/>
      <c r="AD80" s="255"/>
      <c r="AE80" s="255"/>
      <c r="AF80" s="255"/>
      <c r="AK80" s="266">
        <v>0.110189996659756</v>
      </c>
      <c r="AL80" s="268">
        <v>0.34968999028205899</v>
      </c>
      <c r="AM80" s="268">
        <v>0.44758000969886802</v>
      </c>
      <c r="AN80" s="268">
        <v>0.202690005302429</v>
      </c>
      <c r="AO80" s="266" t="e">
        <f>Russia4!BA76</f>
        <v>#N/A</v>
      </c>
      <c r="AS80" s="266">
        <v>0.10094590000000001</v>
      </c>
      <c r="AT80" s="255">
        <v>0.34197801</v>
      </c>
      <c r="AU80" s="255">
        <v>0.45574336999999998</v>
      </c>
      <c r="AV80" s="255">
        <v>0.20227861</v>
      </c>
    </row>
    <row r="81" spans="1:48" ht="14.1" customHeight="1">
      <c r="A81" s="253">
        <v>1974</v>
      </c>
      <c r="B81" s="255"/>
      <c r="C81" s="255"/>
      <c r="D81" s="255"/>
      <c r="E81" s="255"/>
      <c r="F81" s="255"/>
      <c r="G81" s="255"/>
      <c r="H81" s="255"/>
      <c r="I81" s="255"/>
      <c r="K81" s="255"/>
      <c r="L81" s="255"/>
      <c r="M81" s="255"/>
      <c r="N81" s="259"/>
      <c r="O81" s="259"/>
      <c r="U81" s="259"/>
      <c r="AC81" s="255"/>
      <c r="AD81" s="255"/>
      <c r="AE81" s="255"/>
      <c r="AF81" s="255"/>
      <c r="AK81" s="266">
        <v>0.105520002543926</v>
      </c>
      <c r="AL81" s="268">
        <v>0.340539991855621</v>
      </c>
      <c r="AM81" s="268">
        <v>0.452099978923798</v>
      </c>
      <c r="AN81" s="268">
        <v>0.20732003450393699</v>
      </c>
      <c r="AO81" s="266" t="e">
        <f>Russia4!BA77</f>
        <v>#N/A</v>
      </c>
      <c r="AS81" s="266">
        <v>9.7429603000000004E-2</v>
      </c>
      <c r="AT81" s="255">
        <v>0.33779358999999998</v>
      </c>
      <c r="AU81" s="255">
        <v>0.45759279000000003</v>
      </c>
      <c r="AV81" s="255">
        <v>0.20461362999999999</v>
      </c>
    </row>
    <row r="82" spans="1:48" ht="14.1" customHeight="1">
      <c r="A82" s="253">
        <v>1975</v>
      </c>
      <c r="B82" s="255"/>
      <c r="C82" s="255"/>
      <c r="D82" s="255"/>
      <c r="E82" s="255"/>
      <c r="F82" s="255"/>
      <c r="G82" s="255"/>
      <c r="H82" s="255"/>
      <c r="I82" s="255"/>
      <c r="K82" s="255"/>
      <c r="L82" s="255"/>
      <c r="M82" s="255"/>
      <c r="N82" s="259"/>
      <c r="O82" s="259"/>
      <c r="U82" s="259"/>
      <c r="AC82" s="255"/>
      <c r="AD82" s="255"/>
      <c r="AE82" s="255"/>
      <c r="AF82" s="255"/>
      <c r="AK82" s="266">
        <v>0.105829998850823</v>
      </c>
      <c r="AL82" s="268">
        <v>0.344130009412766</v>
      </c>
      <c r="AM82" s="268">
        <v>0.45438995957374601</v>
      </c>
      <c r="AN82" s="268">
        <v>0.201450049877167</v>
      </c>
      <c r="AO82" s="266" t="e">
        <f>Russia4!BA78</f>
        <v>#N/A</v>
      </c>
      <c r="AS82" s="266">
        <v>9.1057396999999998E-2</v>
      </c>
      <c r="AT82" s="255">
        <v>0.33269240999999999</v>
      </c>
      <c r="AU82" s="255">
        <v>0.45894077</v>
      </c>
      <c r="AV82" s="255">
        <v>0.20836681000000001</v>
      </c>
    </row>
    <row r="83" spans="1:48" ht="14.1" customHeight="1">
      <c r="A83" s="253">
        <v>1976</v>
      </c>
      <c r="B83" s="255"/>
      <c r="C83" s="255"/>
      <c r="D83" s="255"/>
      <c r="E83" s="255"/>
      <c r="F83" s="255"/>
      <c r="G83" s="255"/>
      <c r="H83" s="255"/>
      <c r="I83" s="255"/>
      <c r="K83" s="255"/>
      <c r="L83" s="255"/>
      <c r="M83" s="255"/>
      <c r="N83" s="259"/>
      <c r="O83" s="259"/>
      <c r="U83" s="259"/>
      <c r="AC83" s="255">
        <f>Russia4!J79</f>
        <v>3.7978787367756742E-2</v>
      </c>
      <c r="AD83" s="255">
        <f>Russia4!I79</f>
        <v>0.21662757819183151</v>
      </c>
      <c r="AE83" s="255">
        <f>Russia4!H79</f>
        <v>0.48013931341008775</v>
      </c>
      <c r="AF83" s="255">
        <f>Russia4!G79</f>
        <v>0.30323310839808071</v>
      </c>
      <c r="AK83" s="266">
        <v>0.104060001671314</v>
      </c>
      <c r="AL83" s="268">
        <v>0.342839986085892</v>
      </c>
      <c r="AM83" s="268">
        <v>0.45430001616478</v>
      </c>
      <c r="AN83" s="268">
        <v>0.20287001132965099</v>
      </c>
      <c r="AO83" s="266">
        <f>Russia4!BA79</f>
        <v>3.6495052507352681E-2</v>
      </c>
      <c r="AS83" s="266">
        <v>9.0994096999999996E-2</v>
      </c>
      <c r="AT83" s="255">
        <v>0.32754999000000001</v>
      </c>
      <c r="AU83" s="255">
        <v>0.460706</v>
      </c>
      <c r="AV83" s="255">
        <v>0.21174401000000001</v>
      </c>
    </row>
    <row r="84" spans="1:48" ht="14.1" customHeight="1">
      <c r="A84" s="253">
        <v>1977</v>
      </c>
      <c r="B84" s="255"/>
      <c r="C84" s="255"/>
      <c r="D84" s="255"/>
      <c r="E84" s="255"/>
      <c r="F84" s="255"/>
      <c r="G84" s="255"/>
      <c r="H84" s="255"/>
      <c r="I84" s="255"/>
      <c r="K84" s="255"/>
      <c r="L84" s="255"/>
      <c r="M84" s="255"/>
      <c r="N84" s="259"/>
      <c r="O84" s="259"/>
      <c r="U84" s="259"/>
      <c r="AC84" s="255"/>
      <c r="AD84" s="255"/>
      <c r="AE84" s="255"/>
      <c r="AF84" s="255"/>
      <c r="AK84" s="266">
        <v>0.1075100004673</v>
      </c>
      <c r="AL84" s="268">
        <v>0.34760001301765397</v>
      </c>
      <c r="AM84" s="268">
        <v>0.45238998532295199</v>
      </c>
      <c r="AN84" s="268">
        <v>0.199990034103394</v>
      </c>
      <c r="AO84" s="266" t="e">
        <f>Russia4!BA80</f>
        <v>#N/A</v>
      </c>
      <c r="AS84" s="266">
        <v>8.5271402999999996E-2</v>
      </c>
      <c r="AT84" s="255">
        <v>0.31228441000000001</v>
      </c>
      <c r="AU84" s="255">
        <v>0.46583240999999997</v>
      </c>
      <c r="AV84" s="255">
        <v>0.22188318000000001</v>
      </c>
    </row>
    <row r="85" spans="1:48" ht="14.25">
      <c r="A85" s="253">
        <v>1978</v>
      </c>
      <c r="B85" s="255">
        <f>China2!H8</f>
        <v>1.147663054981747</v>
      </c>
      <c r="C85" s="255">
        <f>China2!J8</f>
        <v>0.31459496454667468</v>
      </c>
      <c r="D85" s="255">
        <f>China2!K8</f>
        <v>8.7454781346409605E-2</v>
      </c>
      <c r="E85" s="255">
        <f>China2!I8</f>
        <v>0.58003367461520328</v>
      </c>
      <c r="F85" s="255">
        <f>China2!L8-China2!N8</f>
        <v>0.16557963447345944</v>
      </c>
      <c r="G85" s="255">
        <f>China2!O8</f>
        <v>2.5745676726164044</v>
      </c>
      <c r="H85" s="255">
        <f>China2!B8</f>
        <v>3.7222307275981512</v>
      </c>
      <c r="I85" s="255">
        <v>0.31</v>
      </c>
      <c r="J85" s="255">
        <v>0.67</v>
      </c>
      <c r="K85" s="255">
        <v>0</v>
      </c>
      <c r="L85" s="255">
        <v>0.17</v>
      </c>
      <c r="M85" s="255"/>
      <c r="N85" s="259"/>
      <c r="O85" s="256">
        <f>O86</f>
        <v>1</v>
      </c>
      <c r="U85" s="255"/>
      <c r="V85" s="255"/>
      <c r="X85" s="256"/>
      <c r="Y85" s="256"/>
      <c r="Z85" s="256"/>
      <c r="AA85" s="256"/>
      <c r="AB85" s="277"/>
      <c r="AC85" s="255"/>
      <c r="AD85" s="255"/>
      <c r="AE85" s="255"/>
      <c r="AF85" s="255"/>
      <c r="AG85" s="266">
        <v>0.06</v>
      </c>
      <c r="AH85" s="255">
        <v>0.27</v>
      </c>
      <c r="AI85" s="255">
        <v>0.46</v>
      </c>
      <c r="AJ85" s="255">
        <v>0.27</v>
      </c>
      <c r="AK85" s="266">
        <v>0.106299996376038</v>
      </c>
      <c r="AL85" s="268">
        <v>0.34650000929832497</v>
      </c>
      <c r="AM85" s="268">
        <v>0.45452001690864602</v>
      </c>
      <c r="AN85" s="268">
        <v>0.19897997379303001</v>
      </c>
      <c r="AO85" s="266">
        <f>Russia4!BA81</f>
        <v>3.8330338913205177E-2</v>
      </c>
      <c r="AS85" s="266">
        <v>8.2679898000000002E-2</v>
      </c>
      <c r="AT85" s="255">
        <v>0.30540719999999999</v>
      </c>
      <c r="AU85" s="255">
        <v>0.46611068</v>
      </c>
      <c r="AV85" s="255">
        <v>0.22848201000000001</v>
      </c>
    </row>
    <row r="86" spans="1:48" ht="14.25">
      <c r="A86" s="253">
        <v>1979</v>
      </c>
      <c r="B86" s="255">
        <f>China2!H9</f>
        <v>1.1645617031455182</v>
      </c>
      <c r="C86" s="255">
        <f>China2!J9</f>
        <v>0.31280438218429479</v>
      </c>
      <c r="D86" s="255">
        <f>China2!K9</f>
        <v>0.10173439020830133</v>
      </c>
      <c r="E86" s="255">
        <f>China2!I9</f>
        <v>0.5768777601974715</v>
      </c>
      <c r="F86" s="255">
        <f>China2!L9-China2!N9</f>
        <v>0.17314517055545056</v>
      </c>
      <c r="G86" s="255">
        <f>China2!O9</f>
        <v>2.5314150570325076</v>
      </c>
      <c r="H86" s="255">
        <f>China2!B9</f>
        <v>3.6959767601780258</v>
      </c>
      <c r="I86" s="255">
        <v>0.31</v>
      </c>
      <c r="J86" s="255">
        <v>0.68</v>
      </c>
      <c r="K86" s="255">
        <v>0</v>
      </c>
      <c r="L86" s="255">
        <v>0.17</v>
      </c>
      <c r="M86" s="269"/>
      <c r="N86" s="259"/>
      <c r="O86" s="256">
        <f>O87</f>
        <v>1</v>
      </c>
      <c r="U86" s="255"/>
      <c r="X86" s="256"/>
      <c r="Y86" s="256"/>
      <c r="Z86" s="256"/>
      <c r="AA86" s="256"/>
      <c r="AB86" s="277"/>
      <c r="AC86" s="255"/>
      <c r="AD86" s="255"/>
      <c r="AE86" s="255"/>
      <c r="AF86" s="255"/>
      <c r="AG86" s="266">
        <v>0.06</v>
      </c>
      <c r="AH86" s="255">
        <v>0.27</v>
      </c>
      <c r="AI86" s="255">
        <v>0.46</v>
      </c>
      <c r="AJ86" s="255">
        <v>0.27</v>
      </c>
      <c r="AK86" s="266">
        <v>0.11150000244379001</v>
      </c>
      <c r="AL86" s="268">
        <v>0.34885001182556202</v>
      </c>
      <c r="AM86" s="268">
        <v>0.45033001899719199</v>
      </c>
      <c r="AN86" s="268">
        <v>0.20078998804092399</v>
      </c>
      <c r="AO86" s="266" t="e">
        <f>Russia4!BA82</f>
        <v>#N/A</v>
      </c>
      <c r="AS86" s="266">
        <v>8.5591397999999999E-2</v>
      </c>
      <c r="AT86" s="255">
        <v>0.31390460999999997</v>
      </c>
      <c r="AU86" s="255">
        <v>0.45306345999999997</v>
      </c>
      <c r="AV86" s="255">
        <v>0.23303193</v>
      </c>
    </row>
    <row r="87" spans="1:48" ht="14.25">
      <c r="A87" s="253">
        <v>1980</v>
      </c>
      <c r="B87" s="255">
        <f>China2!H10</f>
        <v>1.1981179895898919</v>
      </c>
      <c r="C87" s="255">
        <f>China2!J10</f>
        <v>0.3141264391782902</v>
      </c>
      <c r="D87" s="255">
        <f>China2!K10</f>
        <v>0.12697406224499397</v>
      </c>
      <c r="E87" s="255">
        <f>China2!I10</f>
        <v>0.56574894936085429</v>
      </c>
      <c r="F87" s="255">
        <f>China2!L10-China2!N10</f>
        <v>0.19126853880575356</v>
      </c>
      <c r="G87" s="255">
        <f>China2!O10</f>
        <v>2.4185762197911984</v>
      </c>
      <c r="H87" s="255">
        <f>China2!B10</f>
        <v>3.6166942093810901</v>
      </c>
      <c r="I87" s="255">
        <v>0.31</v>
      </c>
      <c r="J87" s="255">
        <v>0.69</v>
      </c>
      <c r="K87" s="255">
        <v>0</v>
      </c>
      <c r="L87" s="255">
        <v>0.19</v>
      </c>
      <c r="M87" s="269"/>
      <c r="N87" s="259"/>
      <c r="O87" s="256">
        <f>Russia3!K7</f>
        <v>1</v>
      </c>
      <c r="P87" s="256"/>
      <c r="Q87" s="256"/>
      <c r="R87" s="256"/>
      <c r="S87" s="256"/>
      <c r="T87" s="256"/>
      <c r="U87" s="255"/>
      <c r="V87" s="255"/>
      <c r="X87" s="256"/>
      <c r="Y87" s="256"/>
      <c r="Z87" s="256"/>
      <c r="AA87" s="256"/>
      <c r="AB87" s="277"/>
      <c r="AC87" s="255">
        <f>Russia4!J83</f>
        <v>3.4531406415392284E-2</v>
      </c>
      <c r="AD87" s="255">
        <f>Russia4!I83</f>
        <v>0.21021997916772944</v>
      </c>
      <c r="AE87" s="255">
        <f>Russia4!H83</f>
        <v>0.47974779773038673</v>
      </c>
      <c r="AF87" s="255">
        <f>Russia4!G83</f>
        <v>0.31003222310188383</v>
      </c>
      <c r="AG87" s="266">
        <v>0.06</v>
      </c>
      <c r="AH87" s="255">
        <v>0.27</v>
      </c>
      <c r="AI87" s="255">
        <v>0.46</v>
      </c>
      <c r="AJ87" s="255">
        <v>0.27</v>
      </c>
      <c r="AK87" s="266">
        <v>0.106710001826286</v>
      </c>
      <c r="AL87" s="268">
        <v>0.34242999553680398</v>
      </c>
      <c r="AM87" s="268">
        <v>0.45867002010345498</v>
      </c>
      <c r="AN87" s="268">
        <v>0.19894003868103</v>
      </c>
      <c r="AO87" s="266">
        <f>Russia4!BA83</f>
        <v>3.5954208773444948E-2</v>
      </c>
      <c r="AP87" s="255"/>
      <c r="AQ87" s="255"/>
      <c r="AR87" s="255"/>
      <c r="AS87" s="266">
        <v>8.1749297999999998E-2</v>
      </c>
      <c r="AT87" s="255">
        <v>0.30626588999999999</v>
      </c>
      <c r="AU87" s="255">
        <v>0.45954119999999998</v>
      </c>
      <c r="AV87" s="255">
        <v>0.23419279000000001</v>
      </c>
    </row>
    <row r="88" spans="1:48" ht="14.25">
      <c r="A88" s="253">
        <v>1981</v>
      </c>
      <c r="B88" s="255">
        <f>China2!H11</f>
        <v>1.2673611521043793</v>
      </c>
      <c r="C88" s="255">
        <f>China2!J11</f>
        <v>0.33430474144059352</v>
      </c>
      <c r="D88" s="255">
        <f>China2!K11</f>
        <v>0.14859597435341632</v>
      </c>
      <c r="E88" s="255">
        <f>China2!I11</f>
        <v>0.56518120585304665</v>
      </c>
      <c r="F88" s="255">
        <f>China2!L11-China2!N11</f>
        <v>0.21927923045732273</v>
      </c>
      <c r="G88" s="255">
        <f>China2!O11</f>
        <v>2.4189520683017172</v>
      </c>
      <c r="H88" s="255">
        <f>China2!B11</f>
        <v>3.6863132204060962</v>
      </c>
      <c r="I88" s="255">
        <v>0.33</v>
      </c>
      <c r="J88" s="255">
        <v>0.71</v>
      </c>
      <c r="K88" s="255">
        <v>0.01</v>
      </c>
      <c r="L88" s="255">
        <v>0.21</v>
      </c>
      <c r="M88" s="269"/>
      <c r="N88" s="259"/>
      <c r="O88" s="256">
        <f>Russia3!K8</f>
        <v>1.0237575528076555</v>
      </c>
      <c r="P88" s="256"/>
      <c r="Q88" s="256"/>
      <c r="R88" s="256"/>
      <c r="S88" s="256"/>
      <c r="T88" s="256"/>
      <c r="U88" s="255"/>
      <c r="X88" s="256"/>
      <c r="Y88" s="256"/>
      <c r="Z88" s="256"/>
      <c r="AA88" s="256"/>
      <c r="AB88" s="277"/>
      <c r="AC88" s="255"/>
      <c r="AD88" s="255"/>
      <c r="AE88" s="255"/>
      <c r="AF88" s="255"/>
      <c r="AG88" s="266">
        <v>7.0000000000000007E-2</v>
      </c>
      <c r="AH88" s="255">
        <v>0.28000000000000003</v>
      </c>
      <c r="AI88" s="255">
        <v>0.46</v>
      </c>
      <c r="AJ88" s="255">
        <v>0.26</v>
      </c>
      <c r="AK88" s="266">
        <v>0.110519997775555</v>
      </c>
      <c r="AL88" s="268">
        <v>0.34722998738288902</v>
      </c>
      <c r="AM88" s="268">
        <v>0.45770999789237998</v>
      </c>
      <c r="AN88" s="268">
        <v>0.195080041885376</v>
      </c>
      <c r="AO88" s="266">
        <f>Russia4!BA84</f>
        <v>3.8946568243013714E-2</v>
      </c>
      <c r="AP88" s="255"/>
      <c r="AQ88" s="255"/>
      <c r="AR88" s="255"/>
      <c r="AS88" s="266">
        <v>8.2139798E-2</v>
      </c>
      <c r="AT88" s="255">
        <v>0.30194389999999999</v>
      </c>
      <c r="AU88" s="255">
        <v>0.46341681000000001</v>
      </c>
      <c r="AV88" s="255">
        <v>0.23463929</v>
      </c>
    </row>
    <row r="89" spans="1:48" ht="14.25">
      <c r="A89" s="253">
        <v>1982</v>
      </c>
      <c r="B89" s="255">
        <f>China2!H12</f>
        <v>1.4532769244997472</v>
      </c>
      <c r="C89" s="255">
        <f>China2!J12</f>
        <v>0.37665554983036215</v>
      </c>
      <c r="D89" s="255">
        <f>China2!K12</f>
        <v>0.16342571164546016</v>
      </c>
      <c r="E89" s="255">
        <f>China2!I12</f>
        <v>0.66616551890035491</v>
      </c>
      <c r="F89" s="255">
        <f>China2!L12-China2!N12</f>
        <v>0.24703014412357016</v>
      </c>
      <c r="G89" s="255">
        <f>China2!O12</f>
        <v>2.3896033214262151</v>
      </c>
      <c r="H89" s="255">
        <f>China2!B12</f>
        <v>3.8428802459259623</v>
      </c>
      <c r="I89" s="255">
        <v>0.38</v>
      </c>
      <c r="J89" s="255">
        <v>0.83</v>
      </c>
      <c r="K89" s="255">
        <v>0.01</v>
      </c>
      <c r="L89" s="255">
        <v>0.24</v>
      </c>
      <c r="M89" s="269"/>
      <c r="N89" s="259"/>
      <c r="O89" s="256">
        <f>Russia3!K9</f>
        <v>1.0475151056153109</v>
      </c>
      <c r="P89" s="256"/>
      <c r="Q89" s="256"/>
      <c r="R89" s="256"/>
      <c r="S89" s="256"/>
      <c r="T89" s="256"/>
      <c r="U89" s="255"/>
      <c r="X89" s="256"/>
      <c r="Y89" s="256"/>
      <c r="Z89" s="256"/>
      <c r="AA89" s="256"/>
      <c r="AB89" s="277"/>
      <c r="AC89" s="255"/>
      <c r="AD89" s="255"/>
      <c r="AE89" s="255"/>
      <c r="AF89" s="255"/>
      <c r="AG89" s="266">
        <v>7.0000000000000007E-2</v>
      </c>
      <c r="AH89" s="255">
        <v>0.28000000000000003</v>
      </c>
      <c r="AI89" s="255">
        <v>0.46</v>
      </c>
      <c r="AJ89" s="255">
        <v>0.26</v>
      </c>
      <c r="AK89" s="266">
        <v>0.112640000879765</v>
      </c>
      <c r="AL89" s="268">
        <v>0.34898000955581698</v>
      </c>
      <c r="AM89" s="268">
        <v>0.46144998073577898</v>
      </c>
      <c r="AN89" s="268">
        <v>0.18957000970840501</v>
      </c>
      <c r="AO89" s="266">
        <f>Russia4!BA85</f>
        <v>3.4897237836614428E-2</v>
      </c>
      <c r="AP89" s="255"/>
      <c r="AQ89" s="255"/>
      <c r="AR89" s="255"/>
      <c r="AS89" s="266">
        <v>7.5165599999999999E-2</v>
      </c>
      <c r="AT89" s="255">
        <v>0.29281880999999998</v>
      </c>
      <c r="AU89" s="255">
        <v>0.46877046999999999</v>
      </c>
      <c r="AV89" s="255">
        <v>0.23841071</v>
      </c>
    </row>
    <row r="90" spans="1:48" ht="14.25">
      <c r="A90" s="253">
        <v>1983</v>
      </c>
      <c r="B90" s="255">
        <f>China2!H13</f>
        <v>1.6128866454448523</v>
      </c>
      <c r="C90" s="255">
        <f>China2!J13</f>
        <v>0.42097485649621774</v>
      </c>
      <c r="D90" s="255">
        <f>China2!K13</f>
        <v>0.16997709168040864</v>
      </c>
      <c r="E90" s="255">
        <f>China2!I13</f>
        <v>0.74808876450939721</v>
      </c>
      <c r="F90" s="255">
        <f>China2!L13-China2!N13</f>
        <v>0.27384593275882885</v>
      </c>
      <c r="G90" s="255">
        <f>China2!O13</f>
        <v>2.3245194709304706</v>
      </c>
      <c r="H90" s="255">
        <f>China2!B13</f>
        <v>3.9374061163753229</v>
      </c>
      <c r="I90" s="255">
        <v>0.42</v>
      </c>
      <c r="J90" s="255">
        <v>0.92</v>
      </c>
      <c r="K90" s="255">
        <v>0.01</v>
      </c>
      <c r="L90" s="255">
        <v>0.26</v>
      </c>
      <c r="M90" s="269"/>
      <c r="N90" s="259"/>
      <c r="O90" s="256">
        <f>Russia3!K10</f>
        <v>1.0712726584229664</v>
      </c>
      <c r="P90" s="256"/>
      <c r="Q90" s="256"/>
      <c r="R90" s="256"/>
      <c r="S90" s="256"/>
      <c r="T90" s="256"/>
      <c r="U90" s="255"/>
      <c r="X90" s="256"/>
      <c r="Y90" s="256"/>
      <c r="Z90" s="256"/>
      <c r="AA90" s="256"/>
      <c r="AB90" s="277"/>
      <c r="AC90" s="255"/>
      <c r="AD90" s="255"/>
      <c r="AE90" s="255"/>
      <c r="AF90" s="255"/>
      <c r="AG90" s="266">
        <v>7.0000000000000007E-2</v>
      </c>
      <c r="AH90" s="255">
        <v>0.28000000000000003</v>
      </c>
      <c r="AI90" s="255">
        <v>0.46</v>
      </c>
      <c r="AJ90" s="255">
        <v>0.26</v>
      </c>
      <c r="AK90" s="266">
        <v>0.115139998495579</v>
      </c>
      <c r="AL90" s="268">
        <v>0.35420998930931102</v>
      </c>
      <c r="AM90" s="268">
        <v>0.46273002028465299</v>
      </c>
      <c r="AN90" s="268">
        <v>0.18305999040603599</v>
      </c>
      <c r="AO90" s="266">
        <f>Russia4!BA86</f>
        <v>3.6541838924870805E-2</v>
      </c>
      <c r="AP90" s="255">
        <v>0.218339784761029</v>
      </c>
      <c r="AQ90" s="255">
        <v>0.46832647809842498</v>
      </c>
      <c r="AR90" s="255">
        <v>0.31333373714054602</v>
      </c>
      <c r="AS90" s="266">
        <v>7.3300696999999998E-2</v>
      </c>
      <c r="AT90" s="255">
        <v>0.29415660999999999</v>
      </c>
      <c r="AU90" s="255">
        <v>0.47543405999999999</v>
      </c>
      <c r="AV90" s="255">
        <v>0.23040932</v>
      </c>
    </row>
    <row r="91" spans="1:48" ht="14.25">
      <c r="A91" s="253">
        <v>1984</v>
      </c>
      <c r="B91" s="255">
        <f>China2!H14</f>
        <v>1.572939973880604</v>
      </c>
      <c r="C91" s="255">
        <f>China2!J14</f>
        <v>0.43533552198022379</v>
      </c>
      <c r="D91" s="255">
        <f>China2!K14</f>
        <v>0.15808105312155363</v>
      </c>
      <c r="E91" s="255">
        <f>China2!I14</f>
        <v>0.68317775671174807</v>
      </c>
      <c r="F91" s="255">
        <f>China2!L14-China2!N14</f>
        <v>0.29634564206707864</v>
      </c>
      <c r="G91" s="255">
        <f>China2!O14</f>
        <v>2.1698959221637129</v>
      </c>
      <c r="H91" s="255">
        <f>China2!B14</f>
        <v>3.7428358960443169</v>
      </c>
      <c r="I91" s="255">
        <v>0.44</v>
      </c>
      <c r="J91" s="255">
        <v>0.84</v>
      </c>
      <c r="K91" s="255">
        <v>0.01</v>
      </c>
      <c r="L91" s="255">
        <v>0.28000000000000003</v>
      </c>
      <c r="M91" s="269"/>
      <c r="N91" s="259"/>
      <c r="O91" s="256">
        <f>Russia3!K11</f>
        <v>1.0950302112306218</v>
      </c>
      <c r="P91" s="256"/>
      <c r="Q91" s="256"/>
      <c r="R91" s="256"/>
      <c r="S91" s="256"/>
      <c r="T91" s="256"/>
      <c r="U91" s="255"/>
      <c r="X91" s="256"/>
      <c r="Y91" s="256"/>
      <c r="Z91" s="256"/>
      <c r="AA91" s="256"/>
      <c r="AB91" s="277"/>
      <c r="AC91" s="255"/>
      <c r="AD91" s="255"/>
      <c r="AE91" s="255"/>
      <c r="AF91" s="255"/>
      <c r="AG91" s="266">
        <v>7.0000000000000007E-2</v>
      </c>
      <c r="AH91" s="255">
        <v>0.28999999999999998</v>
      </c>
      <c r="AI91" s="255">
        <v>0.46</v>
      </c>
      <c r="AJ91" s="255">
        <v>0.26</v>
      </c>
      <c r="AK91" s="266">
        <v>0.124959997832775</v>
      </c>
      <c r="AL91" s="268">
        <v>0.36660000681877097</v>
      </c>
      <c r="AM91" s="268">
        <v>0.45454999804496798</v>
      </c>
      <c r="AN91" s="268">
        <v>0.17882001399993899</v>
      </c>
      <c r="AO91" s="266"/>
      <c r="AP91" s="255">
        <v>0.226076905237512</v>
      </c>
      <c r="AQ91" s="255">
        <v>0.46913822248794401</v>
      </c>
      <c r="AR91" s="255">
        <v>0.30478487227454398</v>
      </c>
      <c r="AS91" s="266">
        <v>7.4687197999999996E-2</v>
      </c>
      <c r="AT91" s="255">
        <v>0.29715991000000003</v>
      </c>
      <c r="AU91" s="255">
        <v>0.47180241000000001</v>
      </c>
      <c r="AV91" s="255">
        <v>0.23103756</v>
      </c>
    </row>
    <row r="92" spans="1:48" ht="14.25">
      <c r="A92" s="253">
        <v>1985</v>
      </c>
      <c r="B92" s="255">
        <f>China2!H15</f>
        <v>1.5372690743251374</v>
      </c>
      <c r="C92" s="255">
        <f>China2!J15</f>
        <v>0.45006006410226307</v>
      </c>
      <c r="D92" s="255">
        <f>China2!K15</f>
        <v>0.14681843353831281</v>
      </c>
      <c r="E92" s="255">
        <f>China2!I15</f>
        <v>0.62190595193556331</v>
      </c>
      <c r="F92" s="255">
        <f>China2!L15-China2!N15</f>
        <v>0.31848462474899819</v>
      </c>
      <c r="G92" s="255">
        <f>China2!O15</f>
        <v>2.0216845075613157</v>
      </c>
      <c r="H92" s="255">
        <f>China2!B15</f>
        <v>3.5589535818864531</v>
      </c>
      <c r="I92" s="255">
        <v>0.45</v>
      </c>
      <c r="J92" s="255">
        <v>0.77</v>
      </c>
      <c r="K92" s="255">
        <v>0.01</v>
      </c>
      <c r="L92" s="255">
        <v>0.3</v>
      </c>
      <c r="M92" s="269"/>
      <c r="N92" s="259"/>
      <c r="O92" s="256">
        <f>Russia3!K12</f>
        <v>1.1187877640382773</v>
      </c>
      <c r="P92" s="256"/>
      <c r="Q92" s="256"/>
      <c r="R92" s="256"/>
      <c r="S92" s="256"/>
      <c r="T92" s="256"/>
      <c r="U92" s="255"/>
      <c r="X92" s="256"/>
      <c r="Y92" s="256"/>
      <c r="Z92" s="256"/>
      <c r="AA92" s="256"/>
      <c r="AB92" s="277"/>
      <c r="AC92" s="255">
        <f>Russia4!J88</f>
        <v>4.383918799997874E-2</v>
      </c>
      <c r="AD92" s="255">
        <f>Russia4!I88</f>
        <v>0.22370185046851671</v>
      </c>
      <c r="AE92" s="255">
        <f>Russia4!H88</f>
        <v>0.4675085179944381</v>
      </c>
      <c r="AF92" s="255">
        <f>Russia4!G88</f>
        <v>0.30878963153704519</v>
      </c>
      <c r="AG92" s="266">
        <v>0.08</v>
      </c>
      <c r="AH92" s="255">
        <v>0.3</v>
      </c>
      <c r="AI92" s="255">
        <v>0.45</v>
      </c>
      <c r="AJ92" s="255">
        <v>0.25</v>
      </c>
      <c r="AK92" s="266">
        <v>0.125530004501343</v>
      </c>
      <c r="AL92" s="268">
        <v>0.36656999588012701</v>
      </c>
      <c r="AM92" s="268">
        <v>0.45460003614425698</v>
      </c>
      <c r="AN92" s="268">
        <v>0.178819954395294</v>
      </c>
      <c r="AO92" s="266">
        <f>Russia4!BA88</f>
        <v>3.7974779710475824E-2</v>
      </c>
      <c r="AP92" s="255">
        <v>0.221504525469672</v>
      </c>
      <c r="AQ92" s="255">
        <v>0.46451413128451602</v>
      </c>
      <c r="AR92" s="255">
        <v>0.31398134324581201</v>
      </c>
      <c r="AS92" s="266">
        <v>7.7373899999999995E-2</v>
      </c>
      <c r="AT92" s="255">
        <v>0.30278131000000003</v>
      </c>
      <c r="AU92" s="255">
        <v>0.46958157</v>
      </c>
      <c r="AV92" s="255">
        <v>0.22763711</v>
      </c>
    </row>
    <row r="93" spans="1:48" ht="14.25">
      <c r="A93" s="253">
        <v>1986</v>
      </c>
      <c r="B93" s="255">
        <f>China2!H16</f>
        <v>1.6453465428110392</v>
      </c>
      <c r="C93" s="255">
        <f>China2!J16</f>
        <v>0.50703807266264045</v>
      </c>
      <c r="D93" s="255">
        <f>China2!K16</f>
        <v>0.14584255584264805</v>
      </c>
      <c r="E93" s="255">
        <f>China2!I16</f>
        <v>0.62329665040390381</v>
      </c>
      <c r="F93" s="255">
        <f>China2!L16-China2!N16</f>
        <v>0.36916926390184679</v>
      </c>
      <c r="G93" s="255">
        <f>China2!O16</f>
        <v>2.125215372381092</v>
      </c>
      <c r="H93" s="255">
        <f>China2!B16</f>
        <v>3.7705619151921312</v>
      </c>
      <c r="I93" s="255">
        <v>0.51</v>
      </c>
      <c r="J93" s="255">
        <v>0.77</v>
      </c>
      <c r="K93" s="255">
        <v>0.02</v>
      </c>
      <c r="L93" s="255">
        <v>0.35</v>
      </c>
      <c r="M93" s="269"/>
      <c r="N93" s="259"/>
      <c r="O93" s="256">
        <f>Russia3!K13</f>
        <v>1.1425453168459327</v>
      </c>
      <c r="P93" s="256"/>
      <c r="Q93" s="256"/>
      <c r="R93" s="256"/>
      <c r="S93" s="256"/>
      <c r="T93" s="256"/>
      <c r="U93" s="255"/>
      <c r="X93" s="256"/>
      <c r="Y93" s="256"/>
      <c r="Z93" s="256"/>
      <c r="AA93" s="256"/>
      <c r="AB93" s="277"/>
      <c r="AC93" s="255"/>
      <c r="AD93" s="255"/>
      <c r="AE93" s="255"/>
      <c r="AF93" s="255"/>
      <c r="AG93" s="266">
        <v>0.08</v>
      </c>
      <c r="AH93" s="255">
        <v>0.3</v>
      </c>
      <c r="AI93" s="255">
        <v>0.46</v>
      </c>
      <c r="AJ93" s="255">
        <v>0.24</v>
      </c>
      <c r="AK93" s="266">
        <v>0.122089996933937</v>
      </c>
      <c r="AL93" s="268">
        <v>0.36473000049591098</v>
      </c>
      <c r="AM93" s="268">
        <v>0.45858997106552102</v>
      </c>
      <c r="AN93" s="268">
        <v>0.17665004730224601</v>
      </c>
      <c r="AO93" s="266"/>
      <c r="AP93" s="255">
        <v>0.22277117961003701</v>
      </c>
      <c r="AQ93" s="255">
        <v>0.46565294694899001</v>
      </c>
      <c r="AR93" s="255">
        <v>0.31157587344097298</v>
      </c>
      <c r="AS93" s="266">
        <v>8.2470201000000007E-2</v>
      </c>
      <c r="AT93" s="255">
        <v>0.31210180999999998</v>
      </c>
      <c r="AU93" s="255">
        <v>0.46452810999999999</v>
      </c>
      <c r="AV93" s="255">
        <v>0.22337008</v>
      </c>
    </row>
    <row r="94" spans="1:48" ht="14.25">
      <c r="A94" s="253">
        <v>1987</v>
      </c>
      <c r="B94" s="255">
        <f>China2!H17</f>
        <v>1.6646473756948814</v>
      </c>
      <c r="C94" s="255">
        <f>China2!J17</f>
        <v>0.50760076928793707</v>
      </c>
      <c r="D94" s="255">
        <f>China2!K17</f>
        <v>0.13571268271438031</v>
      </c>
      <c r="E94" s="255">
        <f>China2!I17</f>
        <v>0.60549513092406748</v>
      </c>
      <c r="F94" s="255">
        <f>China2!L17-China2!N17</f>
        <v>0.41583879276849656</v>
      </c>
      <c r="G94" s="255">
        <f>China2!O17</f>
        <v>2.1046583514418491</v>
      </c>
      <c r="H94" s="255">
        <f>China2!B17</f>
        <v>3.7693057271367305</v>
      </c>
      <c r="I94" s="255">
        <v>0.51</v>
      </c>
      <c r="J94" s="255">
        <v>0.74</v>
      </c>
      <c r="K94" s="255">
        <v>0.02</v>
      </c>
      <c r="L94" s="255">
        <v>0.39</v>
      </c>
      <c r="M94" s="269"/>
      <c r="N94" s="259"/>
      <c r="O94" s="256">
        <f>Russia3!K14</f>
        <v>1.1663028696535882</v>
      </c>
      <c r="P94" s="256"/>
      <c r="Q94" s="256"/>
      <c r="R94" s="256"/>
      <c r="S94" s="256"/>
      <c r="T94" s="256"/>
      <c r="U94" s="255"/>
      <c r="X94" s="256"/>
      <c r="Y94" s="256"/>
      <c r="Z94" s="256"/>
      <c r="AA94" s="256"/>
      <c r="AB94" s="277"/>
      <c r="AC94" s="255"/>
      <c r="AD94" s="255"/>
      <c r="AE94" s="255"/>
      <c r="AF94" s="255"/>
      <c r="AG94" s="266">
        <v>0.08</v>
      </c>
      <c r="AH94" s="255">
        <v>0.3</v>
      </c>
      <c r="AI94" s="255">
        <v>0.47</v>
      </c>
      <c r="AJ94" s="255">
        <v>0.23</v>
      </c>
      <c r="AK94" s="266">
        <v>0.13306999206542999</v>
      </c>
      <c r="AL94" s="268">
        <v>0.37612000107765198</v>
      </c>
      <c r="AM94" s="268">
        <v>0.45127001404762301</v>
      </c>
      <c r="AN94" s="268">
        <v>0.172619998455048</v>
      </c>
      <c r="AO94" s="266">
        <f>Russia4!BA90</f>
        <v>3.8132430968798384E-2</v>
      </c>
      <c r="AP94" s="255">
        <v>0.21755371164266499</v>
      </c>
      <c r="AQ94" s="255">
        <v>0.47151363889326198</v>
      </c>
      <c r="AR94" s="255">
        <v>0.31093264946407301</v>
      </c>
      <c r="AS94" s="266">
        <v>9.0191497999999995E-2</v>
      </c>
      <c r="AT94" s="255">
        <v>0.32091939000000003</v>
      </c>
      <c r="AU94" s="255">
        <v>0.45838152999999998</v>
      </c>
      <c r="AV94" s="255">
        <v>0.22069907</v>
      </c>
    </row>
    <row r="95" spans="1:48" ht="14.25">
      <c r="A95" s="253">
        <v>1988</v>
      </c>
      <c r="B95" s="255">
        <f>China2!H18</f>
        <v>1.6430313374151797</v>
      </c>
      <c r="C95" s="255">
        <f>China2!J18</f>
        <v>0.48625492660608882</v>
      </c>
      <c r="D95" s="255">
        <f>China2!K18</f>
        <v>0.12092265612948805</v>
      </c>
      <c r="E95" s="255">
        <f>China2!I18</f>
        <v>0.58636571437320129</v>
      </c>
      <c r="F95" s="255">
        <f>China2!L18-China2!N18</f>
        <v>0.44948804030640149</v>
      </c>
      <c r="G95" s="255">
        <f>China2!O18</f>
        <v>2.0420391731619247</v>
      </c>
      <c r="H95" s="255">
        <f>China2!B18</f>
        <v>3.6850705105771047</v>
      </c>
      <c r="I95" s="255">
        <v>0.49</v>
      </c>
      <c r="J95" s="255">
        <v>0.71</v>
      </c>
      <c r="K95" s="255">
        <v>0.02</v>
      </c>
      <c r="L95" s="255">
        <v>0.43</v>
      </c>
      <c r="M95" s="269"/>
      <c r="N95" s="259"/>
      <c r="O95" s="256">
        <f>Russia3!K15</f>
        <v>1.1900604224612437</v>
      </c>
      <c r="P95" s="256"/>
      <c r="Q95" s="256"/>
      <c r="R95" s="256"/>
      <c r="S95" s="256"/>
      <c r="T95" s="256"/>
      <c r="U95" s="255"/>
      <c r="X95" s="256"/>
      <c r="Y95" s="256"/>
      <c r="Z95" s="256"/>
      <c r="AA95" s="256"/>
      <c r="AB95" s="277"/>
      <c r="AC95" s="255">
        <f>Russia4!J91</f>
        <v>4.8104495943912987E-2</v>
      </c>
      <c r="AD95" s="255">
        <f>Russia4!I91</f>
        <v>0.22378073833890696</v>
      </c>
      <c r="AE95" s="255">
        <f>Russia4!H91</f>
        <v>0.46666214450534671</v>
      </c>
      <c r="AF95" s="255">
        <f>Russia4!G91</f>
        <v>0.3095571171557463</v>
      </c>
      <c r="AG95" s="266">
        <v>0.08</v>
      </c>
      <c r="AH95" s="255">
        <v>0.3</v>
      </c>
      <c r="AI95" s="255">
        <v>0.47</v>
      </c>
      <c r="AJ95" s="255">
        <v>0.23</v>
      </c>
      <c r="AK95" s="266">
        <v>0.148760005831718</v>
      </c>
      <c r="AL95" s="268">
        <v>0.38949000835418701</v>
      </c>
      <c r="AM95" s="268">
        <v>0.44104999303817699</v>
      </c>
      <c r="AN95" s="268">
        <v>0.16944998502731301</v>
      </c>
      <c r="AO95" s="266">
        <f>Russia4!BA91</f>
        <v>3.3944822883628344E-2</v>
      </c>
      <c r="AP95" s="255">
        <v>0.21378854100594899</v>
      </c>
      <c r="AQ95" s="255">
        <v>0.46396122949266</v>
      </c>
      <c r="AR95" s="255">
        <v>0.32225022950138998</v>
      </c>
      <c r="AS95" s="266">
        <v>9.1550402000000003E-2</v>
      </c>
      <c r="AT95" s="255">
        <v>0.32561809000000003</v>
      </c>
      <c r="AU95" s="255">
        <v>0.45776153000000003</v>
      </c>
      <c r="AV95" s="255">
        <v>0.21662039</v>
      </c>
    </row>
    <row r="96" spans="1:48" ht="14.25">
      <c r="A96" s="253">
        <v>1989</v>
      </c>
      <c r="B96" s="255">
        <f>China2!H19</f>
        <v>1.7842847608465791</v>
      </c>
      <c r="C96" s="255">
        <f>China2!J19</f>
        <v>0.52920331773502649</v>
      </c>
      <c r="D96" s="255">
        <f>China2!K19</f>
        <v>0.11115707745636427</v>
      </c>
      <c r="E96" s="255">
        <f>China2!I19</f>
        <v>0.62775047413477514</v>
      </c>
      <c r="F96" s="255">
        <f>China2!L19-China2!N19</f>
        <v>0.51617389152041326</v>
      </c>
      <c r="G96" s="255">
        <f>China2!O19</f>
        <v>2.2371081262303751</v>
      </c>
      <c r="H96" s="255">
        <f>China2!B19</f>
        <v>4.0213928870769546</v>
      </c>
      <c r="I96" s="255">
        <v>0.53</v>
      </c>
      <c r="J96" s="255">
        <v>0.74</v>
      </c>
      <c r="K96" s="255">
        <v>0.03</v>
      </c>
      <c r="L96" s="255">
        <v>0.49</v>
      </c>
      <c r="M96" s="269"/>
      <c r="N96" s="259"/>
      <c r="O96" s="256">
        <f>Russia3!K16</f>
        <v>1.2138179752688991</v>
      </c>
      <c r="P96" s="256"/>
      <c r="Q96" s="256"/>
      <c r="R96" s="256"/>
      <c r="S96" s="256"/>
      <c r="T96" s="256"/>
      <c r="U96" s="255"/>
      <c r="X96" s="256"/>
      <c r="Y96" s="256"/>
      <c r="Z96" s="256"/>
      <c r="AA96" s="256"/>
      <c r="AB96" s="277"/>
      <c r="AC96" s="255">
        <f>Russia4!J92</f>
        <v>5.3985125129453249E-2</v>
      </c>
      <c r="AD96" s="255">
        <f>Russia4!I92</f>
        <v>0.23724319784739786</v>
      </c>
      <c r="AE96" s="255">
        <f>Russia4!H92</f>
        <v>0.46142950983707731</v>
      </c>
      <c r="AF96" s="255">
        <f>Russia4!G92</f>
        <v>0.3013272923155248</v>
      </c>
      <c r="AG96" s="266">
        <v>0.08</v>
      </c>
      <c r="AH96" s="255">
        <v>0.31</v>
      </c>
      <c r="AI96" s="255">
        <v>0.47</v>
      </c>
      <c r="AJ96" s="255">
        <v>0.22</v>
      </c>
      <c r="AK96" s="266">
        <v>0.14464999735355399</v>
      </c>
      <c r="AL96" s="268">
        <v>0.38670998811721802</v>
      </c>
      <c r="AM96" s="268">
        <v>0.44398003816604598</v>
      </c>
      <c r="AN96" s="268">
        <v>0.16933000087738001</v>
      </c>
      <c r="AO96" s="266">
        <f>Russia4!BA92</f>
        <v>4.218056159372241E-2</v>
      </c>
      <c r="AP96" s="255">
        <v>0.225658896426081</v>
      </c>
      <c r="AQ96" s="255">
        <v>0.465715968046646</v>
      </c>
      <c r="AR96" s="255">
        <v>0.308625135527273</v>
      </c>
      <c r="AS96" s="266">
        <v>9.5200098999999996E-2</v>
      </c>
      <c r="AT96" s="255">
        <v>0.32763179999999997</v>
      </c>
      <c r="AU96" s="255">
        <v>0.45875618000000001</v>
      </c>
      <c r="AV96" s="255">
        <v>0.21361202000000001</v>
      </c>
    </row>
    <row r="97" spans="1:73" ht="14.25">
      <c r="A97" s="253">
        <v>1990</v>
      </c>
      <c r="B97" s="255">
        <f>China2!H20</f>
        <v>1.9248303929322428</v>
      </c>
      <c r="C97" s="255">
        <f>China2!J20</f>
        <v>0.58103604893953387</v>
      </c>
      <c r="D97" s="255">
        <f>China2!K20</f>
        <v>0.10237582489970376</v>
      </c>
      <c r="E97" s="255">
        <f>China2!I20</f>
        <v>0.64696927603009236</v>
      </c>
      <c r="F97" s="255">
        <f>China2!L20-China2!N20</f>
        <v>0.59444924306291258</v>
      </c>
      <c r="G97" s="255">
        <f>China2!O20</f>
        <v>2.3934240579223038</v>
      </c>
      <c r="H97" s="255">
        <f>China2!B20</f>
        <v>4.3182544508545462</v>
      </c>
      <c r="I97" s="255">
        <v>0.57999999999999996</v>
      </c>
      <c r="J97" s="255">
        <v>0.75</v>
      </c>
      <c r="K97" s="255">
        <v>0.03</v>
      </c>
      <c r="L97" s="255">
        <v>0.56000000000000005</v>
      </c>
      <c r="M97" s="269"/>
      <c r="N97" s="255">
        <f>Russia3!K17</f>
        <v>1.2375755280765541</v>
      </c>
      <c r="O97" s="255">
        <f>N97</f>
        <v>1.2375755280765541</v>
      </c>
      <c r="P97" s="255">
        <f>Russia3!N17</f>
        <v>0.39372641604991226</v>
      </c>
      <c r="Q97" s="255">
        <f>Russia3!O17</f>
        <v>0</v>
      </c>
      <c r="R97" s="255">
        <f>Russia3!P17</f>
        <v>0</v>
      </c>
      <c r="S97" s="255">
        <f>Russia3!Q17</f>
        <v>0.84384911202664192</v>
      </c>
      <c r="T97" s="255">
        <f>Russia3!R17</f>
        <v>0</v>
      </c>
      <c r="U97" s="255">
        <f>Russia3!S17</f>
        <v>3.0091241561707402</v>
      </c>
      <c r="V97" s="255">
        <f>N97+U97</f>
        <v>4.2466996842472948</v>
      </c>
      <c r="W97" s="255">
        <v>0.39</v>
      </c>
      <c r="X97" s="255">
        <v>0</v>
      </c>
      <c r="Y97" s="255">
        <v>0.09</v>
      </c>
      <c r="Z97" s="255">
        <v>0.76</v>
      </c>
      <c r="AA97" s="255">
        <v>0</v>
      </c>
      <c r="AC97" s="255">
        <f>Russia4!J93</f>
        <v>7.3356594963235475E-2</v>
      </c>
      <c r="AD97" s="255">
        <f>Russia4!I93</f>
        <v>0.23579780639834255</v>
      </c>
      <c r="AE97" s="255">
        <f>Russia4!H93</f>
        <v>0.4694906726002076</v>
      </c>
      <c r="AF97" s="255">
        <f>Russia4!G93</f>
        <v>0.29471152100144982</v>
      </c>
      <c r="AG97" s="266">
        <v>0.08</v>
      </c>
      <c r="AH97" s="255">
        <v>0.3</v>
      </c>
      <c r="AI97" s="255">
        <v>0.47</v>
      </c>
      <c r="AJ97" s="255">
        <v>0.23</v>
      </c>
      <c r="AK97" s="266">
        <v>0.14541999995708499</v>
      </c>
      <c r="AL97" s="268">
        <v>0.38712999224662797</v>
      </c>
      <c r="AM97" s="268">
        <v>0.444820016622543</v>
      </c>
      <c r="AN97" s="268">
        <v>0.16803002357482899</v>
      </c>
      <c r="AO97" s="266"/>
      <c r="AP97" s="255"/>
      <c r="AQ97" s="255"/>
      <c r="AR97" s="255"/>
      <c r="AS97" s="266">
        <v>9.3315600999999998E-2</v>
      </c>
      <c r="AT97" s="255">
        <v>0.3219381</v>
      </c>
      <c r="AU97" s="255">
        <v>0.46378279</v>
      </c>
      <c r="AV97" s="255">
        <v>0.21427911999999999</v>
      </c>
      <c r="BB97" s="166">
        <v>1</v>
      </c>
      <c r="BC97" s="166">
        <v>1000</v>
      </c>
      <c r="BD97" s="172" t="e">
        <f t="shared" ref="BD97:BD123" si="0">1000000*BC97*BB97/BV97</f>
        <v>#DIV/0!</v>
      </c>
      <c r="BE97" s="166">
        <v>99</v>
      </c>
      <c r="BF97" s="166">
        <v>1956.5657000000001</v>
      </c>
      <c r="BG97" s="172" t="e">
        <f t="shared" ref="BG97:BG123" si="1">1000000*BF97*BE97/BW97</f>
        <v>#DIV/0!</v>
      </c>
      <c r="BH97" s="166">
        <v>8</v>
      </c>
      <c r="BI97" s="166">
        <v>1662.5</v>
      </c>
      <c r="BJ97" s="172" t="e">
        <f t="shared" ref="BJ97:BJ123" si="2">1000000*BI97*BH97/BX97</f>
        <v>#DIV/0!</v>
      </c>
      <c r="BK97" s="166">
        <v>0</v>
      </c>
      <c r="BL97" s="166">
        <v>0</v>
      </c>
      <c r="BM97" s="172" t="e">
        <f>1000000*BL97*BK97/$CE97</f>
        <v>#DIV/0!</v>
      </c>
      <c r="BN97" s="172" t="e">
        <f>BM97</f>
        <v>#DIV/0!</v>
      </c>
      <c r="BO97" s="166">
        <v>0</v>
      </c>
      <c r="BP97" s="166">
        <v>0</v>
      </c>
      <c r="BQ97" s="172" t="e">
        <f t="shared" ref="BQ97:BQ123" si="3">1000000*BP97*BO97/$CE97</f>
        <v>#DIV/0!</v>
      </c>
      <c r="BR97" s="172" t="e">
        <f>BQ97</f>
        <v>#DIV/0!</v>
      </c>
      <c r="BS97" s="166">
        <v>37</v>
      </c>
      <c r="BT97" s="166">
        <v>2054.0540999999998</v>
      </c>
      <c r="BU97" s="172" t="e">
        <f>1000000*BT97*BS97/BZ97</f>
        <v>#DIV/0!</v>
      </c>
    </row>
    <row r="98" spans="1:73" ht="14.25">
      <c r="A98" s="253">
        <v>1991</v>
      </c>
      <c r="B98" s="255">
        <f>China2!H21</f>
        <v>1.9353827739116938</v>
      </c>
      <c r="C98" s="255">
        <f>China2!J21</f>
        <v>0.6130626273358103</v>
      </c>
      <c r="D98" s="255">
        <f>China2!K21</f>
        <v>0.10090783811485049</v>
      </c>
      <c r="E98" s="255">
        <f>China2!I21</f>
        <v>0.578102748795701</v>
      </c>
      <c r="F98" s="255">
        <f>China2!L21-China2!N21</f>
        <v>0.64330955966533199</v>
      </c>
      <c r="G98" s="255">
        <f>China2!O21</f>
        <v>2.4059826121373429</v>
      </c>
      <c r="H98" s="255">
        <f>China2!B21</f>
        <v>4.3413653860490369</v>
      </c>
      <c r="I98" s="255">
        <v>0.61</v>
      </c>
      <c r="J98" s="255">
        <v>0.68</v>
      </c>
      <c r="K98" s="255">
        <v>0.04</v>
      </c>
      <c r="L98" s="255">
        <v>0.6</v>
      </c>
      <c r="M98" s="269"/>
      <c r="N98" s="255">
        <f>Russia3!K18</f>
        <v>1.4354146076970213</v>
      </c>
      <c r="O98" s="255">
        <f t="shared" ref="O98:O122" si="4">N98</f>
        <v>1.4354146076970213</v>
      </c>
      <c r="P98" s="255">
        <f>Russia3!N18</f>
        <v>0.60321834803451924</v>
      </c>
      <c r="Q98" s="255">
        <f>Russia3!O18</f>
        <v>6.9999999999999993E-2</v>
      </c>
      <c r="R98" s="255">
        <f>Russia3!P18</f>
        <v>1.2062010982139567E-2</v>
      </c>
      <c r="S98" s="255">
        <f>Russia3!Q18</f>
        <v>0.72830211097961095</v>
      </c>
      <c r="T98" s="255">
        <f>Russia3!R18</f>
        <v>0</v>
      </c>
      <c r="U98" s="283">
        <f>U97-(U97-U102)/5</f>
        <v>2.65432005095755</v>
      </c>
      <c r="V98" s="283">
        <f t="shared" ref="V98:AA101" si="5">V97-(V97-V102)/5</f>
        <v>4.0897346586545718</v>
      </c>
      <c r="W98" s="283">
        <f t="shared" si="5"/>
        <v>0.6</v>
      </c>
      <c r="X98" s="283">
        <f t="shared" si="5"/>
        <v>8.199999999999999E-2</v>
      </c>
      <c r="Y98" s="283">
        <f t="shared" si="5"/>
        <v>0.11</v>
      </c>
      <c r="Z98" s="283">
        <f t="shared" si="5"/>
        <v>0.628</v>
      </c>
      <c r="AA98" s="283">
        <f t="shared" si="5"/>
        <v>2.1999999999999999E-2</v>
      </c>
      <c r="AC98" s="255">
        <f>Russia4!J94</f>
        <v>8.3915511799702219E-2</v>
      </c>
      <c r="AD98" s="255">
        <f>Russia4!I94</f>
        <v>0.24627768464645847</v>
      </c>
      <c r="AE98" s="255">
        <f>Russia4!H94</f>
        <v>0.46372016769503732</v>
      </c>
      <c r="AF98" s="255">
        <f>Russia4!G94</f>
        <v>0.29000214765850418</v>
      </c>
      <c r="AG98" s="266">
        <v>0.08</v>
      </c>
      <c r="AH98" s="255">
        <v>0.31</v>
      </c>
      <c r="AI98" s="255">
        <v>0.48</v>
      </c>
      <c r="AJ98" s="255">
        <v>0.21</v>
      </c>
      <c r="AK98" s="266">
        <v>0.13890999555587799</v>
      </c>
      <c r="AL98" s="268">
        <v>0.38556000590324402</v>
      </c>
      <c r="AM98" s="268">
        <v>0.44828000664710999</v>
      </c>
      <c r="AN98" s="268">
        <v>0.166209936141968</v>
      </c>
      <c r="AO98" s="266"/>
      <c r="AP98" s="255"/>
      <c r="AQ98" s="255"/>
      <c r="AR98" s="255"/>
      <c r="AS98" s="266">
        <v>9.1471799000000006E-2</v>
      </c>
      <c r="AT98" s="255">
        <v>0.32081151000000002</v>
      </c>
      <c r="AU98" s="255">
        <v>0.46209215999999997</v>
      </c>
      <c r="AV98" s="255">
        <v>0.21709633</v>
      </c>
      <c r="AW98" s="290">
        <v>4.5591792363945213E-2</v>
      </c>
      <c r="AX98" s="255">
        <v>0.23173050746028978</v>
      </c>
      <c r="BB98" s="166">
        <v>1</v>
      </c>
      <c r="BC98" s="166">
        <v>1500</v>
      </c>
      <c r="BD98" s="172" t="e">
        <f t="shared" si="0"/>
        <v>#DIV/0!</v>
      </c>
      <c r="BE98" s="166">
        <v>91</v>
      </c>
      <c r="BF98" s="166">
        <v>2275.8242</v>
      </c>
      <c r="BG98" s="172" t="e">
        <f t="shared" si="1"/>
        <v>#DIV/0!</v>
      </c>
      <c r="BH98" s="166">
        <v>10</v>
      </c>
      <c r="BI98" s="166">
        <v>1560</v>
      </c>
      <c r="BJ98" s="172" t="e">
        <f t="shared" si="2"/>
        <v>#DIV/0!</v>
      </c>
      <c r="BK98" s="166">
        <v>0</v>
      </c>
      <c r="BL98" s="166">
        <v>0</v>
      </c>
      <c r="BM98" s="172" t="e">
        <f t="shared" ref="BM98:BM123" si="6">1000000*BL98*BK98/BY98</f>
        <v>#DIV/0!</v>
      </c>
      <c r="BN98" s="172" t="e">
        <f>AVERAGE(BM97:BM99)</f>
        <v>#DIV/0!</v>
      </c>
      <c r="BO98" s="166">
        <v>0</v>
      </c>
      <c r="BP98" s="166">
        <v>0</v>
      </c>
      <c r="BQ98" s="172" t="e">
        <f t="shared" si="3"/>
        <v>#DIV/0!</v>
      </c>
      <c r="BR98" s="172" t="e">
        <f>AVERAGE(BQ97:BQ99)</f>
        <v>#DIV/0!</v>
      </c>
      <c r="BS98" s="166">
        <v>37</v>
      </c>
      <c r="BT98" s="166">
        <v>2137.8377999999998</v>
      </c>
      <c r="BU98" s="172" t="e">
        <f t="shared" ref="BU98:BU123" si="7">1000000*BT98*BS98/BZ98</f>
        <v>#DIV/0!</v>
      </c>
    </row>
    <row r="99" spans="1:73" ht="14.25">
      <c r="A99" s="253">
        <v>1992</v>
      </c>
      <c r="B99" s="255">
        <f>China2!H22</f>
        <v>2.0708273138494304</v>
      </c>
      <c r="C99" s="255">
        <f>China2!J22</f>
        <v>0.66298162589710063</v>
      </c>
      <c r="D99" s="255">
        <f>China2!K22</f>
        <v>0.10868004749215654</v>
      </c>
      <c r="E99" s="255">
        <f>China2!I22</f>
        <v>0.58541635587662078</v>
      </c>
      <c r="F99" s="255">
        <f>China2!L22-China2!N22</f>
        <v>0.71374928458355269</v>
      </c>
      <c r="G99" s="255">
        <f>China2!O22</f>
        <v>2.46860670725329</v>
      </c>
      <c r="H99" s="255">
        <f>China2!B22</f>
        <v>4.5394340211027204</v>
      </c>
      <c r="I99" s="255">
        <v>0.66</v>
      </c>
      <c r="J99" s="255">
        <v>0.69</v>
      </c>
      <c r="K99" s="255">
        <v>0.06</v>
      </c>
      <c r="L99" s="255">
        <v>0.66</v>
      </c>
      <c r="M99" s="269"/>
      <c r="N99" s="255">
        <f>Russia3!K19</f>
        <v>1.6332536873174885</v>
      </c>
      <c r="O99" s="255">
        <f t="shared" si="4"/>
        <v>1.6332536873174885</v>
      </c>
      <c r="P99" s="255">
        <f>Russia3!N19</f>
        <v>0.81271028001912615</v>
      </c>
      <c r="Q99" s="255">
        <f>Russia3!O19</f>
        <v>0.13999999999999999</v>
      </c>
      <c r="R99" s="255">
        <f>Russia3!P19</f>
        <v>2.4124021964279135E-2</v>
      </c>
      <c r="S99" s="255">
        <f>Russia3!Q19</f>
        <v>0.61275510993257998</v>
      </c>
      <c r="T99" s="255">
        <f>Russia3!R19</f>
        <v>1.4821968166142294E-2</v>
      </c>
      <c r="U99" s="283">
        <f t="shared" ref="U99:U101" si="8">U98-(U98-U103)/5</f>
        <v>2.3644329165018112</v>
      </c>
      <c r="V99" s="283">
        <f t="shared" si="5"/>
        <v>3.9816320535392671</v>
      </c>
      <c r="W99" s="283">
        <f t="shared" si="5"/>
        <v>0.77600000000000002</v>
      </c>
      <c r="X99" s="283">
        <f t="shared" si="5"/>
        <v>0.15559999999999999</v>
      </c>
      <c r="Y99" s="283">
        <f t="shared" si="5"/>
        <v>0.124</v>
      </c>
      <c r="Z99" s="283">
        <f t="shared" si="5"/>
        <v>0.52439999999999998</v>
      </c>
      <c r="AA99" s="283">
        <f t="shared" si="5"/>
        <v>4.5600000000000002E-2</v>
      </c>
      <c r="AC99" s="255">
        <f>Russia4!J95</f>
        <v>0.10105131508527762</v>
      </c>
      <c r="AD99" s="255">
        <f>Russia4!I95</f>
        <v>0.32368459886609935</v>
      </c>
      <c r="AE99" s="255">
        <f>Russia4!H95</f>
        <v>0.45758224058663877</v>
      </c>
      <c r="AF99" s="255">
        <f>Russia4!G95</f>
        <v>0.21873316054726188</v>
      </c>
      <c r="AG99" s="266">
        <v>0.09</v>
      </c>
      <c r="AH99" s="255">
        <v>0.32</v>
      </c>
      <c r="AI99" s="255">
        <v>0.47</v>
      </c>
      <c r="AJ99" s="255">
        <v>0.2</v>
      </c>
      <c r="AK99" s="266">
        <v>0.15013000369071999</v>
      </c>
      <c r="AL99" s="268">
        <v>0.39774999022483798</v>
      </c>
      <c r="AM99" s="268">
        <v>0.44391998648643499</v>
      </c>
      <c r="AN99" s="268">
        <v>0.15830004215240501</v>
      </c>
      <c r="AO99" s="266">
        <v>7.6383649493315706E-2</v>
      </c>
      <c r="AP99" s="255">
        <v>0.27153473945559597</v>
      </c>
      <c r="AQ99" s="255">
        <v>0.43850352974111301</v>
      </c>
      <c r="AR99" s="255">
        <v>0.28996173080329202</v>
      </c>
      <c r="AS99" s="266">
        <v>8.6161799999999997E-2</v>
      </c>
      <c r="AT99" s="255">
        <v>0.31377708999999998</v>
      </c>
      <c r="AU99" s="255">
        <v>0.46839088000000001</v>
      </c>
      <c r="AV99" s="255">
        <v>0.21783203000000001</v>
      </c>
      <c r="AW99" s="290">
        <v>5.0872494430176489E-2</v>
      </c>
      <c r="AX99" s="255">
        <v>0.24334323960463217</v>
      </c>
      <c r="BB99" s="166">
        <v>1</v>
      </c>
      <c r="BC99" s="166">
        <v>1600</v>
      </c>
      <c r="BD99" s="172" t="e">
        <f t="shared" si="0"/>
        <v>#DIV/0!</v>
      </c>
      <c r="BE99" s="166">
        <v>97</v>
      </c>
      <c r="BF99" s="166">
        <v>2170.1030999999998</v>
      </c>
      <c r="BG99" s="172" t="e">
        <f t="shared" si="1"/>
        <v>#DIV/0!</v>
      </c>
      <c r="BH99" s="166">
        <v>10</v>
      </c>
      <c r="BI99" s="166">
        <v>1850</v>
      </c>
      <c r="BJ99" s="172" t="e">
        <f t="shared" si="2"/>
        <v>#DIV/0!</v>
      </c>
      <c r="BK99" s="166">
        <v>0</v>
      </c>
      <c r="BL99" s="166">
        <v>0</v>
      </c>
      <c r="BM99" s="172" t="e">
        <f t="shared" si="6"/>
        <v>#DIV/0!</v>
      </c>
      <c r="BN99" s="172" t="e">
        <f t="shared" ref="BN99:BN123" si="9">AVERAGE(BM98:BM100)</f>
        <v>#DIV/0!</v>
      </c>
      <c r="BO99" s="166">
        <v>0</v>
      </c>
      <c r="BP99" s="166">
        <v>0</v>
      </c>
      <c r="BQ99" s="172" t="e">
        <f t="shared" si="3"/>
        <v>#DIV/0!</v>
      </c>
      <c r="BR99" s="172" t="e">
        <f t="shared" ref="BR99:BR123" si="10">AVERAGE(BQ98:BQ100)</f>
        <v>#DIV/0!</v>
      </c>
      <c r="BS99" s="166">
        <v>38</v>
      </c>
      <c r="BT99" s="166">
        <v>2615.7894999999999</v>
      </c>
      <c r="BU99" s="172" t="e">
        <f t="shared" si="7"/>
        <v>#DIV/0!</v>
      </c>
    </row>
    <row r="100" spans="1:73" ht="14.25">
      <c r="A100" s="253">
        <v>1993</v>
      </c>
      <c r="B100" s="255">
        <f>China2!H23</f>
        <v>2.2920250660169033</v>
      </c>
      <c r="C100" s="255">
        <f>China2!J23</f>
        <v>0.76730961809691434</v>
      </c>
      <c r="D100" s="255">
        <f>China2!K23</f>
        <v>0.11402210614112551</v>
      </c>
      <c r="E100" s="255">
        <f>China2!I23</f>
        <v>0.62987658918021616</v>
      </c>
      <c r="F100" s="255">
        <f>China2!L23-China2!N23</f>
        <v>0.78081675259864713</v>
      </c>
      <c r="G100" s="255">
        <f>China2!O23</f>
        <v>2.5835387722634859</v>
      </c>
      <c r="H100" s="255">
        <f>China2!B23</f>
        <v>4.8755638382803888</v>
      </c>
      <c r="I100" s="255">
        <v>0.77</v>
      </c>
      <c r="J100" s="255">
        <v>0.74</v>
      </c>
      <c r="K100" s="255">
        <v>7.0000000000000007E-2</v>
      </c>
      <c r="L100" s="255">
        <v>0.71</v>
      </c>
      <c r="M100" s="269"/>
      <c r="N100" s="255">
        <f>Russia3!K20</f>
        <v>1.8310927669379558</v>
      </c>
      <c r="O100" s="255">
        <f t="shared" si="4"/>
        <v>1.8310927669379558</v>
      </c>
      <c r="P100" s="255">
        <f>Russia3!N20</f>
        <v>1.0222022120037331</v>
      </c>
      <c r="Q100" s="255">
        <f>Russia3!O20</f>
        <v>0.20999999999999996</v>
      </c>
      <c r="R100" s="255">
        <f>Russia3!P20</f>
        <v>3.61860329464187E-2</v>
      </c>
      <c r="S100" s="255">
        <f>Russia3!Q20</f>
        <v>0.49720810888554906</v>
      </c>
      <c r="T100" s="255">
        <f>Russia3!R20</f>
        <v>3.8557139202307703E-2</v>
      </c>
      <c r="U100" s="283">
        <f t="shared" si="8"/>
        <v>2.110946253302338</v>
      </c>
      <c r="V100" s="283">
        <f t="shared" si="5"/>
        <v>3.9167657415384554</v>
      </c>
      <c r="W100" s="283">
        <f t="shared" si="5"/>
        <v>0.92280000000000006</v>
      </c>
      <c r="X100" s="283">
        <f t="shared" si="5"/>
        <v>0.21848000000000001</v>
      </c>
      <c r="Y100" s="283">
        <f t="shared" si="5"/>
        <v>0.15720000000000001</v>
      </c>
      <c r="Z100" s="283">
        <f t="shared" si="5"/>
        <v>0.44551999999999997</v>
      </c>
      <c r="AA100" s="283">
        <f t="shared" si="5"/>
        <v>7.2480000000000003E-2</v>
      </c>
      <c r="AC100" s="255">
        <f>Russia4!J96</f>
        <v>0.11138224680456112</v>
      </c>
      <c r="AD100" s="255">
        <f>Russia4!I96</f>
        <v>0.34287913310270535</v>
      </c>
      <c r="AE100" s="255">
        <f>Russia4!H96</f>
        <v>0.45597371233539741</v>
      </c>
      <c r="AF100" s="255">
        <f>Russia4!G96</f>
        <v>0.20114715456189725</v>
      </c>
      <c r="AG100" s="266">
        <v>0.09</v>
      </c>
      <c r="AH100" s="255">
        <v>0.34</v>
      </c>
      <c r="AI100" s="255">
        <v>0.47</v>
      </c>
      <c r="AJ100" s="255">
        <v>0.19</v>
      </c>
      <c r="AK100" s="266">
        <v>0.146439999341965</v>
      </c>
      <c r="AL100" s="268">
        <v>0.39559000730514499</v>
      </c>
      <c r="AM100" s="268">
        <v>0.44545996189117398</v>
      </c>
      <c r="AN100" s="268">
        <v>0.15897005796432501</v>
      </c>
      <c r="AO100" s="266">
        <v>8.4349521240386402E-2</v>
      </c>
      <c r="AP100" s="255">
        <v>0.27615138149282198</v>
      </c>
      <c r="AQ100" s="255">
        <v>0.43891702531995802</v>
      </c>
      <c r="AR100" s="255">
        <v>0.28493159318722</v>
      </c>
      <c r="AS100" s="266">
        <v>9.0859099999999998E-2</v>
      </c>
      <c r="AT100" s="255">
        <v>0.31743540999999997</v>
      </c>
      <c r="AU100" s="255">
        <v>0.46938839999999998</v>
      </c>
      <c r="AV100" s="255">
        <v>0.21317618999999999</v>
      </c>
      <c r="AW100" s="290">
        <v>5.9139259073642661E-2</v>
      </c>
      <c r="AX100" s="255">
        <v>0.27715768928510004</v>
      </c>
      <c r="BB100" s="166">
        <v>1</v>
      </c>
      <c r="BC100" s="166">
        <v>1500</v>
      </c>
      <c r="BD100" s="172" t="e">
        <f t="shared" si="0"/>
        <v>#DIV/0!</v>
      </c>
      <c r="BE100" s="167">
        <f>AVERAGE(BE99,BE101)</f>
        <v>105</v>
      </c>
      <c r="BF100" s="167">
        <f>AVERAGE(BF99,BF101)</f>
        <v>2196.99845</v>
      </c>
      <c r="BG100" s="172" t="e">
        <f t="shared" si="1"/>
        <v>#DIV/0!</v>
      </c>
      <c r="BH100" s="166">
        <v>10</v>
      </c>
      <c r="BI100" s="166">
        <v>1840</v>
      </c>
      <c r="BJ100" s="172" t="e">
        <f t="shared" si="2"/>
        <v>#DIV/0!</v>
      </c>
      <c r="BK100" s="166">
        <v>0</v>
      </c>
      <c r="BL100" s="166">
        <v>0</v>
      </c>
      <c r="BM100" s="172" t="e">
        <f t="shared" si="6"/>
        <v>#DIV/0!</v>
      </c>
      <c r="BN100" s="172" t="e">
        <f t="shared" si="9"/>
        <v>#DIV/0!</v>
      </c>
      <c r="BO100" s="166">
        <v>0</v>
      </c>
      <c r="BP100" s="166">
        <v>0</v>
      </c>
      <c r="BQ100" s="172" t="e">
        <f t="shared" si="3"/>
        <v>#DIV/0!</v>
      </c>
      <c r="BR100" s="172" t="e">
        <f t="shared" si="10"/>
        <v>#DIV/0!</v>
      </c>
      <c r="BS100" s="166">
        <v>41</v>
      </c>
      <c r="BT100" s="166">
        <v>2595.1219999999998</v>
      </c>
      <c r="BU100" s="172" t="e">
        <f t="shared" si="7"/>
        <v>#DIV/0!</v>
      </c>
    </row>
    <row r="101" spans="1:73" ht="14.25">
      <c r="A101" s="253">
        <v>1994</v>
      </c>
      <c r="B101" s="255">
        <f>China2!H24</f>
        <v>2.2580676214753157</v>
      </c>
      <c r="C101" s="255">
        <f>China2!J24</f>
        <v>0.79414330134320121</v>
      </c>
      <c r="D101" s="255">
        <f>China2!K24</f>
        <v>0.10880601247004018</v>
      </c>
      <c r="E101" s="255">
        <f>China2!I24</f>
        <v>0.5844720017968944</v>
      </c>
      <c r="F101" s="255">
        <f>China2!L24-China2!N24</f>
        <v>0.77064630586518024</v>
      </c>
      <c r="G101" s="255">
        <f>China2!O24</f>
        <v>2.4124549870657583</v>
      </c>
      <c r="H101" s="255">
        <f>China2!B24</f>
        <v>4.6705226085410736</v>
      </c>
      <c r="I101" s="255">
        <v>0.79</v>
      </c>
      <c r="J101" s="255">
        <v>0.69</v>
      </c>
      <c r="K101" s="255">
        <v>7.0000000000000007E-2</v>
      </c>
      <c r="L101" s="255">
        <v>0.7</v>
      </c>
      <c r="M101" s="269"/>
      <c r="N101" s="255">
        <f>Russia3!K21</f>
        <v>2.028931846558423</v>
      </c>
      <c r="O101" s="255">
        <f t="shared" si="4"/>
        <v>2.028931846558423</v>
      </c>
      <c r="P101" s="255">
        <f>Russia3!N21</f>
        <v>1.23169414398834</v>
      </c>
      <c r="Q101" s="255">
        <f>Russia3!O21</f>
        <v>0.27999999999999997</v>
      </c>
      <c r="R101" s="255">
        <f>Russia3!P21</f>
        <v>4.8248043928558269E-2</v>
      </c>
      <c r="S101" s="255">
        <f>Russia3!Q21</f>
        <v>0.38166110783851814</v>
      </c>
      <c r="T101" s="255">
        <f>Russia3!R21</f>
        <v>5.2749557358303605E-2</v>
      </c>
      <c r="U101" s="283">
        <f t="shared" si="8"/>
        <v>1.8695685792283261</v>
      </c>
      <c r="V101" s="283">
        <f t="shared" si="5"/>
        <v>3.8842079354553767</v>
      </c>
      <c r="W101" s="283">
        <f t="shared" si="5"/>
        <v>1.0822400000000001</v>
      </c>
      <c r="X101" s="283">
        <f t="shared" si="5"/>
        <v>0.27678400000000003</v>
      </c>
      <c r="Y101" s="283">
        <f t="shared" si="5"/>
        <v>0.17776</v>
      </c>
      <c r="Z101" s="283">
        <f t="shared" si="5"/>
        <v>0.38841599999999998</v>
      </c>
      <c r="AA101" s="283">
        <f t="shared" si="5"/>
        <v>0.10398399999999999</v>
      </c>
      <c r="AC101" s="255">
        <f>Russia4!J97</f>
        <v>0.11830439951363676</v>
      </c>
      <c r="AD101" s="255">
        <f>Russia4!I97</f>
        <v>0.40578766615963263</v>
      </c>
      <c r="AE101" s="255">
        <f>Russia4!H97</f>
        <v>0.44129755979604507</v>
      </c>
      <c r="AF101" s="255">
        <f>Russia4!G97</f>
        <v>0.1529147740443223</v>
      </c>
      <c r="AG101" s="266">
        <v>0.09</v>
      </c>
      <c r="AH101" s="255">
        <v>0.34</v>
      </c>
      <c r="AI101" s="255">
        <v>0.47</v>
      </c>
      <c r="AJ101" s="255">
        <v>0.19</v>
      </c>
      <c r="AK101" s="266">
        <v>0.146870002150536</v>
      </c>
      <c r="AL101" s="268">
        <v>0.398589998483658</v>
      </c>
      <c r="AM101" s="268">
        <v>0.44365999102592502</v>
      </c>
      <c r="AN101" s="268">
        <v>0.15779995918273901</v>
      </c>
      <c r="AO101" s="266">
        <v>9.89260882657442E-2</v>
      </c>
      <c r="AP101" s="255">
        <v>0.30453693538655002</v>
      </c>
      <c r="AQ101" s="255">
        <v>0.42531625089280201</v>
      </c>
      <c r="AR101" s="255">
        <v>0.27014681372064803</v>
      </c>
      <c r="AS101" s="266">
        <v>9.1785802999999999E-2</v>
      </c>
      <c r="AT101" s="255">
        <v>0.31754851000000001</v>
      </c>
      <c r="AU101" s="255">
        <v>0.47080337999999999</v>
      </c>
      <c r="AV101" s="255">
        <v>0.21164811</v>
      </c>
      <c r="AW101" s="290">
        <v>6.0719082448192435E-2</v>
      </c>
      <c r="AX101" s="255">
        <v>0.26893122808119668</v>
      </c>
      <c r="BB101" s="166">
        <v>1</v>
      </c>
      <c r="BC101" s="166">
        <v>2100</v>
      </c>
      <c r="BD101" s="172" t="e">
        <f t="shared" si="0"/>
        <v>#DIV/0!</v>
      </c>
      <c r="BE101" s="166">
        <v>113</v>
      </c>
      <c r="BF101" s="166">
        <v>2223.8937999999998</v>
      </c>
      <c r="BG101" s="172" t="e">
        <f t="shared" si="1"/>
        <v>#DIV/0!</v>
      </c>
      <c r="BH101" s="166">
        <v>11</v>
      </c>
      <c r="BI101" s="166">
        <v>1918.1818000000001</v>
      </c>
      <c r="BJ101" s="172" t="e">
        <f t="shared" si="2"/>
        <v>#DIV/0!</v>
      </c>
      <c r="BK101" s="166">
        <v>0</v>
      </c>
      <c r="BL101" s="166">
        <v>0</v>
      </c>
      <c r="BM101" s="172" t="e">
        <f t="shared" si="6"/>
        <v>#DIV/0!</v>
      </c>
      <c r="BN101" s="172" t="e">
        <f t="shared" si="9"/>
        <v>#DIV/0!</v>
      </c>
      <c r="BO101" s="166">
        <v>0</v>
      </c>
      <c r="BP101" s="166">
        <v>0</v>
      </c>
      <c r="BQ101" s="172" t="e">
        <f t="shared" si="3"/>
        <v>#DIV/0!</v>
      </c>
      <c r="BR101" s="172" t="e">
        <f t="shared" si="10"/>
        <v>#DIV/0!</v>
      </c>
      <c r="BS101" s="166">
        <v>42</v>
      </c>
      <c r="BT101" s="166">
        <v>2585.7143000000001</v>
      </c>
      <c r="BU101" s="172" t="e">
        <f t="shared" si="7"/>
        <v>#DIV/0!</v>
      </c>
    </row>
    <row r="102" spans="1:73" ht="14.25">
      <c r="A102" s="253">
        <v>1995</v>
      </c>
      <c r="B102" s="255">
        <f>China2!H25</f>
        <v>2.325984130173163</v>
      </c>
      <c r="C102" s="255">
        <f>China2!J25</f>
        <v>0.83109381761055967</v>
      </c>
      <c r="D102" s="255">
        <f>China2!K25</f>
        <v>0.10981530395167005</v>
      </c>
      <c r="E102" s="255">
        <f>China2!I25</f>
        <v>0.57762065476754731</v>
      </c>
      <c r="F102" s="255">
        <f>China2!L25-China2!N25</f>
        <v>0.8074543538433856</v>
      </c>
      <c r="G102" s="255">
        <f>China2!O25</f>
        <v>2.3201580142017857</v>
      </c>
      <c r="H102" s="255">
        <f>China2!B25</f>
        <v>4.6461421443749487</v>
      </c>
      <c r="I102" s="255">
        <v>0.83</v>
      </c>
      <c r="J102" s="255">
        <v>0.69</v>
      </c>
      <c r="K102" s="255">
        <v>7.0000000000000007E-2</v>
      </c>
      <c r="L102" s="255">
        <v>0.74</v>
      </c>
      <c r="M102" s="269"/>
      <c r="N102" s="255">
        <f>Russia3!K22</f>
        <v>2.2267709261788897</v>
      </c>
      <c r="O102" s="255">
        <f t="shared" si="4"/>
        <v>2.2267709261788897</v>
      </c>
      <c r="P102" s="255">
        <f>Russia3!N22</f>
        <v>1.4411860759729469</v>
      </c>
      <c r="Q102" s="255">
        <f>Russia3!O22</f>
        <v>0.35</v>
      </c>
      <c r="R102" s="255">
        <f>Russia3!P22</f>
        <v>6.0310054910697838E-2</v>
      </c>
      <c r="S102" s="255">
        <f>Russia3!Q22</f>
        <v>0.26611410679148723</v>
      </c>
      <c r="T102" s="255">
        <f>Russia3!R22</f>
        <v>0.1091606885037575</v>
      </c>
      <c r="U102" s="255">
        <f>Russia3!S22</f>
        <v>1.2351036301047893</v>
      </c>
      <c r="V102" s="255">
        <f t="shared" ref="V102:V122" si="11">N102+U102</f>
        <v>3.461874556283679</v>
      </c>
      <c r="W102" s="255">
        <v>1.44</v>
      </c>
      <c r="X102" s="255">
        <v>0.41</v>
      </c>
      <c r="Y102" s="255">
        <v>0.19</v>
      </c>
      <c r="Z102" s="255">
        <v>0.1</v>
      </c>
      <c r="AA102" s="255">
        <v>0.11</v>
      </c>
      <c r="AC102" s="255">
        <f>Russia4!J98</f>
        <v>0.14034011964408138</v>
      </c>
      <c r="AD102" s="255">
        <f>Russia4!I98</f>
        <v>0.42448803685462466</v>
      </c>
      <c r="AE102" s="255">
        <f>Russia4!H98</f>
        <v>0.43721280620327019</v>
      </c>
      <c r="AF102" s="255">
        <f>Russia4!G98</f>
        <v>0.13829915694210515</v>
      </c>
      <c r="AG102" s="266">
        <v>0.09</v>
      </c>
      <c r="AH102" s="255">
        <v>0.34</v>
      </c>
      <c r="AI102" s="255">
        <v>0.47</v>
      </c>
      <c r="AJ102" s="255">
        <v>0.19</v>
      </c>
      <c r="AK102" s="266">
        <v>0.152830004692078</v>
      </c>
      <c r="AL102" s="268">
        <v>0.40656998753547702</v>
      </c>
      <c r="AM102" s="268">
        <v>0.43961003422737099</v>
      </c>
      <c r="AN102" s="268">
        <v>0.15380996465683</v>
      </c>
      <c r="AO102" s="266">
        <v>0.10964269474662</v>
      </c>
      <c r="AP102" s="255">
        <v>0.33442149964214002</v>
      </c>
      <c r="AQ102" s="255">
        <v>0.41116868099121201</v>
      </c>
      <c r="AR102" s="255">
        <v>0.25440981936664903</v>
      </c>
      <c r="AS102" s="266">
        <v>9.2258601999999995E-2</v>
      </c>
      <c r="AT102" s="255">
        <v>0.31714171000000002</v>
      </c>
      <c r="AU102" s="255">
        <v>0.47407340999999997</v>
      </c>
      <c r="AV102" s="255">
        <v>0.20878488000000001</v>
      </c>
      <c r="AW102" s="290">
        <v>6.4961539899572096E-2</v>
      </c>
      <c r="AX102" s="255">
        <v>0.28974745070510294</v>
      </c>
      <c r="BB102" s="166">
        <v>1</v>
      </c>
      <c r="BC102" s="166">
        <v>3500</v>
      </c>
      <c r="BD102" s="172" t="e">
        <f t="shared" si="0"/>
        <v>#DIV/0!</v>
      </c>
      <c r="BE102" s="166">
        <v>122</v>
      </c>
      <c r="BF102" s="166">
        <v>2414.7541000000001</v>
      </c>
      <c r="BG102" s="172" t="e">
        <f t="shared" si="1"/>
        <v>#DIV/0!</v>
      </c>
      <c r="BH102" s="166">
        <v>11</v>
      </c>
      <c r="BI102" s="166">
        <v>2363.6363999999999</v>
      </c>
      <c r="BJ102" s="172" t="e">
        <f t="shared" si="2"/>
        <v>#DIV/0!</v>
      </c>
      <c r="BK102" s="166">
        <v>0</v>
      </c>
      <c r="BL102" s="166">
        <v>0</v>
      </c>
      <c r="BM102" s="172" t="e">
        <f t="shared" si="6"/>
        <v>#DIV/0!</v>
      </c>
      <c r="BN102" s="172" t="e">
        <f t="shared" si="9"/>
        <v>#DIV/0!</v>
      </c>
      <c r="BO102" s="166">
        <v>0</v>
      </c>
      <c r="BP102" s="166">
        <v>0</v>
      </c>
      <c r="BQ102" s="172" t="e">
        <f t="shared" si="3"/>
        <v>#DIV/0!</v>
      </c>
      <c r="BR102" s="172" t="e">
        <f t="shared" si="10"/>
        <v>#DIV/0!</v>
      </c>
      <c r="BS102" s="166">
        <v>46</v>
      </c>
      <c r="BT102" s="166">
        <v>2815.2174</v>
      </c>
      <c r="BU102" s="172" t="e">
        <f t="shared" si="7"/>
        <v>#DIV/0!</v>
      </c>
    </row>
    <row r="103" spans="1:73" ht="14.25">
      <c r="A103" s="253">
        <v>1996</v>
      </c>
      <c r="B103" s="255">
        <f>China2!H26</f>
        <v>2.4787891190500897</v>
      </c>
      <c r="C103" s="255">
        <f>China2!J26</f>
        <v>0.93827664623638141</v>
      </c>
      <c r="D103" s="255">
        <f>China2!K26</f>
        <v>0.11764411381532303</v>
      </c>
      <c r="E103" s="255">
        <f>China2!I26</f>
        <v>0.57310543698815797</v>
      </c>
      <c r="F103" s="255">
        <f>China2!L26-China2!N26</f>
        <v>0.84976292201022718</v>
      </c>
      <c r="G103" s="255">
        <f>China2!O26</f>
        <v>2.3156601519777205</v>
      </c>
      <c r="H103" s="255">
        <f>China2!B26</f>
        <v>4.7944492710278102</v>
      </c>
      <c r="I103" s="255">
        <v>0.93</v>
      </c>
      <c r="J103" s="255">
        <v>0.69</v>
      </c>
      <c r="K103" s="255">
        <v>7.0000000000000007E-2</v>
      </c>
      <c r="L103" s="255">
        <v>0.78</v>
      </c>
      <c r="M103" s="269"/>
      <c r="N103" s="255">
        <f>Russia3!K23</f>
        <v>2.3443372543991923</v>
      </c>
      <c r="O103" s="255">
        <f t="shared" si="4"/>
        <v>2.3443372543991923</v>
      </c>
      <c r="P103" s="255">
        <f>Russia3!N23</f>
        <v>1.4768327327823743</v>
      </c>
      <c r="Q103" s="255">
        <f>Russia3!O23</f>
        <v>0.35</v>
      </c>
      <c r="R103" s="255">
        <f>Russia3!P23</f>
        <v>0.10001887972942154</v>
      </c>
      <c r="S103" s="255">
        <f>Russia3!Q23</f>
        <v>0.27256461826147232</v>
      </c>
      <c r="T103" s="255">
        <f>Russia3!R23</f>
        <v>0.14492102362592391</v>
      </c>
      <c r="U103" s="255">
        <f>Russia3!S23</f>
        <v>1.2048843786788552</v>
      </c>
      <c r="V103" s="255">
        <f t="shared" si="11"/>
        <v>3.5492216330780475</v>
      </c>
      <c r="W103" s="255">
        <v>1.48</v>
      </c>
      <c r="X103" s="255">
        <v>0.45</v>
      </c>
      <c r="Y103" s="255">
        <v>0.18</v>
      </c>
      <c r="Z103" s="255">
        <v>0.11</v>
      </c>
      <c r="AA103" s="255">
        <v>0.14000000000000001</v>
      </c>
      <c r="AC103" s="255">
        <f>Russia4!J99</f>
        <v>0.15839004257222652</v>
      </c>
      <c r="AD103" s="255">
        <f>Russia4!I99</f>
        <v>0.48321548625082478</v>
      </c>
      <c r="AE103" s="255">
        <f>Russia4!H99</f>
        <v>0.42076118697392095</v>
      </c>
      <c r="AF103" s="255">
        <f>Russia4!G99</f>
        <v>9.602332677525427E-2</v>
      </c>
      <c r="AG103" s="266">
        <v>0.1</v>
      </c>
      <c r="AH103" s="255">
        <v>0.34</v>
      </c>
      <c r="AI103" s="255">
        <v>0.47</v>
      </c>
      <c r="AJ103" s="255">
        <v>0.2</v>
      </c>
      <c r="AK103" s="266">
        <v>0.159669995307922</v>
      </c>
      <c r="AL103" s="268">
        <v>0.415490001440048</v>
      </c>
      <c r="AM103" s="268">
        <v>0.43373998999595598</v>
      </c>
      <c r="AN103" s="268">
        <v>0.15079003572464</v>
      </c>
      <c r="AO103" s="266">
        <v>9.4024290405942804E-2</v>
      </c>
      <c r="AP103" s="255">
        <v>0.32109133026659997</v>
      </c>
      <c r="AQ103" s="255">
        <v>0.417139583381755</v>
      </c>
      <c r="AR103" s="255">
        <v>0.26176908635164498</v>
      </c>
      <c r="AS103" s="266">
        <v>0.10033400000000001</v>
      </c>
      <c r="AT103" s="255">
        <v>0.32228339</v>
      </c>
      <c r="AU103" s="255">
        <v>0.46459859999999997</v>
      </c>
      <c r="AV103" s="255">
        <v>0.21311801999999999</v>
      </c>
      <c r="AW103" s="290">
        <v>6.8232093160581833E-2</v>
      </c>
      <c r="AX103" s="255">
        <v>0.29888009175761188</v>
      </c>
      <c r="BB103" s="166">
        <v>0</v>
      </c>
      <c r="BC103" s="166">
        <v>0</v>
      </c>
      <c r="BD103" s="172" t="e">
        <f t="shared" si="0"/>
        <v>#DIV/0!</v>
      </c>
      <c r="BE103" s="166">
        <v>135</v>
      </c>
      <c r="BF103" s="166">
        <v>2311.8519000000001</v>
      </c>
      <c r="BG103" s="172" t="e">
        <f t="shared" si="1"/>
        <v>#DIV/0!</v>
      </c>
      <c r="BH103" s="166">
        <v>15</v>
      </c>
      <c r="BI103" s="166">
        <v>2446.6667000000002</v>
      </c>
      <c r="BJ103" s="172" t="e">
        <f t="shared" si="2"/>
        <v>#DIV/0!</v>
      </c>
      <c r="BK103" s="166">
        <v>0</v>
      </c>
      <c r="BL103" s="166">
        <v>0</v>
      </c>
      <c r="BM103" s="172" t="e">
        <f t="shared" si="6"/>
        <v>#DIV/0!</v>
      </c>
      <c r="BN103" s="172" t="e">
        <f t="shared" si="9"/>
        <v>#DIV/0!</v>
      </c>
      <c r="BO103" s="166">
        <v>0</v>
      </c>
      <c r="BP103" s="166">
        <v>0</v>
      </c>
      <c r="BQ103" s="172" t="e">
        <f t="shared" si="3"/>
        <v>#DIV/0!</v>
      </c>
      <c r="BR103" s="172" t="e">
        <f t="shared" si="10"/>
        <v>#DIV/0!</v>
      </c>
      <c r="BS103" s="166">
        <v>47</v>
      </c>
      <c r="BT103" s="166">
        <v>2757.4468000000002</v>
      </c>
      <c r="BU103" s="172" t="e">
        <f t="shared" si="7"/>
        <v>#DIV/0!</v>
      </c>
    </row>
    <row r="104" spans="1:73" ht="14.25">
      <c r="A104" s="253">
        <v>1997</v>
      </c>
      <c r="B104" s="255">
        <f>China2!H27</f>
        <v>2.7946465253147306</v>
      </c>
      <c r="C104" s="255">
        <f>China2!J27</f>
        <v>1.1481858518735029</v>
      </c>
      <c r="D104" s="255">
        <f>China2!K27</f>
        <v>0.13412055076712659</v>
      </c>
      <c r="E104" s="255">
        <f>China2!I27</f>
        <v>0.57365187692355302</v>
      </c>
      <c r="F104" s="255">
        <f>China2!L27-China2!N27</f>
        <v>0.9386882457505481</v>
      </c>
      <c r="G104" s="255">
        <f>China2!O27</f>
        <v>2.3960447221177015</v>
      </c>
      <c r="H104" s="255">
        <f>China2!B27</f>
        <v>5.190691247432432</v>
      </c>
      <c r="I104" s="255">
        <v>1.1399999999999999</v>
      </c>
      <c r="J104" s="255">
        <v>0.71</v>
      </c>
      <c r="K104" s="255">
        <v>0.1</v>
      </c>
      <c r="L104" s="255">
        <v>0.85</v>
      </c>
      <c r="M104" s="269"/>
      <c r="N104" s="255">
        <f>Russia3!K24</f>
        <v>2.560300893030762</v>
      </c>
      <c r="O104" s="255">
        <f t="shared" si="4"/>
        <v>2.560300893030762</v>
      </c>
      <c r="P104" s="255">
        <f>Russia3!N24</f>
        <v>1.5071596065240942</v>
      </c>
      <c r="Q104" s="255">
        <f>Russia3!O24</f>
        <v>0.35</v>
      </c>
      <c r="R104" s="255">
        <f>Russia3!P24</f>
        <v>0.1197948493197506</v>
      </c>
      <c r="S104" s="255">
        <f>Russia3!Q24</f>
        <v>0.40817084184064556</v>
      </c>
      <c r="T104" s="255">
        <f>Russia3!R24</f>
        <v>0.17517559534627125</v>
      </c>
      <c r="U104" s="255">
        <f>Russia3!S24</f>
        <v>1.096999600504446</v>
      </c>
      <c r="V104" s="255">
        <f t="shared" si="11"/>
        <v>3.657300493535208</v>
      </c>
      <c r="W104" s="255">
        <v>1.51</v>
      </c>
      <c r="X104" s="255">
        <v>0.47</v>
      </c>
      <c r="Y104" s="255">
        <v>0.28999999999999998</v>
      </c>
      <c r="Z104" s="255">
        <v>0.13</v>
      </c>
      <c r="AA104" s="255">
        <v>0.18</v>
      </c>
      <c r="AC104" s="255">
        <f>Russia4!J100</f>
        <v>0.15197356818581823</v>
      </c>
      <c r="AD104" s="255">
        <f>Russia4!I100</f>
        <v>0.45172605322686965</v>
      </c>
      <c r="AE104" s="255">
        <f>Russia4!H100</f>
        <v>0.42396148030599257</v>
      </c>
      <c r="AF104" s="255">
        <f>Russia4!G100</f>
        <v>0.12431246646713778</v>
      </c>
      <c r="AG104" s="266">
        <v>0.1</v>
      </c>
      <c r="AH104" s="255">
        <v>0.34</v>
      </c>
      <c r="AI104" s="255">
        <v>0.47</v>
      </c>
      <c r="AJ104" s="255">
        <v>0.2</v>
      </c>
      <c r="AK104" s="266">
        <v>0.16629000008106201</v>
      </c>
      <c r="AL104" s="268">
        <v>0.42269000411033603</v>
      </c>
      <c r="AM104" s="268">
        <v>0.42867001891136203</v>
      </c>
      <c r="AN104" s="268">
        <v>0.148639976978302</v>
      </c>
      <c r="AO104" s="266">
        <v>0.10266850586634001</v>
      </c>
      <c r="AP104" s="255">
        <v>0.320260726097639</v>
      </c>
      <c r="AQ104" s="255">
        <v>0.41537905090553701</v>
      </c>
      <c r="AR104" s="255">
        <v>0.26436022299682399</v>
      </c>
      <c r="AS104" s="266">
        <v>0.1043781</v>
      </c>
      <c r="AT104" s="255">
        <v>0.3249146</v>
      </c>
      <c r="AU104" s="255">
        <v>0.46291807000000001</v>
      </c>
      <c r="AV104" s="255">
        <v>0.2121672</v>
      </c>
      <c r="AW104" s="290">
        <v>6.8495642498760362E-2</v>
      </c>
      <c r="AX104" s="255">
        <v>0.2945025680941038</v>
      </c>
      <c r="BB104" s="166">
        <v>0</v>
      </c>
      <c r="BC104" s="166">
        <v>0</v>
      </c>
      <c r="BD104" s="172" t="e">
        <f t="shared" si="0"/>
        <v>#DIV/0!</v>
      </c>
      <c r="BE104" s="166">
        <v>60</v>
      </c>
      <c r="BF104" s="166">
        <v>5190</v>
      </c>
      <c r="BG104" s="172" t="e">
        <f t="shared" si="1"/>
        <v>#DIV/0!</v>
      </c>
      <c r="BH104" s="166">
        <v>10</v>
      </c>
      <c r="BI104" s="166">
        <v>3680</v>
      </c>
      <c r="BJ104" s="172" t="e">
        <f t="shared" si="2"/>
        <v>#DIV/0!</v>
      </c>
      <c r="BK104" s="166">
        <v>4</v>
      </c>
      <c r="BL104" s="166">
        <v>1950</v>
      </c>
      <c r="BM104" s="172" t="e">
        <f t="shared" si="6"/>
        <v>#DIV/0!</v>
      </c>
      <c r="BN104" s="172" t="e">
        <f t="shared" si="9"/>
        <v>#DIV/0!</v>
      </c>
      <c r="BO104" s="166">
        <v>3</v>
      </c>
      <c r="BP104" s="166">
        <v>1950</v>
      </c>
      <c r="BQ104" s="172" t="e">
        <f t="shared" si="3"/>
        <v>#DIV/0!</v>
      </c>
      <c r="BR104" s="172" t="e">
        <f t="shared" si="10"/>
        <v>#DIV/0!</v>
      </c>
      <c r="BS104" s="166">
        <v>20</v>
      </c>
      <c r="BT104" s="166">
        <v>5335</v>
      </c>
      <c r="BU104" s="172" t="e">
        <f t="shared" si="7"/>
        <v>#DIV/0!</v>
      </c>
    </row>
    <row r="105" spans="1:73" ht="14.25">
      <c r="A105" s="253">
        <v>1998</v>
      </c>
      <c r="B105" s="255">
        <f>China2!H28</f>
        <v>3.0942606096674949</v>
      </c>
      <c r="C105" s="255">
        <f>China2!J28</f>
        <v>1.3403839999784197</v>
      </c>
      <c r="D105" s="255">
        <f>China2!K28</f>
        <v>0.14990800185001885</v>
      </c>
      <c r="E105" s="255">
        <f>China2!I28</f>
        <v>0.55491960128799234</v>
      </c>
      <c r="F105" s="255">
        <f>China2!L28-China2!N28</f>
        <v>1.0490490065510643</v>
      </c>
      <c r="G105" s="255">
        <f>China2!O28</f>
        <v>2.4561933773756666</v>
      </c>
      <c r="H105" s="255">
        <f>China2!B28</f>
        <v>5.5504539870431611</v>
      </c>
      <c r="I105" s="255">
        <v>1.33</v>
      </c>
      <c r="J105" s="255">
        <v>0.7</v>
      </c>
      <c r="K105" s="255">
        <v>0.14000000000000001</v>
      </c>
      <c r="L105" s="255">
        <v>0.93</v>
      </c>
      <c r="M105" s="269"/>
      <c r="N105" s="255">
        <f>Russia3!K25</f>
        <v>2.8499188281907846</v>
      </c>
      <c r="O105" s="255">
        <f t="shared" si="4"/>
        <v>2.8499188281907846</v>
      </c>
      <c r="P105" s="255">
        <f>Russia3!N25</f>
        <v>1.7199942880278385</v>
      </c>
      <c r="Q105" s="255">
        <f>Russia3!O25</f>
        <v>0.34855378629531059</v>
      </c>
      <c r="R105" s="255">
        <f>Russia3!P25</f>
        <v>0.15721362254049775</v>
      </c>
      <c r="S105" s="255">
        <f>Russia3!Q25</f>
        <v>0.39783169260491158</v>
      </c>
      <c r="T105" s="255">
        <f>Russia3!R25</f>
        <v>0.22632543872222569</v>
      </c>
      <c r="U105" s="255">
        <f>Russia3!S25</f>
        <v>0.90405788293227829</v>
      </c>
      <c r="V105" s="255">
        <f t="shared" si="11"/>
        <v>3.7539767111230629</v>
      </c>
      <c r="W105" s="255">
        <v>1.72</v>
      </c>
      <c r="X105" s="255">
        <v>0.51</v>
      </c>
      <c r="Y105" s="255">
        <v>0.26</v>
      </c>
      <c r="Z105" s="255">
        <v>0.16</v>
      </c>
      <c r="AA105" s="255">
        <v>0.23</v>
      </c>
      <c r="AC105" s="255">
        <f>Russia4!J101</f>
        <v>0.15141178850220829</v>
      </c>
      <c r="AD105" s="255">
        <f>Russia4!I101</f>
        <v>0.43242709267299684</v>
      </c>
      <c r="AE105" s="255">
        <f>Russia4!H101</f>
        <v>0.42357612483445894</v>
      </c>
      <c r="AF105" s="255">
        <f>Russia4!G101</f>
        <v>0.14399678249254422</v>
      </c>
      <c r="AG105" s="266">
        <v>0.1</v>
      </c>
      <c r="AH105" s="255">
        <v>0.34</v>
      </c>
      <c r="AI105" s="255">
        <v>0.46</v>
      </c>
      <c r="AJ105" s="255">
        <v>0.2</v>
      </c>
      <c r="AK105" s="266">
        <v>0.16922999918460799</v>
      </c>
      <c r="AL105" s="268">
        <v>0.42632001638412498</v>
      </c>
      <c r="AM105" s="268">
        <v>0.424629986286163</v>
      </c>
      <c r="AN105" s="268">
        <v>0.14906001091003401</v>
      </c>
      <c r="AO105" s="266">
        <v>0.11038243696415399</v>
      </c>
      <c r="AP105" s="255">
        <v>0.34029938677274502</v>
      </c>
      <c r="AQ105" s="255">
        <v>0.40092574082518301</v>
      </c>
      <c r="AR105" s="255">
        <v>0.25877487240207198</v>
      </c>
      <c r="AS105" s="266">
        <v>0.10673879999999999</v>
      </c>
      <c r="AT105" s="255">
        <v>0.32765909999999998</v>
      </c>
      <c r="AU105" s="255">
        <v>0.45967677000000001</v>
      </c>
      <c r="AV105" s="255">
        <v>0.21266400999999999</v>
      </c>
      <c r="AW105" s="290">
        <v>7.1796526822002812E-2</v>
      </c>
      <c r="AX105" s="255">
        <v>0.29674582893223195</v>
      </c>
      <c r="BB105" s="166">
        <v>0</v>
      </c>
      <c r="BC105" s="166">
        <v>0</v>
      </c>
      <c r="BD105" s="172" t="e">
        <f t="shared" si="0"/>
        <v>#DIV/0!</v>
      </c>
      <c r="BE105" s="166">
        <v>71</v>
      </c>
      <c r="BF105" s="166">
        <v>6383.0986000000003</v>
      </c>
      <c r="BG105" s="172" t="e">
        <f t="shared" si="1"/>
        <v>#DIV/0!</v>
      </c>
      <c r="BH105" s="166">
        <v>8</v>
      </c>
      <c r="BI105" s="166">
        <v>3887.5</v>
      </c>
      <c r="BJ105" s="172" t="e">
        <f t="shared" si="2"/>
        <v>#DIV/0!</v>
      </c>
      <c r="BK105" s="166">
        <v>1</v>
      </c>
      <c r="BL105" s="166">
        <v>1600</v>
      </c>
      <c r="BM105" s="172" t="e">
        <f t="shared" si="6"/>
        <v>#DIV/0!</v>
      </c>
      <c r="BN105" s="172" t="e">
        <f t="shared" si="9"/>
        <v>#DIV/0!</v>
      </c>
      <c r="BO105" s="166">
        <v>1</v>
      </c>
      <c r="BP105" s="166">
        <v>1600</v>
      </c>
      <c r="BQ105" s="172" t="e">
        <f t="shared" si="3"/>
        <v>#DIV/0!</v>
      </c>
      <c r="BR105" s="172" t="e">
        <f t="shared" si="10"/>
        <v>#DIV/0!</v>
      </c>
      <c r="BS105" s="166">
        <v>17</v>
      </c>
      <c r="BT105" s="166">
        <v>4952.9412000000002</v>
      </c>
      <c r="BU105" s="172" t="e">
        <f t="shared" si="7"/>
        <v>#DIV/0!</v>
      </c>
    </row>
    <row r="106" spans="1:73" ht="14.25">
      <c r="A106" s="253">
        <v>1999</v>
      </c>
      <c r="B106" s="255">
        <f>China2!H29</f>
        <v>3.3361196524395291</v>
      </c>
      <c r="C106" s="255">
        <f>China2!J29</f>
        <v>1.4734665691322486</v>
      </c>
      <c r="D106" s="255">
        <f>China2!K29</f>
        <v>0.15773068751700359</v>
      </c>
      <c r="E106" s="255">
        <f>China2!I29</f>
        <v>0.52907398585428156</v>
      </c>
      <c r="F106" s="255">
        <f>China2!L29-China2!N29</f>
        <v>1.1758484099359952</v>
      </c>
      <c r="G106" s="255">
        <f>China2!O29</f>
        <v>2.4931869235152675</v>
      </c>
      <c r="H106" s="255">
        <f>China2!B29</f>
        <v>5.8293065759547966</v>
      </c>
      <c r="I106" s="255">
        <v>1.45</v>
      </c>
      <c r="J106" s="255">
        <v>0.69</v>
      </c>
      <c r="K106" s="255">
        <v>0.19</v>
      </c>
      <c r="L106" s="255">
        <v>1.01</v>
      </c>
      <c r="M106" s="269"/>
      <c r="N106" s="255">
        <f>Russia3!K26</f>
        <v>2.5492336044252646</v>
      </c>
      <c r="O106" s="255">
        <f t="shared" si="4"/>
        <v>2.5492336044252646</v>
      </c>
      <c r="P106" s="255">
        <f>Russia3!N26</f>
        <v>1.5424620592096376</v>
      </c>
      <c r="Q106" s="255">
        <f>Russia3!O26</f>
        <v>0.2672679294121833</v>
      </c>
      <c r="R106" s="255">
        <f>Russia3!P26</f>
        <v>0.15479401342378865</v>
      </c>
      <c r="S106" s="255">
        <f>Russia3!Q26</f>
        <v>0.30940966232289818</v>
      </c>
      <c r="T106" s="255">
        <f>Russia3!R26</f>
        <v>0.27529994005675701</v>
      </c>
      <c r="U106" s="255">
        <f>Russia3!S26</f>
        <v>0.77322474576149891</v>
      </c>
      <c r="V106" s="255">
        <f t="shared" si="11"/>
        <v>3.3224583501867633</v>
      </c>
      <c r="W106" s="255">
        <v>1.54</v>
      </c>
      <c r="X106" s="255">
        <v>0.42</v>
      </c>
      <c r="Y106" s="255">
        <v>0.22</v>
      </c>
      <c r="Z106" s="255">
        <v>0.11</v>
      </c>
      <c r="AA106" s="255">
        <v>0.28000000000000003</v>
      </c>
      <c r="AC106" s="255">
        <f>Russia4!J102</f>
        <v>0.18095331130475931</v>
      </c>
      <c r="AD106" s="255">
        <f>Russia4!I102</f>
        <v>0.45952355068395784</v>
      </c>
      <c r="AE106" s="255">
        <f>Russia4!H102</f>
        <v>0.4000920269672979</v>
      </c>
      <c r="AF106" s="255">
        <f>Russia4!G102</f>
        <v>0.14038442234874426</v>
      </c>
      <c r="AG106" s="266">
        <v>0.1</v>
      </c>
      <c r="AH106" s="255">
        <v>0.34</v>
      </c>
      <c r="AI106" s="255">
        <v>0.46</v>
      </c>
      <c r="AJ106" s="255">
        <v>0.19</v>
      </c>
      <c r="AK106" s="266">
        <v>0.177090004086495</v>
      </c>
      <c r="AL106" s="268">
        <v>0.43351000547409102</v>
      </c>
      <c r="AM106" s="268">
        <v>0.41882997751236001</v>
      </c>
      <c r="AN106" s="268">
        <v>0.14770007133483901</v>
      </c>
      <c r="AO106" s="266">
        <v>0.104433186066041</v>
      </c>
      <c r="AP106" s="255">
        <v>0.34104878895875601</v>
      </c>
      <c r="AQ106" s="255">
        <v>0.39826079791873098</v>
      </c>
      <c r="AR106" s="255">
        <v>0.26069041312251301</v>
      </c>
      <c r="AS106" s="266">
        <v>0.1060159</v>
      </c>
      <c r="AT106" s="255">
        <v>0.32738411000000001</v>
      </c>
      <c r="AU106" s="255">
        <v>0.45907891000000001</v>
      </c>
      <c r="AV106" s="255">
        <v>0.21353697999999999</v>
      </c>
      <c r="AW106" s="290">
        <v>7.2414452562472587E-2</v>
      </c>
      <c r="AX106" s="255">
        <v>0.30265745454096388</v>
      </c>
      <c r="BB106" s="166">
        <v>0</v>
      </c>
      <c r="BC106" s="166">
        <v>0</v>
      </c>
      <c r="BD106" s="172" t="e">
        <f t="shared" si="0"/>
        <v>#DIV/0!</v>
      </c>
      <c r="BE106" s="166">
        <v>50</v>
      </c>
      <c r="BF106" s="166">
        <v>9046</v>
      </c>
      <c r="BG106" s="172" t="e">
        <f t="shared" si="1"/>
        <v>#DIV/0!</v>
      </c>
      <c r="BH106" s="166">
        <v>16</v>
      </c>
      <c r="BI106" s="166">
        <v>4650</v>
      </c>
      <c r="BJ106" s="172" t="e">
        <f t="shared" si="2"/>
        <v>#DIV/0!</v>
      </c>
      <c r="BK106" s="166">
        <v>0</v>
      </c>
      <c r="BL106" s="166">
        <v>0</v>
      </c>
      <c r="BM106" s="172" t="e">
        <f t="shared" si="6"/>
        <v>#DIV/0!</v>
      </c>
      <c r="BN106" s="172" t="e">
        <f>AVERAGE(BM104:BM107)</f>
        <v>#DIV/0!</v>
      </c>
      <c r="BO106" s="162">
        <v>0</v>
      </c>
      <c r="BP106" s="162">
        <v>0</v>
      </c>
      <c r="BQ106" s="172" t="e">
        <f t="shared" si="3"/>
        <v>#DIV/0!</v>
      </c>
      <c r="BR106" s="172" t="e">
        <f>AVERAGE(BQ104:BQ107)</f>
        <v>#DIV/0!</v>
      </c>
      <c r="BS106" s="166">
        <v>43</v>
      </c>
      <c r="BT106" s="166">
        <v>4267.4418999999998</v>
      </c>
      <c r="BU106" s="172" t="e">
        <f t="shared" si="7"/>
        <v>#DIV/0!</v>
      </c>
    </row>
    <row r="107" spans="1:73" ht="14.25">
      <c r="A107" s="253">
        <v>2000</v>
      </c>
      <c r="B107" s="255">
        <f>China2!H30</f>
        <v>3.586981313531866</v>
      </c>
      <c r="C107" s="255">
        <f>China2!J30</f>
        <v>1.6540600114701294</v>
      </c>
      <c r="D107" s="255">
        <f>China2!K30</f>
        <v>0.15613657461601371</v>
      </c>
      <c r="E107" s="255">
        <f>China2!I30</f>
        <v>0.50394755053597851</v>
      </c>
      <c r="F107" s="255">
        <f>China2!L30-China2!N30</f>
        <v>1.2728371769097448</v>
      </c>
      <c r="G107" s="255">
        <f>China2!O30</f>
        <v>2.5337185341036883</v>
      </c>
      <c r="H107" s="255">
        <f>China2!B30</f>
        <v>6.1206998476355547</v>
      </c>
      <c r="I107" s="255">
        <v>1.6</v>
      </c>
      <c r="J107" s="255">
        <v>0.66</v>
      </c>
      <c r="K107" s="255">
        <v>0.27</v>
      </c>
      <c r="L107" s="255">
        <v>1.06</v>
      </c>
      <c r="M107" s="269"/>
      <c r="N107" s="255">
        <f>Russia3!K27</f>
        <v>2.3073106237757384</v>
      </c>
      <c r="O107" s="255">
        <f t="shared" si="4"/>
        <v>2.3073106237757384</v>
      </c>
      <c r="P107" s="255">
        <f>Russia3!N27</f>
        <v>1.2680853409882411</v>
      </c>
      <c r="Q107" s="255">
        <f>Russia3!O27</f>
        <v>0.27326920505661134</v>
      </c>
      <c r="R107" s="255">
        <f>Russia3!P27</f>
        <v>0.15755526009411083</v>
      </c>
      <c r="S107" s="255">
        <f>Russia3!Q27</f>
        <v>0.29312559610538058</v>
      </c>
      <c r="T107" s="255">
        <f>Russia3!R27</f>
        <v>0.31527522153139442</v>
      </c>
      <c r="U107" s="255">
        <f>Russia3!S27</f>
        <v>0.70552298569051619</v>
      </c>
      <c r="V107" s="255">
        <f t="shared" si="11"/>
        <v>3.0128336094662544</v>
      </c>
      <c r="W107" s="255">
        <v>1.27</v>
      </c>
      <c r="X107" s="255">
        <v>0.43</v>
      </c>
      <c r="Y107" s="255">
        <v>0.21</v>
      </c>
      <c r="Z107" s="255">
        <v>0.11</v>
      </c>
      <c r="AA107" s="255">
        <v>0.32</v>
      </c>
      <c r="AC107" s="255">
        <f>Russia4!J103</f>
        <v>0.20689901602585095</v>
      </c>
      <c r="AD107" s="255">
        <f>Russia4!I103</f>
        <v>0.4819166243089642</v>
      </c>
      <c r="AE107" s="255">
        <f>Russia4!H103</f>
        <v>0.38243424619393818</v>
      </c>
      <c r="AF107" s="255">
        <f>Russia4!G103</f>
        <v>0.13564912949709762</v>
      </c>
      <c r="AG107" s="266">
        <v>0.1</v>
      </c>
      <c r="AH107" s="255">
        <v>0.36</v>
      </c>
      <c r="AI107" s="255">
        <v>0.46</v>
      </c>
      <c r="AJ107" s="255">
        <v>0.18</v>
      </c>
      <c r="AK107" s="266">
        <v>0.18265999853611001</v>
      </c>
      <c r="AL107" s="268">
        <v>0.43884998559951799</v>
      </c>
      <c r="AM107" s="268">
        <v>0.41500002145767201</v>
      </c>
      <c r="AN107" s="268">
        <v>0.14613997936248799</v>
      </c>
      <c r="AO107" s="266">
        <v>0.104414576554056</v>
      </c>
      <c r="AP107" s="255">
        <v>0.34858626719922697</v>
      </c>
      <c r="AQ107" s="255">
        <v>0.39574298759735299</v>
      </c>
      <c r="AR107" s="255">
        <v>0.25567074520341898</v>
      </c>
      <c r="AS107" s="266">
        <v>0.11025600000000001</v>
      </c>
      <c r="AT107" s="255">
        <v>0.33092979</v>
      </c>
      <c r="AU107" s="255">
        <v>0.45390013000000001</v>
      </c>
      <c r="AV107" s="255">
        <v>0.21517009000000001</v>
      </c>
      <c r="AW107" s="290">
        <v>7.422370189144363E-2</v>
      </c>
      <c r="AX107" s="255">
        <v>0.30021527372822848</v>
      </c>
      <c r="BB107" s="166">
        <v>0</v>
      </c>
      <c r="BC107" s="166">
        <v>0</v>
      </c>
      <c r="BD107" s="172" t="e">
        <f t="shared" si="0"/>
        <v>#DIV/0!</v>
      </c>
      <c r="BE107" s="166">
        <v>52</v>
      </c>
      <c r="BF107" s="166">
        <v>9371.1538</v>
      </c>
      <c r="BG107" s="172" t="e">
        <f t="shared" si="1"/>
        <v>#DIV/0!</v>
      </c>
      <c r="BH107" s="166">
        <v>14</v>
      </c>
      <c r="BI107" s="166">
        <v>4978.5713999999998</v>
      </c>
      <c r="BJ107" s="172" t="e">
        <f t="shared" si="2"/>
        <v>#DIV/0!</v>
      </c>
      <c r="BK107" s="166">
        <v>0</v>
      </c>
      <c r="BL107" s="166">
        <v>0</v>
      </c>
      <c r="BM107" s="172" t="e">
        <f t="shared" si="6"/>
        <v>#DIV/0!</v>
      </c>
      <c r="BN107" s="172" t="e">
        <f t="shared" si="9"/>
        <v>#DIV/0!</v>
      </c>
      <c r="BO107" s="162">
        <v>0</v>
      </c>
      <c r="BP107" s="162">
        <v>0</v>
      </c>
      <c r="BQ107" s="172" t="e">
        <f t="shared" si="3"/>
        <v>#DIV/0!</v>
      </c>
      <c r="BR107" s="172" t="e">
        <f t="shared" si="10"/>
        <v>#DIV/0!</v>
      </c>
      <c r="BS107" s="166">
        <v>42</v>
      </c>
      <c r="BT107" s="166">
        <v>4011.9047999999998</v>
      </c>
      <c r="BU107" s="172" t="e">
        <f t="shared" si="7"/>
        <v>#DIV/0!</v>
      </c>
    </row>
    <row r="108" spans="1:73" ht="14.25">
      <c r="A108" s="253">
        <v>2001</v>
      </c>
      <c r="B108" s="255">
        <f>China2!H31</f>
        <v>3.6235374473774415</v>
      </c>
      <c r="C108" s="255">
        <f>China2!J31</f>
        <v>1.7398679128785977</v>
      </c>
      <c r="D108" s="255">
        <f>China2!K31</f>
        <v>0.14034110678357237</v>
      </c>
      <c r="E108" s="255">
        <f>China2!I31</f>
        <v>0.45213317544100851</v>
      </c>
      <c r="F108" s="255">
        <f>China2!L31-China2!N31</f>
        <v>1.2911952522742629</v>
      </c>
      <c r="G108" s="255">
        <f>China2!O31</f>
        <v>2.4106615108743634</v>
      </c>
      <c r="H108" s="255">
        <f>China2!B31</f>
        <v>6.034198958251805</v>
      </c>
      <c r="I108" s="255">
        <v>1.66</v>
      </c>
      <c r="J108" s="255">
        <v>0.59</v>
      </c>
      <c r="K108" s="255">
        <v>0.32</v>
      </c>
      <c r="L108" s="255">
        <v>1.06</v>
      </c>
      <c r="M108" s="269"/>
      <c r="N108" s="255">
        <f>Russia3!K28</f>
        <v>2.4213777700046464</v>
      </c>
      <c r="O108" s="255">
        <f t="shared" si="4"/>
        <v>2.4213777700046464</v>
      </c>
      <c r="P108" s="255">
        <f>Russia3!N28</f>
        <v>1.2894196393356741</v>
      </c>
      <c r="Q108" s="255">
        <f>Russia3!O28</f>
        <v>0.29201049288479475</v>
      </c>
      <c r="R108" s="255">
        <f>Russia3!P28</f>
        <v>0.16658726624673334</v>
      </c>
      <c r="S108" s="255">
        <f>Russia3!Q28</f>
        <v>0.28349620466461373</v>
      </c>
      <c r="T108" s="255">
        <f>Russia3!R28</f>
        <v>0.38986416687283032</v>
      </c>
      <c r="U108" s="255">
        <f>Russia3!S28</f>
        <v>0.98284387687568953</v>
      </c>
      <c r="V108" s="255">
        <f t="shared" si="11"/>
        <v>3.4042216468803357</v>
      </c>
      <c r="W108" s="255">
        <v>1.29</v>
      </c>
      <c r="X108" s="255">
        <v>0.46</v>
      </c>
      <c r="Y108" s="255">
        <v>0.18</v>
      </c>
      <c r="Z108" s="255">
        <v>0.13</v>
      </c>
      <c r="AA108" s="255">
        <v>0.39</v>
      </c>
      <c r="AC108" s="255">
        <f>Russia4!J104</f>
        <v>0.24562352708721497</v>
      </c>
      <c r="AD108" s="255">
        <f>Russia4!I104</f>
        <v>0.49526943844956817</v>
      </c>
      <c r="AE108" s="255">
        <f>Russia4!H104</f>
        <v>0.3701771532009106</v>
      </c>
      <c r="AF108" s="255">
        <f>Russia4!G104</f>
        <v>0.13455340834952123</v>
      </c>
      <c r="AG108" s="266">
        <v>0.11</v>
      </c>
      <c r="AH108" s="255">
        <v>0.36</v>
      </c>
      <c r="AI108" s="255">
        <v>0.46</v>
      </c>
      <c r="AJ108" s="255">
        <v>0.17</v>
      </c>
      <c r="AK108" s="266">
        <v>0.17268000543117501</v>
      </c>
      <c r="AL108" s="268">
        <v>0.42798998951911899</v>
      </c>
      <c r="AM108" s="268">
        <v>0.422520011663437</v>
      </c>
      <c r="AN108" s="268">
        <v>0.14952003955841101</v>
      </c>
      <c r="AO108" s="266">
        <v>0.109246181289093</v>
      </c>
      <c r="AP108" s="255">
        <v>0.33910635477675199</v>
      </c>
      <c r="AQ108" s="255">
        <v>0.40365629383990898</v>
      </c>
      <c r="AR108" s="255">
        <v>0.25723735138333897</v>
      </c>
      <c r="AS108" s="266">
        <v>0.1131867</v>
      </c>
      <c r="AT108" s="255">
        <v>0.33418389999999998</v>
      </c>
      <c r="AU108" s="255">
        <v>0.45095858</v>
      </c>
      <c r="AV108" s="255">
        <v>0.21485752</v>
      </c>
      <c r="AW108" s="290">
        <v>6.8807958949764422E-2</v>
      </c>
      <c r="AX108" s="255">
        <v>0.2950774474903764</v>
      </c>
      <c r="BB108" s="166">
        <v>1</v>
      </c>
      <c r="BC108" s="166">
        <v>1300</v>
      </c>
      <c r="BD108" s="172" t="e">
        <f t="shared" si="0"/>
        <v>#DIV/0!</v>
      </c>
      <c r="BE108" s="166">
        <v>269</v>
      </c>
      <c r="BF108" s="166">
        <v>3373.9776999999999</v>
      </c>
      <c r="BG108" s="172" t="e">
        <f t="shared" si="1"/>
        <v>#DIV/0!</v>
      </c>
      <c r="BH108" s="166">
        <v>15</v>
      </c>
      <c r="BI108" s="166">
        <v>4393.3333000000002</v>
      </c>
      <c r="BJ108" s="172" t="e">
        <f t="shared" si="2"/>
        <v>#DIV/0!</v>
      </c>
      <c r="BK108" s="166">
        <v>8</v>
      </c>
      <c r="BL108" s="166">
        <v>1550</v>
      </c>
      <c r="BM108" s="172" t="e">
        <f t="shared" si="6"/>
        <v>#DIV/0!</v>
      </c>
      <c r="BN108" s="172" t="e">
        <f t="shared" si="9"/>
        <v>#DIV/0!</v>
      </c>
      <c r="BO108" s="166">
        <v>7</v>
      </c>
      <c r="BP108" s="166">
        <v>1550</v>
      </c>
      <c r="BQ108" s="172" t="e">
        <f t="shared" si="3"/>
        <v>#DIV/0!</v>
      </c>
      <c r="BR108" s="172" t="e">
        <f t="shared" si="10"/>
        <v>#DIV/0!</v>
      </c>
      <c r="BS108" s="166">
        <v>28</v>
      </c>
      <c r="BT108" s="166">
        <v>5000</v>
      </c>
      <c r="BU108" s="172" t="e">
        <f t="shared" si="7"/>
        <v>#DIV/0!</v>
      </c>
    </row>
    <row r="109" spans="1:73" ht="14.25">
      <c r="A109" s="253">
        <v>2002</v>
      </c>
      <c r="B109" s="255">
        <f>China2!H32</f>
        <v>3.7711723545873888</v>
      </c>
      <c r="C109" s="255">
        <f>China2!J32</f>
        <v>1.8667219980729137</v>
      </c>
      <c r="D109" s="255">
        <f>China2!K32</f>
        <v>0.13004879157679228</v>
      </c>
      <c r="E109" s="255">
        <f>China2!I32</f>
        <v>0.44046722380029912</v>
      </c>
      <c r="F109" s="255">
        <f>China2!L32-China2!N32</f>
        <v>1.3339343411373834</v>
      </c>
      <c r="G109" s="255">
        <f>China2!O32</f>
        <v>2.1851808629662131</v>
      </c>
      <c r="H109" s="255">
        <f>China2!B32</f>
        <v>5.9563532175536018</v>
      </c>
      <c r="I109" s="255">
        <v>1.75</v>
      </c>
      <c r="J109" s="255">
        <v>0.56999999999999995</v>
      </c>
      <c r="K109" s="255">
        <v>0.34</v>
      </c>
      <c r="L109" s="255">
        <v>1.1100000000000001</v>
      </c>
      <c r="M109" s="269"/>
      <c r="N109" s="255">
        <f>Russia3!K29</f>
        <v>2.7455002967274567</v>
      </c>
      <c r="O109" s="255">
        <f t="shared" si="4"/>
        <v>2.7455002967274567</v>
      </c>
      <c r="P109" s="255">
        <f>Russia3!N29</f>
        <v>1.4802057782691755</v>
      </c>
      <c r="Q109" s="255">
        <f>Russia3!O29</f>
        <v>0.29461517056165276</v>
      </c>
      <c r="R109" s="255">
        <f>Russia3!P29</f>
        <v>0.16027736753605829</v>
      </c>
      <c r="S109" s="255">
        <f>Russia3!Q29</f>
        <v>0.33513664397433757</v>
      </c>
      <c r="T109" s="255">
        <f>Russia3!R29</f>
        <v>0.47526533638623242</v>
      </c>
      <c r="U109" s="255">
        <f>Russia3!S29</f>
        <v>1.2039061477608783</v>
      </c>
      <c r="V109" s="255">
        <f t="shared" si="11"/>
        <v>3.9494064444883348</v>
      </c>
      <c r="W109" s="255">
        <v>1.48</v>
      </c>
      <c r="X109" s="255">
        <v>0.45</v>
      </c>
      <c r="Y109" s="255">
        <v>0.2</v>
      </c>
      <c r="Z109" s="255">
        <v>0.15</v>
      </c>
      <c r="AA109" s="255">
        <v>0.48</v>
      </c>
      <c r="AC109" s="255">
        <f>Russia4!J105</f>
        <v>0.24490246073828409</v>
      </c>
      <c r="AD109" s="255">
        <f>Russia4!I105</f>
        <v>0.47941686436102604</v>
      </c>
      <c r="AE109" s="255">
        <f>Russia4!H105</f>
        <v>0.38221756229073034</v>
      </c>
      <c r="AF109" s="255">
        <f>Russia4!G105</f>
        <v>0.13836557334824362</v>
      </c>
      <c r="AG109" s="266">
        <v>0.13</v>
      </c>
      <c r="AH109" s="255">
        <v>0.39</v>
      </c>
      <c r="AI109" s="255">
        <v>0.44</v>
      </c>
      <c r="AJ109" s="255">
        <v>0.16</v>
      </c>
      <c r="AK109" s="266">
        <v>0.170579999685288</v>
      </c>
      <c r="AL109" s="268">
        <v>0.42724999785423301</v>
      </c>
      <c r="AM109" s="268">
        <v>0.42454001307487499</v>
      </c>
      <c r="AN109" s="268">
        <v>0.14818000793457001</v>
      </c>
      <c r="AO109" s="266">
        <v>0.111651367131867</v>
      </c>
      <c r="AP109" s="255">
        <v>0.352484172259728</v>
      </c>
      <c r="AQ109" s="255">
        <v>0.39768644401205899</v>
      </c>
      <c r="AR109" s="255">
        <v>0.24982938372821401</v>
      </c>
      <c r="AS109" s="266">
        <v>0.109487</v>
      </c>
      <c r="AT109" s="255">
        <v>0.32850209000000002</v>
      </c>
      <c r="AU109" s="255">
        <v>0.45155433</v>
      </c>
      <c r="AV109" s="255">
        <v>0.21994358</v>
      </c>
      <c r="AW109" s="290">
        <v>7.1103126059370761E-2</v>
      </c>
      <c r="AX109" s="255">
        <v>0.30264549122296835</v>
      </c>
      <c r="BB109" s="166">
        <v>1</v>
      </c>
      <c r="BC109" s="166">
        <v>1000</v>
      </c>
      <c r="BD109" s="172" t="e">
        <f t="shared" si="0"/>
        <v>#DIV/0!</v>
      </c>
      <c r="BE109" s="166">
        <v>243</v>
      </c>
      <c r="BF109" s="166">
        <v>3295.8847999999998</v>
      </c>
      <c r="BG109" s="172" t="e">
        <f t="shared" si="1"/>
        <v>#DIV/0!</v>
      </c>
      <c r="BH109" s="166">
        <v>15</v>
      </c>
      <c r="BI109" s="166">
        <v>3520</v>
      </c>
      <c r="BJ109" s="172" t="e">
        <f t="shared" si="2"/>
        <v>#DIV/0!</v>
      </c>
      <c r="BK109" s="166">
        <v>7</v>
      </c>
      <c r="BL109" s="166">
        <v>2114.2856999999999</v>
      </c>
      <c r="BM109" s="172" t="e">
        <f t="shared" si="6"/>
        <v>#DIV/0!</v>
      </c>
      <c r="BN109" s="172" t="e">
        <f t="shared" si="9"/>
        <v>#DIV/0!</v>
      </c>
      <c r="BO109" s="166">
        <v>7</v>
      </c>
      <c r="BP109" s="166">
        <v>2114.2856999999999</v>
      </c>
      <c r="BQ109" s="172" t="e">
        <f t="shared" si="3"/>
        <v>#DIV/0!</v>
      </c>
      <c r="BR109" s="172" t="e">
        <f t="shared" si="10"/>
        <v>#DIV/0!</v>
      </c>
      <c r="BS109" s="166">
        <v>35</v>
      </c>
      <c r="BT109" s="166">
        <v>4002.8571000000002</v>
      </c>
      <c r="BU109" s="172" t="e">
        <f t="shared" si="7"/>
        <v>#DIV/0!</v>
      </c>
    </row>
    <row r="110" spans="1:73" ht="14.25">
      <c r="A110" s="253">
        <v>2003</v>
      </c>
      <c r="B110" s="255">
        <f>China2!H33</f>
        <v>3.9450045553674862</v>
      </c>
      <c r="C110" s="255">
        <f>China2!J33</f>
        <v>1.9844200804757721</v>
      </c>
      <c r="D110" s="255">
        <f>China2!K33</f>
        <v>0.1304767419591209</v>
      </c>
      <c r="E110" s="255">
        <f>China2!I33</f>
        <v>0.43638339714960545</v>
      </c>
      <c r="F110" s="255">
        <f>China2!L33-China2!N33</f>
        <v>1.3937243357829878</v>
      </c>
      <c r="G110" s="255">
        <f>China2!O33</f>
        <v>2.0329092706169618</v>
      </c>
      <c r="H110" s="255">
        <f>China2!B33</f>
        <v>5.977913825984448</v>
      </c>
      <c r="I110" s="255">
        <v>1.83</v>
      </c>
      <c r="J110" s="255">
        <v>0.56999999999999995</v>
      </c>
      <c r="K110" s="255">
        <v>0.36</v>
      </c>
      <c r="L110" s="255">
        <v>1.19</v>
      </c>
      <c r="M110" s="269"/>
      <c r="N110" s="255">
        <f>Russia3!K30</f>
        <v>2.944868463505216</v>
      </c>
      <c r="O110" s="255">
        <f t="shared" si="4"/>
        <v>2.944868463505216</v>
      </c>
      <c r="P110" s="255">
        <f>Russia3!N30</f>
        <v>1.568743378183828</v>
      </c>
      <c r="Q110" s="255">
        <f>Russia3!O30</f>
        <v>0.29043762505502557</v>
      </c>
      <c r="R110" s="255">
        <f>Russia3!P30</f>
        <v>0.15477558558068638</v>
      </c>
      <c r="S110" s="255">
        <f>Russia3!Q30</f>
        <v>0.42532471095551339</v>
      </c>
      <c r="T110" s="255">
        <f>Russia3!R30</f>
        <v>0.50558716373016277</v>
      </c>
      <c r="U110" s="255">
        <f>Russia3!S30</f>
        <v>1.1857977180227761</v>
      </c>
      <c r="V110" s="255">
        <f t="shared" si="11"/>
        <v>4.1306661815279924</v>
      </c>
      <c r="W110" s="255">
        <v>1.57</v>
      </c>
      <c r="X110" s="255">
        <v>0.45</v>
      </c>
      <c r="Y110" s="255">
        <v>0.27</v>
      </c>
      <c r="Z110" s="255">
        <v>0.18</v>
      </c>
      <c r="AA110" s="255">
        <v>0.51</v>
      </c>
      <c r="AC110" s="255">
        <f>Russia4!J106</f>
        <v>0.2427781843734747</v>
      </c>
      <c r="AD110" s="255">
        <f>Russia4!I106</f>
        <v>0.48179959673316813</v>
      </c>
      <c r="AE110" s="255">
        <f>Russia4!H106</f>
        <v>0.38327368919864907</v>
      </c>
      <c r="AF110" s="255">
        <f>Russia4!G106</f>
        <v>0.1349267140681828</v>
      </c>
      <c r="AG110" s="266">
        <v>0.13</v>
      </c>
      <c r="AH110" s="255">
        <v>0.4</v>
      </c>
      <c r="AI110" s="255">
        <v>0.44</v>
      </c>
      <c r="AJ110" s="255">
        <v>0.16</v>
      </c>
      <c r="AK110" s="266">
        <v>0.172020003199577</v>
      </c>
      <c r="AL110" s="268">
        <v>0.428649991750717</v>
      </c>
      <c r="AM110" s="268">
        <v>0.42622002959251398</v>
      </c>
      <c r="AN110" s="268">
        <v>0.14517992734909099</v>
      </c>
      <c r="AO110" s="266">
        <v>0.102892550669648</v>
      </c>
      <c r="AP110" s="255">
        <v>0.35105379192686997</v>
      </c>
      <c r="AQ110" s="255">
        <v>0.40086736968182801</v>
      </c>
      <c r="AR110" s="255">
        <v>0.24807883839130199</v>
      </c>
      <c r="AS110" s="266">
        <v>0.1135222</v>
      </c>
      <c r="AT110" s="255">
        <v>0.33245531</v>
      </c>
      <c r="AU110" s="255">
        <v>0.44799367000000001</v>
      </c>
      <c r="AV110" s="255">
        <v>0.21955103000000001</v>
      </c>
      <c r="AW110" s="290">
        <v>7.2866458728205449E-2</v>
      </c>
      <c r="AX110" s="255">
        <v>0.30603250832081552</v>
      </c>
      <c r="BB110" s="166">
        <v>0</v>
      </c>
      <c r="BC110" s="166">
        <v>0</v>
      </c>
      <c r="BD110" s="172" t="e">
        <f t="shared" si="0"/>
        <v>#DIV/0!</v>
      </c>
      <c r="BE110" s="166">
        <v>222</v>
      </c>
      <c r="BF110" s="166">
        <v>3168.4684999999999</v>
      </c>
      <c r="BG110" s="172" t="e">
        <f t="shared" si="1"/>
        <v>#DIV/0!</v>
      </c>
      <c r="BH110" s="166">
        <v>13</v>
      </c>
      <c r="BI110" s="166">
        <v>3476.9231</v>
      </c>
      <c r="BJ110" s="172" t="e">
        <f t="shared" si="2"/>
        <v>#DIV/0!</v>
      </c>
      <c r="BK110" s="166">
        <v>17</v>
      </c>
      <c r="BL110" s="166">
        <v>2152.9412000000002</v>
      </c>
      <c r="BM110" s="172" t="e">
        <f t="shared" si="6"/>
        <v>#DIV/0!</v>
      </c>
      <c r="BN110" s="172" t="e">
        <f t="shared" si="9"/>
        <v>#DIV/0!</v>
      </c>
      <c r="BO110" s="166">
        <v>16</v>
      </c>
      <c r="BP110" s="166">
        <v>2152.9412000000002</v>
      </c>
      <c r="BQ110" s="172" t="e">
        <f t="shared" si="3"/>
        <v>#DIV/0!</v>
      </c>
      <c r="BR110" s="172" t="e">
        <f t="shared" si="10"/>
        <v>#DIV/0!</v>
      </c>
      <c r="BS110" s="166">
        <v>43</v>
      </c>
      <c r="BT110" s="166">
        <v>3267.4418999999998</v>
      </c>
      <c r="BU110" s="172" t="e">
        <f t="shared" si="7"/>
        <v>#DIV/0!</v>
      </c>
    </row>
    <row r="111" spans="1:73" ht="14.25">
      <c r="A111" s="253">
        <v>2004</v>
      </c>
      <c r="B111" s="255">
        <f>China2!H34</f>
        <v>4.0095586513209973</v>
      </c>
      <c r="C111" s="255">
        <f>China2!J34</f>
        <v>2.0596495729643163</v>
      </c>
      <c r="D111" s="255">
        <f>China2!K34</f>
        <v>0.12785172703365522</v>
      </c>
      <c r="E111" s="255">
        <f>China2!I34</f>
        <v>0.40176196003121856</v>
      </c>
      <c r="F111" s="255">
        <f>China2!L34-China2!N34</f>
        <v>1.4202953912918075</v>
      </c>
      <c r="G111" s="255">
        <f>China2!O34</f>
        <v>2.0042655649092698</v>
      </c>
      <c r="H111" s="255">
        <f>China2!B34</f>
        <v>6.0138242162302671</v>
      </c>
      <c r="I111" s="255">
        <v>1.87</v>
      </c>
      <c r="J111" s="255">
        <v>0.53</v>
      </c>
      <c r="K111" s="255">
        <v>0.4</v>
      </c>
      <c r="L111" s="255">
        <v>1.21</v>
      </c>
      <c r="M111" s="269"/>
      <c r="N111" s="255">
        <f>Russia3!K31</f>
        <v>2.926106902999801</v>
      </c>
      <c r="O111" s="255">
        <f t="shared" si="4"/>
        <v>2.926106902999801</v>
      </c>
      <c r="P111" s="255">
        <f>Russia3!N31</f>
        <v>1.5558676923571637</v>
      </c>
      <c r="Q111" s="255">
        <f>Russia3!O31</f>
        <v>0.27065384708910262</v>
      </c>
      <c r="R111" s="255">
        <f>Russia3!P31</f>
        <v>0.14482333686672552</v>
      </c>
      <c r="S111" s="255">
        <f>Russia3!Q31</f>
        <v>0.42707617477787457</v>
      </c>
      <c r="T111" s="255">
        <f>Russia3!R31</f>
        <v>0.52768585190893424</v>
      </c>
      <c r="U111" s="255">
        <f>Russia3!S31</f>
        <v>1.0957087944906858</v>
      </c>
      <c r="V111" s="255">
        <f t="shared" si="11"/>
        <v>4.0218156974904868</v>
      </c>
      <c r="W111" s="255">
        <v>1.56</v>
      </c>
      <c r="X111" s="255">
        <v>0.42</v>
      </c>
      <c r="Y111" s="255">
        <v>0.26</v>
      </c>
      <c r="Z111" s="255">
        <v>0.19</v>
      </c>
      <c r="AA111" s="255">
        <v>0.53</v>
      </c>
      <c r="AC111" s="255">
        <f>Russia4!J107</f>
        <v>0.22758455339957429</v>
      </c>
      <c r="AD111" s="255">
        <f>Russia4!I107</f>
        <v>0.48244157059178366</v>
      </c>
      <c r="AE111" s="255">
        <f>Russia4!H107</f>
        <v>0.37753166862609394</v>
      </c>
      <c r="AF111" s="255">
        <f>Russia4!G107</f>
        <v>0.14002676078212239</v>
      </c>
      <c r="AG111" s="266">
        <v>0.14000000000000001</v>
      </c>
      <c r="AH111" s="255">
        <v>0.41</v>
      </c>
      <c r="AI111" s="255">
        <v>0.43</v>
      </c>
      <c r="AJ111" s="255">
        <v>0.16</v>
      </c>
      <c r="AK111" s="266">
        <v>0.183219999074936</v>
      </c>
      <c r="AL111" s="268">
        <v>0.43902999162674</v>
      </c>
      <c r="AM111" s="268">
        <v>0.41911000013351402</v>
      </c>
      <c r="AN111" s="268">
        <v>0.141870021820068</v>
      </c>
      <c r="AO111" s="266">
        <v>0.11982072528319999</v>
      </c>
      <c r="AP111" s="255">
        <v>0.36311289360715399</v>
      </c>
      <c r="AQ111" s="255">
        <v>0.39577902492873301</v>
      </c>
      <c r="AR111" s="255">
        <v>0.241108081464113</v>
      </c>
      <c r="AS111" s="266">
        <v>0.11617189999999999</v>
      </c>
      <c r="AT111" s="255">
        <v>0.33534369000000003</v>
      </c>
      <c r="AU111" s="255">
        <v>0.44703302</v>
      </c>
      <c r="AV111" s="255">
        <v>0.21762329</v>
      </c>
      <c r="AW111" s="290">
        <v>7.4277684314992265E-2</v>
      </c>
      <c r="AX111" s="255">
        <v>0.30736884217684851</v>
      </c>
      <c r="BB111" s="166">
        <v>1</v>
      </c>
      <c r="BC111" s="166">
        <v>1100</v>
      </c>
      <c r="BD111" s="172" t="e">
        <f t="shared" si="0"/>
        <v>#DIV/0!</v>
      </c>
      <c r="BE111" s="166">
        <v>277</v>
      </c>
      <c r="BF111" s="166">
        <v>3263.1768999999999</v>
      </c>
      <c r="BG111" s="172" t="e">
        <f t="shared" si="1"/>
        <v>#DIV/0!</v>
      </c>
      <c r="BH111" s="166">
        <v>12</v>
      </c>
      <c r="BI111" s="166">
        <v>5258.3333000000002</v>
      </c>
      <c r="BJ111" s="172" t="e">
        <f t="shared" si="2"/>
        <v>#DIV/0!</v>
      </c>
      <c r="BK111" s="166">
        <v>25</v>
      </c>
      <c r="BL111" s="166">
        <v>3176</v>
      </c>
      <c r="BM111" s="172" t="e">
        <f t="shared" si="6"/>
        <v>#DIV/0!</v>
      </c>
      <c r="BN111" s="172" t="e">
        <f t="shared" si="9"/>
        <v>#DIV/0!</v>
      </c>
      <c r="BO111" s="166">
        <v>25</v>
      </c>
      <c r="BP111" s="166">
        <v>3126.9231</v>
      </c>
      <c r="BQ111" s="172" t="e">
        <f t="shared" si="3"/>
        <v>#DIV/0!</v>
      </c>
      <c r="BR111" s="172" t="e">
        <f t="shared" si="10"/>
        <v>#DIV/0!</v>
      </c>
      <c r="BS111" s="166">
        <v>52</v>
      </c>
      <c r="BT111" s="166">
        <v>3825</v>
      </c>
      <c r="BU111" s="172" t="e">
        <f t="shared" si="7"/>
        <v>#DIV/0!</v>
      </c>
    </row>
    <row r="112" spans="1:73" ht="14.25">
      <c r="A112" s="253">
        <v>2005</v>
      </c>
      <c r="B112" s="255">
        <f>China2!H35</f>
        <v>4.2161233779379437</v>
      </c>
      <c r="C112" s="255">
        <f>China2!J35</f>
        <v>2.2515918215833666</v>
      </c>
      <c r="D112" s="255">
        <f>China2!K35</f>
        <v>0.12934450595970753</v>
      </c>
      <c r="E112" s="255">
        <f>China2!I35</f>
        <v>0.37908259687485985</v>
      </c>
      <c r="F112" s="255">
        <f>China2!L35-China2!N35</f>
        <v>1.4561044535200096</v>
      </c>
      <c r="G112" s="255">
        <f>China2!O35</f>
        <v>1.9507839995134337</v>
      </c>
      <c r="H112" s="255">
        <f>China2!B35</f>
        <v>6.166907377451377</v>
      </c>
      <c r="I112" s="255">
        <v>2.06</v>
      </c>
      <c r="J112" s="255">
        <v>0.51</v>
      </c>
      <c r="K112" s="255">
        <v>0.44</v>
      </c>
      <c r="L112" s="255">
        <v>1.21</v>
      </c>
      <c r="M112" s="269"/>
      <c r="N112" s="255">
        <f>Russia3!K32</f>
        <v>2.9687990527699988</v>
      </c>
      <c r="O112" s="255">
        <f t="shared" si="4"/>
        <v>2.9687990527699988</v>
      </c>
      <c r="P112" s="255">
        <f>Russia3!N32</f>
        <v>1.5102668983767156</v>
      </c>
      <c r="Q112" s="255">
        <f>Russia3!O32</f>
        <v>0.26530582262600017</v>
      </c>
      <c r="R112" s="255">
        <f>Russia3!P32</f>
        <v>0.1271185774390611</v>
      </c>
      <c r="S112" s="255">
        <f>Russia3!Q32</f>
        <v>0.50369937104337814</v>
      </c>
      <c r="T112" s="255">
        <f>Russia3!R32</f>
        <v>0.56240838328484388</v>
      </c>
      <c r="U112" s="255">
        <f>Russia3!S32</f>
        <v>1.1029736840072262</v>
      </c>
      <c r="V112" s="255">
        <f t="shared" si="11"/>
        <v>4.0717727367772252</v>
      </c>
      <c r="W112" s="255">
        <v>1.51</v>
      </c>
      <c r="X112" s="255">
        <v>0.39</v>
      </c>
      <c r="Y112" s="255">
        <v>0.33</v>
      </c>
      <c r="Z112" s="255">
        <v>0.2</v>
      </c>
      <c r="AA112" s="255">
        <v>0.56000000000000005</v>
      </c>
      <c r="AC112" s="255">
        <f>Russia4!J108</f>
        <v>0.24914193079373945</v>
      </c>
      <c r="AD112" s="255">
        <f>Russia4!I108</f>
        <v>0.4740202604854204</v>
      </c>
      <c r="AE112" s="255">
        <f>Russia4!H108</f>
        <v>0.38170226925001066</v>
      </c>
      <c r="AF112" s="255">
        <f>Russia4!G108</f>
        <v>0.14427747026456894</v>
      </c>
      <c r="AG112" s="266">
        <v>0.14000000000000001</v>
      </c>
      <c r="AH112" s="255">
        <v>0.42</v>
      </c>
      <c r="AI112" s="255">
        <v>0.43</v>
      </c>
      <c r="AJ112" s="255">
        <v>0.15</v>
      </c>
      <c r="AK112" s="266">
        <v>0.193719998002052</v>
      </c>
      <c r="AL112" s="268">
        <v>0.450610011816025</v>
      </c>
      <c r="AM112" s="268">
        <v>0.41102001070976302</v>
      </c>
      <c r="AN112" s="268">
        <v>0.13835996389388999</v>
      </c>
      <c r="AO112" s="266">
        <v>0.121301450291776</v>
      </c>
      <c r="AP112" s="255">
        <v>0.36545461262142398</v>
      </c>
      <c r="AQ112" s="255">
        <v>0.392864752142635</v>
      </c>
      <c r="AR112" s="255">
        <v>0.24168063523594099</v>
      </c>
      <c r="AS112" s="266">
        <v>0.1147103</v>
      </c>
      <c r="AT112" s="255">
        <v>0.33379959999999997</v>
      </c>
      <c r="AU112" s="255">
        <v>0.44720662</v>
      </c>
      <c r="AV112" s="255">
        <v>0.21899378</v>
      </c>
      <c r="AW112" s="290">
        <v>7.3383212896067071E-2</v>
      </c>
      <c r="AX112" s="255">
        <v>0.30757027083091748</v>
      </c>
      <c r="BB112" s="166">
        <v>2</v>
      </c>
      <c r="BC112" s="166">
        <v>1550</v>
      </c>
      <c r="BD112" s="172" t="e">
        <f t="shared" si="0"/>
        <v>#DIV/0!</v>
      </c>
      <c r="BE112" s="166">
        <v>341</v>
      </c>
      <c r="BF112" s="166">
        <v>2977.7125999999998</v>
      </c>
      <c r="BG112" s="172" t="e">
        <f t="shared" si="1"/>
        <v>#DIV/0!</v>
      </c>
      <c r="BH112" s="166">
        <v>14</v>
      </c>
      <c r="BI112" s="166">
        <v>5300</v>
      </c>
      <c r="BJ112" s="172" t="e">
        <f t="shared" si="2"/>
        <v>#DIV/0!</v>
      </c>
      <c r="BK112" s="166">
        <v>27</v>
      </c>
      <c r="BL112" s="166">
        <v>3355.5556000000001</v>
      </c>
      <c r="BM112" s="172" t="e">
        <f t="shared" si="6"/>
        <v>#DIV/0!</v>
      </c>
      <c r="BN112" s="172" t="e">
        <f t="shared" si="9"/>
        <v>#DIV/0!</v>
      </c>
      <c r="BO112" s="166">
        <v>26</v>
      </c>
      <c r="BP112" s="166">
        <v>2950</v>
      </c>
      <c r="BQ112" s="172" t="e">
        <f t="shared" si="3"/>
        <v>#DIV/0!</v>
      </c>
      <c r="BR112" s="172" t="e">
        <f t="shared" si="10"/>
        <v>#DIV/0!</v>
      </c>
      <c r="BS112" s="166">
        <v>57</v>
      </c>
      <c r="BT112" s="166">
        <v>3754.386</v>
      </c>
      <c r="BU112" s="172" t="e">
        <f t="shared" si="7"/>
        <v>#DIV/0!</v>
      </c>
    </row>
    <row r="113" spans="1:73" ht="14.25">
      <c r="A113" s="253">
        <v>2006</v>
      </c>
      <c r="B113" s="255">
        <f>China2!H36</f>
        <v>4.2088177157188502</v>
      </c>
      <c r="C113" s="255">
        <f>China2!J36</f>
        <v>2.2605414609781112</v>
      </c>
      <c r="D113" s="255">
        <f>China2!K36</f>
        <v>0.12618437739666222</v>
      </c>
      <c r="E113" s="255">
        <f>China2!I36</f>
        <v>0.35157919928212356</v>
      </c>
      <c r="F113" s="255">
        <f>China2!L36-China2!N36</f>
        <v>1.470512678061954</v>
      </c>
      <c r="G113" s="255">
        <f>China2!O36</f>
        <v>1.8955832729952762</v>
      </c>
      <c r="H113" s="255">
        <f>China2!B36</f>
        <v>6.1044009887141266</v>
      </c>
      <c r="I113" s="255">
        <v>2.0699999999999998</v>
      </c>
      <c r="J113" s="255">
        <v>0.48</v>
      </c>
      <c r="K113" s="255">
        <v>0.47</v>
      </c>
      <c r="L113" s="255">
        <v>1.19</v>
      </c>
      <c r="M113" s="269"/>
      <c r="N113" s="255">
        <f>Russia3!K33</f>
        <v>3.5051837136874218</v>
      </c>
      <c r="O113" s="255">
        <f t="shared" si="4"/>
        <v>3.5051837136874218</v>
      </c>
      <c r="P113" s="255">
        <f>Russia3!N33</f>
        <v>1.8046446693962079</v>
      </c>
      <c r="Q113" s="255">
        <f>Russia3!O33</f>
        <v>0.26121066895452577</v>
      </c>
      <c r="R113" s="255">
        <f>Russia3!P33</f>
        <v>0.11033477195435762</v>
      </c>
      <c r="S113" s="255">
        <f>Russia3!Q33</f>
        <v>0.76843395743873799</v>
      </c>
      <c r="T113" s="255">
        <f>Russia3!R33</f>
        <v>0.5605596459435922</v>
      </c>
      <c r="U113" s="255">
        <f>Russia3!S33</f>
        <v>1.3026250369254542</v>
      </c>
      <c r="V113" s="255">
        <f t="shared" si="11"/>
        <v>4.8078087506128764</v>
      </c>
      <c r="W113" s="255">
        <v>1.8</v>
      </c>
      <c r="X113" s="255">
        <v>0.37</v>
      </c>
      <c r="Y113" s="255">
        <v>0.57999999999999996</v>
      </c>
      <c r="Z113" s="255">
        <v>0.22</v>
      </c>
      <c r="AA113" s="255">
        <v>0.56000000000000005</v>
      </c>
      <c r="AC113" s="255">
        <f>Russia4!J109</f>
        <v>0.25424053593548279</v>
      </c>
      <c r="AD113" s="255">
        <f>Russia4!I109</f>
        <v>0.49243380986096291</v>
      </c>
      <c r="AE113" s="255">
        <f>Russia4!H109</f>
        <v>0.3678104935310062</v>
      </c>
      <c r="AF113" s="255">
        <f>Russia4!G109</f>
        <v>0.13975569660803089</v>
      </c>
      <c r="AG113" s="266">
        <v>0.15</v>
      </c>
      <c r="AH113" s="255">
        <v>0.42</v>
      </c>
      <c r="AI113" s="255">
        <v>0.43</v>
      </c>
      <c r="AJ113" s="255">
        <v>0.15</v>
      </c>
      <c r="AK113" s="266">
        <v>0.20100000500678999</v>
      </c>
      <c r="AL113" s="268">
        <v>0.46029001474380499</v>
      </c>
      <c r="AM113" s="268">
        <v>0.40434998273849498</v>
      </c>
      <c r="AN113" s="268">
        <v>0.1353600025177</v>
      </c>
      <c r="AO113" s="266">
        <v>0.131678154527303</v>
      </c>
      <c r="AP113" s="255">
        <v>0.37826486417519101</v>
      </c>
      <c r="AQ113" s="255">
        <v>0.38357142519135601</v>
      </c>
      <c r="AR113" s="255">
        <v>0.23816371063345301</v>
      </c>
      <c r="AS113" s="266">
        <v>0.11235530000000001</v>
      </c>
      <c r="AT113" s="255">
        <v>0.33183049999999997</v>
      </c>
      <c r="AU113" s="255">
        <v>0.44755548000000001</v>
      </c>
      <c r="AV113" s="255">
        <v>0.22061401999999999</v>
      </c>
      <c r="AW113" s="290">
        <v>7.202480931841175E-2</v>
      </c>
      <c r="AX113" s="255">
        <v>0.30331617420856816</v>
      </c>
      <c r="BB113" s="166">
        <v>8</v>
      </c>
      <c r="BC113" s="166">
        <v>1275</v>
      </c>
      <c r="BD113" s="172" t="e">
        <f t="shared" si="0"/>
        <v>#DIV/0!</v>
      </c>
      <c r="BE113" s="166">
        <v>371</v>
      </c>
      <c r="BF113" s="166">
        <v>3024.7977999999998</v>
      </c>
      <c r="BG113" s="172" t="e">
        <f t="shared" si="1"/>
        <v>#DIV/0!</v>
      </c>
      <c r="BH113" s="166">
        <v>14</v>
      </c>
      <c r="BI113" s="166">
        <v>5950</v>
      </c>
      <c r="BJ113" s="172" t="e">
        <f t="shared" si="2"/>
        <v>#DIV/0!</v>
      </c>
      <c r="BK113" s="166">
        <v>33</v>
      </c>
      <c r="BL113" s="166">
        <v>5215.1514999999999</v>
      </c>
      <c r="BM113" s="172" t="e">
        <f t="shared" si="6"/>
        <v>#DIV/0!</v>
      </c>
      <c r="BN113" s="172" t="e">
        <f t="shared" si="9"/>
        <v>#DIV/0!</v>
      </c>
      <c r="BO113" s="166">
        <v>32</v>
      </c>
      <c r="BP113" s="166">
        <v>4753.125</v>
      </c>
      <c r="BQ113" s="172" t="e">
        <f t="shared" si="3"/>
        <v>#DIV/0!</v>
      </c>
      <c r="BR113" s="172" t="e">
        <f t="shared" si="10"/>
        <v>#DIV/0!</v>
      </c>
      <c r="BS113" s="166">
        <v>55</v>
      </c>
      <c r="BT113" s="166">
        <v>4003.6363999999999</v>
      </c>
      <c r="BU113" s="172" t="e">
        <f t="shared" si="7"/>
        <v>#DIV/0!</v>
      </c>
    </row>
    <row r="114" spans="1:73" ht="14.25">
      <c r="A114" s="253">
        <v>2007</v>
      </c>
      <c r="B114" s="255">
        <f>China2!H37</f>
        <v>4.2564943601701843</v>
      </c>
      <c r="C114" s="255">
        <f>China2!J37</f>
        <v>2.3036290482976112</v>
      </c>
      <c r="D114" s="255">
        <f>China2!K37</f>
        <v>0.11976182290678422</v>
      </c>
      <c r="E114" s="255">
        <f>China2!I37</f>
        <v>0.32302432300367939</v>
      </c>
      <c r="F114" s="255">
        <f>China2!L37-China2!N37</f>
        <v>1.5100791659621096</v>
      </c>
      <c r="G114" s="255">
        <f>China2!O37</f>
        <v>2.1890100110900379</v>
      </c>
      <c r="H114" s="255">
        <f>China2!B37</f>
        <v>6.4455043712602222</v>
      </c>
      <c r="I114" s="255">
        <v>2.11</v>
      </c>
      <c r="J114" s="255">
        <v>0.44</v>
      </c>
      <c r="K114" s="255">
        <v>0.59</v>
      </c>
      <c r="L114" s="255">
        <v>1.1100000000000001</v>
      </c>
      <c r="M114" s="269"/>
      <c r="N114" s="255">
        <f>Russia3!K34</f>
        <v>4.0056605355258776</v>
      </c>
      <c r="O114" s="255">
        <f t="shared" si="4"/>
        <v>4.0056605355258776</v>
      </c>
      <c r="P114" s="255">
        <f>Russia3!N34</f>
        <v>2.2259507493325117</v>
      </c>
      <c r="Q114" s="255">
        <f>Russia3!O34</f>
        <v>0.26638277509676273</v>
      </c>
      <c r="R114" s="255">
        <f>Russia3!P34</f>
        <v>0.10880532404106719</v>
      </c>
      <c r="S114" s="255">
        <f>Russia3!Q34</f>
        <v>0.8175726971264573</v>
      </c>
      <c r="T114" s="255">
        <f>Russia3!R34</f>
        <v>0.58694898992907851</v>
      </c>
      <c r="U114" s="255">
        <f>Russia3!S34</f>
        <v>1.3934143371168952</v>
      </c>
      <c r="V114" s="255">
        <f t="shared" si="11"/>
        <v>5.3990748726427729</v>
      </c>
      <c r="W114" s="255">
        <v>2.23</v>
      </c>
      <c r="X114" s="255">
        <v>0.38</v>
      </c>
      <c r="Y114" s="255">
        <v>0.61</v>
      </c>
      <c r="Z114" s="255">
        <v>0.24</v>
      </c>
      <c r="AA114" s="255">
        <v>0.59</v>
      </c>
      <c r="AC114" s="255">
        <f>Russia4!J110</f>
        <v>0.26910775167518663</v>
      </c>
      <c r="AD114" s="255">
        <f>Russia4!I110</f>
        <v>0.4900553812821411</v>
      </c>
      <c r="AE114" s="255">
        <f>Russia4!H110</f>
        <v>0.37282570923499825</v>
      </c>
      <c r="AF114" s="255">
        <f>Russia4!G110</f>
        <v>0.13711890948286065</v>
      </c>
      <c r="AG114" s="266">
        <v>0.15</v>
      </c>
      <c r="AH114" s="255">
        <v>0.42</v>
      </c>
      <c r="AI114" s="255">
        <v>0.43</v>
      </c>
      <c r="AJ114" s="255">
        <v>0.15</v>
      </c>
      <c r="AK114" s="266">
        <v>0.19866999983787501</v>
      </c>
      <c r="AL114" s="268">
        <v>0.45794999599456798</v>
      </c>
      <c r="AM114" s="268">
        <v>0.40468001365661599</v>
      </c>
      <c r="AN114" s="268">
        <v>0.13735997676849401</v>
      </c>
      <c r="AO114" s="266">
        <v>0.13397339075953901</v>
      </c>
      <c r="AP114" s="255">
        <v>0.38375530513057399</v>
      </c>
      <c r="AQ114" s="255">
        <v>0.37889630078436398</v>
      </c>
      <c r="AR114" s="255">
        <v>0.237348394085062</v>
      </c>
      <c r="AS114" s="266">
        <v>0.1168608</v>
      </c>
      <c r="AT114" s="255">
        <v>0.33873069</v>
      </c>
      <c r="AU114" s="255">
        <v>0.44216418000000002</v>
      </c>
      <c r="AV114" s="255">
        <v>0.21910511999999999</v>
      </c>
      <c r="AW114" s="290">
        <v>7.0850826149394905E-2</v>
      </c>
      <c r="AX114" s="255">
        <v>0.29865627451805921</v>
      </c>
      <c r="BB114" s="166">
        <v>20</v>
      </c>
      <c r="BC114" s="166">
        <v>1470</v>
      </c>
      <c r="BD114" s="172" t="e">
        <f t="shared" si="0"/>
        <v>#DIV/0!</v>
      </c>
      <c r="BE114" s="166">
        <v>415</v>
      </c>
      <c r="BF114" s="166">
        <v>3273.4940000000001</v>
      </c>
      <c r="BG114" s="172" t="e">
        <f t="shared" si="1"/>
        <v>#DIV/0!</v>
      </c>
      <c r="BH114" s="166">
        <v>15</v>
      </c>
      <c r="BI114" s="166">
        <v>7320</v>
      </c>
      <c r="BJ114" s="172" t="e">
        <f t="shared" si="2"/>
        <v>#DIV/0!</v>
      </c>
      <c r="BK114" s="166">
        <v>53</v>
      </c>
      <c r="BL114" s="166">
        <v>5328.3019000000004</v>
      </c>
      <c r="BM114" s="172" t="e">
        <f t="shared" si="6"/>
        <v>#DIV/0!</v>
      </c>
      <c r="BN114" s="172" t="e">
        <f t="shared" si="9"/>
        <v>#DIV/0!</v>
      </c>
      <c r="BO114" s="166">
        <v>50</v>
      </c>
      <c r="BP114" s="166">
        <v>5152</v>
      </c>
      <c r="BQ114" s="172" t="e">
        <f t="shared" si="3"/>
        <v>#DIV/0!</v>
      </c>
      <c r="BR114" s="172" t="e">
        <f t="shared" si="10"/>
        <v>#DIV/0!</v>
      </c>
      <c r="BS114" s="166">
        <v>55</v>
      </c>
      <c r="BT114" s="166">
        <v>4458.1818000000003</v>
      </c>
      <c r="BU114" s="172" t="e">
        <f t="shared" si="7"/>
        <v>#DIV/0!</v>
      </c>
    </row>
    <row r="115" spans="1:73" ht="14.25">
      <c r="A115" s="253">
        <v>2008</v>
      </c>
      <c r="B115" s="255">
        <f>China2!H38</f>
        <v>4.2699576295960604</v>
      </c>
      <c r="C115" s="255">
        <f>China2!J38</f>
        <v>2.2651067048463323</v>
      </c>
      <c r="D115" s="255">
        <f>China2!K38</f>
        <v>0.12601583486017892</v>
      </c>
      <c r="E115" s="255">
        <f>China2!I38</f>
        <v>0.31254858978136962</v>
      </c>
      <c r="F115" s="255">
        <f>China2!L38-China2!N38</f>
        <v>1.5662865001081794</v>
      </c>
      <c r="G115" s="255">
        <f>China2!O38</f>
        <v>2.082841800730308</v>
      </c>
      <c r="H115" s="255">
        <f>China2!B38</f>
        <v>6.3527994303263684</v>
      </c>
      <c r="I115" s="255">
        <v>2.0699999999999998</v>
      </c>
      <c r="J115" s="255">
        <v>0.44</v>
      </c>
      <c r="K115" s="255">
        <v>0.65</v>
      </c>
      <c r="L115" s="255">
        <v>1.1100000000000001</v>
      </c>
      <c r="M115" s="269"/>
      <c r="N115" s="255">
        <f>Russia3!K35</f>
        <v>3.8895553455854706</v>
      </c>
      <c r="O115" s="255">
        <f t="shared" si="4"/>
        <v>3.8895553455854706</v>
      </c>
      <c r="P115" s="255">
        <f>Russia3!N35</f>
        <v>2.3350652895517667</v>
      </c>
      <c r="Q115" s="255">
        <f>Russia3!O35</f>
        <v>0.27945269817914287</v>
      </c>
      <c r="R115" s="255">
        <f>Russia3!P35</f>
        <v>0.10252411562547958</v>
      </c>
      <c r="S115" s="255">
        <f>Russia3!Q35</f>
        <v>0.57401374334537469</v>
      </c>
      <c r="T115" s="255">
        <f>Russia3!R35</f>
        <v>0.59849949888370657</v>
      </c>
      <c r="U115" s="255">
        <f>Russia3!S35</f>
        <v>1.2543782149899405</v>
      </c>
      <c r="V115" s="255">
        <f t="shared" si="11"/>
        <v>5.1439335605754106</v>
      </c>
      <c r="W115" s="255">
        <v>2.34</v>
      </c>
      <c r="X115" s="255">
        <v>0.38</v>
      </c>
      <c r="Y115" s="255">
        <v>0.36</v>
      </c>
      <c r="Z115" s="255">
        <v>0.23</v>
      </c>
      <c r="AA115" s="255">
        <v>0.6</v>
      </c>
      <c r="AC115" s="255">
        <f>Russia4!J111</f>
        <v>0.25075864058714425</v>
      </c>
      <c r="AD115" s="255">
        <f>Russia4!I111</f>
        <v>0.52139675550994924</v>
      </c>
      <c r="AE115" s="255">
        <f>Russia4!H111</f>
        <v>0.34405967975653184</v>
      </c>
      <c r="AF115" s="255">
        <f>Russia4!G111</f>
        <v>0.13454356473351892</v>
      </c>
      <c r="AG115" s="266">
        <v>0.15</v>
      </c>
      <c r="AH115" s="255">
        <v>0.42</v>
      </c>
      <c r="AI115" s="255">
        <v>0.43</v>
      </c>
      <c r="AJ115" s="255">
        <v>0.15</v>
      </c>
      <c r="AK115" s="266">
        <v>0.19519999623298701</v>
      </c>
      <c r="AL115" s="268">
        <v>0.45306000113487199</v>
      </c>
      <c r="AM115" s="268">
        <v>0.409790009260178</v>
      </c>
      <c r="AN115" s="268">
        <v>0.13709998130798301</v>
      </c>
      <c r="AO115" s="266">
        <v>0.13078689448116501</v>
      </c>
      <c r="AP115" s="255">
        <v>0.38713562598011603</v>
      </c>
      <c r="AQ115" s="255">
        <v>0.37710573227897798</v>
      </c>
      <c r="AR115" s="255">
        <v>0.23575864174090599</v>
      </c>
      <c r="AS115" s="266">
        <v>0.1156988</v>
      </c>
      <c r="AT115" s="255">
        <v>0.33725810000000001</v>
      </c>
      <c r="AU115" s="255">
        <v>0.44183170999999999</v>
      </c>
      <c r="AV115" s="255">
        <v>0.22091019000000001</v>
      </c>
      <c r="AW115" s="290">
        <v>7.1792889981694238E-2</v>
      </c>
      <c r="AX115" s="255">
        <v>0.29850727939757077</v>
      </c>
      <c r="BB115" s="166">
        <v>42</v>
      </c>
      <c r="BC115" s="166">
        <v>1992.8570999999999</v>
      </c>
      <c r="BD115" s="172" t="e">
        <f t="shared" si="0"/>
        <v>#DIV/0!</v>
      </c>
      <c r="BE115" s="166">
        <v>469</v>
      </c>
      <c r="BF115" s="166">
        <v>3434.7548000000002</v>
      </c>
      <c r="BG115" s="172" t="e">
        <f t="shared" si="1"/>
        <v>#DIV/0!</v>
      </c>
      <c r="BH115" s="166">
        <v>14</v>
      </c>
      <c r="BI115" s="166">
        <v>8135.7142999999996</v>
      </c>
      <c r="BJ115" s="172" t="e">
        <f t="shared" si="2"/>
        <v>#DIV/0!</v>
      </c>
      <c r="BK115" s="166">
        <v>87</v>
      </c>
      <c r="BL115" s="166">
        <v>5418.3908000000001</v>
      </c>
      <c r="BM115" s="172" t="e">
        <f t="shared" si="6"/>
        <v>#DIV/0!</v>
      </c>
      <c r="BN115" s="172" t="e">
        <f>AVERAGE(BM114:BM115)</f>
        <v>#DIV/0!</v>
      </c>
      <c r="BO115" s="166">
        <v>82</v>
      </c>
      <c r="BP115" s="166">
        <v>5560.9755999999998</v>
      </c>
      <c r="BQ115" s="172" t="e">
        <f t="shared" si="3"/>
        <v>#DIV/0!</v>
      </c>
      <c r="BR115" s="172" t="e">
        <f>AVERAGE(BQ114:BQ115)</f>
        <v>#DIV/0!</v>
      </c>
      <c r="BS115" s="166">
        <v>59</v>
      </c>
      <c r="BT115" s="166">
        <v>4823.7287999999999</v>
      </c>
      <c r="BU115" s="172" t="e">
        <f t="shared" si="7"/>
        <v>#DIV/0!</v>
      </c>
    </row>
    <row r="116" spans="1:73" ht="14.25">
      <c r="A116" s="253">
        <v>2009</v>
      </c>
      <c r="B116" s="255">
        <f>China2!H39</f>
        <v>4.426477622002662</v>
      </c>
      <c r="C116" s="255">
        <f>China2!J39</f>
        <v>2.326394026622931</v>
      </c>
      <c r="D116" s="255">
        <f>China2!K39</f>
        <v>0.14024836212385344</v>
      </c>
      <c r="E116" s="255">
        <f>China2!I39</f>
        <v>0.30298799665432691</v>
      </c>
      <c r="F116" s="255">
        <f>China2!L39-China2!N39</f>
        <v>1.6568472366015505</v>
      </c>
      <c r="G116" s="255">
        <f>China2!O39</f>
        <v>1.8926276756742091</v>
      </c>
      <c r="H116" s="255">
        <f>China2!B39</f>
        <v>6.3191052976768711</v>
      </c>
      <c r="I116" s="255">
        <v>2.1</v>
      </c>
      <c r="J116" s="255">
        <v>0.44</v>
      </c>
      <c r="K116" s="255">
        <v>0.69</v>
      </c>
      <c r="L116" s="255">
        <v>1.19</v>
      </c>
      <c r="M116" s="269"/>
      <c r="N116" s="255">
        <f>Russia3!K36</f>
        <v>4.219201704105692</v>
      </c>
      <c r="O116" s="255">
        <f t="shared" si="4"/>
        <v>4.219201704105692</v>
      </c>
      <c r="P116" s="255">
        <f>Russia3!N36</f>
        <v>2.5276907889405318</v>
      </c>
      <c r="Q116" s="255">
        <f>Russia3!O36</f>
        <v>0.36274977155630472</v>
      </c>
      <c r="R116" s="255">
        <f>Russia3!P36</f>
        <v>0.11265834824868602</v>
      </c>
      <c r="S116" s="255">
        <f>Russia3!Q36</f>
        <v>0.58426417774017381</v>
      </c>
      <c r="T116" s="255">
        <f>Russia3!R36</f>
        <v>0.63183861761999538</v>
      </c>
      <c r="U116" s="255">
        <f>Russia3!S36</f>
        <v>1.3441642968589242</v>
      </c>
      <c r="V116" s="255">
        <f t="shared" si="11"/>
        <v>5.5633660009646162</v>
      </c>
      <c r="W116" s="255">
        <v>2.5299999999999998</v>
      </c>
      <c r="X116" s="255">
        <v>0.48</v>
      </c>
      <c r="Y116" s="255">
        <v>0.31</v>
      </c>
      <c r="Z116" s="255">
        <v>0.28999999999999998</v>
      </c>
      <c r="AA116" s="255">
        <v>0.63</v>
      </c>
      <c r="AC116" s="255">
        <f>Russia4!J112</f>
        <v>0.21175418956864525</v>
      </c>
      <c r="AD116" s="255">
        <f>Russia4!I112</f>
        <v>0.49651408718248552</v>
      </c>
      <c r="AE116" s="255">
        <f>Russia4!H112</f>
        <v>0.35842370130440088</v>
      </c>
      <c r="AF116" s="255">
        <f>Russia4!G112</f>
        <v>0.1450622115131136</v>
      </c>
      <c r="AG116" s="266">
        <v>0.15</v>
      </c>
      <c r="AH116" s="255">
        <v>0.42</v>
      </c>
      <c r="AI116" s="255">
        <v>0.43</v>
      </c>
      <c r="AJ116" s="255">
        <v>0.15</v>
      </c>
      <c r="AK116" s="266">
        <v>0.18540999293327301</v>
      </c>
      <c r="AL116" s="268">
        <v>0.44339999556541398</v>
      </c>
      <c r="AM116" s="268">
        <v>0.42072001099586498</v>
      </c>
      <c r="AN116" s="268">
        <v>0.13592004776000999</v>
      </c>
      <c r="AO116" s="266">
        <v>0.12306270478305301</v>
      </c>
      <c r="AP116" s="255">
        <v>0.38058008377587998</v>
      </c>
      <c r="AQ116" s="255">
        <v>0.38143012995453801</v>
      </c>
      <c r="AR116" s="255">
        <v>0.237989786269582</v>
      </c>
      <c r="AS116" s="266">
        <v>0.10175480000000001</v>
      </c>
      <c r="AT116" s="255">
        <v>0.32173499</v>
      </c>
      <c r="AU116" s="255">
        <v>0.4504185</v>
      </c>
      <c r="AV116" s="255">
        <v>0.22784650000000001</v>
      </c>
      <c r="AW116" s="290">
        <v>6.8792513504809638E-2</v>
      </c>
      <c r="AX116" s="255">
        <v>0.30208270515015245</v>
      </c>
      <c r="BB116" s="166">
        <v>28</v>
      </c>
      <c r="BC116" s="166">
        <v>1564.2856999999999</v>
      </c>
      <c r="BD116" s="172" t="e">
        <f t="shared" si="0"/>
        <v>#DIV/0!</v>
      </c>
      <c r="BE116" s="166">
        <v>359</v>
      </c>
      <c r="BF116" s="166">
        <v>2957.3816000000002</v>
      </c>
      <c r="BG116" s="172" t="e">
        <f t="shared" si="1"/>
        <v>#DIV/0!</v>
      </c>
      <c r="BH116" s="166">
        <v>10</v>
      </c>
      <c r="BI116" s="166">
        <v>6320</v>
      </c>
      <c r="BJ116" s="172" t="e">
        <f t="shared" si="2"/>
        <v>#DIV/0!</v>
      </c>
      <c r="BK116" s="166">
        <v>32</v>
      </c>
      <c r="BL116" s="166">
        <v>3190.625</v>
      </c>
      <c r="BM116" s="172" t="e">
        <f t="shared" si="6"/>
        <v>#DIV/0!</v>
      </c>
      <c r="BN116" s="172" t="e">
        <f t="shared" si="9"/>
        <v>#DIV/0!</v>
      </c>
      <c r="BO116" s="166">
        <v>29</v>
      </c>
      <c r="BP116" s="166">
        <v>3310.3447999999999</v>
      </c>
      <c r="BQ116" s="172" t="e">
        <f t="shared" si="3"/>
        <v>#DIV/0!</v>
      </c>
      <c r="BR116" s="172" t="e">
        <f t="shared" si="10"/>
        <v>#DIV/0!</v>
      </c>
      <c r="BS116" s="166">
        <v>54</v>
      </c>
      <c r="BT116" s="166">
        <v>3588.8888999999999</v>
      </c>
      <c r="BU116" s="172" t="e">
        <f t="shared" si="7"/>
        <v>#DIV/0!</v>
      </c>
    </row>
    <row r="117" spans="1:73" ht="14.25">
      <c r="A117" s="253">
        <v>2010</v>
      </c>
      <c r="B117" s="255">
        <f>China2!H40</f>
        <v>4.6743430342190528</v>
      </c>
      <c r="C117" s="255">
        <f>China2!J40</f>
        <v>2.4675467451091673</v>
      </c>
      <c r="D117" s="255">
        <f>China2!K40</f>
        <v>0.1582270841255351</v>
      </c>
      <c r="E117" s="255">
        <f>China2!I40</f>
        <v>0.30033799264717409</v>
      </c>
      <c r="F117" s="255">
        <f>China2!L40-China2!N40</f>
        <v>1.7482312123371759</v>
      </c>
      <c r="G117" s="255">
        <f>China2!O40</f>
        <v>2.1178338643189401</v>
      </c>
      <c r="H117" s="255">
        <f>China2!B40</f>
        <v>6.7921768985379929</v>
      </c>
      <c r="I117" s="255">
        <v>2.19</v>
      </c>
      <c r="J117" s="255">
        <v>0.46</v>
      </c>
      <c r="K117" s="255">
        <v>0.77</v>
      </c>
      <c r="L117" s="255">
        <v>1.25</v>
      </c>
      <c r="M117" s="269"/>
      <c r="N117" s="255">
        <f>Russia3!K37</f>
        <v>4.0109522271604607</v>
      </c>
      <c r="O117" s="255">
        <f t="shared" si="4"/>
        <v>4.0109522271604607</v>
      </c>
      <c r="P117" s="255">
        <f>Russia3!N37</f>
        <v>2.3071665787721094</v>
      </c>
      <c r="Q117" s="255">
        <f>Russia3!O37</f>
        <v>0.34750178249626679</v>
      </c>
      <c r="R117" s="255">
        <f>Russia3!P37</f>
        <v>0.10554524094467842</v>
      </c>
      <c r="S117" s="255">
        <f>Russia3!Q37</f>
        <v>0.60244820459911297</v>
      </c>
      <c r="T117" s="255">
        <f>Russia3!R37</f>
        <v>0.64829042034829376</v>
      </c>
      <c r="U117" s="255">
        <f>Russia3!S37</f>
        <v>1.1198285940250052</v>
      </c>
      <c r="V117" s="255">
        <f t="shared" si="11"/>
        <v>5.130780821185466</v>
      </c>
      <c r="W117" s="255">
        <v>2.31</v>
      </c>
      <c r="X117" s="255">
        <v>0.45</v>
      </c>
      <c r="Y117" s="255">
        <v>0.31</v>
      </c>
      <c r="Z117" s="255">
        <v>0.3</v>
      </c>
      <c r="AA117" s="255">
        <v>0.65</v>
      </c>
      <c r="AC117" s="255">
        <f>Russia4!J113</f>
        <v>0.20031152426422671</v>
      </c>
      <c r="AD117" s="255">
        <f>Russia4!I113</f>
        <v>0.46844982408453323</v>
      </c>
      <c r="AE117" s="255">
        <f>Russia4!H113</f>
        <v>0.37290510416595418</v>
      </c>
      <c r="AF117" s="255">
        <f>Russia4!G113</f>
        <v>0.15864507174951259</v>
      </c>
      <c r="AG117" s="266">
        <v>0.15</v>
      </c>
      <c r="AH117" s="255">
        <v>0.43</v>
      </c>
      <c r="AI117" s="255">
        <v>0.43</v>
      </c>
      <c r="AJ117" s="255">
        <v>0.14000000000000001</v>
      </c>
      <c r="AK117" s="266">
        <v>0.19799999892711601</v>
      </c>
      <c r="AL117" s="268">
        <v>0.45750999450683599</v>
      </c>
      <c r="AM117" s="268">
        <v>0.412180006504059</v>
      </c>
      <c r="AN117" s="268">
        <v>0.13032001256942699</v>
      </c>
      <c r="AO117" s="266">
        <v>0.11950863157316099</v>
      </c>
      <c r="AP117" s="255">
        <v>0.37813417207179101</v>
      </c>
      <c r="AQ117" s="255">
        <v>0.38322786967844302</v>
      </c>
      <c r="AR117" s="255">
        <v>0.238637958249766</v>
      </c>
      <c r="AS117" s="266">
        <v>0.10843700000000001</v>
      </c>
      <c r="AT117" s="255">
        <v>0.32604620000000001</v>
      </c>
      <c r="AU117" s="255">
        <v>0.45111658999999998</v>
      </c>
      <c r="AV117" s="255">
        <v>0.22283721000000001</v>
      </c>
      <c r="AW117" s="290">
        <v>6.9822579824542277E-2</v>
      </c>
      <c r="AX117" s="255">
        <v>0.30399104540531896</v>
      </c>
      <c r="BB117" s="166">
        <v>64</v>
      </c>
      <c r="BC117" s="166">
        <v>2081.25</v>
      </c>
      <c r="BD117" s="172" t="e">
        <f t="shared" si="0"/>
        <v>#DIV/0!</v>
      </c>
      <c r="BE117" s="166">
        <v>403</v>
      </c>
      <c r="BF117" s="166">
        <v>3348.1390000000001</v>
      </c>
      <c r="BG117" s="172" t="e">
        <f t="shared" si="1"/>
        <v>#DIV/0!</v>
      </c>
      <c r="BH117" s="166">
        <v>12</v>
      </c>
      <c r="BI117" s="166">
        <v>7475</v>
      </c>
      <c r="BJ117" s="172" t="e">
        <f t="shared" si="2"/>
        <v>#DIV/0!</v>
      </c>
      <c r="BK117" s="166">
        <v>62</v>
      </c>
      <c r="BL117" s="166">
        <v>4274.1935000000003</v>
      </c>
      <c r="BM117" s="172" t="e">
        <f t="shared" si="6"/>
        <v>#DIV/0!</v>
      </c>
      <c r="BN117" s="172" t="e">
        <f t="shared" si="9"/>
        <v>#DIV/0!</v>
      </c>
      <c r="BO117" s="166">
        <v>57</v>
      </c>
      <c r="BP117" s="166">
        <v>4445.6139999999996</v>
      </c>
      <c r="BQ117" s="172" t="e">
        <f t="shared" si="3"/>
        <v>#DIV/0!</v>
      </c>
      <c r="BR117" s="172" t="e">
        <f t="shared" si="10"/>
        <v>#DIV/0!</v>
      </c>
      <c r="BS117" s="166">
        <v>53</v>
      </c>
      <c r="BT117" s="166">
        <v>4107.5472</v>
      </c>
      <c r="BU117" s="172" t="e">
        <f t="shared" si="7"/>
        <v>#DIV/0!</v>
      </c>
    </row>
    <row r="118" spans="1:73" ht="14.25">
      <c r="A118" s="253">
        <v>2011</v>
      </c>
      <c r="B118" s="255">
        <f>China2!H41</f>
        <v>4.5964710893225016</v>
      </c>
      <c r="C118" s="255">
        <f>China2!J41</f>
        <v>2.4106571529789469</v>
      </c>
      <c r="D118" s="255">
        <f>China2!K41</f>
        <v>0.18786568013100602</v>
      </c>
      <c r="E118" s="255">
        <f>China2!I41</f>
        <v>0.30270671817804573</v>
      </c>
      <c r="F118" s="255">
        <f>China2!L41-China2!N41</f>
        <v>1.6952415380345036</v>
      </c>
      <c r="G118" s="255">
        <f>China2!O41</f>
        <v>2.118973608798048</v>
      </c>
      <c r="H118" s="255">
        <f>China2!B41</f>
        <v>6.7154446981205496</v>
      </c>
      <c r="I118" s="255">
        <v>2.11</v>
      </c>
      <c r="J118" s="255">
        <v>0.49</v>
      </c>
      <c r="K118" s="255">
        <v>0.75</v>
      </c>
      <c r="L118" s="255">
        <v>1.25</v>
      </c>
      <c r="M118" s="269"/>
      <c r="N118" s="255">
        <f>Russia3!K38</f>
        <v>3.4112223124763155</v>
      </c>
      <c r="O118" s="255">
        <f t="shared" si="4"/>
        <v>3.4112223124763155</v>
      </c>
      <c r="P118" s="255">
        <f>Russia3!N38</f>
        <v>1.8050433038924709</v>
      </c>
      <c r="Q118" s="255">
        <f>Russia3!O38</f>
        <v>0.31408056319707606</v>
      </c>
      <c r="R118" s="255">
        <f>Russia3!P38</f>
        <v>9.2499207974882203E-2</v>
      </c>
      <c r="S118" s="255">
        <f>Russia3!Q38</f>
        <v>0.5368611320453619</v>
      </c>
      <c r="T118" s="255">
        <f>Russia3!R38</f>
        <v>0.66273810536652433</v>
      </c>
      <c r="U118" s="255">
        <f>Russia3!S38</f>
        <v>0.89243488660061887</v>
      </c>
      <c r="V118" s="255">
        <f t="shared" si="11"/>
        <v>4.3036571990769339</v>
      </c>
      <c r="W118" s="255">
        <v>1.81</v>
      </c>
      <c r="X118" s="255">
        <v>0.41</v>
      </c>
      <c r="Y118" s="255">
        <v>0.21</v>
      </c>
      <c r="Z118" s="255">
        <v>0.31</v>
      </c>
      <c r="AA118" s="255">
        <v>0.66</v>
      </c>
      <c r="AC118" s="255">
        <f>Russia4!J114</f>
        <v>0.21477963758262825</v>
      </c>
      <c r="AD118" s="255">
        <f>Russia4!I114</f>
        <v>0.4806886114025361</v>
      </c>
      <c r="AE118" s="255">
        <f>Russia4!H114</f>
        <v>0.35951822513827386</v>
      </c>
      <c r="AF118" s="255">
        <f>Russia4!G114</f>
        <v>0.15979316345919004</v>
      </c>
      <c r="AG118" s="266">
        <v>0.15</v>
      </c>
      <c r="AH118" s="255">
        <v>0.43</v>
      </c>
      <c r="AI118" s="255">
        <v>0.43</v>
      </c>
      <c r="AJ118" s="255">
        <v>0.15</v>
      </c>
      <c r="AK118" s="266">
        <v>0.19599999487400099</v>
      </c>
      <c r="AL118" s="268">
        <v>0.45923998951911899</v>
      </c>
      <c r="AM118" s="268">
        <v>0.41345998644828802</v>
      </c>
      <c r="AN118" s="268">
        <v>0.12731003761291501</v>
      </c>
      <c r="AO118" s="266">
        <v>0.1211442224406</v>
      </c>
      <c r="AP118" s="255">
        <v>0.37748582149976501</v>
      </c>
      <c r="AQ118" s="255">
        <v>0.384255891194548</v>
      </c>
      <c r="AR118" s="255">
        <v>0.23825828730568699</v>
      </c>
      <c r="AS118" s="266">
        <v>0.1145293</v>
      </c>
      <c r="AT118" s="255">
        <v>0.33235350000000002</v>
      </c>
      <c r="AU118" s="255">
        <v>0.44742522000000001</v>
      </c>
      <c r="AV118" s="255">
        <v>0.22022127999999999</v>
      </c>
      <c r="AW118" s="290">
        <v>6.5127268433340504E-2</v>
      </c>
      <c r="AX118" s="255">
        <v>0.29649805516777455</v>
      </c>
      <c r="BB118" s="166">
        <v>115</v>
      </c>
      <c r="BC118" s="166">
        <v>2003.4783</v>
      </c>
      <c r="BD118" s="172" t="e">
        <f t="shared" si="0"/>
        <v>#DIV/0!</v>
      </c>
      <c r="BE118" s="166">
        <v>413</v>
      </c>
      <c r="BF118" s="166">
        <v>3705.0846999999999</v>
      </c>
      <c r="BG118" s="172" t="e">
        <f t="shared" si="1"/>
        <v>#DIV/0!</v>
      </c>
      <c r="BH118" s="166">
        <v>14</v>
      </c>
      <c r="BI118" s="166">
        <v>8464.2857000000004</v>
      </c>
      <c r="BJ118" s="172" t="e">
        <f t="shared" si="2"/>
        <v>#DIV/0!</v>
      </c>
      <c r="BK118" s="166">
        <v>101</v>
      </c>
      <c r="BL118" s="166">
        <v>4284.1584000000003</v>
      </c>
      <c r="BM118" s="172" t="e">
        <f t="shared" si="6"/>
        <v>#DIV/0!</v>
      </c>
      <c r="BN118" s="172" t="e">
        <f t="shared" si="9"/>
        <v>#DIV/0!</v>
      </c>
      <c r="BO118" s="166">
        <v>95</v>
      </c>
      <c r="BP118" s="166">
        <v>4370.5263000000004</v>
      </c>
      <c r="BQ118" s="172" t="e">
        <f t="shared" si="3"/>
        <v>#DIV/0!</v>
      </c>
      <c r="BR118" s="172" t="e">
        <f t="shared" si="10"/>
        <v>#DIV/0!</v>
      </c>
      <c r="BS118" s="166">
        <v>52</v>
      </c>
      <c r="BT118" s="166">
        <v>4738.4615000000003</v>
      </c>
      <c r="BU118" s="172" t="e">
        <f t="shared" si="7"/>
        <v>#DIV/0!</v>
      </c>
    </row>
    <row r="119" spans="1:73" ht="14.25">
      <c r="A119" s="253">
        <v>2012</v>
      </c>
      <c r="B119" s="255">
        <f>China2!H42</f>
        <v>4.6274316691625392</v>
      </c>
      <c r="C119" s="255">
        <f>China2!J42</f>
        <v>2.417002207491</v>
      </c>
      <c r="D119" s="255">
        <f>China2!K42</f>
        <v>0.21236676863685594</v>
      </c>
      <c r="E119" s="255">
        <f>China2!I42</f>
        <v>0.30220581837073784</v>
      </c>
      <c r="F119" s="255">
        <f>China2!L42-China2!N42</f>
        <v>1.6958568746639464</v>
      </c>
      <c r="G119" s="255">
        <f>China2!O42</f>
        <v>2.0989067081201958</v>
      </c>
      <c r="H119" s="255">
        <f>China2!B42</f>
        <v>6.726338377282735</v>
      </c>
      <c r="I119" s="255">
        <v>2.1</v>
      </c>
      <c r="J119" s="255">
        <v>0.51</v>
      </c>
      <c r="K119" s="255">
        <v>0.75</v>
      </c>
      <c r="L119" s="255">
        <v>1.27</v>
      </c>
      <c r="M119" s="269"/>
      <c r="N119" s="255">
        <f>Russia3!K39</f>
        <v>3.3889908383559924</v>
      </c>
      <c r="O119" s="255">
        <f t="shared" si="4"/>
        <v>3.3889908383559924</v>
      </c>
      <c r="P119" s="255">
        <f>Russia3!N39</f>
        <v>1.7834144750942431</v>
      </c>
      <c r="Q119" s="255">
        <f>Russia3!O39</f>
        <v>0.32010806380268347</v>
      </c>
      <c r="R119" s="255">
        <f>Russia3!P39</f>
        <v>8.6821167193293969E-2</v>
      </c>
      <c r="S119" s="255">
        <f>Russia3!Q39</f>
        <v>0.51635533333404704</v>
      </c>
      <c r="T119" s="255">
        <f>Russia3!R39</f>
        <v>0.68229179893172476</v>
      </c>
      <c r="U119" s="255">
        <f>Russia3!S39</f>
        <v>0.85953944562459128</v>
      </c>
      <c r="V119" s="255">
        <f t="shared" si="11"/>
        <v>4.2485302839805836</v>
      </c>
      <c r="W119" s="255">
        <v>1.77</v>
      </c>
      <c r="X119" s="255">
        <v>0.4</v>
      </c>
      <c r="Y119" s="255">
        <v>0.14000000000000001</v>
      </c>
      <c r="Z119" s="255">
        <v>0.33</v>
      </c>
      <c r="AA119" s="255">
        <v>0.68</v>
      </c>
      <c r="AC119" s="255">
        <f>Russia4!J115</f>
        <v>0.19842388297536706</v>
      </c>
      <c r="AD119" s="255">
        <f>Russia4!I115</f>
        <v>0.45534358295861871</v>
      </c>
      <c r="AE119" s="255">
        <f>Russia4!H115</f>
        <v>0.37842437770843856</v>
      </c>
      <c r="AF119" s="255">
        <f>Russia4!G115</f>
        <v>0.16623203933294273</v>
      </c>
      <c r="AG119" s="266">
        <v>0.14000000000000001</v>
      </c>
      <c r="AH119" s="255">
        <v>0.41</v>
      </c>
      <c r="AI119" s="255">
        <v>0.44</v>
      </c>
      <c r="AJ119" s="255">
        <v>0.15</v>
      </c>
      <c r="AK119" s="266">
        <v>0.20779000222683</v>
      </c>
      <c r="AL119" s="268">
        <v>0.47143998742103599</v>
      </c>
      <c r="AM119" s="268">
        <v>0.40475001931190502</v>
      </c>
      <c r="AN119" s="268">
        <v>0.12380999326705899</v>
      </c>
      <c r="AO119" s="266">
        <v>0.122013361580687</v>
      </c>
      <c r="AP119" s="255">
        <v>0.378280495100349</v>
      </c>
      <c r="AQ119" s="255">
        <v>0.38441061181083103</v>
      </c>
      <c r="AR119" s="255">
        <v>0.23730889308882</v>
      </c>
      <c r="AS119" s="266">
        <v>0.1043197</v>
      </c>
      <c r="AT119" s="255">
        <v>0.32218989999999997</v>
      </c>
      <c r="AU119" s="255">
        <v>0.45281287999999997</v>
      </c>
      <c r="AV119" s="255">
        <v>0.22499722</v>
      </c>
      <c r="AW119" s="290">
        <v>6.952094092530027E-2</v>
      </c>
      <c r="AX119" s="255">
        <v>0.30548346653749181</v>
      </c>
      <c r="BB119" s="166">
        <v>95</v>
      </c>
      <c r="BC119" s="166">
        <v>2151.0526</v>
      </c>
      <c r="BD119" s="172" t="e">
        <f t="shared" si="0"/>
        <v>#DIV/0!</v>
      </c>
      <c r="BE119" s="166">
        <v>424</v>
      </c>
      <c r="BF119" s="166">
        <v>3867.4528</v>
      </c>
      <c r="BG119" s="172" t="e">
        <f t="shared" si="1"/>
        <v>#DIV/0!</v>
      </c>
      <c r="BH119" s="166">
        <v>15</v>
      </c>
      <c r="BI119" s="166">
        <v>8133.3333000000002</v>
      </c>
      <c r="BJ119" s="172" t="e">
        <f t="shared" si="2"/>
        <v>#DIV/0!</v>
      </c>
      <c r="BK119" s="166">
        <v>96</v>
      </c>
      <c r="BL119" s="166">
        <v>3917.7082999999998</v>
      </c>
      <c r="BM119" s="172" t="e">
        <f t="shared" si="6"/>
        <v>#DIV/0!</v>
      </c>
      <c r="BN119" s="172" t="e">
        <f t="shared" si="9"/>
        <v>#DIV/0!</v>
      </c>
      <c r="BO119" s="166">
        <v>91</v>
      </c>
      <c r="BP119" s="166">
        <v>3962.6374000000001</v>
      </c>
      <c r="BQ119" s="172" t="e">
        <f t="shared" si="3"/>
        <v>#DIV/0!</v>
      </c>
      <c r="BR119" s="172" t="e">
        <f t="shared" si="10"/>
        <v>#DIV/0!</v>
      </c>
      <c r="BS119" s="166">
        <v>55</v>
      </c>
      <c r="BT119" s="166">
        <v>4569.0909000000001</v>
      </c>
      <c r="BU119" s="172" t="e">
        <f t="shared" si="7"/>
        <v>#DIV/0!</v>
      </c>
    </row>
    <row r="120" spans="1:73" ht="14.25">
      <c r="A120" s="253">
        <v>2013</v>
      </c>
      <c r="B120" s="255">
        <f>China2!H43</f>
        <v>4.7117358713526665</v>
      </c>
      <c r="C120" s="255">
        <f>China2!J43</f>
        <v>2.4120775947747632</v>
      </c>
      <c r="D120" s="255">
        <f>China2!K43</f>
        <v>0.23471432733961523</v>
      </c>
      <c r="E120" s="255">
        <f>China2!I43</f>
        <v>0.29697097293798441</v>
      </c>
      <c r="F120" s="255">
        <f>China2!L43-China2!N43</f>
        <v>1.7679729763003045</v>
      </c>
      <c r="G120" s="255">
        <f>China2!O43</f>
        <v>2.2056404718329503</v>
      </c>
      <c r="H120" s="255">
        <f>China2!B43</f>
        <v>6.9173763431856168</v>
      </c>
      <c r="I120" s="255">
        <v>2.0699999999999998</v>
      </c>
      <c r="J120" s="255">
        <v>0.53</v>
      </c>
      <c r="K120" s="255">
        <v>0.8</v>
      </c>
      <c r="L120" s="255">
        <v>1.31</v>
      </c>
      <c r="M120" s="269"/>
      <c r="N120" s="255">
        <f>Russia3!K40</f>
        <v>3.572872567711785</v>
      </c>
      <c r="O120" s="255">
        <f t="shared" si="4"/>
        <v>3.572872567711785</v>
      </c>
      <c r="P120" s="255">
        <f>Russia3!N40</f>
        <v>1.8658038849490255</v>
      </c>
      <c r="Q120" s="255">
        <f>Russia3!O40</f>
        <v>0.35429162781256868</v>
      </c>
      <c r="R120" s="255">
        <f>Russia3!P40</f>
        <v>8.9592306402025493E-2</v>
      </c>
      <c r="S120" s="255">
        <f>Russia3!Q40</f>
        <v>0.56327168512952086</v>
      </c>
      <c r="T120" s="255">
        <f>Russia3!R40</f>
        <v>0.69991306341864401</v>
      </c>
      <c r="U120" s="255">
        <f>Russia3!S40</f>
        <v>0.86611635233680184</v>
      </c>
      <c r="V120" s="255">
        <f t="shared" si="11"/>
        <v>4.4389889200485868</v>
      </c>
      <c r="W120" s="255">
        <v>1.83</v>
      </c>
      <c r="X120" s="255">
        <v>0.44</v>
      </c>
      <c r="Y120" s="255">
        <v>0.16</v>
      </c>
      <c r="Z120" s="255">
        <v>0.35</v>
      </c>
      <c r="AA120" s="255">
        <v>0.7</v>
      </c>
      <c r="AC120" s="255">
        <f>Russia4!J116</f>
        <v>0.21076366184436018</v>
      </c>
      <c r="AD120" s="255">
        <f>Russia4!I116</f>
        <v>0.47270762961453816</v>
      </c>
      <c r="AE120" s="255">
        <f>Russia4!H116</f>
        <v>0.36605332559828485</v>
      </c>
      <c r="AF120" s="255">
        <f>Russia4!G116</f>
        <v>0.16123904478717699</v>
      </c>
      <c r="AG120" s="266">
        <v>0.14000000000000001</v>
      </c>
      <c r="AH120" s="255">
        <v>0.42</v>
      </c>
      <c r="AI120" s="255">
        <v>0.43</v>
      </c>
      <c r="AJ120" s="255">
        <v>0.15</v>
      </c>
      <c r="AK120" s="266">
        <v>0.195920005440712</v>
      </c>
      <c r="AL120" s="268">
        <v>0.46316000819206199</v>
      </c>
      <c r="AM120" s="268">
        <v>0.40913000702857999</v>
      </c>
      <c r="AN120" s="268">
        <v>0.127680003643036</v>
      </c>
      <c r="AO120" s="266">
        <v>0.121006428660108</v>
      </c>
      <c r="AP120" s="255">
        <v>0.37849547199450201</v>
      </c>
      <c r="AQ120" s="255">
        <v>0.38494102903465299</v>
      </c>
      <c r="AR120" s="255">
        <v>0.236563498970845</v>
      </c>
      <c r="AS120" s="266">
        <v>0.1079456</v>
      </c>
      <c r="AT120" s="255">
        <v>0.32631651</v>
      </c>
      <c r="AU120" s="255">
        <v>0.44916310999999998</v>
      </c>
      <c r="AV120" s="255">
        <v>0.22452038999999999</v>
      </c>
      <c r="BB120" s="166">
        <v>122</v>
      </c>
      <c r="BC120" s="166">
        <v>2155.4097999999999</v>
      </c>
      <c r="BD120" s="172" t="e">
        <f t="shared" si="0"/>
        <v>#DIV/0!</v>
      </c>
      <c r="BE120" s="166">
        <v>442</v>
      </c>
      <c r="BF120" s="166">
        <v>4236.4252999999999</v>
      </c>
      <c r="BG120" s="172" t="e">
        <f t="shared" si="1"/>
        <v>#DIV/0!</v>
      </c>
      <c r="BH120" s="166">
        <v>24</v>
      </c>
      <c r="BI120" s="166">
        <v>5952.0833000000002</v>
      </c>
      <c r="BJ120" s="172" t="e">
        <f t="shared" si="2"/>
        <v>#DIV/0!</v>
      </c>
      <c r="BK120" s="166">
        <v>110</v>
      </c>
      <c r="BL120" s="166">
        <v>3882.7273</v>
      </c>
      <c r="BM120" s="172" t="e">
        <f t="shared" si="6"/>
        <v>#DIV/0!</v>
      </c>
      <c r="BN120" s="172" t="e">
        <f t="shared" si="9"/>
        <v>#DIV/0!</v>
      </c>
      <c r="BO120" s="166">
        <v>106</v>
      </c>
      <c r="BP120" s="166">
        <v>3850.9434000000001</v>
      </c>
      <c r="BQ120" s="172" t="e">
        <f t="shared" si="3"/>
        <v>#DIV/0!</v>
      </c>
      <c r="BR120" s="172" t="e">
        <f t="shared" si="10"/>
        <v>#DIV/0!</v>
      </c>
      <c r="BS120" s="166">
        <v>58</v>
      </c>
      <c r="BT120" s="166">
        <v>5107.7586000000001</v>
      </c>
      <c r="BU120" s="172" t="e">
        <f t="shared" si="7"/>
        <v>#DIV/0!</v>
      </c>
    </row>
    <row r="121" spans="1:73" ht="14.25">
      <c r="A121" s="253">
        <v>2014</v>
      </c>
      <c r="B121" s="255">
        <f>China2!H44</f>
        <v>4.7026019648030584</v>
      </c>
      <c r="C121" s="255">
        <f>China2!J44</f>
        <v>2.3533906139199856</v>
      </c>
      <c r="D121" s="255">
        <f>China2!K44</f>
        <v>0.2575484994175895</v>
      </c>
      <c r="E121" s="255">
        <f>China2!I44</f>
        <v>0.29115685060997121</v>
      </c>
      <c r="F121" s="255">
        <f>China2!L44-China2!N44</f>
        <v>1.8005060008555123</v>
      </c>
      <c r="G121" s="255">
        <f>China2!O44</f>
        <v>2.235382743912413</v>
      </c>
      <c r="H121" s="255">
        <f>China2!B44</f>
        <v>6.9379847087154713</v>
      </c>
      <c r="I121" s="255">
        <v>1.98</v>
      </c>
      <c r="J121" s="255">
        <v>0.55000000000000004</v>
      </c>
      <c r="K121" s="255">
        <v>0.84</v>
      </c>
      <c r="L121" s="255">
        <v>1.33</v>
      </c>
      <c r="M121" s="269"/>
      <c r="N121" s="255">
        <f>Russia3!K41</f>
        <v>3.6304622711882599</v>
      </c>
      <c r="O121" s="255">
        <f t="shared" si="4"/>
        <v>3.6304622711882599</v>
      </c>
      <c r="P121" s="255">
        <f>Russia3!N41</f>
        <v>1.8285686238941496</v>
      </c>
      <c r="Q121" s="255">
        <f>Russia3!O41</f>
        <v>0.37479295344740865</v>
      </c>
      <c r="R121" s="255">
        <f>Russia3!P41</f>
        <v>9.162879724138509E-2</v>
      </c>
      <c r="S121" s="255">
        <f>Russia3!Q41</f>
        <v>0.60617413178658786</v>
      </c>
      <c r="T121" s="255">
        <f>Russia3!R41</f>
        <v>0.7292977648187291</v>
      </c>
      <c r="U121" s="255">
        <f>Russia3!S41</f>
        <v>0.85035488739689757</v>
      </c>
      <c r="V121" s="255">
        <f t="shared" si="11"/>
        <v>4.4808171585851575</v>
      </c>
      <c r="W121" s="255">
        <v>1.79</v>
      </c>
      <c r="X121" s="255">
        <v>0.46</v>
      </c>
      <c r="Y121" s="255">
        <v>0.17</v>
      </c>
      <c r="Z121" s="255">
        <v>0.36</v>
      </c>
      <c r="AA121" s="255">
        <v>0.73</v>
      </c>
      <c r="AC121" s="255">
        <f>Russia4!J117</f>
        <v>0.2039302680347147</v>
      </c>
      <c r="AD121" s="255">
        <f>Russia4!I117</f>
        <v>0.45670652083121416</v>
      </c>
      <c r="AE121" s="255">
        <f>Russia4!H117</f>
        <v>0.37518412840569099</v>
      </c>
      <c r="AF121" s="255">
        <f>Russia4!G117</f>
        <v>0.16810935076309486</v>
      </c>
      <c r="AG121" s="266">
        <v>0.14000000000000001</v>
      </c>
      <c r="AH121" s="255">
        <v>0.41</v>
      </c>
      <c r="AI121" s="255">
        <v>0.44</v>
      </c>
      <c r="AJ121" s="255">
        <v>0.15</v>
      </c>
      <c r="AK121" s="266">
        <v>0.201999992132187</v>
      </c>
      <c r="AL121" s="268">
        <v>0.47016999125480702</v>
      </c>
      <c r="AM121" s="268">
        <v>0.40441998839378401</v>
      </c>
      <c r="AN121" s="268">
        <v>0.12545996904373199</v>
      </c>
      <c r="AO121" s="266">
        <v>0.128513194370242</v>
      </c>
      <c r="AP121" s="255">
        <v>0.39032269380111401</v>
      </c>
      <c r="AQ121" s="255">
        <v>0.37761560705025099</v>
      </c>
      <c r="AR121" s="255">
        <v>0.232061699148635</v>
      </c>
      <c r="AS121" s="266">
        <v>0.1079653</v>
      </c>
      <c r="AT121" s="255">
        <v>0.32629250999999998</v>
      </c>
      <c r="AU121" s="255">
        <v>0.44898485999999999</v>
      </c>
      <c r="AV121" s="255">
        <v>0.22472262000000001</v>
      </c>
      <c r="BB121" s="166">
        <v>152</v>
      </c>
      <c r="BC121" s="166">
        <v>2465.7894999999999</v>
      </c>
      <c r="BD121" s="172" t="e">
        <f t="shared" si="0"/>
        <v>#DIV/0!</v>
      </c>
      <c r="BE121" s="166">
        <v>492</v>
      </c>
      <c r="BF121" s="166">
        <v>4712.2966999999999</v>
      </c>
      <c r="BG121" s="172" t="e">
        <f t="shared" si="1"/>
        <v>#DIV/0!</v>
      </c>
      <c r="BH121" s="166">
        <v>43</v>
      </c>
      <c r="BI121" s="166">
        <v>5469.7673999999997</v>
      </c>
      <c r="BJ121" s="172" t="e">
        <f t="shared" si="2"/>
        <v>#DIV/0!</v>
      </c>
      <c r="BK121" s="166">
        <v>111</v>
      </c>
      <c r="BL121" s="166">
        <v>3803.1532000000002</v>
      </c>
      <c r="BM121" s="172" t="e">
        <f t="shared" si="6"/>
        <v>#DIV/0!</v>
      </c>
      <c r="BN121" s="172" t="e">
        <f t="shared" si="9"/>
        <v>#DIV/0!</v>
      </c>
      <c r="BO121" s="166">
        <v>108</v>
      </c>
      <c r="BP121" s="166">
        <v>3739.3519000000001</v>
      </c>
      <c r="BQ121" s="172" t="e">
        <f t="shared" si="3"/>
        <v>#DIV/0!</v>
      </c>
      <c r="BR121" s="172" t="e">
        <f t="shared" si="10"/>
        <v>#DIV/0!</v>
      </c>
      <c r="BS121" s="166">
        <v>85</v>
      </c>
      <c r="BT121" s="166">
        <v>4715.8824000000004</v>
      </c>
      <c r="BU121" s="172" t="e">
        <f t="shared" si="7"/>
        <v>#DIV/0!</v>
      </c>
    </row>
    <row r="122" spans="1:73">
      <c r="A122" s="253">
        <v>2015</v>
      </c>
      <c r="B122" s="255">
        <f>China2!H45</f>
        <v>4.8734539175401439</v>
      </c>
      <c r="C122" s="255">
        <f>China2!J45</f>
        <v>2.4152296671141156</v>
      </c>
      <c r="D122" s="255">
        <f>China2!K45</f>
        <v>0.27784619389579374</v>
      </c>
      <c r="E122" s="255">
        <f>China2!I45</f>
        <v>0.2923008370995705</v>
      </c>
      <c r="F122" s="255">
        <f>China2!L45-China2!N45</f>
        <v>1.8880772194306636</v>
      </c>
      <c r="G122" s="255">
        <f>China2!O45</f>
        <v>2.2311836225481119</v>
      </c>
      <c r="H122" s="255">
        <f>China2!B45</f>
        <v>7.1046375400882553</v>
      </c>
      <c r="I122" s="255">
        <v>2.0099999999999998</v>
      </c>
      <c r="J122" s="255">
        <v>0.56999999999999995</v>
      </c>
      <c r="K122" s="255">
        <v>0.9</v>
      </c>
      <c r="L122" s="255">
        <v>1.4</v>
      </c>
      <c r="M122" s="269"/>
      <c r="N122" s="255">
        <f>Russia3!K42</f>
        <v>3.7091976943620653</v>
      </c>
      <c r="O122" s="255">
        <f t="shared" si="4"/>
        <v>3.7091976943620653</v>
      </c>
      <c r="P122" s="255">
        <f>Russia3!N42</f>
        <v>1.8198374919295639</v>
      </c>
      <c r="Q122" s="255">
        <f>Russia3!O42</f>
        <v>0.38039980845755617</v>
      </c>
      <c r="R122" s="255">
        <f>Russia3!P42</f>
        <v>9.8244094382274383E-2</v>
      </c>
      <c r="S122" s="255">
        <f>Russia3!Q42</f>
        <v>0.66858424982733589</v>
      </c>
      <c r="T122" s="255">
        <f>Russia3!R42</f>
        <v>0.74213204976533498</v>
      </c>
      <c r="U122" s="255">
        <f>Russia3!S42</f>
        <v>0.84394971837318955</v>
      </c>
      <c r="V122" s="255">
        <f t="shared" si="11"/>
        <v>4.5531474127352549</v>
      </c>
      <c r="W122" s="255">
        <v>1.72</v>
      </c>
      <c r="X122" s="255">
        <v>0.45</v>
      </c>
      <c r="Y122" s="255">
        <v>0.18</v>
      </c>
      <c r="Z122" s="255">
        <v>0.38</v>
      </c>
      <c r="AA122" s="255">
        <v>0.74</v>
      </c>
      <c r="AC122" s="255">
        <f>Russia4!J118</f>
        <v>0.20236544517391852</v>
      </c>
      <c r="AD122" s="255">
        <f>Russia4!I118</f>
        <v>0.45517980354009419</v>
      </c>
      <c r="AE122" s="255">
        <f>Russia4!H118</f>
        <v>0.37492018519510933</v>
      </c>
      <c r="AF122" s="255">
        <f>Russia4!G118</f>
        <v>0.16990001126479648</v>
      </c>
      <c r="AG122" s="266">
        <v>0.14000000000000001</v>
      </c>
      <c r="AH122" s="255">
        <v>0.41</v>
      </c>
      <c r="AI122" s="255">
        <v>0.44</v>
      </c>
      <c r="AJ122" s="255">
        <v>0.15</v>
      </c>
      <c r="AO122" s="266">
        <v>0.133416421507871</v>
      </c>
      <c r="AP122" s="255">
        <v>0.39526293298350101</v>
      </c>
      <c r="AQ122" s="255">
        <v>0.37455577293987102</v>
      </c>
      <c r="AR122" s="255">
        <v>0.23018129407662799</v>
      </c>
      <c r="BB122" s="166">
        <v>212</v>
      </c>
      <c r="BC122" s="166">
        <v>2658.2547</v>
      </c>
      <c r="BD122" s="172" t="e">
        <f t="shared" si="0"/>
        <v>#DIV/0!</v>
      </c>
      <c r="BE122" s="166">
        <v>535</v>
      </c>
      <c r="BF122" s="166">
        <v>4793.1776</v>
      </c>
      <c r="BG122" s="172" t="e">
        <f t="shared" si="1"/>
        <v>#DIV/0!</v>
      </c>
      <c r="BH122" s="166">
        <v>47</v>
      </c>
      <c r="BI122" s="166">
        <v>5391.4894000000004</v>
      </c>
      <c r="BJ122" s="172" t="e">
        <f t="shared" si="2"/>
        <v>#DIV/0!</v>
      </c>
      <c r="BK122" s="166">
        <v>88</v>
      </c>
      <c r="BL122" s="166">
        <v>3823.8636000000001</v>
      </c>
      <c r="BM122" s="172" t="e">
        <f t="shared" si="6"/>
        <v>#DIV/0!</v>
      </c>
      <c r="BN122" s="172" t="e">
        <f t="shared" si="9"/>
        <v>#DIV/0!</v>
      </c>
      <c r="BO122" s="166">
        <v>88</v>
      </c>
      <c r="BP122" s="166">
        <v>3823.8636000000001</v>
      </c>
      <c r="BQ122" s="172" t="e">
        <f t="shared" si="3"/>
        <v>#DIV/0!</v>
      </c>
      <c r="BR122" s="172" t="e">
        <f t="shared" si="10"/>
        <v>#DIV/0!</v>
      </c>
      <c r="BS122" s="166">
        <v>102</v>
      </c>
      <c r="BT122" s="166">
        <v>4238.2353000000003</v>
      </c>
      <c r="BU122" s="172" t="e">
        <f t="shared" si="7"/>
        <v>#DIV/0!</v>
      </c>
    </row>
    <row r="123" spans="1:73">
      <c r="A123" s="253">
        <v>2016</v>
      </c>
      <c r="BB123" s="166">
        <v>251</v>
      </c>
      <c r="BC123" s="166">
        <v>2362.1514000000002</v>
      </c>
      <c r="BD123" s="172" t="e">
        <f t="shared" si="0"/>
        <v>#DIV/0!</v>
      </c>
      <c r="BE123" s="166">
        <v>540</v>
      </c>
      <c r="BF123" s="166">
        <v>4442.5925999999999</v>
      </c>
      <c r="BG123" s="172" t="e">
        <f t="shared" si="1"/>
        <v>#DIV/0!</v>
      </c>
      <c r="BH123" s="166">
        <v>39</v>
      </c>
      <c r="BI123" s="166">
        <v>5435.8973999999998</v>
      </c>
      <c r="BJ123" s="172" t="e">
        <f t="shared" si="2"/>
        <v>#DIV/0!</v>
      </c>
      <c r="BK123" s="166">
        <v>78</v>
      </c>
      <c r="BL123" s="166">
        <v>3650</v>
      </c>
      <c r="BM123" s="172" t="e">
        <f t="shared" si="6"/>
        <v>#DIV/0!</v>
      </c>
      <c r="BN123" s="172" t="e">
        <f t="shared" si="9"/>
        <v>#DIV/0!</v>
      </c>
      <c r="BO123" s="166">
        <v>77</v>
      </c>
      <c r="BP123" s="166">
        <v>3650</v>
      </c>
      <c r="BQ123" s="172" t="e">
        <f t="shared" si="3"/>
        <v>#DIV/0!</v>
      </c>
      <c r="BR123" s="172" t="e">
        <f t="shared" si="10"/>
        <v>#DIV/0!</v>
      </c>
      <c r="BS123" s="166">
        <v>119</v>
      </c>
      <c r="BT123" s="166">
        <v>3929.4117999999999</v>
      </c>
      <c r="BU123" s="172" t="e">
        <f t="shared" si="7"/>
        <v>#DIV/0!</v>
      </c>
    </row>
    <row r="124" spans="1:73">
      <c r="A124" s="253">
        <v>2017</v>
      </c>
      <c r="BB124" s="166">
        <v>319</v>
      </c>
      <c r="BC124" s="166">
        <v>2534.7962000000002</v>
      </c>
      <c r="BD124" s="171"/>
      <c r="BE124" s="166">
        <v>565</v>
      </c>
      <c r="BF124" s="166">
        <v>4879.2920000000004</v>
      </c>
      <c r="BG124" s="172"/>
      <c r="BH124" s="166">
        <v>38</v>
      </c>
      <c r="BI124" s="166">
        <v>6450</v>
      </c>
      <c r="BJ124" s="172"/>
      <c r="BK124" s="166">
        <v>96</v>
      </c>
      <c r="BL124" s="166">
        <v>4023.9582999999998</v>
      </c>
      <c r="BM124" s="172"/>
      <c r="BN124" s="172"/>
      <c r="BO124" s="166">
        <v>96</v>
      </c>
      <c r="BP124" s="166">
        <v>4023.9582999999998</v>
      </c>
      <c r="BQ124" s="172"/>
      <c r="BR124" s="172"/>
      <c r="BS124" s="166">
        <v>114</v>
      </c>
      <c r="BT124" s="166">
        <v>4103.5087999999996</v>
      </c>
      <c r="BU124" s="172"/>
    </row>
  </sheetData>
  <mergeCells count="30">
    <mergeCell ref="X2:X3"/>
    <mergeCell ref="Y2:Y3"/>
    <mergeCell ref="Z2:Z3"/>
    <mergeCell ref="AA2:AA3"/>
    <mergeCell ref="L2:L3"/>
    <mergeCell ref="U2:U3"/>
    <mergeCell ref="V2:V3"/>
    <mergeCell ref="O2:O3"/>
    <mergeCell ref="W2:W3"/>
    <mergeCell ref="T2:T3"/>
    <mergeCell ref="P2:P3"/>
    <mergeCell ref="Q2:Q3"/>
    <mergeCell ref="R2:R3"/>
    <mergeCell ref="S2:S3"/>
    <mergeCell ref="B2:B3"/>
    <mergeCell ref="N2:N3"/>
    <mergeCell ref="C2:C3"/>
    <mergeCell ref="D2:D3"/>
    <mergeCell ref="E2:E3"/>
    <mergeCell ref="F2:F3"/>
    <mergeCell ref="G2:G3"/>
    <mergeCell ref="H2:H3"/>
    <mergeCell ref="I2:I3"/>
    <mergeCell ref="J2:J3"/>
    <mergeCell ref="K2:K3"/>
    <mergeCell ref="BB3:BD3"/>
    <mergeCell ref="BE3:BG3"/>
    <mergeCell ref="BH3:BJ3"/>
    <mergeCell ref="BK3:BQ3"/>
    <mergeCell ref="BS3:BT3"/>
  </mergeCells>
  <phoneticPr fontId="101" type="noConversion"/>
  <pageMargins left="0.75" right="0.75" top="1" bottom="1" header="0.5" footer="0.5"/>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A1:AL209"/>
  <sheetViews>
    <sheetView workbookViewId="0">
      <pane xSplit="1" ySplit="6" topLeftCell="S7" activePane="bottomRight" state="frozen"/>
      <selection activeCell="A2" sqref="A2"/>
      <selection pane="topRight" activeCell="A2" sqref="A2"/>
      <selection pane="bottomLeft" activeCell="A2" sqref="A2"/>
      <selection pane="bottomRight" activeCell="AD20" sqref="AD20"/>
    </sheetView>
  </sheetViews>
  <sheetFormatPr defaultColWidth="11.42578125" defaultRowHeight="13.5"/>
  <cols>
    <col min="1" max="1" width="9" style="123" customWidth="1"/>
    <col min="2" max="16384" width="11.42578125" style="122"/>
  </cols>
  <sheetData>
    <row r="1" spans="1:38" ht="18">
      <c r="A1" s="131" t="s">
        <v>484</v>
      </c>
    </row>
    <row r="2" spans="1:38" ht="14.25">
      <c r="A2" s="124"/>
      <c r="B2" s="130"/>
      <c r="C2" s="130"/>
      <c r="D2" s="130"/>
      <c r="E2" s="130"/>
      <c r="F2" s="130"/>
      <c r="G2" s="130"/>
      <c r="H2" s="130"/>
    </row>
    <row r="3" spans="1:38" ht="28.5">
      <c r="A3" s="124"/>
      <c r="B3" s="260" t="s">
        <v>221</v>
      </c>
      <c r="C3" s="261" t="s">
        <v>346</v>
      </c>
      <c r="D3" s="261" t="s">
        <v>219</v>
      </c>
      <c r="E3" s="262" t="s">
        <v>218</v>
      </c>
      <c r="F3" s="260" t="s">
        <v>221</v>
      </c>
      <c r="G3" s="261" t="s">
        <v>346</v>
      </c>
      <c r="H3" s="261" t="s">
        <v>219</v>
      </c>
      <c r="I3" s="262" t="s">
        <v>218</v>
      </c>
      <c r="J3" s="260" t="s">
        <v>221</v>
      </c>
      <c r="K3" s="261" t="s">
        <v>346</v>
      </c>
      <c r="L3" s="261" t="s">
        <v>219</v>
      </c>
      <c r="M3" s="262" t="s">
        <v>218</v>
      </c>
      <c r="N3" s="260" t="s">
        <v>221</v>
      </c>
      <c r="O3" s="261" t="s">
        <v>346</v>
      </c>
      <c r="P3" s="261" t="s">
        <v>219</v>
      </c>
      <c r="Q3" s="262" t="s">
        <v>218</v>
      </c>
      <c r="R3" s="260" t="s">
        <v>221</v>
      </c>
      <c r="S3" s="261" t="s">
        <v>346</v>
      </c>
      <c r="T3" s="261" t="s">
        <v>219</v>
      </c>
      <c r="U3" s="262" t="s">
        <v>218</v>
      </c>
      <c r="W3" s="260" t="s">
        <v>221</v>
      </c>
      <c r="X3" s="261" t="s">
        <v>346</v>
      </c>
      <c r="Y3" s="261" t="s">
        <v>219</v>
      </c>
      <c r="Z3" s="262" t="s">
        <v>218</v>
      </c>
      <c r="AA3" s="260" t="s">
        <v>221</v>
      </c>
      <c r="AB3" s="261" t="s">
        <v>346</v>
      </c>
      <c r="AC3" s="261" t="s">
        <v>219</v>
      </c>
      <c r="AD3" s="262" t="s">
        <v>218</v>
      </c>
      <c r="AE3" s="260" t="s">
        <v>221</v>
      </c>
      <c r="AF3" s="261" t="s">
        <v>346</v>
      </c>
      <c r="AG3" s="261" t="s">
        <v>219</v>
      </c>
      <c r="AH3" s="262" t="s">
        <v>218</v>
      </c>
      <c r="AI3" s="260" t="s">
        <v>221</v>
      </c>
      <c r="AJ3" s="261" t="s">
        <v>346</v>
      </c>
      <c r="AK3" s="261" t="s">
        <v>219</v>
      </c>
      <c r="AL3" s="262" t="s">
        <v>218</v>
      </c>
    </row>
    <row r="4" spans="1:38" ht="20.100000000000001" customHeight="1">
      <c r="A4" s="124"/>
      <c r="B4" s="319" t="s">
        <v>485</v>
      </c>
      <c r="C4" s="319"/>
      <c r="D4" s="319"/>
      <c r="E4" s="319"/>
      <c r="F4" s="319" t="s">
        <v>486</v>
      </c>
      <c r="G4" s="319"/>
      <c r="H4" s="319"/>
      <c r="I4" s="319"/>
      <c r="J4" s="319" t="s">
        <v>487</v>
      </c>
      <c r="K4" s="319"/>
      <c r="L4" s="319"/>
      <c r="M4" s="319"/>
      <c r="N4" s="319" t="s">
        <v>488</v>
      </c>
      <c r="O4" s="319"/>
      <c r="P4" s="319"/>
      <c r="Q4" s="319"/>
      <c r="R4" s="319" t="s">
        <v>489</v>
      </c>
      <c r="S4" s="319"/>
      <c r="T4" s="319"/>
      <c r="U4" s="319"/>
      <c r="W4" s="319" t="s">
        <v>490</v>
      </c>
      <c r="X4" s="319"/>
      <c r="Y4" s="319"/>
      <c r="Z4" s="319"/>
      <c r="AA4" s="319" t="s">
        <v>490</v>
      </c>
      <c r="AB4" s="319"/>
      <c r="AC4" s="319"/>
      <c r="AD4" s="319"/>
      <c r="AE4" s="319" t="s">
        <v>489</v>
      </c>
      <c r="AF4" s="319"/>
      <c r="AG4" s="319"/>
      <c r="AH4" s="319"/>
      <c r="AI4" s="319" t="s">
        <v>489</v>
      </c>
      <c r="AJ4" s="319"/>
      <c r="AK4" s="319"/>
      <c r="AL4" s="319"/>
    </row>
    <row r="5" spans="1:38" ht="25.35" customHeight="1">
      <c r="A5" s="124" t="s">
        <v>50</v>
      </c>
      <c r="B5" s="320" t="s">
        <v>491</v>
      </c>
      <c r="C5" s="320"/>
      <c r="D5" s="320"/>
      <c r="E5" s="320"/>
      <c r="F5" s="320" t="s">
        <v>492</v>
      </c>
      <c r="G5" s="320"/>
      <c r="H5" s="320"/>
      <c r="I5" s="320"/>
      <c r="J5" s="320" t="s">
        <v>493</v>
      </c>
      <c r="K5" s="320"/>
      <c r="L5" s="320"/>
      <c r="M5" s="320"/>
      <c r="N5" s="320" t="s">
        <v>493</v>
      </c>
      <c r="O5" s="320"/>
      <c r="P5" s="320"/>
      <c r="Q5" s="320"/>
      <c r="R5" s="320" t="s">
        <v>494</v>
      </c>
      <c r="S5" s="320"/>
      <c r="T5" s="320"/>
      <c r="U5" s="320"/>
      <c r="W5" s="318" t="s">
        <v>495</v>
      </c>
      <c r="X5" s="318"/>
      <c r="Y5" s="318"/>
      <c r="Z5" s="318"/>
      <c r="AA5" s="318" t="s">
        <v>496</v>
      </c>
      <c r="AB5" s="318"/>
      <c r="AC5" s="318"/>
      <c r="AD5" s="318"/>
      <c r="AE5" s="318" t="s">
        <v>495</v>
      </c>
      <c r="AF5" s="318"/>
      <c r="AG5" s="318"/>
      <c r="AH5" s="318"/>
      <c r="AI5" s="318" t="s">
        <v>496</v>
      </c>
      <c r="AJ5" s="318"/>
      <c r="AK5" s="318"/>
      <c r="AL5" s="318"/>
    </row>
    <row r="6" spans="1:38" ht="14.25">
      <c r="A6" s="129">
        <v>1978</v>
      </c>
      <c r="B6" s="234">
        <f>[6]Sheet1!D2</f>
        <v>0.26960116624832153</v>
      </c>
      <c r="C6" s="234">
        <f>[6]Sheet1!E2</f>
        <v>0.45892748236656189</v>
      </c>
      <c r="D6" s="234">
        <f>[6]Sheet1!F2</f>
        <v>0.27147135138511658</v>
      </c>
      <c r="E6" s="234">
        <f>[6]Sheet1!G2</f>
        <v>6.347888708114624E-2</v>
      </c>
      <c r="F6" s="234">
        <f>[7]Sheet1!D2</f>
        <v>0.29920250177383423</v>
      </c>
      <c r="G6" s="234">
        <f>[7]Sheet1!E2</f>
        <v>0.48234155774116516</v>
      </c>
      <c r="H6" s="234">
        <f>[7]Sheet1!F2</f>
        <v>0.21845594048500061</v>
      </c>
      <c r="I6" s="234">
        <f>[7]Sheet1!G2</f>
        <v>3.0835632234811783E-2</v>
      </c>
      <c r="J6" s="234">
        <f>[8]Sheet1!D2</f>
        <v>0.3602256178855896</v>
      </c>
      <c r="K6" s="234">
        <f>[8]Sheet1!E2</f>
        <v>0.43397334218025208</v>
      </c>
      <c r="L6" s="234">
        <f>[8]Sheet1!F2</f>
        <v>0.20580103993415833</v>
      </c>
      <c r="M6" s="234">
        <f>[8]Sheet1!G2</f>
        <v>4.0906753391027451E-2</v>
      </c>
      <c r="N6" s="234">
        <f>[9]Sheet1!D2</f>
        <v>0.29732131958007813</v>
      </c>
      <c r="O6" s="234">
        <f>[9]Sheet1!E2</f>
        <v>0.4358314573764801</v>
      </c>
      <c r="P6" s="234">
        <f>[9]Sheet1!F2</f>
        <v>0.26684722304344177</v>
      </c>
      <c r="Q6" s="234">
        <f>[9]Sheet1!G2</f>
        <v>6.4532577991485596E-2</v>
      </c>
      <c r="R6" s="234"/>
      <c r="S6" s="234"/>
      <c r="T6" s="234"/>
      <c r="U6" s="234"/>
      <c r="W6" s="234">
        <v>0.22374218702316284</v>
      </c>
      <c r="X6" s="234">
        <v>0.464863121509552</v>
      </c>
      <c r="Y6" s="234">
        <v>0.31139469146728516</v>
      </c>
      <c r="Z6" s="234">
        <v>8.6515016853809357E-2</v>
      </c>
      <c r="AA6" s="263">
        <v>0.19990828634754365</v>
      </c>
      <c r="AB6" s="263">
        <v>0.45321217589365403</v>
      </c>
      <c r="AC6" s="263">
        <v>0.34687953775880231</v>
      </c>
      <c r="AD6" s="263">
        <v>0.10755455448392359</v>
      </c>
      <c r="AE6" s="234">
        <v>7.0000000000000007E-2</v>
      </c>
      <c r="AF6" s="234">
        <v>0.4</v>
      </c>
      <c r="AG6" s="234">
        <v>0.53</v>
      </c>
      <c r="AH6" s="234">
        <v>0.18</v>
      </c>
      <c r="AI6" s="263">
        <v>1.2619179168872563E-2</v>
      </c>
      <c r="AJ6" s="263">
        <v>0.34899479571048886</v>
      </c>
      <c r="AK6" s="263">
        <v>0.63838602512063858</v>
      </c>
      <c r="AL6" s="263">
        <v>0.21604233813059182</v>
      </c>
    </row>
    <row r="7" spans="1:38" ht="14.25">
      <c r="A7" s="129">
        <v>1979</v>
      </c>
      <c r="B7" s="234">
        <f>[6]Sheet1!D3</f>
        <v>0.26871222257614136</v>
      </c>
      <c r="C7" s="234">
        <f>[6]Sheet1!E3</f>
        <v>0.4597170352935791</v>
      </c>
      <c r="D7" s="234">
        <f>[6]Sheet1!F3</f>
        <v>0.27157074213027954</v>
      </c>
      <c r="E7" s="234">
        <f>[6]Sheet1!G3</f>
        <v>6.3703462481498718E-2</v>
      </c>
      <c r="F7" s="234">
        <f>[7]Sheet1!D3</f>
        <v>0.29873108863830566</v>
      </c>
      <c r="G7" s="234">
        <f>[7]Sheet1!E3</f>
        <v>0.48348188400268555</v>
      </c>
      <c r="H7" s="234">
        <f>[7]Sheet1!F3</f>
        <v>0.21778702735900879</v>
      </c>
      <c r="I7" s="234">
        <f>[7]Sheet1!G3</f>
        <v>3.062751330435276E-2</v>
      </c>
      <c r="J7" s="234">
        <f>[8]Sheet1!D3</f>
        <v>0.36022573709487915</v>
      </c>
      <c r="K7" s="234">
        <f>[8]Sheet1!E3</f>
        <v>0.43397322297096252</v>
      </c>
      <c r="L7" s="234">
        <f>[8]Sheet1!F3</f>
        <v>0.20580103993415833</v>
      </c>
      <c r="M7" s="234">
        <f>[8]Sheet1!G3</f>
        <v>4.0906749665737152E-2</v>
      </c>
      <c r="N7" s="234">
        <f>[9]Sheet1!D3</f>
        <v>0.29732164740562439</v>
      </c>
      <c r="O7" s="234">
        <f>[9]Sheet1!E3</f>
        <v>0.43583115935325623</v>
      </c>
      <c r="P7" s="234">
        <f>[9]Sheet1!F3</f>
        <v>0.26684719324111938</v>
      </c>
      <c r="Q7" s="234">
        <f>[9]Sheet1!G3</f>
        <v>6.4532555639743805E-2</v>
      </c>
      <c r="R7" s="234"/>
      <c r="S7" s="234"/>
      <c r="T7" s="234"/>
      <c r="U7" s="234"/>
      <c r="W7" s="234">
        <v>0.22385276854038239</v>
      </c>
      <c r="X7" s="234">
        <v>0.46043896675109863</v>
      </c>
      <c r="Y7" s="234">
        <v>0.31570827960968018</v>
      </c>
      <c r="Z7" s="234">
        <v>8.7603144347667694E-2</v>
      </c>
      <c r="AA7" s="263">
        <v>0.20093011856079102</v>
      </c>
      <c r="AB7" s="263">
        <v>0.45038816332817078</v>
      </c>
      <c r="AC7" s="263">
        <v>0.34868171811103821</v>
      </c>
      <c r="AD7" s="263">
        <v>0.11142588406801224</v>
      </c>
      <c r="AE7" s="234">
        <v>7.0000000000000007E-2</v>
      </c>
      <c r="AF7" s="234">
        <v>0.41</v>
      </c>
      <c r="AG7" s="234">
        <v>0.52</v>
      </c>
      <c r="AH7" s="234">
        <v>0.17</v>
      </c>
      <c r="AI7" s="263">
        <v>1.3361573219299316E-2</v>
      </c>
      <c r="AJ7" s="263">
        <v>0.34239655733108521</v>
      </c>
      <c r="AK7" s="263">
        <v>0.64424186944961548</v>
      </c>
      <c r="AL7" s="263">
        <v>0.22358711063861847</v>
      </c>
    </row>
    <row r="8" spans="1:38" ht="14.25">
      <c r="A8" s="129">
        <v>1980</v>
      </c>
      <c r="B8" s="234">
        <f>[6]Sheet1!D4</f>
        <v>0.26730000972747803</v>
      </c>
      <c r="C8" s="234">
        <f>[6]Sheet1!E4</f>
        <v>0.46028351783752441</v>
      </c>
      <c r="D8" s="234">
        <f>[6]Sheet1!F4</f>
        <v>0.27241647243499756</v>
      </c>
      <c r="E8" s="234">
        <f>[6]Sheet1!G4</f>
        <v>6.4187541604042053E-2</v>
      </c>
      <c r="F8" s="234">
        <f>[7]Sheet1!D4</f>
        <v>0.29765522480010986</v>
      </c>
      <c r="G8" s="234">
        <f>[7]Sheet1!E4</f>
        <v>0.48401379585266113</v>
      </c>
      <c r="H8" s="234">
        <f>[7]Sheet1!F4</f>
        <v>0.2183309942483902</v>
      </c>
      <c r="I8" s="234">
        <f>[7]Sheet1!G4</f>
        <v>3.0660370364785194E-2</v>
      </c>
      <c r="J8" s="234">
        <f>[8]Sheet1!D4</f>
        <v>0.36022558808326721</v>
      </c>
      <c r="K8" s="234">
        <f>[8]Sheet1!E4</f>
        <v>0.43397337198257446</v>
      </c>
      <c r="L8" s="234">
        <f>[8]Sheet1!F4</f>
        <v>0.20580105483531952</v>
      </c>
      <c r="M8" s="234">
        <f>[8]Sheet1!G4</f>
        <v>4.0906749665737152E-2</v>
      </c>
      <c r="N8" s="234">
        <f>[9]Sheet1!D4</f>
        <v>0.29732149839401245</v>
      </c>
      <c r="O8" s="234">
        <f>[9]Sheet1!E4</f>
        <v>0.43583136796951294</v>
      </c>
      <c r="P8" s="234">
        <f>[9]Sheet1!F4</f>
        <v>0.26684713363647461</v>
      </c>
      <c r="Q8" s="234">
        <f>[9]Sheet1!G4</f>
        <v>6.4532540738582611E-2</v>
      </c>
      <c r="R8" s="234"/>
      <c r="S8" s="234"/>
      <c r="T8" s="234"/>
      <c r="U8" s="234"/>
      <c r="W8" s="234">
        <v>0.22708481550216675</v>
      </c>
      <c r="X8" s="234">
        <v>0.46302664279937744</v>
      </c>
      <c r="Y8" s="234">
        <v>0.30988854169845581</v>
      </c>
      <c r="Z8" s="234">
        <v>8.5314609110355377E-2</v>
      </c>
      <c r="AA8" s="263">
        <v>0.19907373189926147</v>
      </c>
      <c r="AB8" s="263">
        <v>0.4587148129940033</v>
      </c>
      <c r="AC8" s="263">
        <v>0.34221145510673523</v>
      </c>
      <c r="AD8" s="263">
        <v>0.10655814409255981</v>
      </c>
      <c r="AE8" s="234">
        <v>7.0000000000000007E-2</v>
      </c>
      <c r="AF8" s="234">
        <v>0.41</v>
      </c>
      <c r="AG8" s="234">
        <v>0.52</v>
      </c>
      <c r="AH8" s="234">
        <v>0.17</v>
      </c>
      <c r="AI8" s="263">
        <v>1.3952672481536865E-2</v>
      </c>
      <c r="AJ8" s="263">
        <v>0.3446497917175293</v>
      </c>
      <c r="AK8" s="263">
        <v>0.64139753580093384</v>
      </c>
      <c r="AL8" s="263">
        <v>0.22503641247749329</v>
      </c>
    </row>
    <row r="9" spans="1:38" ht="14.25">
      <c r="A9" s="129">
        <v>1981</v>
      </c>
      <c r="B9" s="234">
        <f>[6]Sheet1!D5</f>
        <v>0.26394128799438477</v>
      </c>
      <c r="C9" s="234">
        <f>[6]Sheet1!E5</f>
        <v>0.45930397510528564</v>
      </c>
      <c r="D9" s="234">
        <f>[6]Sheet1!F5</f>
        <v>0.27675473690032959</v>
      </c>
      <c r="E9" s="234">
        <f>[6]Sheet1!G5</f>
        <v>6.7104585468769073E-2</v>
      </c>
      <c r="F9" s="234">
        <f>[7]Sheet1!D5</f>
        <v>0.29531201720237732</v>
      </c>
      <c r="G9" s="234">
        <f>[7]Sheet1!E5</f>
        <v>0.48516666889190674</v>
      </c>
      <c r="H9" s="234">
        <f>[7]Sheet1!F5</f>
        <v>0.21952132880687714</v>
      </c>
      <c r="I9" s="234">
        <f>[7]Sheet1!G5</f>
        <v>3.1634490936994553E-2</v>
      </c>
      <c r="J9" s="234">
        <f>[8]Sheet1!D5</f>
        <v>0.3602258563041687</v>
      </c>
      <c r="K9" s="234">
        <f>[8]Sheet1!E5</f>
        <v>0.43397313356399536</v>
      </c>
      <c r="L9" s="234">
        <f>[8]Sheet1!F5</f>
        <v>0.20580101013183594</v>
      </c>
      <c r="M9" s="234">
        <f>[8]Sheet1!G5</f>
        <v>4.0906749665737152E-2</v>
      </c>
      <c r="N9" s="234">
        <f>[9]Sheet1!D5</f>
        <v>0.29230871796607971</v>
      </c>
      <c r="O9" s="234">
        <f>[9]Sheet1!E5</f>
        <v>0.4329354465007782</v>
      </c>
      <c r="P9" s="234">
        <f>[9]Sheet1!F5</f>
        <v>0.27475583553314209</v>
      </c>
      <c r="Q9" s="234">
        <f>[9]Sheet1!G5</f>
        <v>7.0234894752502441E-2</v>
      </c>
      <c r="R9" s="234"/>
      <c r="S9" s="234"/>
      <c r="T9" s="234"/>
      <c r="U9" s="234"/>
      <c r="W9" s="234">
        <v>0.22773139178752899</v>
      </c>
      <c r="X9" s="234">
        <v>0.46537691354751587</v>
      </c>
      <c r="Y9" s="234">
        <v>0.30689170956611633</v>
      </c>
      <c r="Z9" s="234">
        <v>8.4542952477931976E-2</v>
      </c>
      <c r="AA9" s="263">
        <v>0.19515317678451538</v>
      </c>
      <c r="AB9" s="263">
        <v>0.45784473419189453</v>
      </c>
      <c r="AC9" s="263">
        <v>0.34700208902359009</v>
      </c>
      <c r="AD9" s="263">
        <v>0.11035243421792984</v>
      </c>
      <c r="AE9" s="234">
        <v>7.0000000000000007E-2</v>
      </c>
      <c r="AF9" s="234">
        <v>0.42</v>
      </c>
      <c r="AG9" s="234">
        <v>0.51</v>
      </c>
      <c r="AH9" s="234">
        <v>0.17</v>
      </c>
      <c r="AI9" s="263">
        <v>1.5375912189483643E-2</v>
      </c>
      <c r="AJ9" s="263">
        <v>0.34608089923858643</v>
      </c>
      <c r="AK9" s="263">
        <v>0.63854318857192993</v>
      </c>
      <c r="AL9" s="263">
        <v>0.23325926065444946</v>
      </c>
    </row>
    <row r="10" spans="1:38" ht="14.25">
      <c r="A10" s="129">
        <v>1982</v>
      </c>
      <c r="B10" s="234">
        <f>[6]Sheet1!D6</f>
        <v>0.25813668966293335</v>
      </c>
      <c r="C10" s="234">
        <f>[6]Sheet1!E6</f>
        <v>0.46094566583633423</v>
      </c>
      <c r="D10" s="234">
        <f>[6]Sheet1!F6</f>
        <v>0.28091764450073242</v>
      </c>
      <c r="E10" s="234">
        <f>[6]Sheet1!G6</f>
        <v>6.9399274885654449E-2</v>
      </c>
      <c r="F10" s="234">
        <f>[7]Sheet1!D6</f>
        <v>0.28968039155006409</v>
      </c>
      <c r="G10" s="234">
        <f>[7]Sheet1!E6</f>
        <v>0.48756110668182373</v>
      </c>
      <c r="H10" s="234">
        <f>[7]Sheet1!F6</f>
        <v>0.22275850176811218</v>
      </c>
      <c r="I10" s="234">
        <f>[7]Sheet1!G6</f>
        <v>3.2643012702465057E-2</v>
      </c>
      <c r="J10" s="234">
        <f>[8]Sheet1!D6</f>
        <v>0.3616163432598114</v>
      </c>
      <c r="K10" s="234">
        <f>[8]Sheet1!E6</f>
        <v>0.43346881866455078</v>
      </c>
      <c r="L10" s="234">
        <f>[8]Sheet1!F6</f>
        <v>0.20491483807563782</v>
      </c>
      <c r="M10" s="234">
        <f>[8]Sheet1!G6</f>
        <v>4.1329871863126755E-2</v>
      </c>
      <c r="N10" s="234">
        <f>[9]Sheet1!D6</f>
        <v>0.28873497247695923</v>
      </c>
      <c r="O10" s="234">
        <f>[9]Sheet1!E6</f>
        <v>0.43087100982666016</v>
      </c>
      <c r="P10" s="234">
        <f>[9]Sheet1!F6</f>
        <v>0.28039401769638062</v>
      </c>
      <c r="Q10" s="234">
        <f>[9]Sheet1!G6</f>
        <v>7.4300125241279602E-2</v>
      </c>
      <c r="R10" s="234"/>
      <c r="S10" s="234"/>
      <c r="T10" s="234"/>
      <c r="U10" s="234"/>
      <c r="W10" s="234">
        <v>0.2302519828081131</v>
      </c>
      <c r="X10" s="234">
        <v>0.47028809785842896</v>
      </c>
      <c r="Y10" s="234">
        <v>0.29945990443229675</v>
      </c>
      <c r="Z10" s="234">
        <v>7.9034321010112762E-2</v>
      </c>
      <c r="AA10" s="263">
        <v>0.18962061405181885</v>
      </c>
      <c r="AB10" s="263">
        <v>0.46161842346191406</v>
      </c>
      <c r="AC10" s="263">
        <v>0.34876096248626709</v>
      </c>
      <c r="AD10" s="263">
        <v>0.11248534917831421</v>
      </c>
      <c r="AE10" s="234">
        <v>0.08</v>
      </c>
      <c r="AF10" s="234">
        <v>0.42</v>
      </c>
      <c r="AG10" s="234">
        <v>0.5</v>
      </c>
      <c r="AH10" s="234">
        <v>0.16</v>
      </c>
      <c r="AI10" s="263">
        <v>1.8958449363708496E-2</v>
      </c>
      <c r="AJ10" s="263">
        <v>0.35313630104064941</v>
      </c>
      <c r="AK10" s="263">
        <v>0.62790524959564209</v>
      </c>
      <c r="AL10" s="263">
        <v>0.23734565079212189</v>
      </c>
    </row>
    <row r="11" spans="1:38" ht="14.25">
      <c r="A11" s="129">
        <v>1983</v>
      </c>
      <c r="B11" s="234">
        <f>[6]Sheet1!D7</f>
        <v>0.26055163145065308</v>
      </c>
      <c r="C11" s="234">
        <f>[6]Sheet1!E7</f>
        <v>0.45757099986076355</v>
      </c>
      <c r="D11" s="234">
        <f>[6]Sheet1!F7</f>
        <v>0.28187736868858337</v>
      </c>
      <c r="E11" s="234">
        <f>[6]Sheet1!G7</f>
        <v>7.1132048964500427E-2</v>
      </c>
      <c r="F11" s="234">
        <f>[7]Sheet1!D7</f>
        <v>0.29368960857391357</v>
      </c>
      <c r="G11" s="234">
        <f>[7]Sheet1!E7</f>
        <v>0.48669645190238953</v>
      </c>
      <c r="H11" s="234">
        <f>[7]Sheet1!F7</f>
        <v>0.2196139395236969</v>
      </c>
      <c r="I11" s="234">
        <f>[7]Sheet1!G7</f>
        <v>3.3060465008020401E-2</v>
      </c>
      <c r="J11" s="234">
        <f>[8]Sheet1!D7</f>
        <v>0.35982328653335571</v>
      </c>
      <c r="K11" s="234">
        <f>[8]Sheet1!E7</f>
        <v>0.43457704782485962</v>
      </c>
      <c r="L11" s="234">
        <f>[8]Sheet1!F7</f>
        <v>0.20559965074062347</v>
      </c>
      <c r="M11" s="234">
        <f>[8]Sheet1!G7</f>
        <v>4.1213858872652054E-2</v>
      </c>
      <c r="N11" s="234">
        <f>[9]Sheet1!D7</f>
        <v>0.2860586941242218</v>
      </c>
      <c r="O11" s="234">
        <f>[9]Sheet1!E7</f>
        <v>0.42932474613189697</v>
      </c>
      <c r="P11" s="234">
        <f>[9]Sheet1!F7</f>
        <v>0.28461655974388123</v>
      </c>
      <c r="Q11" s="234">
        <f>[9]Sheet1!G7</f>
        <v>7.7344708144664764E-2</v>
      </c>
      <c r="R11" s="234"/>
      <c r="S11" s="234"/>
      <c r="T11" s="234"/>
      <c r="U11" s="234"/>
      <c r="W11" s="234">
        <v>0.22313259541988373</v>
      </c>
      <c r="X11" s="234">
        <v>0.47516947984695435</v>
      </c>
      <c r="Y11" s="234">
        <v>0.30169790983200073</v>
      </c>
      <c r="Z11" s="234">
        <v>7.7650696039199829E-2</v>
      </c>
      <c r="AA11" s="263">
        <v>0.18305647373199463</v>
      </c>
      <c r="AB11" s="263">
        <v>0.4630332887172699</v>
      </c>
      <c r="AC11" s="263">
        <v>0.35391023755073547</v>
      </c>
      <c r="AD11" s="263">
        <v>0.11494305729866028</v>
      </c>
      <c r="AE11" s="234">
        <v>0.08</v>
      </c>
      <c r="AF11" s="234">
        <v>0.43</v>
      </c>
      <c r="AG11" s="234">
        <v>0.5</v>
      </c>
      <c r="AH11" s="234">
        <v>0.16</v>
      </c>
      <c r="AI11" s="263">
        <v>2.1019458770751953E-2</v>
      </c>
      <c r="AJ11" s="263">
        <v>0.36044555902481079</v>
      </c>
      <c r="AK11" s="263">
        <v>0.61853498220443726</v>
      </c>
      <c r="AL11" s="263">
        <v>0.22656503319740295</v>
      </c>
    </row>
    <row r="12" spans="1:38" ht="14.25">
      <c r="A12" s="129">
        <v>1984</v>
      </c>
      <c r="B12" s="234">
        <f>[6]Sheet1!D8</f>
        <v>0.25761649012565613</v>
      </c>
      <c r="C12" s="234">
        <f>[6]Sheet1!E8</f>
        <v>0.4557080864906311</v>
      </c>
      <c r="D12" s="234">
        <f>[6]Sheet1!F8</f>
        <v>0.28667542338371277</v>
      </c>
      <c r="E12" s="234">
        <f>[6]Sheet1!G8</f>
        <v>7.4548982083797455E-2</v>
      </c>
      <c r="F12" s="234">
        <f>[7]Sheet1!D8</f>
        <v>0.29099109768867493</v>
      </c>
      <c r="G12" s="234">
        <f>[7]Sheet1!E8</f>
        <v>0.485979825258255</v>
      </c>
      <c r="H12" s="234">
        <f>[7]Sheet1!F8</f>
        <v>0.22302907705307007</v>
      </c>
      <c r="I12" s="234">
        <f>[7]Sheet1!G8</f>
        <v>3.5019956529140472E-2</v>
      </c>
      <c r="J12" s="234">
        <f>[8]Sheet1!D8</f>
        <v>0.35182589292526245</v>
      </c>
      <c r="K12" s="234">
        <f>[8]Sheet1!E8</f>
        <v>0.43141981959342957</v>
      </c>
      <c r="L12" s="234">
        <f>[8]Sheet1!F8</f>
        <v>0.21675428748130798</v>
      </c>
      <c r="M12" s="234">
        <f>[8]Sheet1!G8</f>
        <v>4.7674957662820816E-2</v>
      </c>
      <c r="N12" s="234">
        <f>[9]Sheet1!D8</f>
        <v>0.2839789092540741</v>
      </c>
      <c r="O12" s="234">
        <f>[9]Sheet1!E8</f>
        <v>0.42812380194664001</v>
      </c>
      <c r="P12" s="234">
        <f>[9]Sheet1!F8</f>
        <v>0.28789728879928589</v>
      </c>
      <c r="Q12" s="234">
        <f>[9]Sheet1!G8</f>
        <v>7.9710192978382111E-2</v>
      </c>
      <c r="R12" s="234"/>
      <c r="S12" s="234"/>
      <c r="T12" s="234"/>
      <c r="U12" s="234"/>
      <c r="W12" s="234">
        <v>0.22530625760555267</v>
      </c>
      <c r="X12" s="234">
        <v>0.47144216299057007</v>
      </c>
      <c r="Y12" s="234">
        <v>0.30325156450271606</v>
      </c>
      <c r="Z12" s="234">
        <v>7.803799957036972E-2</v>
      </c>
      <c r="AA12" s="263">
        <v>0.1788824200630188</v>
      </c>
      <c r="AB12" s="263">
        <v>0.45479068160057068</v>
      </c>
      <c r="AC12" s="263">
        <v>0.36632689833641052</v>
      </c>
      <c r="AD12" s="263">
        <v>0.12479672580957413</v>
      </c>
      <c r="AE12" s="234">
        <v>0.08</v>
      </c>
      <c r="AF12" s="234">
        <v>0.43</v>
      </c>
      <c r="AG12" s="234">
        <v>0.49</v>
      </c>
      <c r="AH12" s="234">
        <v>0.16</v>
      </c>
      <c r="AI12" s="263">
        <v>2.2308528423309326E-2</v>
      </c>
      <c r="AJ12" s="263">
        <v>0.36500334739685059</v>
      </c>
      <c r="AK12" s="263">
        <v>0.61268812417984009</v>
      </c>
      <c r="AL12" s="263">
        <v>0.22879630327224731</v>
      </c>
    </row>
    <row r="13" spans="1:38" ht="14.25">
      <c r="A13" s="129">
        <v>1985</v>
      </c>
      <c r="B13" s="234">
        <f>[6]Sheet1!D9</f>
        <v>0.25405728816986084</v>
      </c>
      <c r="C13" s="234">
        <f>[6]Sheet1!E9</f>
        <v>0.45078039169311523</v>
      </c>
      <c r="D13" s="234">
        <f>[6]Sheet1!F9</f>
        <v>0.29516232013702393</v>
      </c>
      <c r="E13" s="234">
        <f>[6]Sheet1!G9</f>
        <v>8.0038405954837799E-2</v>
      </c>
      <c r="F13" s="234">
        <f>[7]Sheet1!D9</f>
        <v>0.28737360239028931</v>
      </c>
      <c r="G13" s="234">
        <f>[7]Sheet1!E9</f>
        <v>0.48140287399291992</v>
      </c>
      <c r="H13" s="234">
        <f>[7]Sheet1!F9</f>
        <v>0.23122352361679077</v>
      </c>
      <c r="I13" s="234">
        <f>[7]Sheet1!G9</f>
        <v>3.8415983319282532E-2</v>
      </c>
      <c r="J13" s="234">
        <f>[8]Sheet1!D9</f>
        <v>0.33283752202987671</v>
      </c>
      <c r="K13" s="234">
        <f>[8]Sheet1!E9</f>
        <v>0.43181312084197998</v>
      </c>
      <c r="L13" s="234">
        <f>[8]Sheet1!F9</f>
        <v>0.23534935712814331</v>
      </c>
      <c r="M13" s="234">
        <f>[8]Sheet1!G9</f>
        <v>6.015579029917717E-2</v>
      </c>
      <c r="N13" s="234">
        <f>[9]Sheet1!D9</f>
        <v>0.28231707215309143</v>
      </c>
      <c r="O13" s="234">
        <f>[9]Sheet1!E9</f>
        <v>0.42716333270072937</v>
      </c>
      <c r="P13" s="234">
        <f>[9]Sheet1!F9</f>
        <v>0.2905195951461792</v>
      </c>
      <c r="Q13" s="234">
        <f>[9]Sheet1!G9</f>
        <v>8.1600986421108246E-2</v>
      </c>
      <c r="R13" s="234"/>
      <c r="S13" s="234"/>
      <c r="T13" s="234"/>
      <c r="U13" s="234"/>
      <c r="W13" s="234">
        <v>0.22068251669406891</v>
      </c>
      <c r="X13" s="234">
        <v>0.46836894750595093</v>
      </c>
      <c r="Y13" s="234">
        <v>0.31094852089881897</v>
      </c>
      <c r="Z13" s="234">
        <v>8.1322245299816132E-2</v>
      </c>
      <c r="AA13" s="263">
        <v>0.17891228199005127</v>
      </c>
      <c r="AB13" s="263">
        <v>0.45496422052383423</v>
      </c>
      <c r="AC13" s="263">
        <v>0.3661234974861145</v>
      </c>
      <c r="AD13" s="263">
        <v>0.12527525424957275</v>
      </c>
      <c r="AE13" s="234">
        <v>0.08</v>
      </c>
      <c r="AF13" s="234">
        <v>0.42</v>
      </c>
      <c r="AG13" s="234">
        <v>0.49</v>
      </c>
      <c r="AH13" s="234">
        <v>0.16</v>
      </c>
      <c r="AI13" s="263">
        <v>2.4180054664611816E-2</v>
      </c>
      <c r="AJ13" s="263">
        <v>0.36907964944839478</v>
      </c>
      <c r="AK13" s="263">
        <v>0.60674029588699341</v>
      </c>
      <c r="AL13" s="263">
        <v>0.23066528141498566</v>
      </c>
    </row>
    <row r="14" spans="1:38" ht="14.25">
      <c r="A14" s="129">
        <v>1986</v>
      </c>
      <c r="B14" s="234">
        <f>[6]Sheet1!D10</f>
        <v>0.23858937621116638</v>
      </c>
      <c r="C14" s="234">
        <f>[6]Sheet1!E10</f>
        <v>0.46274250745773315</v>
      </c>
      <c r="D14" s="234">
        <f>[6]Sheet1!F10</f>
        <v>0.29866811633110046</v>
      </c>
      <c r="E14" s="234">
        <f>[6]Sheet1!G10</f>
        <v>7.9655349254608154E-2</v>
      </c>
      <c r="F14" s="234">
        <f>[7]Sheet1!D10</f>
        <v>0.26937061548233032</v>
      </c>
      <c r="G14" s="234">
        <f>[7]Sheet1!E10</f>
        <v>0.49364042282104492</v>
      </c>
      <c r="H14" s="234">
        <f>[7]Sheet1!F10</f>
        <v>0.23698896169662476</v>
      </c>
      <c r="I14" s="234">
        <f>[7]Sheet1!G10</f>
        <v>3.8239844143390656E-2</v>
      </c>
      <c r="J14" s="234">
        <f>[8]Sheet1!D10</f>
        <v>0.3469882607460022</v>
      </c>
      <c r="K14" s="234">
        <f>[8]Sheet1!E10</f>
        <v>0.42894405126571655</v>
      </c>
      <c r="L14" s="234">
        <f>[8]Sheet1!F10</f>
        <v>0.22406768798828125</v>
      </c>
      <c r="M14" s="234">
        <f>[8]Sheet1!G10</f>
        <v>5.6299023330211639E-2</v>
      </c>
      <c r="N14" s="234">
        <f>[9]Sheet1!D10</f>
        <v>0.27655693888664246</v>
      </c>
      <c r="O14" s="234">
        <f>[9]Sheet1!E10</f>
        <v>0.4275456964969635</v>
      </c>
      <c r="P14" s="234">
        <f>[9]Sheet1!F10</f>
        <v>0.29589736461639404</v>
      </c>
      <c r="Q14" s="234">
        <f>[9]Sheet1!G10</f>
        <v>8.2560427486896515E-2</v>
      </c>
      <c r="R14" s="234"/>
      <c r="S14" s="234"/>
      <c r="T14" s="234"/>
      <c r="U14" s="234"/>
      <c r="W14" s="234">
        <v>0.21685127913951874</v>
      </c>
      <c r="X14" s="234">
        <v>0.4635772705078125</v>
      </c>
      <c r="Y14" s="234">
        <v>0.31957146525382996</v>
      </c>
      <c r="Z14" s="234">
        <v>8.591490238904953E-2</v>
      </c>
      <c r="AA14" s="263">
        <v>0.17682939767837524</v>
      </c>
      <c r="AB14" s="263">
        <v>0.45885893702507019</v>
      </c>
      <c r="AC14" s="263">
        <v>0.36431166529655457</v>
      </c>
      <c r="AD14" s="263">
        <v>0.1218298003077507</v>
      </c>
      <c r="AE14" s="234">
        <v>0.09</v>
      </c>
      <c r="AF14" s="234">
        <v>0.41</v>
      </c>
      <c r="AG14" s="234">
        <v>0.5</v>
      </c>
      <c r="AH14" s="234">
        <v>0.17</v>
      </c>
      <c r="AI14" s="263">
        <v>2.3816525936126709E-2</v>
      </c>
      <c r="AJ14" s="263">
        <v>0.37090182304382324</v>
      </c>
      <c r="AK14" s="263">
        <v>0.60528165102005005</v>
      </c>
      <c r="AL14" s="263">
        <v>0.22911106050014496</v>
      </c>
    </row>
    <row r="15" spans="1:38" ht="14.25">
      <c r="A15" s="129">
        <v>1987</v>
      </c>
      <c r="B15" s="234">
        <f>[6]Sheet1!D11</f>
        <v>0.23316170275211334</v>
      </c>
      <c r="C15" s="234">
        <f>[6]Sheet1!E11</f>
        <v>0.46948736906051636</v>
      </c>
      <c r="D15" s="234">
        <f>[6]Sheet1!F11</f>
        <v>0.29735094308853149</v>
      </c>
      <c r="E15" s="234">
        <f>[6]Sheet1!G11</f>
        <v>7.8705132007598877E-2</v>
      </c>
      <c r="F15" s="234">
        <f>[7]Sheet1!D11</f>
        <v>0.26335707306861877</v>
      </c>
      <c r="G15" s="234">
        <f>[7]Sheet1!E11</f>
        <v>0.50250738859176636</v>
      </c>
      <c r="H15" s="234">
        <f>[7]Sheet1!F11</f>
        <v>0.23413552343845367</v>
      </c>
      <c r="I15" s="234">
        <f>[7]Sheet1!G11</f>
        <v>3.721243143081665E-2</v>
      </c>
      <c r="J15" s="234">
        <f>[8]Sheet1!D11</f>
        <v>0.35825598239898682</v>
      </c>
      <c r="K15" s="234">
        <f>[8]Sheet1!E11</f>
        <v>0.42666041851043701</v>
      </c>
      <c r="L15" s="234">
        <f>[8]Sheet1!F11</f>
        <v>0.21508358418941498</v>
      </c>
      <c r="M15" s="234">
        <f>[8]Sheet1!G11</f>
        <v>5.3227614611387253E-2</v>
      </c>
      <c r="N15" s="234">
        <f>[9]Sheet1!D11</f>
        <v>0.27221482992172241</v>
      </c>
      <c r="O15" s="234">
        <f>[9]Sheet1!E11</f>
        <v>0.42783397436141968</v>
      </c>
      <c r="P15" s="234">
        <f>[9]Sheet1!F11</f>
        <v>0.29995119571685791</v>
      </c>
      <c r="Q15" s="234">
        <f>[9]Sheet1!G11</f>
        <v>8.328363299369812E-2</v>
      </c>
      <c r="R15" s="234"/>
      <c r="S15" s="234"/>
      <c r="T15" s="234"/>
      <c r="U15" s="234"/>
      <c r="W15" s="234">
        <v>0.21371574699878693</v>
      </c>
      <c r="X15" s="234">
        <v>0.457955002784729</v>
      </c>
      <c r="Y15" s="234">
        <v>0.32832926511764526</v>
      </c>
      <c r="Z15" s="234">
        <v>9.1930754482746124E-2</v>
      </c>
      <c r="AA15" s="263">
        <v>0.17224317789077759</v>
      </c>
      <c r="AB15" s="263">
        <v>0.4515068531036377</v>
      </c>
      <c r="AC15" s="263">
        <v>0.37624996900558472</v>
      </c>
      <c r="AD15" s="263">
        <v>0.13308781385421753</v>
      </c>
      <c r="AE15" s="234">
        <v>0.09</v>
      </c>
      <c r="AF15" s="234">
        <v>0.41</v>
      </c>
      <c r="AG15" s="234">
        <v>0.5</v>
      </c>
      <c r="AH15" s="234">
        <v>0.17</v>
      </c>
      <c r="AI15" s="263">
        <v>2.5556564331054688E-2</v>
      </c>
      <c r="AJ15" s="263">
        <v>0.35866296291351318</v>
      </c>
      <c r="AK15" s="263">
        <v>0.61578047275543213</v>
      </c>
      <c r="AL15" s="263">
        <v>0.24608807265758514</v>
      </c>
    </row>
    <row r="16" spans="1:38" ht="14.25">
      <c r="A16" s="129">
        <v>1988</v>
      </c>
      <c r="B16" s="234">
        <f>[6]Sheet1!D12</f>
        <v>0.23064285516738892</v>
      </c>
      <c r="C16" s="234">
        <f>[6]Sheet1!E12</f>
        <v>0.4683777391910553</v>
      </c>
      <c r="D16" s="234">
        <f>[6]Sheet1!F12</f>
        <v>0.30097940564155579</v>
      </c>
      <c r="E16" s="234">
        <f>[6]Sheet1!G12</f>
        <v>8.0020971596240997E-2</v>
      </c>
      <c r="F16" s="234">
        <f>[7]Sheet1!D12</f>
        <v>0.26078024506568909</v>
      </c>
      <c r="G16" s="234">
        <f>[7]Sheet1!E12</f>
        <v>0.50235825777053833</v>
      </c>
      <c r="H16" s="234">
        <f>[7]Sheet1!F12</f>
        <v>0.23686151206493378</v>
      </c>
      <c r="I16" s="234">
        <f>[7]Sheet1!G12</f>
        <v>3.7868566811084747E-2</v>
      </c>
      <c r="J16" s="234">
        <f>[8]Sheet1!D12</f>
        <v>0.35208728909492493</v>
      </c>
      <c r="K16" s="234">
        <f>[8]Sheet1!E12</f>
        <v>0.42806941270828247</v>
      </c>
      <c r="L16" s="234">
        <f>[8]Sheet1!F12</f>
        <v>0.2198432981967926</v>
      </c>
      <c r="M16" s="234">
        <f>[8]Sheet1!G12</f>
        <v>5.5047880858182907E-2</v>
      </c>
      <c r="N16" s="234">
        <f>[9]Sheet1!D12</f>
        <v>0.26882421970367432</v>
      </c>
      <c r="O16" s="234">
        <f>[9]Sheet1!E12</f>
        <v>0.42805925011634827</v>
      </c>
      <c r="P16" s="234">
        <f>[9]Sheet1!F12</f>
        <v>0.30311653017997742</v>
      </c>
      <c r="Q16" s="234">
        <f>[9]Sheet1!G12</f>
        <v>8.3848357200622559E-2</v>
      </c>
      <c r="R16" s="234"/>
      <c r="S16" s="234"/>
      <c r="T16" s="234"/>
      <c r="U16" s="234"/>
      <c r="W16" s="234">
        <v>0.20929856598377228</v>
      </c>
      <c r="X16" s="234">
        <v>0.45507001876831055</v>
      </c>
      <c r="Y16" s="234">
        <v>0.33563140034675598</v>
      </c>
      <c r="Z16" s="234">
        <v>9.6498124301433563E-2</v>
      </c>
      <c r="AA16" s="263">
        <v>0.16914558410644531</v>
      </c>
      <c r="AB16" s="263">
        <v>0.44126281142234802</v>
      </c>
      <c r="AC16" s="263">
        <v>0.38959160447120667</v>
      </c>
      <c r="AD16" s="263">
        <v>0.14881134033203125</v>
      </c>
      <c r="AE16" s="234">
        <v>0.09</v>
      </c>
      <c r="AF16" s="234">
        <v>0.41</v>
      </c>
      <c r="AG16" s="234">
        <v>0.5</v>
      </c>
      <c r="AH16" s="234">
        <v>0.17</v>
      </c>
      <c r="AI16" s="263">
        <v>2.4438798427581787E-2</v>
      </c>
      <c r="AJ16" s="263">
        <v>0.34818518161773682</v>
      </c>
      <c r="AK16" s="263">
        <v>0.6273760199546814</v>
      </c>
      <c r="AL16" s="263">
        <v>0.26496446132659912</v>
      </c>
    </row>
    <row r="17" spans="1:38" ht="14.25">
      <c r="A17" s="129">
        <v>1989</v>
      </c>
      <c r="B17" s="234">
        <f>[6]Sheet1!D13</f>
        <v>0.22390441596508026</v>
      </c>
      <c r="C17" s="234">
        <f>[6]Sheet1!E13</f>
        <v>0.46942758560180664</v>
      </c>
      <c r="D17" s="234">
        <f>[6]Sheet1!F13</f>
        <v>0.30666801333427429</v>
      </c>
      <c r="E17" s="234">
        <f>[6]Sheet1!G13</f>
        <v>8.2057364284992218E-2</v>
      </c>
      <c r="F17" s="234">
        <f>[7]Sheet1!D13</f>
        <v>0.25277575850486755</v>
      </c>
      <c r="G17" s="234">
        <f>[7]Sheet1!E13</f>
        <v>0.50437915325164795</v>
      </c>
      <c r="H17" s="234">
        <f>[7]Sheet1!F13</f>
        <v>0.24284511804580688</v>
      </c>
      <c r="I17" s="234">
        <f>[7]Sheet1!G13</f>
        <v>3.9283782243728638E-2</v>
      </c>
      <c r="J17" s="234">
        <f>[8]Sheet1!D13</f>
        <v>0.34857270121574402</v>
      </c>
      <c r="K17" s="234">
        <f>[8]Sheet1!E13</f>
        <v>0.42719244956970215</v>
      </c>
      <c r="L17" s="234">
        <f>[8]Sheet1!F13</f>
        <v>0.22423484921455383</v>
      </c>
      <c r="M17" s="234">
        <f>[8]Sheet1!G13</f>
        <v>5.7892981916666031E-2</v>
      </c>
      <c r="N17" s="234">
        <f>[9]Sheet1!D13</f>
        <v>0.266103595495224</v>
      </c>
      <c r="O17" s="234">
        <f>[9]Sheet1!E13</f>
        <v>0.42823976278305054</v>
      </c>
      <c r="P17" s="234">
        <f>[9]Sheet1!F13</f>
        <v>0.30565664172172546</v>
      </c>
      <c r="Q17" s="234">
        <f>[9]Sheet1!G13</f>
        <v>8.4301531314849854E-2</v>
      </c>
      <c r="R17" s="234"/>
      <c r="S17" s="234"/>
      <c r="T17" s="234"/>
      <c r="U17" s="234"/>
      <c r="W17" s="234">
        <v>0.20726488530635834</v>
      </c>
      <c r="X17" s="234">
        <v>0.4558250904083252</v>
      </c>
      <c r="Y17" s="234">
        <v>0.33691000938415527</v>
      </c>
      <c r="Z17" s="234">
        <v>0.10019050538539886</v>
      </c>
      <c r="AA17" s="263">
        <v>0.16898220777511597</v>
      </c>
      <c r="AB17" s="263">
        <v>0.4441986083984375</v>
      </c>
      <c r="AC17" s="263">
        <v>0.38681918382644653</v>
      </c>
      <c r="AD17" s="263">
        <v>0.14465180039405823</v>
      </c>
      <c r="AE17" s="234">
        <v>0.09</v>
      </c>
      <c r="AF17" s="234">
        <v>0.41</v>
      </c>
      <c r="AG17" s="234">
        <v>0.5</v>
      </c>
      <c r="AH17" s="234">
        <v>0.18</v>
      </c>
      <c r="AI17" s="263">
        <v>2.5439560413360596E-2</v>
      </c>
      <c r="AJ17" s="263">
        <v>0.3475530743598938</v>
      </c>
      <c r="AK17" s="263">
        <v>0.62700736522674561</v>
      </c>
      <c r="AL17" s="263">
        <v>0.26571738719940186</v>
      </c>
    </row>
    <row r="18" spans="1:38" ht="14.25">
      <c r="A18" s="129">
        <v>1990</v>
      </c>
      <c r="B18" s="234">
        <f>[6]Sheet1!D14</f>
        <v>0.2257658988237381</v>
      </c>
      <c r="C18" s="234">
        <f>[6]Sheet1!E14</f>
        <v>0.47014379501342773</v>
      </c>
      <c r="D18" s="234">
        <f>[6]Sheet1!F14</f>
        <v>0.30409029126167297</v>
      </c>
      <c r="E18" s="234">
        <f>[6]Sheet1!G14</f>
        <v>8.0959193408489227E-2</v>
      </c>
      <c r="F18" s="234">
        <f>[7]Sheet1!D14</f>
        <v>0.25561434030532837</v>
      </c>
      <c r="G18" s="234">
        <f>[7]Sheet1!E14</f>
        <v>0.50552135705947876</v>
      </c>
      <c r="H18" s="234">
        <f>[7]Sheet1!F14</f>
        <v>0.23886428773403168</v>
      </c>
      <c r="I18" s="234">
        <f>[7]Sheet1!G14</f>
        <v>3.7973880767822266E-2</v>
      </c>
      <c r="J18" s="234">
        <f>[8]Sheet1!D14</f>
        <v>0.35101857781410217</v>
      </c>
      <c r="K18" s="234">
        <f>[8]Sheet1!E14</f>
        <v>0.4289056658744812</v>
      </c>
      <c r="L18" s="234">
        <f>[8]Sheet1!F14</f>
        <v>0.22007574141025543</v>
      </c>
      <c r="M18" s="234">
        <f>[8]Sheet1!G14</f>
        <v>5.4940193891525269E-2</v>
      </c>
      <c r="N18" s="234">
        <f>[9]Sheet1!D14</f>
        <v>0.26387205719947815</v>
      </c>
      <c r="O18" s="234">
        <f>[9]Sheet1!E14</f>
        <v>0.42838782072067261</v>
      </c>
      <c r="P18" s="234">
        <f>[9]Sheet1!F14</f>
        <v>0.30774012207984924</v>
      </c>
      <c r="Q18" s="234">
        <f>[9]Sheet1!G14</f>
        <v>8.4673255681991577E-2</v>
      </c>
      <c r="R18" s="234"/>
      <c r="S18" s="234"/>
      <c r="T18" s="234"/>
      <c r="U18" s="234"/>
      <c r="W18" s="234">
        <v>0.20684058964252472</v>
      </c>
      <c r="X18" s="234">
        <v>0.45986461639404297</v>
      </c>
      <c r="Y18" s="234">
        <v>0.33329480886459351</v>
      </c>
      <c r="Z18" s="234">
        <v>0.10027548670768738</v>
      </c>
      <c r="AA18" s="263">
        <v>0.16785168647766113</v>
      </c>
      <c r="AB18" s="263">
        <v>0.44495022296905518</v>
      </c>
      <c r="AC18" s="263">
        <v>0.38719809055328369</v>
      </c>
      <c r="AD18" s="263">
        <v>0.14543354511260986</v>
      </c>
      <c r="AE18" s="234">
        <v>0.09</v>
      </c>
      <c r="AF18" s="234">
        <v>0.41</v>
      </c>
      <c r="AG18" s="234">
        <v>0.5</v>
      </c>
      <c r="AH18" s="234">
        <v>0.17</v>
      </c>
      <c r="AI18" s="263">
        <v>2.3598670959472656E-2</v>
      </c>
      <c r="AJ18" s="263">
        <v>0.34757131338119507</v>
      </c>
      <c r="AK18" s="263">
        <v>0.62883001565933228</v>
      </c>
      <c r="AL18" s="263">
        <v>0.26657256484031677</v>
      </c>
    </row>
    <row r="19" spans="1:38" ht="14.25">
      <c r="A19" s="129">
        <v>1991</v>
      </c>
      <c r="B19" s="234">
        <f>[6]Sheet1!D15</f>
        <v>0.21263544261455536</v>
      </c>
      <c r="C19" s="234">
        <f>[6]Sheet1!E15</f>
        <v>0.47625154256820679</v>
      </c>
      <c r="D19" s="234">
        <f>[6]Sheet1!F15</f>
        <v>0.31111299991607666</v>
      </c>
      <c r="E19" s="234">
        <f>[6]Sheet1!G15</f>
        <v>8.3179466426372528E-2</v>
      </c>
      <c r="F19" s="234">
        <f>[7]Sheet1!D15</f>
        <v>0.24020394682884216</v>
      </c>
      <c r="G19" s="234">
        <f>[7]Sheet1!E15</f>
        <v>0.51490294933319092</v>
      </c>
      <c r="H19" s="234">
        <f>[7]Sheet1!F15</f>
        <v>0.24489313364028931</v>
      </c>
      <c r="I19" s="234">
        <f>[7]Sheet1!G15</f>
        <v>3.9216432720422745E-2</v>
      </c>
      <c r="J19" s="234">
        <f>[8]Sheet1!D15</f>
        <v>0.35762667655944824</v>
      </c>
      <c r="K19" s="234">
        <f>[8]Sheet1!E15</f>
        <v>0.42533603310585022</v>
      </c>
      <c r="L19" s="234">
        <f>[8]Sheet1!F15</f>
        <v>0.21703729033470154</v>
      </c>
      <c r="M19" s="234">
        <f>[8]Sheet1!G15</f>
        <v>5.4655004292726517E-2</v>
      </c>
      <c r="N19" s="234">
        <f>[9]Sheet1!D15</f>
        <v>0.25470063090324402</v>
      </c>
      <c r="O19" s="234">
        <f>[9]Sheet1!E15</f>
        <v>0.42690134048461914</v>
      </c>
      <c r="P19" s="234">
        <f>[9]Sheet1!F15</f>
        <v>0.31839802861213684</v>
      </c>
      <c r="Q19" s="234">
        <f>[9]Sheet1!G15</f>
        <v>9.0216122567653656E-2</v>
      </c>
      <c r="R19" s="234"/>
      <c r="S19" s="234"/>
      <c r="T19" s="234"/>
      <c r="U19" s="234"/>
      <c r="W19" s="234">
        <v>0.20981006324291229</v>
      </c>
      <c r="X19" s="234">
        <v>0.45826071500778198</v>
      </c>
      <c r="Y19" s="234">
        <v>0.33192923665046692</v>
      </c>
      <c r="Z19" s="234">
        <v>9.7509592771530151E-2</v>
      </c>
      <c r="AA19" s="263">
        <v>0.16606074571609497</v>
      </c>
      <c r="AB19" s="263">
        <v>0.44834655523300171</v>
      </c>
      <c r="AC19" s="263">
        <v>0.38559269905090332</v>
      </c>
      <c r="AD19" s="263">
        <v>0.13891759514808655</v>
      </c>
      <c r="AE19" s="234">
        <v>0.08</v>
      </c>
      <c r="AF19" s="234">
        <v>0.41</v>
      </c>
      <c r="AG19" s="234">
        <v>0.51</v>
      </c>
      <c r="AH19" s="234">
        <v>0.18</v>
      </c>
      <c r="AI19" s="263">
        <v>2.3691058158874512E-2</v>
      </c>
      <c r="AJ19" s="263">
        <v>0.34887361526489258</v>
      </c>
      <c r="AK19" s="263">
        <v>0.62743532657623291</v>
      </c>
      <c r="AL19" s="263">
        <v>0.2599416971206665</v>
      </c>
    </row>
    <row r="20" spans="1:38" ht="14.25">
      <c r="A20" s="129">
        <v>1992</v>
      </c>
      <c r="B20" s="234">
        <f>[6]Sheet1!D16</f>
        <v>0.2030750960111618</v>
      </c>
      <c r="C20" s="234">
        <f>[6]Sheet1!E16</f>
        <v>0.47354018688201904</v>
      </c>
      <c r="D20" s="234">
        <f>[6]Sheet1!F16</f>
        <v>0.32338470220565796</v>
      </c>
      <c r="E20" s="234">
        <f>[6]Sheet1!G16</f>
        <v>8.7509900331497192E-2</v>
      </c>
      <c r="F20" s="234">
        <f>[7]Sheet1!D16</f>
        <v>0.22858737409114838</v>
      </c>
      <c r="G20" s="234">
        <f>[7]Sheet1!E16</f>
        <v>0.51227635145187378</v>
      </c>
      <c r="H20" s="234">
        <f>[7]Sheet1!F16</f>
        <v>0.25913625955581665</v>
      </c>
      <c r="I20" s="234">
        <f>[7]Sheet1!G16</f>
        <v>4.2595919221639633E-2</v>
      </c>
      <c r="J20" s="234">
        <f>[8]Sheet1!D16</f>
        <v>0.3422800600528717</v>
      </c>
      <c r="K20" s="234">
        <f>[8]Sheet1!E16</f>
        <v>0.42782300710678101</v>
      </c>
      <c r="L20" s="234">
        <f>[8]Sheet1!F16</f>
        <v>0.22989693284034729</v>
      </c>
      <c r="M20" s="234">
        <f>[8]Sheet1!G16</f>
        <v>6.0051038861274719E-2</v>
      </c>
      <c r="N20" s="234">
        <f>[9]Sheet1!D16</f>
        <v>0.24875739216804504</v>
      </c>
      <c r="O20" s="234">
        <f>[9]Sheet1!E16</f>
        <v>0.42593801021575928</v>
      </c>
      <c r="P20" s="234">
        <f>[9]Sheet1!F16</f>
        <v>0.32530459761619568</v>
      </c>
      <c r="Q20" s="234">
        <f>[9]Sheet1!G16</f>
        <v>9.3807987868785858E-2</v>
      </c>
      <c r="R20" s="234"/>
      <c r="S20" s="234"/>
      <c r="T20" s="234"/>
      <c r="U20" s="234"/>
      <c r="W20" s="234">
        <v>0.21004535257816315</v>
      </c>
      <c r="X20" s="234">
        <v>0.46312004327774048</v>
      </c>
      <c r="Y20" s="234">
        <v>0.32683458924293518</v>
      </c>
      <c r="Z20" s="234">
        <v>9.5735475420951843E-2</v>
      </c>
      <c r="AA20" s="263">
        <v>0.15819805860519409</v>
      </c>
      <c r="AB20" s="263">
        <v>0.4440155029296875</v>
      </c>
      <c r="AC20" s="263">
        <v>0.39778643846511841</v>
      </c>
      <c r="AD20" s="263">
        <v>0.15014462172985077</v>
      </c>
      <c r="AE20" s="234">
        <v>0.08</v>
      </c>
      <c r="AF20" s="234">
        <v>0.41</v>
      </c>
      <c r="AG20" s="234">
        <v>0.51</v>
      </c>
      <c r="AH20" s="234">
        <v>0.17</v>
      </c>
      <c r="AI20" s="263">
        <v>2.1449685096740723E-2</v>
      </c>
      <c r="AJ20" s="263">
        <v>0.33601295948028564</v>
      </c>
      <c r="AK20" s="263">
        <v>0.64253735542297363</v>
      </c>
      <c r="AL20" s="263">
        <v>0.27566269040107727</v>
      </c>
    </row>
    <row r="21" spans="1:38" ht="14.25">
      <c r="A21" s="129">
        <v>1993</v>
      </c>
      <c r="B21" s="234">
        <f>[6]Sheet1!D17</f>
        <v>0.19360072910785675</v>
      </c>
      <c r="C21" s="234">
        <f>[6]Sheet1!E17</f>
        <v>0.47097432613372803</v>
      </c>
      <c r="D21" s="234">
        <f>[6]Sheet1!F17</f>
        <v>0.33542492985725403</v>
      </c>
      <c r="E21" s="234">
        <f>[6]Sheet1!G17</f>
        <v>9.1951832175254822E-2</v>
      </c>
      <c r="F21" s="234">
        <f>[7]Sheet1!D17</f>
        <v>0.21708886325359344</v>
      </c>
      <c r="G21" s="234">
        <f>[7]Sheet1!E17</f>
        <v>0.51092678308486938</v>
      </c>
      <c r="H21" s="234">
        <f>[7]Sheet1!F17</f>
        <v>0.27198436856269836</v>
      </c>
      <c r="I21" s="234">
        <f>[7]Sheet1!G17</f>
        <v>4.5486554503440857E-2</v>
      </c>
      <c r="J21" s="234">
        <f>[8]Sheet1!D17</f>
        <v>0.3318922221660614</v>
      </c>
      <c r="K21" s="234">
        <f>[8]Sheet1!E17</f>
        <v>0.42950659990310669</v>
      </c>
      <c r="L21" s="234">
        <f>[8]Sheet1!F17</f>
        <v>0.2386011928319931</v>
      </c>
      <c r="M21" s="234">
        <f>[8]Sheet1!G17</f>
        <v>6.3703440129756927E-2</v>
      </c>
      <c r="N21" s="234">
        <f>[9]Sheet1!D17</f>
        <v>0.24459327757358551</v>
      </c>
      <c r="O21" s="234">
        <f>[9]Sheet1!E17</f>
        <v>0.42526286840438843</v>
      </c>
      <c r="P21" s="234">
        <f>[9]Sheet1!F17</f>
        <v>0.33014383912086487</v>
      </c>
      <c r="Q21" s="234">
        <f>[9]Sheet1!G17</f>
        <v>9.6324734389781952E-2</v>
      </c>
      <c r="R21" s="234"/>
      <c r="S21" s="234"/>
      <c r="T21" s="234"/>
      <c r="U21" s="234"/>
      <c r="W21" s="234">
        <v>0.20583111047744751</v>
      </c>
      <c r="X21" s="234">
        <v>0.46444433927536011</v>
      </c>
      <c r="Y21" s="234">
        <v>0.32972455024719238</v>
      </c>
      <c r="Z21" s="234">
        <v>0.10026488453149796</v>
      </c>
      <c r="AA21" s="263">
        <v>0.15885192155838013</v>
      </c>
      <c r="AB21" s="263">
        <v>0.44553688168525696</v>
      </c>
      <c r="AC21" s="263">
        <v>0.39561119675636292</v>
      </c>
      <c r="AD21" s="263">
        <v>0.14642144739627838</v>
      </c>
      <c r="AE21" s="234">
        <v>0.08</v>
      </c>
      <c r="AF21" s="234">
        <v>0.41</v>
      </c>
      <c r="AG21" s="234">
        <v>0.51</v>
      </c>
      <c r="AH21" s="234">
        <v>0.19</v>
      </c>
      <c r="AI21" s="263">
        <v>2.0361840724945068E-2</v>
      </c>
      <c r="AJ21" s="263">
        <v>0.3339235782623291</v>
      </c>
      <c r="AK21" s="263">
        <v>0.64571458101272583</v>
      </c>
      <c r="AL21" s="263">
        <v>0.2768685519695282</v>
      </c>
    </row>
    <row r="22" spans="1:38" ht="14.25">
      <c r="A22" s="129">
        <v>1994</v>
      </c>
      <c r="B22" s="234">
        <f>[6]Sheet1!D18</f>
        <v>0.18962086737155914</v>
      </c>
      <c r="C22" s="234">
        <f>[6]Sheet1!E18</f>
        <v>0.47065556049346924</v>
      </c>
      <c r="D22" s="234">
        <f>[6]Sheet1!F18</f>
        <v>0.33972355723381042</v>
      </c>
      <c r="E22" s="234">
        <f>[6]Sheet1!G18</f>
        <v>9.438411146402359E-2</v>
      </c>
      <c r="F22" s="234">
        <f>[7]Sheet1!D18</f>
        <v>0.21244208514690399</v>
      </c>
      <c r="G22" s="234">
        <f>[7]Sheet1!E18</f>
        <v>0.51243025064468384</v>
      </c>
      <c r="H22" s="234">
        <f>[7]Sheet1!F18</f>
        <v>0.27512767910957336</v>
      </c>
      <c r="I22" s="234">
        <f>[7]Sheet1!G18</f>
        <v>4.6311322599649429E-2</v>
      </c>
      <c r="J22" s="234">
        <f>[8]Sheet1!D18</f>
        <v>0.32915043830871582</v>
      </c>
      <c r="K22" s="234">
        <f>[8]Sheet1!E18</f>
        <v>0.43023112416267395</v>
      </c>
      <c r="L22" s="234">
        <f>[8]Sheet1!F18</f>
        <v>0.24061843752861023</v>
      </c>
      <c r="M22" s="234">
        <f>[8]Sheet1!G18</f>
        <v>6.4724408090114594E-2</v>
      </c>
      <c r="N22" s="234">
        <f>[9]Sheet1!D18</f>
        <v>0.24151305854320526</v>
      </c>
      <c r="O22" s="234">
        <f>[9]Sheet1!E18</f>
        <v>0.42476361989974976</v>
      </c>
      <c r="P22" s="234">
        <f>[9]Sheet1!F18</f>
        <v>0.33372330665588379</v>
      </c>
      <c r="Q22" s="234">
        <f>[9]Sheet1!G18</f>
        <v>9.8186291754245758E-2</v>
      </c>
      <c r="R22" s="234"/>
      <c r="S22" s="234"/>
      <c r="T22" s="234"/>
      <c r="U22" s="234"/>
      <c r="W22" s="234">
        <v>0.20538081228733063</v>
      </c>
      <c r="X22" s="234">
        <v>0.46650296449661255</v>
      </c>
      <c r="Y22" s="234">
        <v>0.32811620831489563</v>
      </c>
      <c r="Z22" s="234">
        <v>9.8625011742115021E-2</v>
      </c>
      <c r="AA22" s="263">
        <v>0.15768694877624512</v>
      </c>
      <c r="AB22" s="263">
        <v>0.44370794296264648</v>
      </c>
      <c r="AC22" s="263">
        <v>0.3986051082611084</v>
      </c>
      <c r="AD22" s="263">
        <v>0.14686013758182526</v>
      </c>
      <c r="AE22" s="234">
        <v>0.08</v>
      </c>
      <c r="AF22" s="234">
        <v>0.41</v>
      </c>
      <c r="AG22" s="234">
        <v>0.51</v>
      </c>
      <c r="AH22" s="234">
        <v>0.19</v>
      </c>
      <c r="AI22" s="263">
        <v>1.8492162227630615E-2</v>
      </c>
      <c r="AJ22" s="263">
        <v>0.33518165349960327</v>
      </c>
      <c r="AK22" s="263">
        <v>0.64632618427276611</v>
      </c>
      <c r="AL22" s="263">
        <v>0.27605798840522766</v>
      </c>
    </row>
    <row r="23" spans="1:38" ht="14.25">
      <c r="A23" s="129">
        <v>1995</v>
      </c>
      <c r="B23" s="234">
        <f>[6]Sheet1!D19</f>
        <v>0.19323134422302246</v>
      </c>
      <c r="C23" s="234">
        <f>[6]Sheet1!E19</f>
        <v>0.47124648094177246</v>
      </c>
      <c r="D23" s="234">
        <f>[6]Sheet1!F19</f>
        <v>0.33552217483520508</v>
      </c>
      <c r="E23" s="234">
        <f>[6]Sheet1!G19</f>
        <v>9.289068728685379E-2</v>
      </c>
      <c r="F23" s="234">
        <f>[7]Sheet1!D19</f>
        <v>0.21710339188575745</v>
      </c>
      <c r="G23" s="234">
        <f>[7]Sheet1!E19</f>
        <v>0.5122145414352417</v>
      </c>
      <c r="H23" s="234">
        <f>[7]Sheet1!F19</f>
        <v>0.27068206667900085</v>
      </c>
      <c r="I23" s="234">
        <f>[7]Sheet1!G19</f>
        <v>4.5886751264333725E-2</v>
      </c>
      <c r="J23" s="234">
        <f>[8]Sheet1!D19</f>
        <v>0.32746818661689758</v>
      </c>
      <c r="K23" s="234">
        <f>[8]Sheet1!E19</f>
        <v>0.43067562580108643</v>
      </c>
      <c r="L23" s="234">
        <f>[8]Sheet1!F19</f>
        <v>0.2418561726808548</v>
      </c>
      <c r="M23" s="234">
        <f>[8]Sheet1!G19</f>
        <v>6.5350882709026337E-2</v>
      </c>
      <c r="N23" s="234">
        <f>[9]Sheet1!D19</f>
        <v>0.23914240300655365</v>
      </c>
      <c r="O23" s="234">
        <f>[9]Sheet1!E19</f>
        <v>0.42437940835952759</v>
      </c>
      <c r="P23" s="234">
        <f>[9]Sheet1!F19</f>
        <v>0.33647820353507996</v>
      </c>
      <c r="Q23" s="234">
        <f>[9]Sheet1!G19</f>
        <v>9.9619008600711823E-2</v>
      </c>
      <c r="R23" s="234">
        <f>[10]Sheet1!D19</f>
        <v>0.16008758544921875</v>
      </c>
      <c r="S23" s="234">
        <f>[10]Sheet1!E19</f>
        <v>0.43180617690086365</v>
      </c>
      <c r="T23" s="234">
        <f>[10]Sheet1!F19</f>
        <v>0.4081062376499176</v>
      </c>
      <c r="U23" s="234">
        <f>[10]Sheet1!G19</f>
        <v>0.15797246992588043</v>
      </c>
      <c r="W23" s="234">
        <v>0.20357413589954376</v>
      </c>
      <c r="X23" s="234">
        <v>0.47053235769271851</v>
      </c>
      <c r="Y23" s="234">
        <v>0.32589352130889893</v>
      </c>
      <c r="Z23" s="234">
        <v>9.7166411578655243E-2</v>
      </c>
      <c r="AA23" s="263">
        <v>0.15365332365036011</v>
      </c>
      <c r="AB23" s="263">
        <v>0.43973857164382935</v>
      </c>
      <c r="AC23" s="263">
        <v>0.40660810470581055</v>
      </c>
      <c r="AD23" s="263">
        <v>0.15284740924835205</v>
      </c>
      <c r="AE23" s="234">
        <v>0.08</v>
      </c>
      <c r="AF23" s="234">
        <v>0.41</v>
      </c>
      <c r="AG23" s="234">
        <v>0.51</v>
      </c>
      <c r="AH23" s="234">
        <v>0.2</v>
      </c>
      <c r="AI23" s="263">
        <v>1.6612708568572998E-2</v>
      </c>
      <c r="AJ23" s="263">
        <v>0.33333998918533325</v>
      </c>
      <c r="AK23" s="263">
        <v>0.65004730224609375</v>
      </c>
      <c r="AL23" s="263">
        <v>0.27918201684951782</v>
      </c>
    </row>
    <row r="24" spans="1:38" ht="14.25">
      <c r="A24" s="129">
        <v>1996</v>
      </c>
      <c r="B24" s="234">
        <f>[6]Sheet1!D20</f>
        <v>0.19916091859340668</v>
      </c>
      <c r="C24" s="234">
        <f>[6]Sheet1!E20</f>
        <v>0.46536678075790405</v>
      </c>
      <c r="D24" s="234">
        <f>[6]Sheet1!F20</f>
        <v>0.33547228574752808</v>
      </c>
      <c r="E24" s="234">
        <f>[6]Sheet1!G20</f>
        <v>9.5508173108100891E-2</v>
      </c>
      <c r="F24" s="234">
        <f>[7]Sheet1!D20</f>
        <v>0.22711250185966492</v>
      </c>
      <c r="G24" s="234">
        <f>[7]Sheet1!E20</f>
        <v>0.51020073890686035</v>
      </c>
      <c r="H24" s="234">
        <f>[7]Sheet1!F20</f>
        <v>0.26268672943115234</v>
      </c>
      <c r="I24" s="234">
        <f>[7]Sheet1!G20</f>
        <v>4.4803265482187271E-2</v>
      </c>
      <c r="J24" s="234">
        <f>[8]Sheet1!D20</f>
        <v>0.32728779315948486</v>
      </c>
      <c r="K24" s="234">
        <f>[8]Sheet1!E20</f>
        <v>0.43079680204391479</v>
      </c>
      <c r="L24" s="234">
        <f>[8]Sheet1!F20</f>
        <v>0.24191540479660034</v>
      </c>
      <c r="M24" s="234">
        <f>[8]Sheet1!G20</f>
        <v>6.4554199576377869E-2</v>
      </c>
      <c r="N24" s="234">
        <f>[9]Sheet1!D20</f>
        <v>0.24091540277004242</v>
      </c>
      <c r="O24" s="234">
        <f>[9]Sheet1!E20</f>
        <v>0.42413663864135742</v>
      </c>
      <c r="P24" s="234">
        <f>[9]Sheet1!F20</f>
        <v>0.33494794368743896</v>
      </c>
      <c r="Q24" s="234">
        <f>[9]Sheet1!G20</f>
        <v>0.10106387734413147</v>
      </c>
      <c r="R24" s="234"/>
      <c r="S24" s="234"/>
      <c r="T24" s="234"/>
      <c r="U24" s="234"/>
      <c r="W24" s="234">
        <v>0.20814433693885803</v>
      </c>
      <c r="X24" s="234">
        <v>0.46162933111190796</v>
      </c>
      <c r="Y24" s="234">
        <v>0.33022633194923401</v>
      </c>
      <c r="Z24" s="234">
        <v>0.10555756092071533</v>
      </c>
      <c r="AA24" s="263">
        <v>0.15068066120147705</v>
      </c>
      <c r="AB24" s="263">
        <v>0.43383011221885681</v>
      </c>
      <c r="AC24" s="263">
        <v>0.41548922657966614</v>
      </c>
      <c r="AD24" s="263">
        <v>0.15964600443840027</v>
      </c>
      <c r="AE24" s="234">
        <v>0.08</v>
      </c>
      <c r="AF24" s="234">
        <v>0.38</v>
      </c>
      <c r="AG24" s="234">
        <v>0.54</v>
      </c>
      <c r="AH24" s="234">
        <v>0.23</v>
      </c>
      <c r="AI24" s="263">
        <v>1.4950811862945557E-2</v>
      </c>
      <c r="AJ24" s="263">
        <v>0.33062469959259033</v>
      </c>
      <c r="AK24" s="263">
        <v>0.65442448854446411</v>
      </c>
      <c r="AL24" s="263">
        <v>0.28577533364295959</v>
      </c>
    </row>
    <row r="25" spans="1:38" ht="14.25">
      <c r="A25" s="129">
        <v>1997</v>
      </c>
      <c r="B25" s="234">
        <f>[6]Sheet1!D21</f>
        <v>0.19901563227176666</v>
      </c>
      <c r="C25" s="234">
        <f>[6]Sheet1!E21</f>
        <v>0.46523416042327881</v>
      </c>
      <c r="D25" s="234">
        <f>[6]Sheet1!F21</f>
        <v>0.33575022220611572</v>
      </c>
      <c r="E25" s="234">
        <f>[6]Sheet1!G21</f>
        <v>9.5521926879882813E-2</v>
      </c>
      <c r="F25" s="234">
        <f>[7]Sheet1!D21</f>
        <v>0.22692073881626129</v>
      </c>
      <c r="G25" s="234">
        <f>[7]Sheet1!E21</f>
        <v>0.50810211896896362</v>
      </c>
      <c r="H25" s="234">
        <f>[7]Sheet1!F21</f>
        <v>0.26497715711593628</v>
      </c>
      <c r="I25" s="234">
        <f>[7]Sheet1!G21</f>
        <v>4.5390680432319641E-2</v>
      </c>
      <c r="J25" s="234">
        <f>[8]Sheet1!D21</f>
        <v>0.31717768311500549</v>
      </c>
      <c r="K25" s="234">
        <f>[8]Sheet1!E21</f>
        <v>0.43403652310371399</v>
      </c>
      <c r="L25" s="234">
        <f>[8]Sheet1!F21</f>
        <v>0.24878579378128052</v>
      </c>
      <c r="M25" s="234">
        <f>[8]Sheet1!G21</f>
        <v>6.7708700895309448E-2</v>
      </c>
      <c r="N25" s="234">
        <f>[9]Sheet1!D21</f>
        <v>0.23914250731468201</v>
      </c>
      <c r="O25" s="234">
        <f>[9]Sheet1!E21</f>
        <v>0.42437940835952759</v>
      </c>
      <c r="P25" s="234">
        <f>[9]Sheet1!F21</f>
        <v>0.33647808432579041</v>
      </c>
      <c r="Q25" s="234">
        <f>[9]Sheet1!G21</f>
        <v>9.9618971347808838E-2</v>
      </c>
      <c r="R25" s="234"/>
      <c r="S25" s="234"/>
      <c r="T25" s="234"/>
      <c r="U25" s="234"/>
      <c r="W25" s="234">
        <v>0.20751945674419403</v>
      </c>
      <c r="X25" s="234">
        <v>0.45913326740264893</v>
      </c>
      <c r="Y25" s="234">
        <v>0.33334729075431824</v>
      </c>
      <c r="Z25" s="234">
        <v>0.11057137697935104</v>
      </c>
      <c r="AA25" s="263">
        <v>0.14849019050598145</v>
      </c>
      <c r="AB25" s="263">
        <v>0.4287860095500946</v>
      </c>
      <c r="AC25" s="263">
        <v>0.42272379994392395</v>
      </c>
      <c r="AD25" s="263">
        <v>0.16628000140190125</v>
      </c>
      <c r="AE25" s="234">
        <v>7.0000000000000007E-2</v>
      </c>
      <c r="AF25" s="234">
        <v>0.38</v>
      </c>
      <c r="AG25" s="234">
        <v>0.55000000000000004</v>
      </c>
      <c r="AH25" s="234">
        <v>0.25</v>
      </c>
      <c r="AI25" s="263">
        <v>1.2342512607574463E-2</v>
      </c>
      <c r="AJ25" s="263">
        <v>0.3278043270111084</v>
      </c>
      <c r="AK25" s="263">
        <v>0.65985316038131714</v>
      </c>
      <c r="AL25" s="263">
        <v>0.29462435841560364</v>
      </c>
    </row>
    <row r="26" spans="1:38" ht="14.25">
      <c r="A26" s="129">
        <v>1998</v>
      </c>
      <c r="B26" s="234">
        <f>[6]Sheet1!D22</f>
        <v>0.1996334046125412</v>
      </c>
      <c r="C26" s="234">
        <f>[6]Sheet1!E22</f>
        <v>0.46130019426345825</v>
      </c>
      <c r="D26" s="234">
        <f>[6]Sheet1!F22</f>
        <v>0.33906638622283936</v>
      </c>
      <c r="E26" s="234">
        <f>[6]Sheet1!G22</f>
        <v>9.8411008715629578E-2</v>
      </c>
      <c r="F26" s="234">
        <f>[7]Sheet1!D22</f>
        <v>0.22828997671604156</v>
      </c>
      <c r="G26" s="234">
        <f>[7]Sheet1!E22</f>
        <v>0.50427824258804321</v>
      </c>
      <c r="H26" s="234">
        <f>[7]Sheet1!F22</f>
        <v>0.26743179559707642</v>
      </c>
      <c r="I26" s="234">
        <f>[7]Sheet1!G22</f>
        <v>4.727032408118248E-2</v>
      </c>
      <c r="J26" s="234">
        <f>[8]Sheet1!D22</f>
        <v>0.31159964203834534</v>
      </c>
      <c r="K26" s="234">
        <f>[8]Sheet1!E22</f>
        <v>0.43414869904518127</v>
      </c>
      <c r="L26" s="234">
        <f>[8]Sheet1!F22</f>
        <v>0.25425165891647339</v>
      </c>
      <c r="M26" s="234">
        <f>[8]Sheet1!G22</f>
        <v>7.051502913236618E-2</v>
      </c>
      <c r="N26" s="234">
        <f>[9]Sheet1!D22</f>
        <v>0.24347440898418427</v>
      </c>
      <c r="O26" s="234">
        <f>[9]Sheet1!E22</f>
        <v>0.42378616333007813</v>
      </c>
      <c r="P26" s="234">
        <f>[9]Sheet1!F22</f>
        <v>0.3327394425868988</v>
      </c>
      <c r="Q26" s="234">
        <f>[9]Sheet1!G22</f>
        <v>0.10314937680959702</v>
      </c>
      <c r="R26" s="234"/>
      <c r="S26" s="234"/>
      <c r="T26" s="234"/>
      <c r="U26" s="234"/>
      <c r="W26" s="234">
        <v>0.20845603942871094</v>
      </c>
      <c r="X26" s="234">
        <v>0.45568543672561646</v>
      </c>
      <c r="Y26" s="234">
        <v>0.33585852384567261</v>
      </c>
      <c r="Z26" s="234">
        <v>0.11261700093746185</v>
      </c>
      <c r="AA26" s="263">
        <v>0.14897811412811279</v>
      </c>
      <c r="AB26" s="263">
        <v>0.42469078302383423</v>
      </c>
      <c r="AC26" s="263">
        <v>0.42633110284805298</v>
      </c>
      <c r="AD26" s="263">
        <v>0.16924038529396057</v>
      </c>
      <c r="AE26" s="234">
        <v>7.0000000000000007E-2</v>
      </c>
      <c r="AF26" s="234">
        <v>0.37</v>
      </c>
      <c r="AG26" s="234">
        <v>0.56000000000000005</v>
      </c>
      <c r="AH26" s="234">
        <v>0.27</v>
      </c>
      <c r="AI26" s="263">
        <v>1.2219011783599854E-2</v>
      </c>
      <c r="AJ26" s="263">
        <v>0.31986713409423828</v>
      </c>
      <c r="AK26" s="263">
        <v>0.66791385412216187</v>
      </c>
      <c r="AL26" s="263">
        <v>0.30704393982887268</v>
      </c>
    </row>
    <row r="27" spans="1:38" ht="14.25">
      <c r="A27" s="129">
        <v>1999</v>
      </c>
      <c r="B27" s="234">
        <f>[6]Sheet1!D23</f>
        <v>0.19264936447143555</v>
      </c>
      <c r="C27" s="234">
        <f>[6]Sheet1!E23</f>
        <v>0.46268999576568604</v>
      </c>
      <c r="D27" s="234">
        <f>[6]Sheet1!F23</f>
        <v>0.34466063976287842</v>
      </c>
      <c r="E27" s="234">
        <f>[6]Sheet1!G23</f>
        <v>9.9266096949577332E-2</v>
      </c>
      <c r="F27" s="234">
        <f>[7]Sheet1!D23</f>
        <v>0.21965596079826355</v>
      </c>
      <c r="G27" s="234">
        <f>[7]Sheet1!E23</f>
        <v>0.50693249702453613</v>
      </c>
      <c r="H27" s="234">
        <f>[7]Sheet1!F23</f>
        <v>0.27341157197952271</v>
      </c>
      <c r="I27" s="234">
        <f>[7]Sheet1!G23</f>
        <v>4.8273023217916489E-2</v>
      </c>
      <c r="J27" s="234">
        <f>[8]Sheet1!D23</f>
        <v>0.30638548731803894</v>
      </c>
      <c r="K27" s="234">
        <f>[8]Sheet1!E23</f>
        <v>0.43531021475791931</v>
      </c>
      <c r="L27" s="234">
        <f>[8]Sheet1!F23</f>
        <v>0.25830429792404175</v>
      </c>
      <c r="M27" s="234">
        <f>[8]Sheet1!G23</f>
        <v>7.2088852524757385E-2</v>
      </c>
      <c r="N27" s="234">
        <f>[9]Sheet1!D23</f>
        <v>0.24049445986747742</v>
      </c>
      <c r="O27" s="234">
        <f>[9]Sheet1!E23</f>
        <v>0.42246031761169434</v>
      </c>
      <c r="P27" s="234">
        <f>[9]Sheet1!F23</f>
        <v>0.33704522252082825</v>
      </c>
      <c r="Q27" s="234">
        <f>[9]Sheet1!G23</f>
        <v>0.10339172929525375</v>
      </c>
      <c r="R27" s="234"/>
      <c r="S27" s="234"/>
      <c r="T27" s="234"/>
      <c r="U27" s="234"/>
      <c r="W27" s="234">
        <v>0.20947718620300293</v>
      </c>
      <c r="X27" s="234">
        <v>0.45405396819114685</v>
      </c>
      <c r="Y27" s="234">
        <v>0.33646884560585022</v>
      </c>
      <c r="Z27" s="234">
        <v>0.11321687698364258</v>
      </c>
      <c r="AA27" s="263">
        <v>0.14764267206192017</v>
      </c>
      <c r="AB27" s="263">
        <v>0.41886699199676514</v>
      </c>
      <c r="AC27" s="263">
        <v>0.4334903359413147</v>
      </c>
      <c r="AD27" s="263">
        <v>0.1770617663860321</v>
      </c>
      <c r="AE27" s="234">
        <v>7.0000000000000007E-2</v>
      </c>
      <c r="AF27" s="234">
        <v>0.36</v>
      </c>
      <c r="AG27" s="234">
        <v>0.56999999999999995</v>
      </c>
      <c r="AH27" s="234">
        <v>0.28000000000000003</v>
      </c>
      <c r="AI27" s="263">
        <v>1.4356315135955811E-2</v>
      </c>
      <c r="AJ27" s="263">
        <v>0.31533068418502808</v>
      </c>
      <c r="AK27" s="263">
        <v>0.67031300067901611</v>
      </c>
      <c r="AL27" s="263">
        <v>0.31470489501953125</v>
      </c>
    </row>
    <row r="28" spans="1:38" ht="14.25">
      <c r="A28" s="129">
        <v>2000</v>
      </c>
      <c r="B28" s="234">
        <f>[6]Sheet1!D24</f>
        <v>0.18068452179431915</v>
      </c>
      <c r="C28" s="234">
        <f>[6]Sheet1!E24</f>
        <v>0.46366840600967407</v>
      </c>
      <c r="D28" s="234">
        <f>[6]Sheet1!F24</f>
        <v>0.35564708709716797</v>
      </c>
      <c r="E28" s="234">
        <f>[6]Sheet1!G24</f>
        <v>0.10372622311115265</v>
      </c>
      <c r="F28" s="234">
        <f>[7]Sheet1!D24</f>
        <v>0.20640701055526733</v>
      </c>
      <c r="G28" s="234">
        <f>[7]Sheet1!E24</f>
        <v>0.50884681940078735</v>
      </c>
      <c r="H28" s="234">
        <f>[7]Sheet1!F24</f>
        <v>0.28474617004394531</v>
      </c>
      <c r="I28" s="234">
        <f>[7]Sheet1!G24</f>
        <v>5.1704838871955872E-2</v>
      </c>
      <c r="J28" s="234">
        <f>[8]Sheet1!D24</f>
        <v>0.29750394821166992</v>
      </c>
      <c r="K28" s="234">
        <f>[8]Sheet1!E24</f>
        <v>0.43761387467384338</v>
      </c>
      <c r="L28" s="234">
        <f>[8]Sheet1!F24</f>
        <v>0.26488217711448669</v>
      </c>
      <c r="M28" s="234">
        <f>[8]Sheet1!G24</f>
        <v>7.4646949768066406E-2</v>
      </c>
      <c r="N28" s="234">
        <f>[9]Sheet1!D24</f>
        <v>0.22539490461349487</v>
      </c>
      <c r="O28" s="234">
        <f>[9]Sheet1!E24</f>
        <v>0.41574376821517944</v>
      </c>
      <c r="P28" s="234">
        <f>[9]Sheet1!F24</f>
        <v>0.35886132717132568</v>
      </c>
      <c r="Q28" s="234">
        <f>[9]Sheet1!G24</f>
        <v>0.12044104188680649</v>
      </c>
      <c r="R28" s="234"/>
      <c r="S28" s="234"/>
      <c r="T28" s="234"/>
      <c r="U28" s="234"/>
      <c r="W28" s="234">
        <v>0.21138057112693787</v>
      </c>
      <c r="X28" s="234">
        <v>0.4480341374874115</v>
      </c>
      <c r="Y28" s="234">
        <v>0.34058529138565063</v>
      </c>
      <c r="Z28" s="234">
        <v>0.11805012077093124</v>
      </c>
      <c r="AA28" s="263">
        <v>0.14612317085266113</v>
      </c>
      <c r="AB28" s="263">
        <v>0.41503855586051941</v>
      </c>
      <c r="AC28" s="263">
        <v>0.43883827328681946</v>
      </c>
      <c r="AD28" s="263">
        <v>0.18267036974430084</v>
      </c>
      <c r="AE28" s="234">
        <v>7.0000000000000007E-2</v>
      </c>
      <c r="AF28" s="234">
        <v>0.36</v>
      </c>
      <c r="AG28" s="234">
        <v>0.56999999999999995</v>
      </c>
      <c r="AH28" s="234">
        <v>0.28000000000000003</v>
      </c>
      <c r="AI28" s="263">
        <v>1.3808727264404297E-2</v>
      </c>
      <c r="AJ28" s="263">
        <v>0.31243354082107544</v>
      </c>
      <c r="AK28" s="263">
        <v>0.67375773191452026</v>
      </c>
      <c r="AL28" s="263">
        <v>0.32299152016639709</v>
      </c>
    </row>
    <row r="29" spans="1:38" ht="14.25">
      <c r="A29" s="129">
        <v>2001</v>
      </c>
      <c r="B29" s="234">
        <f>[6]Sheet1!D25</f>
        <v>0.17478859424591064</v>
      </c>
      <c r="C29" s="234">
        <f>[6]Sheet1!E25</f>
        <v>0.46198004484176636</v>
      </c>
      <c r="D29" s="234">
        <f>[6]Sheet1!F25</f>
        <v>0.363231360912323</v>
      </c>
      <c r="E29" s="234">
        <f>[6]Sheet1!G25</f>
        <v>0.10868169367313385</v>
      </c>
      <c r="F29" s="234">
        <f>[7]Sheet1!D25</f>
        <v>0.19953535497188568</v>
      </c>
      <c r="G29" s="234">
        <f>[7]Sheet1!E25</f>
        <v>0.50885969400405884</v>
      </c>
      <c r="H29" s="234">
        <f>[7]Sheet1!F25</f>
        <v>0.29160496592521667</v>
      </c>
      <c r="I29" s="234">
        <f>[7]Sheet1!G25</f>
        <v>5.484158918261528E-2</v>
      </c>
      <c r="J29" s="234">
        <f>[8]Sheet1!D25</f>
        <v>0.28976219892501831</v>
      </c>
      <c r="K29" s="234">
        <f>[8]Sheet1!E25</f>
        <v>0.43477770686149597</v>
      </c>
      <c r="L29" s="234">
        <f>[8]Sheet1!F25</f>
        <v>0.27546009421348572</v>
      </c>
      <c r="M29" s="234">
        <f>[8]Sheet1!G25</f>
        <v>8.1170648336410522E-2</v>
      </c>
      <c r="N29" s="234">
        <f>[9]Sheet1!D25</f>
        <v>0.22065155208110809</v>
      </c>
      <c r="O29" s="234">
        <f>[9]Sheet1!E25</f>
        <v>0.41518431901931763</v>
      </c>
      <c r="P29" s="234">
        <f>[9]Sheet1!F25</f>
        <v>0.36416414380073547</v>
      </c>
      <c r="Q29" s="234">
        <f>[9]Sheet1!G25</f>
        <v>0.12304230034351349</v>
      </c>
      <c r="R29" s="234"/>
      <c r="S29" s="234"/>
      <c r="T29" s="234"/>
      <c r="U29" s="234"/>
      <c r="W29" s="234">
        <v>0.21158528327941895</v>
      </c>
      <c r="X29" s="234">
        <v>0.44500970840454102</v>
      </c>
      <c r="Y29" s="234">
        <v>0.34340500831604004</v>
      </c>
      <c r="Z29" s="234">
        <v>0.11999892443418503</v>
      </c>
      <c r="AA29" s="263">
        <v>0.14946472644805908</v>
      </c>
      <c r="AB29" s="263">
        <v>0.422525554895401</v>
      </c>
      <c r="AC29" s="263">
        <v>0.42800971865653992</v>
      </c>
      <c r="AD29" s="263">
        <v>0.17269128561019897</v>
      </c>
      <c r="AE29" s="234">
        <v>7.0000000000000007E-2</v>
      </c>
      <c r="AF29" s="234">
        <v>0.37</v>
      </c>
      <c r="AG29" s="234">
        <v>0.56000000000000005</v>
      </c>
      <c r="AH29" s="234">
        <v>0.27</v>
      </c>
      <c r="AI29" s="263">
        <v>1.315462589263916E-2</v>
      </c>
      <c r="AJ29" s="263">
        <v>0.32237136363983154</v>
      </c>
      <c r="AK29" s="263">
        <v>0.6644740104675293</v>
      </c>
      <c r="AL29" s="263">
        <v>0.31334158778190613</v>
      </c>
    </row>
    <row r="30" spans="1:38" ht="14.25">
      <c r="A30" s="129">
        <v>2002</v>
      </c>
      <c r="B30" s="234">
        <f>[6]Sheet1!D26</f>
        <v>0.16210168600082397</v>
      </c>
      <c r="C30" s="234">
        <f>[6]Sheet1!E26</f>
        <v>0.44407513737678528</v>
      </c>
      <c r="D30" s="234">
        <f>[6]Sheet1!F26</f>
        <v>0.39382317662239075</v>
      </c>
      <c r="E30" s="234">
        <f>[6]Sheet1!G26</f>
        <v>0.12549310922622681</v>
      </c>
      <c r="F30" s="234">
        <f>[7]Sheet1!D26</f>
        <v>0.18348424136638641</v>
      </c>
      <c r="G30" s="234">
        <f>[7]Sheet1!E26</f>
        <v>0.49241769313812256</v>
      </c>
      <c r="H30" s="234">
        <f>[7]Sheet1!F26</f>
        <v>0.32409808039665222</v>
      </c>
      <c r="I30" s="234">
        <f>[7]Sheet1!G26</f>
        <v>6.8198740482330322E-2</v>
      </c>
      <c r="J30" s="234">
        <f>[8]Sheet1!D26</f>
        <v>0.25204238295555115</v>
      </c>
      <c r="K30" s="234">
        <f>[8]Sheet1!E26</f>
        <v>0.42847970128059387</v>
      </c>
      <c r="L30" s="234">
        <f>[8]Sheet1!F26</f>
        <v>0.31947791576385498</v>
      </c>
      <c r="M30" s="234">
        <f>[8]Sheet1!G26</f>
        <v>0.10596268624067307</v>
      </c>
      <c r="N30" s="234">
        <f>[9]Sheet1!D26</f>
        <v>0.21638180315494537</v>
      </c>
      <c r="O30" s="234">
        <f>[9]Sheet1!E26</f>
        <v>0.4146808385848999</v>
      </c>
      <c r="P30" s="234">
        <f>[9]Sheet1!F26</f>
        <v>0.36893737316131592</v>
      </c>
      <c r="Q30" s="234">
        <f>[9]Sheet1!G26</f>
        <v>0.12538379430770874</v>
      </c>
      <c r="R30" s="234">
        <f>[10]Sheet1!D26</f>
        <v>0.13634830713272095</v>
      </c>
      <c r="S30" s="234">
        <f>[10]Sheet1!E26</f>
        <v>0.37345808744430542</v>
      </c>
      <c r="T30" s="234">
        <f>[10]Sheet1!F26</f>
        <v>0.49019360542297363</v>
      </c>
      <c r="U30" s="234">
        <f>[10]Sheet1!G26</f>
        <v>0.20352837443351746</v>
      </c>
      <c r="W30" s="234">
        <v>0.21802736818790436</v>
      </c>
      <c r="X30" s="234">
        <v>0.44573861360549927</v>
      </c>
      <c r="Y30" s="234">
        <v>0.33623400330543518</v>
      </c>
      <c r="Z30" s="234">
        <v>0.11539356410503387</v>
      </c>
      <c r="AA30" s="263">
        <v>0.14819282293319702</v>
      </c>
      <c r="AB30" s="263">
        <v>0.42458188533782959</v>
      </c>
      <c r="AC30" s="263">
        <v>0.42722529172897339</v>
      </c>
      <c r="AD30" s="263">
        <v>0.1705666184425354</v>
      </c>
      <c r="AE30" s="234">
        <v>7.0000000000000007E-2</v>
      </c>
      <c r="AF30" s="234">
        <v>0.38</v>
      </c>
      <c r="AG30" s="234">
        <v>0.55000000000000004</v>
      </c>
      <c r="AH30" s="234">
        <v>0.25</v>
      </c>
      <c r="AI30" s="263">
        <v>1.2510478496551514E-2</v>
      </c>
      <c r="AJ30" s="263">
        <v>0.32400602102279663</v>
      </c>
      <c r="AK30" s="263">
        <v>0.66348350048065186</v>
      </c>
      <c r="AL30" s="263">
        <v>0.30158150196075439</v>
      </c>
    </row>
    <row r="31" spans="1:38" ht="14.25">
      <c r="A31" s="129">
        <v>2003</v>
      </c>
      <c r="B31" s="234">
        <f>[6]Sheet1!D27</f>
        <v>0.15778438746929169</v>
      </c>
      <c r="C31" s="234">
        <f>[6]Sheet1!E27</f>
        <v>0.44006997346878052</v>
      </c>
      <c r="D31" s="234">
        <f>[6]Sheet1!F27</f>
        <v>0.4021456241607666</v>
      </c>
      <c r="E31" s="234">
        <f>[6]Sheet1!G27</f>
        <v>0.13131746649742126</v>
      </c>
      <c r="F31" s="234">
        <f>[7]Sheet1!D27</f>
        <v>0.1775500625371933</v>
      </c>
      <c r="G31" s="234">
        <f>[7]Sheet1!E27</f>
        <v>0.49136841297149658</v>
      </c>
      <c r="H31" s="234">
        <f>[7]Sheet1!F27</f>
        <v>0.33108150959014893</v>
      </c>
      <c r="I31" s="234">
        <f>[7]Sheet1!G27</f>
        <v>7.2357237339019775E-2</v>
      </c>
      <c r="J31" s="234">
        <f>[8]Sheet1!D27</f>
        <v>0.24636285006999969</v>
      </c>
      <c r="K31" s="234">
        <f>[8]Sheet1!E27</f>
        <v>0.4224211573600769</v>
      </c>
      <c r="L31" s="234">
        <f>[8]Sheet1!F27</f>
        <v>0.33121600747108459</v>
      </c>
      <c r="M31" s="234">
        <f>[8]Sheet1!G27</f>
        <v>0.11451973766088486</v>
      </c>
      <c r="N31" s="234">
        <f>[9]Sheet1!D27</f>
        <v>0.21566689014434814</v>
      </c>
      <c r="O31" s="234">
        <f>[9]Sheet1!E27</f>
        <v>0.41654059290885925</v>
      </c>
      <c r="P31" s="234">
        <f>[9]Sheet1!F27</f>
        <v>0.3677925169467926</v>
      </c>
      <c r="Q31" s="234">
        <f>[9]Sheet1!G27</f>
        <v>0.12046071887016296</v>
      </c>
      <c r="R31" s="234">
        <f>[10]Sheet1!D27</f>
        <v>0.13632075488567352</v>
      </c>
      <c r="S31" s="234">
        <f>[10]Sheet1!E27</f>
        <v>0.373382568359375</v>
      </c>
      <c r="T31" s="234">
        <f>[10]Sheet1!F27</f>
        <v>0.49029666185379028</v>
      </c>
      <c r="U31" s="234">
        <f>[10]Sheet1!G27</f>
        <v>0.20500189065933228</v>
      </c>
      <c r="W31" s="234">
        <v>0.21966078877449036</v>
      </c>
      <c r="X31" s="234">
        <v>0.44430023431777954</v>
      </c>
      <c r="Y31" s="234">
        <v>0.3360389769077301</v>
      </c>
      <c r="Z31" s="234">
        <v>0.11723608523607254</v>
      </c>
      <c r="AA31" s="263">
        <v>0.14512819051742554</v>
      </c>
      <c r="AB31" s="263">
        <v>0.42619624733924866</v>
      </c>
      <c r="AC31" s="263">
        <v>0.42867556214332581</v>
      </c>
      <c r="AD31" s="263">
        <v>0.17203283309936523</v>
      </c>
      <c r="AE31" s="234">
        <v>7.0000000000000007E-2</v>
      </c>
      <c r="AF31" s="234">
        <v>0.39</v>
      </c>
      <c r="AG31" s="234">
        <v>0.54</v>
      </c>
      <c r="AH31" s="234">
        <v>0.25</v>
      </c>
      <c r="AI31" s="263">
        <v>1.1027872562408447E-2</v>
      </c>
      <c r="AJ31" s="263">
        <v>0.32338482141494751</v>
      </c>
      <c r="AK31" s="263">
        <v>0.66558730602264404</v>
      </c>
      <c r="AL31" s="263">
        <v>0.30323013663291931</v>
      </c>
    </row>
    <row r="32" spans="1:38" ht="14.25">
      <c r="A32" s="129">
        <v>2004</v>
      </c>
      <c r="B32" s="234">
        <f>[6]Sheet1!D28</f>
        <v>0.1579851359128952</v>
      </c>
      <c r="C32" s="234">
        <f>[6]Sheet1!E28</f>
        <v>0.43305796384811401</v>
      </c>
      <c r="D32" s="234">
        <f>[6]Sheet1!F28</f>
        <v>0.40895688533782959</v>
      </c>
      <c r="E32" s="234">
        <f>[6]Sheet1!G28</f>
        <v>0.13819411396980286</v>
      </c>
      <c r="F32" s="234">
        <f>[7]Sheet1!D28</f>
        <v>0.17782793939113617</v>
      </c>
      <c r="G32" s="234">
        <f>[7]Sheet1!E28</f>
        <v>0.48653054237365723</v>
      </c>
      <c r="H32" s="234">
        <f>[7]Sheet1!F28</f>
        <v>0.33564150333404541</v>
      </c>
      <c r="I32" s="234">
        <f>[7]Sheet1!G28</f>
        <v>7.5095996260643005E-2</v>
      </c>
      <c r="J32" s="234">
        <f>[8]Sheet1!D28</f>
        <v>0.24069048464298248</v>
      </c>
      <c r="K32" s="234">
        <f>[8]Sheet1!E28</f>
        <v>0.41896182298660278</v>
      </c>
      <c r="L32" s="234">
        <f>[8]Sheet1!F28</f>
        <v>0.34034767746925354</v>
      </c>
      <c r="M32" s="234">
        <f>[8]Sheet1!G28</f>
        <v>0.12002734839916229</v>
      </c>
      <c r="N32" s="234">
        <f>[9]Sheet1!D28</f>
        <v>0.22317343950271606</v>
      </c>
      <c r="O32" s="234">
        <f>[9]Sheet1!E28</f>
        <v>0.42086321115493774</v>
      </c>
      <c r="P32" s="234">
        <f>[9]Sheet1!F28</f>
        <v>0.35596334934234619</v>
      </c>
      <c r="Q32" s="234">
        <f>[9]Sheet1!G28</f>
        <v>0.11296384781599045</v>
      </c>
      <c r="R32" s="234">
        <f>[10]Sheet1!D28</f>
        <v>0.13208211958408356</v>
      </c>
      <c r="S32" s="234">
        <f>[10]Sheet1!E28</f>
        <v>0.36177313327789307</v>
      </c>
      <c r="T32" s="234">
        <f>[10]Sheet1!F28</f>
        <v>0.50614476203918457</v>
      </c>
      <c r="U32" s="234">
        <f>[10]Sheet1!G28</f>
        <v>0.22452545166015625</v>
      </c>
      <c r="W32" s="234">
        <v>0.21817569434642792</v>
      </c>
      <c r="X32" s="234">
        <v>0.44274455308914185</v>
      </c>
      <c r="Y32" s="234">
        <v>0.33907976746559143</v>
      </c>
      <c r="Z32" s="234">
        <v>0.1218663677573204</v>
      </c>
      <c r="AA32" s="263">
        <v>0.14187169075012207</v>
      </c>
      <c r="AB32" s="263">
        <v>0.41910934448242188</v>
      </c>
      <c r="AC32" s="263">
        <v>0.43901896476745605</v>
      </c>
      <c r="AD32" s="263">
        <v>0.18320570886135101</v>
      </c>
      <c r="AE32" s="234">
        <v>0.08</v>
      </c>
      <c r="AF32" s="234">
        <v>0.4</v>
      </c>
      <c r="AG32" s="234">
        <v>0.53</v>
      </c>
      <c r="AH32" s="234">
        <v>0.24</v>
      </c>
      <c r="AI32" s="263">
        <v>1.1129915714263916E-2</v>
      </c>
      <c r="AJ32" s="263">
        <v>0.31517207622528076</v>
      </c>
      <c r="AK32" s="263">
        <v>0.67369800806045532</v>
      </c>
      <c r="AL32" s="263">
        <v>0.31475982069969177</v>
      </c>
    </row>
    <row r="33" spans="1:38" ht="14.25">
      <c r="A33" s="129">
        <v>2005</v>
      </c>
      <c r="B33" s="234">
        <f>[6]Sheet1!D29</f>
        <v>0.1503002941608429</v>
      </c>
      <c r="C33" s="234">
        <f>[6]Sheet1!E29</f>
        <v>0.4311223030090332</v>
      </c>
      <c r="D33" s="234">
        <f>[6]Sheet1!F29</f>
        <v>0.4185774028301239</v>
      </c>
      <c r="E33" s="234">
        <f>[6]Sheet1!G29</f>
        <v>0.14197947084903717</v>
      </c>
      <c r="F33" s="234">
        <f>[7]Sheet1!D29</f>
        <v>0.1704709529876709</v>
      </c>
      <c r="G33" s="234">
        <f>[7]Sheet1!E29</f>
        <v>0.48849236965179443</v>
      </c>
      <c r="H33" s="234">
        <f>[7]Sheet1!F29</f>
        <v>0.34103667736053467</v>
      </c>
      <c r="I33" s="234">
        <f>[7]Sheet1!G29</f>
        <v>7.5057640671730042E-2</v>
      </c>
      <c r="J33" s="234">
        <f>[8]Sheet1!D29</f>
        <v>0.23673366010189056</v>
      </c>
      <c r="K33" s="234">
        <f>[8]Sheet1!E29</f>
        <v>0.42293739318847656</v>
      </c>
      <c r="L33" s="234">
        <f>[8]Sheet1!F29</f>
        <v>0.34032896161079407</v>
      </c>
      <c r="M33" s="234">
        <f>[8]Sheet1!G29</f>
        <v>0.11691585183143616</v>
      </c>
      <c r="N33" s="234">
        <f>[9]Sheet1!D29</f>
        <v>0.20515650510787964</v>
      </c>
      <c r="O33" s="234">
        <f>[9]Sheet1!E29</f>
        <v>0.41790771484375</v>
      </c>
      <c r="P33" s="234">
        <f>[9]Sheet1!F29</f>
        <v>0.37693578004837036</v>
      </c>
      <c r="Q33" s="234">
        <f>[9]Sheet1!G29</f>
        <v>0.12867343425750732</v>
      </c>
      <c r="R33" s="234">
        <f>[10]Sheet1!D29</f>
        <v>0.12758922576904297</v>
      </c>
      <c r="S33" s="234">
        <f>[10]Sheet1!E29</f>
        <v>0.34946751594543457</v>
      </c>
      <c r="T33" s="234">
        <f>[10]Sheet1!F29</f>
        <v>0.52294325828552246</v>
      </c>
      <c r="U33" s="234">
        <f>[10]Sheet1!G29</f>
        <v>0.23703470826148987</v>
      </c>
      <c r="W33" s="234">
        <v>0.21926388144493103</v>
      </c>
      <c r="X33" s="234">
        <v>0.44395363330841064</v>
      </c>
      <c r="Y33" s="234">
        <v>0.33678248524665833</v>
      </c>
      <c r="Z33" s="234">
        <v>0.1185288205742836</v>
      </c>
      <c r="AA33" s="263">
        <v>0.13829141855239868</v>
      </c>
      <c r="AB33" s="263">
        <v>0.41106423735618591</v>
      </c>
      <c r="AC33" s="263">
        <v>0.45064434409141541</v>
      </c>
      <c r="AD33" s="263">
        <v>0.19373917579650879</v>
      </c>
      <c r="AE33" s="234">
        <v>0.08</v>
      </c>
      <c r="AF33" s="234">
        <v>0.4</v>
      </c>
      <c r="AG33" s="234">
        <v>0.52</v>
      </c>
      <c r="AH33" s="234">
        <v>0.23</v>
      </c>
      <c r="AI33" s="263">
        <v>1.1256992816925049E-2</v>
      </c>
      <c r="AJ33" s="263">
        <v>0.31456458568572998</v>
      </c>
      <c r="AK33" s="263">
        <v>0.67417842149734497</v>
      </c>
      <c r="AL33" s="263">
        <v>0.32096618413925171</v>
      </c>
    </row>
    <row r="34" spans="1:38" ht="14.25">
      <c r="A34" s="129">
        <v>2006</v>
      </c>
      <c r="B34" s="234">
        <f>[6]Sheet1!D30</f>
        <v>0.15014316141605377</v>
      </c>
      <c r="C34" s="234">
        <f>[6]Sheet1!E30</f>
        <v>0.42920517921447754</v>
      </c>
      <c r="D34" s="234">
        <f>[6]Sheet1!F30</f>
        <v>0.4206516444683075</v>
      </c>
      <c r="E34" s="234">
        <f>[6]Sheet1!G30</f>
        <v>0.14767023921012878</v>
      </c>
      <c r="F34" s="234">
        <f>[7]Sheet1!D30</f>
        <v>0.17107747495174408</v>
      </c>
      <c r="G34" s="234">
        <f>[7]Sheet1!E30</f>
        <v>0.49114418029785156</v>
      </c>
      <c r="H34" s="234">
        <f>[7]Sheet1!F30</f>
        <v>0.33777835965156555</v>
      </c>
      <c r="I34" s="234">
        <f>[7]Sheet1!G30</f>
        <v>7.4735835194587708E-2</v>
      </c>
      <c r="J34" s="234">
        <f>[8]Sheet1!D30</f>
        <v>0.23895367980003357</v>
      </c>
      <c r="K34" s="234">
        <f>[8]Sheet1!E30</f>
        <v>0.42156738042831421</v>
      </c>
      <c r="L34" s="234">
        <f>[8]Sheet1!F30</f>
        <v>0.33947893977165222</v>
      </c>
      <c r="M34" s="234">
        <f>[8]Sheet1!G30</f>
        <v>0.11802386492490768</v>
      </c>
      <c r="N34" s="234">
        <f>[9]Sheet1!D30</f>
        <v>0.21399292349815369</v>
      </c>
      <c r="O34" s="234">
        <f>[9]Sheet1!E30</f>
        <v>0.41477975249290466</v>
      </c>
      <c r="P34" s="234">
        <f>[9]Sheet1!F30</f>
        <v>0.37122732400894165</v>
      </c>
      <c r="Q34" s="234">
        <f>[9]Sheet1!G30</f>
        <v>0.1247987300157547</v>
      </c>
      <c r="R34" s="234">
        <f>[10]Sheet1!D30</f>
        <v>0.12320044636726379</v>
      </c>
      <c r="S34" s="234">
        <f>[10]Sheet1!E30</f>
        <v>0.33744671940803528</v>
      </c>
      <c r="T34" s="234">
        <f>[10]Sheet1!F30</f>
        <v>0.53935283422470093</v>
      </c>
      <c r="U34" s="234">
        <f>[10]Sheet1!G30</f>
        <v>0.26204812526702881</v>
      </c>
      <c r="W34" s="234">
        <v>0.21952009201049805</v>
      </c>
      <c r="X34" s="234">
        <v>0.44326183199882507</v>
      </c>
      <c r="Y34" s="234">
        <v>0.33721807599067688</v>
      </c>
      <c r="Z34" s="234">
        <v>0.1186574250459671</v>
      </c>
      <c r="AA34" s="263">
        <v>0.13527995347976685</v>
      </c>
      <c r="AB34" s="263">
        <v>0.4044073224067688</v>
      </c>
      <c r="AC34" s="263">
        <v>0.46031272411346436</v>
      </c>
      <c r="AD34" s="263">
        <v>0.20098970830440521</v>
      </c>
      <c r="AE34" s="234">
        <v>7.0000000000000007E-2</v>
      </c>
      <c r="AF34" s="234">
        <v>0.4</v>
      </c>
      <c r="AG34" s="234">
        <v>0.53</v>
      </c>
      <c r="AH34" s="234">
        <v>0.22</v>
      </c>
      <c r="AI34" s="263">
        <v>8.8254809379577637E-3</v>
      </c>
      <c r="AJ34" s="263">
        <v>0.31140965223312378</v>
      </c>
      <c r="AK34" s="263">
        <v>0.67976486682891846</v>
      </c>
      <c r="AL34" s="263">
        <v>0.32830104231834412</v>
      </c>
    </row>
    <row r="35" spans="1:38" ht="14.25">
      <c r="A35" s="129">
        <v>2007</v>
      </c>
      <c r="B35" s="234">
        <f>[6]Sheet1!D31</f>
        <v>0.14847324788570404</v>
      </c>
      <c r="C35" s="234">
        <f>[6]Sheet1!E31</f>
        <v>0.42759585380554199</v>
      </c>
      <c r="D35" s="234">
        <f>[6]Sheet1!F31</f>
        <v>0.42393091320991516</v>
      </c>
      <c r="E35" s="234">
        <f>[6]Sheet1!G31</f>
        <v>0.15267130732536316</v>
      </c>
      <c r="F35" s="234">
        <f>[7]Sheet1!D31</f>
        <v>0.17081521451473236</v>
      </c>
      <c r="G35" s="234">
        <f>[7]Sheet1!E31</f>
        <v>0.49537801742553711</v>
      </c>
      <c r="H35" s="234">
        <f>[7]Sheet1!F31</f>
        <v>0.33380675315856934</v>
      </c>
      <c r="I35" s="234">
        <f>[7]Sheet1!G31</f>
        <v>7.2694875299930573E-2</v>
      </c>
      <c r="J35" s="234">
        <f>[8]Sheet1!D31</f>
        <v>0.24206145107746124</v>
      </c>
      <c r="K35" s="234">
        <f>[8]Sheet1!E31</f>
        <v>0.4227977991104126</v>
      </c>
      <c r="L35" s="234">
        <f>[8]Sheet1!F31</f>
        <v>0.33514076471328735</v>
      </c>
      <c r="M35" s="234">
        <f>[8]Sheet1!G31</f>
        <v>0.11447864025831223</v>
      </c>
      <c r="N35" s="234">
        <f>[9]Sheet1!D31</f>
        <v>0.21250019967556</v>
      </c>
      <c r="O35" s="234">
        <f>[9]Sheet1!E31</f>
        <v>0.41216951608657837</v>
      </c>
      <c r="P35" s="234">
        <f>[9]Sheet1!F31</f>
        <v>0.37533029913902283</v>
      </c>
      <c r="Q35" s="234">
        <f>[9]Sheet1!G31</f>
        <v>0.12727119028568268</v>
      </c>
      <c r="R35" s="234">
        <f>[10]Sheet1!D31</f>
        <v>0.11816032975912094</v>
      </c>
      <c r="S35" s="234">
        <f>[10]Sheet1!E31</f>
        <v>0.32364204525947571</v>
      </c>
      <c r="T35" s="234">
        <f>[10]Sheet1!F31</f>
        <v>0.55819761753082275</v>
      </c>
      <c r="U35" s="234">
        <f>[10]Sheet1!G31</f>
        <v>0.28482422232627869</v>
      </c>
      <c r="W35" s="234">
        <v>0.21688838303089142</v>
      </c>
      <c r="X35" s="234">
        <v>0.43709909915924072</v>
      </c>
      <c r="Y35" s="234">
        <v>0.34601250290870667</v>
      </c>
      <c r="Z35" s="234">
        <v>0.12565077841281891</v>
      </c>
      <c r="AA35" s="263">
        <v>0.13728123903274536</v>
      </c>
      <c r="AB35" s="263">
        <v>0.40476739406585693</v>
      </c>
      <c r="AC35" s="263">
        <v>0.45795136690139771</v>
      </c>
      <c r="AD35" s="263">
        <v>0.19863261282444</v>
      </c>
      <c r="AE35" s="234">
        <v>7.0000000000000007E-2</v>
      </c>
      <c r="AF35" s="234">
        <v>0.39</v>
      </c>
      <c r="AG35" s="234">
        <v>0.54</v>
      </c>
      <c r="AH35" s="234">
        <v>0.22</v>
      </c>
      <c r="AI35" s="263">
        <v>3.3279061317443848E-3</v>
      </c>
      <c r="AJ35" s="263">
        <v>0.30632048845291138</v>
      </c>
      <c r="AK35" s="263">
        <v>0.69035160541534424</v>
      </c>
      <c r="AL35" s="263">
        <v>0.33960363268852234</v>
      </c>
    </row>
    <row r="36" spans="1:38" ht="14.25">
      <c r="A36" s="129">
        <v>2008</v>
      </c>
      <c r="B36" s="234">
        <f>[6]Sheet1!D32</f>
        <v>0.14805883169174194</v>
      </c>
      <c r="C36" s="234">
        <f>[6]Sheet1!E32</f>
        <v>0.42800086736679077</v>
      </c>
      <c r="D36" s="234">
        <f>[6]Sheet1!F32</f>
        <v>0.42394030094146729</v>
      </c>
      <c r="E36" s="234">
        <f>[6]Sheet1!G32</f>
        <v>0.15180404484272003</v>
      </c>
      <c r="F36" s="234">
        <f>[7]Sheet1!D32</f>
        <v>0.17005307972431183</v>
      </c>
      <c r="G36" s="234">
        <f>[7]Sheet1!E32</f>
        <v>0.49503529071807861</v>
      </c>
      <c r="H36" s="234">
        <f>[7]Sheet1!F32</f>
        <v>0.33491161465644836</v>
      </c>
      <c r="I36" s="234">
        <f>[7]Sheet1!G32</f>
        <v>7.2894155979156494E-2</v>
      </c>
      <c r="J36" s="234">
        <f>[8]Sheet1!D32</f>
        <v>0.23786439001560211</v>
      </c>
      <c r="K36" s="234">
        <f>[8]Sheet1!E32</f>
        <v>0.42416226863861084</v>
      </c>
      <c r="L36" s="234">
        <f>[8]Sheet1!F32</f>
        <v>0.33797335624694824</v>
      </c>
      <c r="M36" s="234">
        <f>[8]Sheet1!G32</f>
        <v>0.11564908921718597</v>
      </c>
      <c r="N36" s="234">
        <f>[9]Sheet1!D32</f>
        <v>0.21132880449295044</v>
      </c>
      <c r="O36" s="234">
        <f>[9]Sheet1!E32</f>
        <v>0.41984555125236511</v>
      </c>
      <c r="P36" s="234">
        <f>[9]Sheet1!F32</f>
        <v>0.36882564425468445</v>
      </c>
      <c r="Q36" s="234">
        <f>[9]Sheet1!G32</f>
        <v>0.11813776195049286</v>
      </c>
      <c r="R36" s="234">
        <f>[10]Sheet1!D32</f>
        <v>0.115225650370121</v>
      </c>
      <c r="S36" s="234">
        <f>[10]Sheet1!E32</f>
        <v>0.31560423970222473</v>
      </c>
      <c r="T36" s="234">
        <f>[10]Sheet1!F32</f>
        <v>0.56917011737823486</v>
      </c>
      <c r="U36" s="234">
        <f>[10]Sheet1!G32</f>
        <v>0.29249611496925354</v>
      </c>
      <c r="W36" s="234">
        <v>0.21874405443668365</v>
      </c>
      <c r="X36" s="234">
        <v>0.43868345022201538</v>
      </c>
      <c r="Y36" s="234">
        <v>0.34257248044013977</v>
      </c>
      <c r="Z36" s="234">
        <v>0.12024282664060593</v>
      </c>
      <c r="AA36" s="263">
        <v>0.13698399066925049</v>
      </c>
      <c r="AB36" s="263">
        <v>0.40989837050437927</v>
      </c>
      <c r="AC36" s="263">
        <v>0.45311763882637024</v>
      </c>
      <c r="AD36" s="263">
        <v>0.19522307813167572</v>
      </c>
      <c r="AE36" s="234">
        <v>7.0000000000000007E-2</v>
      </c>
      <c r="AF36" s="234">
        <v>0.4</v>
      </c>
      <c r="AG36" s="234">
        <v>0.53</v>
      </c>
      <c r="AH36" s="234">
        <v>0.22</v>
      </c>
      <c r="AI36" s="263">
        <v>-1.0162472724914551E-2</v>
      </c>
      <c r="AJ36" s="263">
        <v>0.29016798734664917</v>
      </c>
      <c r="AK36" s="263">
        <v>0.71999448537826538</v>
      </c>
      <c r="AL36" s="263">
        <v>0.36090961098670959</v>
      </c>
    </row>
    <row r="37" spans="1:38" ht="14.25">
      <c r="A37" s="129">
        <v>2009</v>
      </c>
      <c r="B37" s="234">
        <f>[6]Sheet1!D33</f>
        <v>0.14712157845497131</v>
      </c>
      <c r="C37" s="234">
        <f>[6]Sheet1!E33</f>
        <v>0.42946907877922058</v>
      </c>
      <c r="D37" s="234">
        <f>[6]Sheet1!F33</f>
        <v>0.42340934276580811</v>
      </c>
      <c r="E37" s="234">
        <f>[6]Sheet1!G33</f>
        <v>0.15413340926170349</v>
      </c>
      <c r="F37" s="234">
        <f>[7]Sheet1!D33</f>
        <v>0.17011754214763641</v>
      </c>
      <c r="G37" s="234">
        <f>[7]Sheet1!E33</f>
        <v>0.49922621250152588</v>
      </c>
      <c r="H37" s="234">
        <f>[7]Sheet1!F33</f>
        <v>0.3306562602519989</v>
      </c>
      <c r="I37" s="234">
        <f>[7]Sheet1!G33</f>
        <v>7.1897238492965698E-2</v>
      </c>
      <c r="J37" s="234">
        <f>[8]Sheet1!D33</f>
        <v>0.24213358759880066</v>
      </c>
      <c r="K37" s="234">
        <f>[8]Sheet1!E33</f>
        <v>0.42575955390930176</v>
      </c>
      <c r="L37" s="234">
        <f>[8]Sheet1!F33</f>
        <v>0.33210685849189758</v>
      </c>
      <c r="M37" s="234">
        <f>[8]Sheet1!G33</f>
        <v>0.11281398683786392</v>
      </c>
      <c r="N37" s="234">
        <f>[9]Sheet1!D33</f>
        <v>0.20751477777957916</v>
      </c>
      <c r="O37" s="234">
        <f>[9]Sheet1!E33</f>
        <v>0.42133218050003052</v>
      </c>
      <c r="P37" s="234">
        <f>[9]Sheet1!F33</f>
        <v>0.37115305662155151</v>
      </c>
      <c r="Q37" s="234">
        <f>[9]Sheet1!G33</f>
        <v>0.12860254943370819</v>
      </c>
      <c r="R37" s="234">
        <f>[10]Sheet1!D33</f>
        <v>0.11178700625896454</v>
      </c>
      <c r="S37" s="234">
        <f>[10]Sheet1!E33</f>
        <v>0.30618578195571899</v>
      </c>
      <c r="T37" s="234">
        <f>[10]Sheet1!F33</f>
        <v>0.58202719688415527</v>
      </c>
      <c r="U37" s="234">
        <f>[10]Sheet1!G33</f>
        <v>0.31155803799629211</v>
      </c>
      <c r="W37" s="234">
        <v>0.22678197920322418</v>
      </c>
      <c r="X37" s="234">
        <v>0.44964790344238281</v>
      </c>
      <c r="Y37" s="234">
        <v>0.3235701322555542</v>
      </c>
      <c r="Z37" s="234">
        <v>0.10206306725740433</v>
      </c>
      <c r="AA37" s="263">
        <v>0.13569307327270508</v>
      </c>
      <c r="AB37" s="263">
        <v>0.42086300253868103</v>
      </c>
      <c r="AC37" s="263">
        <v>0.44344392418861389</v>
      </c>
      <c r="AD37" s="263">
        <v>0.1854109913110733</v>
      </c>
      <c r="AE37" s="234">
        <v>0.06</v>
      </c>
      <c r="AF37" s="234">
        <v>0.39</v>
      </c>
      <c r="AG37" s="234">
        <v>0.54</v>
      </c>
      <c r="AH37" s="234">
        <v>0.22</v>
      </c>
      <c r="AI37" s="263">
        <v>-1.6626238822937012E-2</v>
      </c>
      <c r="AJ37" s="263">
        <v>0.28895688056945801</v>
      </c>
      <c r="AK37" s="263">
        <v>0.727669358253479</v>
      </c>
      <c r="AL37" s="263">
        <v>0.36149084568023682</v>
      </c>
    </row>
    <row r="38" spans="1:38" ht="14.25">
      <c r="A38" s="129">
        <v>2010</v>
      </c>
      <c r="B38" s="234">
        <f>[6]Sheet1!D34</f>
        <v>0.14272317290306091</v>
      </c>
      <c r="C38" s="234">
        <f>[6]Sheet1!E34</f>
        <v>0.43121045827865601</v>
      </c>
      <c r="D38" s="234">
        <f>[6]Sheet1!F34</f>
        <v>0.42606636881828308</v>
      </c>
      <c r="E38" s="234">
        <f>[6]Sheet1!G34</f>
        <v>0.15123026072978973</v>
      </c>
      <c r="F38" s="234">
        <f>[7]Sheet1!D34</f>
        <v>0.17410022020339966</v>
      </c>
      <c r="G38" s="234">
        <f>[7]Sheet1!E34</f>
        <v>0.50265443325042725</v>
      </c>
      <c r="H38" s="234">
        <f>[7]Sheet1!F34</f>
        <v>0.32324537634849548</v>
      </c>
      <c r="I38" s="234">
        <f>[7]Sheet1!G34</f>
        <v>7.0290222764015198E-2</v>
      </c>
      <c r="J38" s="234">
        <f>[8]Sheet1!D34</f>
        <v>0.2460864931344986</v>
      </c>
      <c r="K38" s="234">
        <f>[8]Sheet1!E34</f>
        <v>0.42483079433441162</v>
      </c>
      <c r="L38" s="234">
        <f>[8]Sheet1!F34</f>
        <v>0.32908269762992859</v>
      </c>
      <c r="M38" s="234">
        <f>[8]Sheet1!G34</f>
        <v>0.11202877759933472</v>
      </c>
      <c r="N38" s="234">
        <f>[9]Sheet1!D34</f>
        <v>0.20733888447284698</v>
      </c>
      <c r="O38" s="234">
        <f>[9]Sheet1!E34</f>
        <v>0.41290432214736938</v>
      </c>
      <c r="P38" s="234">
        <f>[9]Sheet1!F34</f>
        <v>0.37975680828094482</v>
      </c>
      <c r="Q38" s="234">
        <f>[9]Sheet1!G34</f>
        <v>0.13687224686145782</v>
      </c>
      <c r="R38" s="234">
        <f>[10]Sheet1!D34</f>
        <v>7.0055745542049408E-2</v>
      </c>
      <c r="S38" s="234">
        <f>[10]Sheet1!E34</f>
        <v>0.30236199498176575</v>
      </c>
      <c r="T38" s="234">
        <f>[10]Sheet1!F34</f>
        <v>0.62758225202560425</v>
      </c>
      <c r="U38" s="234">
        <f>[10]Sheet1!G34</f>
        <v>0.30450347065925598</v>
      </c>
      <c r="W38" s="234">
        <v>0.22224369645118713</v>
      </c>
      <c r="X38" s="234">
        <v>0.45117846131324768</v>
      </c>
      <c r="Y38" s="234">
        <v>0.32657784223556519</v>
      </c>
      <c r="Z38" s="234">
        <v>0.10785072296857834</v>
      </c>
      <c r="AA38" s="263">
        <v>0.13012856245040894</v>
      </c>
      <c r="AB38" s="263">
        <v>0.41231447458267212</v>
      </c>
      <c r="AC38" s="263">
        <v>0.45755696296691895</v>
      </c>
      <c r="AD38" s="263">
        <v>0.19799049198627472</v>
      </c>
      <c r="AE38" s="234">
        <v>0.06</v>
      </c>
      <c r="AF38" s="234">
        <v>0.38</v>
      </c>
      <c r="AG38" s="234">
        <v>0.56000000000000005</v>
      </c>
      <c r="AH38" s="234">
        <v>0.24</v>
      </c>
      <c r="AI38" s="263">
        <v>-1.3253688812255859E-2</v>
      </c>
      <c r="AJ38" s="263">
        <v>0.28073430061340332</v>
      </c>
      <c r="AK38" s="263">
        <v>0.73251938819885254</v>
      </c>
      <c r="AL38" s="263">
        <v>0.37569138407707214</v>
      </c>
    </row>
    <row r="39" spans="1:38" ht="14.25">
      <c r="A39" s="129">
        <v>2011</v>
      </c>
      <c r="B39" s="234">
        <f>[6]Sheet1!D35</f>
        <v>0.14543786644935608</v>
      </c>
      <c r="C39" s="234">
        <f>[6]Sheet1!E35</f>
        <v>0.42577594518661499</v>
      </c>
      <c r="D39" s="234">
        <f>[6]Sheet1!F35</f>
        <v>0.42878618836402893</v>
      </c>
      <c r="E39" s="234">
        <f>[6]Sheet1!G35</f>
        <v>0.14589484035968781</v>
      </c>
      <c r="F39" s="234">
        <f>[7]Sheet1!D35</f>
        <v>0.17927400767803192</v>
      </c>
      <c r="G39" s="234">
        <f>[7]Sheet1!E35</f>
        <v>0.50059306621551514</v>
      </c>
      <c r="H39" s="234">
        <f>[7]Sheet1!F35</f>
        <v>0.32013291120529175</v>
      </c>
      <c r="I39" s="234">
        <f>[7]Sheet1!G35</f>
        <v>6.9482870399951935E-2</v>
      </c>
      <c r="J39" s="234">
        <f>[8]Sheet1!D35</f>
        <v>0.2465871274471283</v>
      </c>
      <c r="K39" s="234">
        <f>[8]Sheet1!E35</f>
        <v>0.42388191819190979</v>
      </c>
      <c r="L39" s="234">
        <f>[8]Sheet1!F35</f>
        <v>0.32953095436096191</v>
      </c>
      <c r="M39" s="234">
        <f>[8]Sheet1!G35</f>
        <v>0.11159784346818924</v>
      </c>
      <c r="N39" s="234">
        <f>[9]Sheet1!D35</f>
        <v>0.20421864092350006</v>
      </c>
      <c r="O39" s="234">
        <f>[9]Sheet1!E35</f>
        <v>0.41334390640258789</v>
      </c>
      <c r="P39" s="234">
        <f>[9]Sheet1!F35</f>
        <v>0.38243743777275085</v>
      </c>
      <c r="Q39" s="234">
        <f>[9]Sheet1!G35</f>
        <v>0.13964809477329254</v>
      </c>
      <c r="R39" s="234">
        <f>[10]Sheet1!D35</f>
        <v>6.5789394080638885E-2</v>
      </c>
      <c r="S39" s="234">
        <f>[10]Sheet1!E35</f>
        <v>0.26708358526229858</v>
      </c>
      <c r="T39" s="234">
        <f>[10]Sheet1!F35</f>
        <v>0.66712701320648193</v>
      </c>
      <c r="U39" s="234">
        <f>[10]Sheet1!G35</f>
        <v>0.27919471263885498</v>
      </c>
      <c r="W39" s="234">
        <v>0.21833433210849762</v>
      </c>
      <c r="X39" s="234">
        <v>0.44512301683425903</v>
      </c>
      <c r="Y39" s="234">
        <v>0.33654263615608215</v>
      </c>
      <c r="Z39" s="234">
        <v>0.12010686099529266</v>
      </c>
      <c r="AA39" s="263">
        <v>0.1270601749420166</v>
      </c>
      <c r="AB39" s="263">
        <v>0.41363108158111572</v>
      </c>
      <c r="AC39" s="263">
        <v>0.45930874347686768</v>
      </c>
      <c r="AD39" s="263">
        <v>0.19602005183696747</v>
      </c>
      <c r="AE39" s="234">
        <v>0.06</v>
      </c>
      <c r="AF39" s="234">
        <v>0.39</v>
      </c>
      <c r="AG39" s="234">
        <v>0.55000000000000004</v>
      </c>
      <c r="AH39" s="234">
        <v>0.23</v>
      </c>
      <c r="AI39" s="263">
        <v>-1.1054515838623047E-2</v>
      </c>
      <c r="AJ39" s="263">
        <v>0.27838754653930664</v>
      </c>
      <c r="AK39" s="263">
        <v>0.73266696929931641</v>
      </c>
      <c r="AL39" s="263">
        <v>0.37431365251541138</v>
      </c>
    </row>
    <row r="40" spans="1:38" ht="14.25">
      <c r="A40" s="129">
        <v>2012</v>
      </c>
      <c r="B40" s="234">
        <f>[6]Sheet1!D36</f>
        <v>0.15004159510135651</v>
      </c>
      <c r="C40" s="234">
        <f>[6]Sheet1!E36</f>
        <v>0.43528890609741211</v>
      </c>
      <c r="D40" s="234">
        <f>[6]Sheet1!F36</f>
        <v>0.41466948390007019</v>
      </c>
      <c r="E40" s="234">
        <f>[6]Sheet1!G36</f>
        <v>0.13750165700912476</v>
      </c>
      <c r="F40" s="234">
        <f>[7]Sheet1!D36</f>
        <v>0.18326839804649353</v>
      </c>
      <c r="G40" s="234">
        <f>[7]Sheet1!E36</f>
        <v>0.50725746154785156</v>
      </c>
      <c r="H40" s="234">
        <f>[7]Sheet1!F36</f>
        <v>0.30947417020797729</v>
      </c>
      <c r="I40" s="234">
        <f>[7]Sheet1!G36</f>
        <v>6.5610453486442566E-2</v>
      </c>
      <c r="J40" s="234">
        <f>[8]Sheet1!D36</f>
        <v>0.25491458177566528</v>
      </c>
      <c r="K40" s="234">
        <f>[8]Sheet1!E36</f>
        <v>0.42672139406204224</v>
      </c>
      <c r="L40" s="234">
        <f>[8]Sheet1!F36</f>
        <v>0.31836402416229248</v>
      </c>
      <c r="M40" s="234">
        <f>[8]Sheet1!G36</f>
        <v>0.10542047768831253</v>
      </c>
      <c r="N40" s="234">
        <f>[9]Sheet1!D36</f>
        <v>0.20325532555580139</v>
      </c>
      <c r="O40" s="234">
        <f>[9]Sheet1!E36</f>
        <v>0.41371464729309082</v>
      </c>
      <c r="P40" s="234">
        <f>[9]Sheet1!F36</f>
        <v>0.38303002715110779</v>
      </c>
      <c r="Q40" s="234">
        <f>[9]Sheet1!G36</f>
        <v>0.14067260921001434</v>
      </c>
      <c r="R40" s="234">
        <f>[10]Sheet1!D36</f>
        <v>6.6160775721073151E-2</v>
      </c>
      <c r="S40" s="234">
        <f>[10]Sheet1!E36</f>
        <v>0.26859131455421448</v>
      </c>
      <c r="T40" s="234">
        <f>[10]Sheet1!F36</f>
        <v>0.66524791717529297</v>
      </c>
      <c r="U40" s="234">
        <f>[10]Sheet1!G36</f>
        <v>0.27245336771011353</v>
      </c>
      <c r="W40" s="234">
        <v>0.22201213240623474</v>
      </c>
      <c r="X40" s="234">
        <v>0.44838261604309082</v>
      </c>
      <c r="Y40" s="234">
        <v>0.32960525155067444</v>
      </c>
      <c r="Z40" s="234">
        <v>0.11232244968414307</v>
      </c>
      <c r="AA40" s="263">
        <v>0.12348514795303345</v>
      </c>
      <c r="AB40" s="263">
        <v>0.40525785088539124</v>
      </c>
      <c r="AC40" s="263">
        <v>0.47125700116157532</v>
      </c>
      <c r="AD40" s="263">
        <v>0.20762035250663757</v>
      </c>
      <c r="AE40" s="234">
        <v>0.06</v>
      </c>
      <c r="AF40" s="234">
        <v>0.39</v>
      </c>
      <c r="AG40" s="234">
        <v>0.55000000000000004</v>
      </c>
      <c r="AH40" s="234">
        <v>0.22</v>
      </c>
      <c r="AI40" s="263">
        <v>-8.3708763122558594E-3</v>
      </c>
      <c r="AJ40" s="263">
        <v>0.27092766761779785</v>
      </c>
      <c r="AK40" s="263">
        <v>0.73744320869445801</v>
      </c>
      <c r="AL40" s="263">
        <v>0.38848647475242615</v>
      </c>
    </row>
    <row r="41" spans="1:38" ht="14.25">
      <c r="A41" s="129">
        <v>2013</v>
      </c>
      <c r="B41" s="234">
        <f>[6]Sheet1!D37</f>
        <v>0.14500235021114349</v>
      </c>
      <c r="C41" s="234">
        <f>[6]Sheet1!E37</f>
        <v>0.43379437923431396</v>
      </c>
      <c r="D41" s="234">
        <f>[6]Sheet1!F37</f>
        <v>0.42120325565338135</v>
      </c>
      <c r="E41" s="234">
        <f>[6]Sheet1!G37</f>
        <v>0.13814187049865723</v>
      </c>
      <c r="F41" s="234">
        <f>[7]Sheet1!D37</f>
        <v>0.17610439658164978</v>
      </c>
      <c r="G41" s="234">
        <f>[7]Sheet1!E37</f>
        <v>0.50512218475341797</v>
      </c>
      <c r="H41" s="234">
        <f>[7]Sheet1!F37</f>
        <v>0.31877341866493225</v>
      </c>
      <c r="I41" s="234">
        <f>[7]Sheet1!G37</f>
        <v>6.7198075354099274E-2</v>
      </c>
      <c r="J41" s="234">
        <f>[8]Sheet1!D37</f>
        <v>0.24014565348625183</v>
      </c>
      <c r="K41" s="234">
        <f>[8]Sheet1!E37</f>
        <v>0.43192502856254578</v>
      </c>
      <c r="L41" s="234">
        <f>[8]Sheet1!F37</f>
        <v>0.32792931795120239</v>
      </c>
      <c r="M41" s="234">
        <f>[8]Sheet1!G37</f>
        <v>0.10776187479496002</v>
      </c>
      <c r="N41" s="234">
        <f>[9]Sheet1!D37</f>
        <v>0.20325523614883423</v>
      </c>
      <c r="O41" s="234">
        <f>[9]Sheet1!E37</f>
        <v>0.4137147068977356</v>
      </c>
      <c r="P41" s="234">
        <f>[9]Sheet1!F37</f>
        <v>0.38303005695343018</v>
      </c>
      <c r="Q41" s="234">
        <f>[9]Sheet1!G37</f>
        <v>0.14067259430885315</v>
      </c>
      <c r="R41" s="234">
        <f>[10]Sheet1!D37</f>
        <v>6.6086411476135254E-2</v>
      </c>
      <c r="S41" s="234">
        <f>[10]Sheet1!E37</f>
        <v>0.26828938722610474</v>
      </c>
      <c r="T41" s="234">
        <f>[10]Sheet1!F37</f>
        <v>0.66562420129776001</v>
      </c>
      <c r="U41" s="234">
        <f>[10]Sheet1!G37</f>
        <v>0.27246129512786865</v>
      </c>
      <c r="W41" s="234">
        <v>0.22509428858757019</v>
      </c>
      <c r="X41" s="234">
        <v>0.45197814702987671</v>
      </c>
      <c r="Y41" s="234">
        <v>0.3229275643825531</v>
      </c>
      <c r="Z41" s="234">
        <v>0.10431041568517685</v>
      </c>
      <c r="AA41" s="263">
        <v>0.12746793031692505</v>
      </c>
      <c r="AB41" s="263">
        <v>0.40953585505485535</v>
      </c>
      <c r="AC41" s="263">
        <v>0.4629962146282196</v>
      </c>
      <c r="AD41" s="263">
        <v>0.19579383730888367</v>
      </c>
      <c r="AE41" s="249">
        <f>AE40</f>
        <v>0.06</v>
      </c>
      <c r="AF41" s="249">
        <f t="shared" ref="AF41:AL43" si="0">AF40</f>
        <v>0.39</v>
      </c>
      <c r="AG41" s="249">
        <f t="shared" si="0"/>
        <v>0.55000000000000004</v>
      </c>
      <c r="AH41" s="249">
        <f t="shared" si="0"/>
        <v>0.22</v>
      </c>
      <c r="AI41" s="263">
        <v>-2.5804042816162109E-3</v>
      </c>
      <c r="AJ41" s="263">
        <v>0.27946752309799194</v>
      </c>
      <c r="AK41" s="263">
        <v>0.72311288118362427</v>
      </c>
      <c r="AL41" s="263">
        <v>0.37031683325767517</v>
      </c>
    </row>
    <row r="42" spans="1:38" ht="15" thickBot="1">
      <c r="A42" s="128">
        <v>2014</v>
      </c>
      <c r="B42" s="234">
        <f>[6]Sheet1!D38</f>
        <v>0.14858193695545197</v>
      </c>
      <c r="C42" s="234">
        <f>[6]Sheet1!E38</f>
        <v>0.43817967176437378</v>
      </c>
      <c r="D42" s="234">
        <f>[6]Sheet1!F38</f>
        <v>0.41323837637901306</v>
      </c>
      <c r="E42" s="234">
        <f>[6]Sheet1!G38</f>
        <v>0.13660909235477448</v>
      </c>
      <c r="F42" s="234">
        <f>[7]Sheet1!D38</f>
        <v>0.18011492490768433</v>
      </c>
      <c r="G42" s="234">
        <f>[7]Sheet1!E38</f>
        <v>0.51017171144485474</v>
      </c>
      <c r="H42" s="234">
        <f>[7]Sheet1!F38</f>
        <v>0.30971336364746094</v>
      </c>
      <c r="I42" s="234">
        <f>[7]Sheet1!G38</f>
        <v>6.5651461482048035E-2</v>
      </c>
      <c r="J42" s="234">
        <f>[8]Sheet1!D38</f>
        <v>0.24679957330226898</v>
      </c>
      <c r="K42" s="234">
        <f>[8]Sheet1!E38</f>
        <v>0.43143796920776367</v>
      </c>
      <c r="L42" s="234">
        <f>[8]Sheet1!F38</f>
        <v>0.32176247239112854</v>
      </c>
      <c r="M42" s="234">
        <f>[8]Sheet1!G38</f>
        <v>0.10656158626079559</v>
      </c>
      <c r="N42" s="234">
        <f>[9]Sheet1!D38</f>
        <v>0.20325534045696259</v>
      </c>
      <c r="O42" s="234">
        <f>[9]Sheet1!E38</f>
        <v>0.41371458768844604</v>
      </c>
      <c r="P42" s="234">
        <f>[9]Sheet1!F38</f>
        <v>0.38303005695343018</v>
      </c>
      <c r="Q42" s="234">
        <f>[9]Sheet1!G38</f>
        <v>0.14067260921001434</v>
      </c>
      <c r="R42" s="234">
        <f>[10]Sheet1!D38</f>
        <v>6.5736353397369385E-2</v>
      </c>
      <c r="S42" s="234">
        <f>[10]Sheet1!E38</f>
        <v>0.2668682336807251</v>
      </c>
      <c r="T42" s="234">
        <f>[10]Sheet1!F38</f>
        <v>0.66739541292190552</v>
      </c>
      <c r="U42" s="234">
        <f>[10]Sheet1!G38</f>
        <v>0.27830997109413147</v>
      </c>
      <c r="W42" s="249">
        <f>W41</f>
        <v>0.22509428858757019</v>
      </c>
      <c r="X42" s="249">
        <f t="shared" ref="X42:AE43" si="1">X41</f>
        <v>0.45197814702987671</v>
      </c>
      <c r="Y42" s="249">
        <f t="shared" si="1"/>
        <v>0.3229275643825531</v>
      </c>
      <c r="Z42" s="249">
        <f t="shared" si="1"/>
        <v>0.10431041568517685</v>
      </c>
      <c r="AA42" s="263">
        <v>0.1253054141998291</v>
      </c>
      <c r="AB42" s="263">
        <v>0.40467357635498047</v>
      </c>
      <c r="AC42" s="263">
        <v>0.47002100944519043</v>
      </c>
      <c r="AD42" s="263">
        <v>0.20187675952911377</v>
      </c>
      <c r="AE42" s="249">
        <f>AE41</f>
        <v>0.06</v>
      </c>
      <c r="AF42" s="249">
        <f t="shared" si="0"/>
        <v>0.39</v>
      </c>
      <c r="AG42" s="249">
        <f t="shared" si="0"/>
        <v>0.55000000000000004</v>
      </c>
      <c r="AH42" s="249">
        <f t="shared" si="0"/>
        <v>0.22</v>
      </c>
      <c r="AI42" s="263">
        <v>6.0141086578369141E-4</v>
      </c>
      <c r="AJ42" s="263">
        <v>0.27756386995315552</v>
      </c>
      <c r="AK42" s="263">
        <v>0.72183471918106079</v>
      </c>
      <c r="AL42" s="263">
        <v>0.37244617938995361</v>
      </c>
    </row>
    <row r="43" spans="1:38" ht="14.25">
      <c r="A43" s="127">
        <v>2015</v>
      </c>
      <c r="B43" s="234">
        <f>[6]Sheet1!D39</f>
        <v>0.1483379453420639</v>
      </c>
      <c r="C43" s="234">
        <f>[6]Sheet1!E39</f>
        <v>0.43739116191864014</v>
      </c>
      <c r="D43" s="234">
        <f>[6]Sheet1!F39</f>
        <v>0.41427087783813477</v>
      </c>
      <c r="E43" s="234">
        <f>[6]Sheet1!G39</f>
        <v>0.13923770189285278</v>
      </c>
      <c r="F43" s="234">
        <f>[7]Sheet1!D39</f>
        <v>0.18010346591472626</v>
      </c>
      <c r="G43" s="234">
        <f>[7]Sheet1!E39</f>
        <v>0.51017695665359497</v>
      </c>
      <c r="H43" s="234">
        <f>[7]Sheet1!F39</f>
        <v>0.30971956253051758</v>
      </c>
      <c r="I43" s="234">
        <f>[7]Sheet1!G39</f>
        <v>6.5652623772621155E-2</v>
      </c>
      <c r="J43" s="234">
        <f>[8]Sheet1!D39</f>
        <v>0.2468000203371048</v>
      </c>
      <c r="K43" s="234">
        <f>[8]Sheet1!E39</f>
        <v>0.43143767118453979</v>
      </c>
      <c r="L43" s="234">
        <f>[8]Sheet1!F39</f>
        <v>0.3217623233795166</v>
      </c>
      <c r="M43" s="234">
        <f>[8]Sheet1!G39</f>
        <v>0.10656152665615082</v>
      </c>
      <c r="N43" s="234">
        <f>[9]Sheet1!D39</f>
        <v>0.20325528085231781</v>
      </c>
      <c r="O43" s="234">
        <f>[9]Sheet1!E39</f>
        <v>0.41371458768844604</v>
      </c>
      <c r="P43" s="234">
        <f>[9]Sheet1!F39</f>
        <v>0.38303014636039734</v>
      </c>
      <c r="Q43" s="234">
        <f>[9]Sheet1!G39</f>
        <v>0.14067260921001434</v>
      </c>
      <c r="R43" s="234">
        <f>[10]Sheet1!D39</f>
        <v>6.4414098858833313E-2</v>
      </c>
      <c r="S43" s="234">
        <f>[10]Sheet1!E39</f>
        <v>0.26150017976760864</v>
      </c>
      <c r="T43" s="234">
        <f>[10]Sheet1!F39</f>
        <v>0.67408573627471924</v>
      </c>
      <c r="U43" s="234">
        <f>[10]Sheet1!G39</f>
        <v>0.29628962278366089</v>
      </c>
      <c r="W43" s="249">
        <f t="shared" ref="W43" si="2">W42</f>
        <v>0.22509428858757019</v>
      </c>
      <c r="X43" s="249">
        <f t="shared" si="1"/>
        <v>0.45197814702987671</v>
      </c>
      <c r="Y43" s="249">
        <f t="shared" si="1"/>
        <v>0.3229275643825531</v>
      </c>
      <c r="Z43" s="249">
        <f t="shared" si="1"/>
        <v>0.10431041568517685</v>
      </c>
      <c r="AA43" s="249">
        <f t="shared" si="1"/>
        <v>0.1253054141998291</v>
      </c>
      <c r="AB43" s="249">
        <f t="shared" si="1"/>
        <v>0.40467357635498047</v>
      </c>
      <c r="AC43" s="249">
        <f t="shared" si="1"/>
        <v>0.47002100944519043</v>
      </c>
      <c r="AD43" s="249">
        <f t="shared" si="1"/>
        <v>0.20187675952911377</v>
      </c>
      <c r="AE43" s="249">
        <f t="shared" si="1"/>
        <v>0.06</v>
      </c>
      <c r="AF43" s="249">
        <f t="shared" si="0"/>
        <v>0.39</v>
      </c>
      <c r="AG43" s="249">
        <f t="shared" si="0"/>
        <v>0.55000000000000004</v>
      </c>
      <c r="AH43" s="249">
        <f t="shared" si="0"/>
        <v>0.22</v>
      </c>
      <c r="AI43" s="249">
        <f t="shared" si="0"/>
        <v>6.0141086578369141E-4</v>
      </c>
      <c r="AJ43" s="249">
        <f t="shared" si="0"/>
        <v>0.27756386995315552</v>
      </c>
      <c r="AK43" s="249">
        <f t="shared" si="0"/>
        <v>0.72183471918106079</v>
      </c>
      <c r="AL43" s="249">
        <f t="shared" si="0"/>
        <v>0.37244617938995361</v>
      </c>
    </row>
    <row r="44" spans="1:38" ht="14.25">
      <c r="A44" s="124"/>
      <c r="B44" s="130"/>
      <c r="C44" s="130"/>
      <c r="D44" s="130"/>
      <c r="E44" s="130"/>
      <c r="F44" s="130"/>
      <c r="G44" s="130"/>
      <c r="H44" s="130"/>
    </row>
    <row r="45" spans="1:38" ht="14.25">
      <c r="A45" s="124"/>
      <c r="B45" s="130"/>
      <c r="C45" s="130"/>
      <c r="D45" s="130"/>
      <c r="E45" s="130"/>
      <c r="F45" s="130"/>
      <c r="G45" s="130"/>
      <c r="H45" s="130"/>
    </row>
    <row r="46" spans="1:38" ht="14.25">
      <c r="A46" s="124"/>
      <c r="B46" s="130"/>
      <c r="C46" s="130"/>
      <c r="D46" s="130"/>
      <c r="E46" s="130"/>
      <c r="F46" s="130"/>
      <c r="G46" s="130"/>
      <c r="H46" s="130"/>
    </row>
    <row r="47" spans="1:38" ht="14.25">
      <c r="A47" s="124"/>
      <c r="B47" s="130"/>
      <c r="C47" s="130"/>
      <c r="D47" s="130"/>
      <c r="E47" s="130"/>
      <c r="F47" s="130"/>
      <c r="G47" s="130"/>
      <c r="H47" s="130"/>
    </row>
    <row r="48" spans="1:38" ht="14.25">
      <c r="A48" s="124"/>
      <c r="B48" s="130"/>
      <c r="C48" s="130"/>
      <c r="D48" s="130"/>
      <c r="E48" s="130"/>
      <c r="F48" s="130"/>
      <c r="G48" s="130"/>
      <c r="H48" s="130"/>
    </row>
    <row r="49" spans="1:8" ht="14.25">
      <c r="A49" s="124"/>
      <c r="B49" s="130"/>
      <c r="C49" s="130"/>
      <c r="D49" s="130"/>
      <c r="E49" s="130"/>
      <c r="F49" s="130"/>
      <c r="G49" s="130"/>
      <c r="H49" s="130"/>
    </row>
    <row r="50" spans="1:8" ht="14.25">
      <c r="A50" s="124"/>
      <c r="B50" s="130"/>
      <c r="C50" s="130"/>
      <c r="D50" s="130"/>
      <c r="E50" s="130"/>
      <c r="F50" s="130"/>
      <c r="G50" s="130"/>
      <c r="H50" s="130"/>
    </row>
    <row r="51" spans="1:8" ht="14.25">
      <c r="A51" s="124"/>
      <c r="B51" s="130"/>
      <c r="C51" s="130"/>
      <c r="D51" s="130"/>
      <c r="E51" s="130"/>
      <c r="F51" s="130"/>
      <c r="G51" s="130"/>
      <c r="H51" s="130"/>
    </row>
    <row r="52" spans="1:8" ht="14.25">
      <c r="A52" s="124"/>
      <c r="B52" s="130"/>
      <c r="C52" s="130"/>
      <c r="D52" s="130"/>
      <c r="E52" s="130"/>
      <c r="F52" s="130"/>
      <c r="G52" s="130"/>
      <c r="H52" s="130"/>
    </row>
    <row r="53" spans="1:8" ht="14.25">
      <c r="A53" s="124"/>
      <c r="B53" s="130"/>
      <c r="C53" s="130"/>
      <c r="D53" s="130"/>
      <c r="E53" s="130"/>
      <c r="F53" s="130"/>
      <c r="G53" s="130"/>
      <c r="H53" s="130"/>
    </row>
    <row r="54" spans="1:8" ht="14.25">
      <c r="A54" s="124"/>
      <c r="B54" s="130"/>
      <c r="C54" s="130"/>
      <c r="D54" s="130"/>
      <c r="E54" s="130"/>
      <c r="F54" s="130"/>
      <c r="G54" s="130"/>
      <c r="H54" s="130"/>
    </row>
    <row r="55" spans="1:8" ht="14.25">
      <c r="A55" s="124"/>
      <c r="B55" s="130"/>
      <c r="C55" s="130"/>
      <c r="D55" s="130"/>
      <c r="E55" s="130"/>
      <c r="F55" s="130"/>
      <c r="G55" s="130"/>
      <c r="H55" s="130"/>
    </row>
    <row r="56" spans="1:8" ht="14.25">
      <c r="A56" s="124"/>
      <c r="B56" s="130"/>
      <c r="C56" s="130"/>
      <c r="D56" s="130"/>
      <c r="E56" s="130"/>
      <c r="F56" s="130"/>
      <c r="G56" s="130"/>
      <c r="H56" s="130"/>
    </row>
    <row r="57" spans="1:8" ht="14.25">
      <c r="A57" s="124"/>
      <c r="B57" s="130"/>
      <c r="C57" s="130"/>
      <c r="D57" s="130"/>
      <c r="E57" s="130"/>
      <c r="F57" s="130"/>
      <c r="G57" s="130"/>
      <c r="H57" s="130"/>
    </row>
    <row r="58" spans="1:8" ht="14.25">
      <c r="A58" s="124"/>
      <c r="B58" s="130"/>
      <c r="C58" s="130"/>
      <c r="D58" s="130"/>
      <c r="E58" s="130"/>
      <c r="F58" s="130"/>
      <c r="G58" s="130"/>
      <c r="H58" s="130"/>
    </row>
    <row r="59" spans="1:8" ht="14.25">
      <c r="A59" s="124"/>
      <c r="B59" s="130"/>
      <c r="C59" s="130"/>
      <c r="D59" s="130"/>
      <c r="E59" s="130"/>
      <c r="F59" s="130"/>
      <c r="G59" s="130"/>
      <c r="H59" s="130"/>
    </row>
    <row r="60" spans="1:8" ht="14.25">
      <c r="A60" s="124"/>
      <c r="B60" s="130"/>
      <c r="C60" s="130"/>
      <c r="D60" s="130"/>
      <c r="E60" s="130"/>
      <c r="F60" s="130"/>
      <c r="G60" s="130"/>
      <c r="H60" s="130"/>
    </row>
    <row r="61" spans="1:8" ht="14.25">
      <c r="A61" s="124"/>
      <c r="B61" s="130"/>
      <c r="C61" s="130"/>
      <c r="D61" s="130"/>
      <c r="E61" s="130"/>
      <c r="F61" s="130"/>
      <c r="G61" s="130"/>
      <c r="H61" s="130"/>
    </row>
    <row r="62" spans="1:8" ht="14.25">
      <c r="A62" s="124"/>
      <c r="B62" s="130"/>
      <c r="C62" s="130"/>
      <c r="D62" s="130"/>
      <c r="E62" s="130"/>
      <c r="F62" s="130"/>
      <c r="G62" s="130"/>
      <c r="H62" s="130"/>
    </row>
    <row r="63" spans="1:8" ht="14.25">
      <c r="A63" s="124"/>
      <c r="B63" s="130"/>
      <c r="C63" s="130"/>
      <c r="D63" s="130"/>
      <c r="E63" s="130"/>
      <c r="F63" s="130"/>
      <c r="G63" s="130"/>
      <c r="H63" s="130"/>
    </row>
    <row r="64" spans="1:8" ht="14.25">
      <c r="A64" s="124"/>
      <c r="B64" s="130"/>
      <c r="C64" s="130"/>
      <c r="D64" s="130"/>
      <c r="E64" s="130"/>
      <c r="F64" s="130"/>
      <c r="G64" s="130"/>
      <c r="H64" s="130"/>
    </row>
    <row r="65" spans="1:8" ht="14.25">
      <c r="A65" s="124"/>
      <c r="B65" s="130"/>
      <c r="C65" s="130"/>
      <c r="D65" s="130"/>
      <c r="E65" s="130"/>
      <c r="F65" s="130"/>
      <c r="G65" s="130"/>
      <c r="H65" s="130"/>
    </row>
    <row r="66" spans="1:8" ht="14.25">
      <c r="A66" s="124"/>
      <c r="B66" s="130"/>
      <c r="C66" s="130"/>
      <c r="D66" s="130"/>
      <c r="E66" s="130"/>
      <c r="F66" s="130"/>
      <c r="G66" s="130"/>
      <c r="H66" s="130"/>
    </row>
    <row r="67" spans="1:8" ht="14.25">
      <c r="A67" s="124"/>
      <c r="B67" s="130"/>
      <c r="C67" s="130"/>
      <c r="D67" s="130"/>
      <c r="E67" s="130"/>
      <c r="F67" s="130"/>
      <c r="G67" s="130"/>
      <c r="H67" s="130"/>
    </row>
    <row r="68" spans="1:8" ht="14.25">
      <c r="A68" s="124"/>
      <c r="B68" s="130"/>
      <c r="C68" s="130"/>
      <c r="D68" s="130"/>
      <c r="E68" s="130"/>
      <c r="F68" s="130"/>
      <c r="G68" s="130"/>
      <c r="H68" s="130"/>
    </row>
    <row r="69" spans="1:8" ht="14.25">
      <c r="A69" s="124"/>
      <c r="B69" s="130"/>
      <c r="C69" s="130"/>
      <c r="D69" s="130"/>
      <c r="E69" s="130"/>
      <c r="F69" s="130"/>
      <c r="G69" s="130"/>
      <c r="H69" s="130"/>
    </row>
    <row r="70" spans="1:8" ht="14.25">
      <c r="A70" s="124"/>
      <c r="B70" s="130"/>
      <c r="C70" s="130"/>
      <c r="D70" s="130"/>
      <c r="E70" s="130"/>
      <c r="F70" s="130"/>
      <c r="G70" s="130"/>
      <c r="H70" s="130"/>
    </row>
    <row r="71" spans="1:8" ht="14.25">
      <c r="A71" s="124"/>
      <c r="B71" s="130"/>
      <c r="C71" s="130"/>
      <c r="D71" s="130"/>
      <c r="E71" s="130"/>
      <c r="F71" s="130"/>
      <c r="G71" s="130"/>
      <c r="H71" s="130"/>
    </row>
    <row r="72" spans="1:8" ht="14.25">
      <c r="A72" s="124"/>
      <c r="B72" s="130"/>
      <c r="C72" s="130"/>
      <c r="D72" s="130"/>
      <c r="E72" s="130"/>
      <c r="F72" s="130"/>
      <c r="G72" s="130"/>
      <c r="H72" s="130"/>
    </row>
    <row r="73" spans="1:8" ht="14.25">
      <c r="A73" s="124"/>
      <c r="B73" s="130"/>
      <c r="C73" s="130"/>
      <c r="D73" s="130"/>
      <c r="E73" s="130"/>
      <c r="F73" s="130"/>
      <c r="G73" s="130"/>
      <c r="H73" s="130"/>
    </row>
    <row r="74" spans="1:8" ht="14.25">
      <c r="A74" s="124"/>
      <c r="B74" s="130"/>
      <c r="C74" s="130"/>
      <c r="D74" s="130"/>
      <c r="E74" s="130"/>
      <c r="F74" s="130"/>
      <c r="G74" s="130"/>
      <c r="H74" s="130"/>
    </row>
    <row r="75" spans="1:8" ht="14.25">
      <c r="A75" s="124"/>
      <c r="B75" s="130"/>
      <c r="C75" s="130"/>
      <c r="D75" s="130"/>
      <c r="E75" s="130"/>
      <c r="F75" s="130"/>
      <c r="G75" s="130"/>
      <c r="H75" s="130"/>
    </row>
    <row r="76" spans="1:8" ht="14.25">
      <c r="A76" s="124"/>
      <c r="B76" s="130"/>
      <c r="C76" s="130"/>
      <c r="D76" s="130"/>
      <c r="E76" s="130"/>
      <c r="F76" s="130"/>
      <c r="G76" s="130"/>
      <c r="H76" s="130"/>
    </row>
    <row r="77" spans="1:8" ht="14.25">
      <c r="A77" s="124"/>
      <c r="B77" s="130"/>
      <c r="C77" s="130"/>
      <c r="D77" s="130"/>
      <c r="E77" s="130"/>
      <c r="F77" s="130"/>
      <c r="G77" s="130"/>
      <c r="H77" s="130"/>
    </row>
    <row r="78" spans="1:8" ht="14.25">
      <c r="A78" s="124"/>
      <c r="B78" s="130"/>
      <c r="C78" s="130"/>
      <c r="D78" s="130"/>
      <c r="E78" s="130"/>
      <c r="F78" s="130"/>
      <c r="G78" s="130"/>
      <c r="H78" s="130"/>
    </row>
    <row r="79" spans="1:8" ht="14.25">
      <c r="A79" s="124"/>
      <c r="B79" s="130"/>
      <c r="C79" s="130"/>
      <c r="D79" s="130"/>
      <c r="E79" s="130"/>
      <c r="F79" s="130"/>
      <c r="G79" s="130"/>
      <c r="H79" s="130"/>
    </row>
    <row r="80" spans="1:8" ht="14.25">
      <c r="A80" s="124"/>
      <c r="B80" s="130"/>
      <c r="C80" s="130"/>
      <c r="D80" s="130"/>
      <c r="E80" s="130"/>
      <c r="F80" s="130"/>
      <c r="G80" s="130"/>
      <c r="H80" s="130"/>
    </row>
    <row r="81" spans="1:8" ht="14.25">
      <c r="A81" s="124"/>
      <c r="B81" s="130"/>
      <c r="C81" s="130"/>
      <c r="D81" s="130"/>
      <c r="E81" s="130"/>
      <c r="F81" s="130"/>
      <c r="G81" s="130"/>
      <c r="H81" s="130"/>
    </row>
    <row r="82" spans="1:8" ht="14.25">
      <c r="A82" s="124"/>
      <c r="B82" s="130"/>
      <c r="C82" s="130"/>
      <c r="D82" s="130"/>
      <c r="E82" s="130"/>
      <c r="F82" s="130"/>
      <c r="G82" s="130"/>
      <c r="H82" s="130"/>
    </row>
    <row r="83" spans="1:8" ht="14.25">
      <c r="A83" s="124"/>
      <c r="B83" s="130"/>
      <c r="C83" s="130"/>
      <c r="D83" s="130"/>
      <c r="E83" s="130"/>
      <c r="F83" s="130"/>
      <c r="G83" s="130"/>
      <c r="H83" s="130"/>
    </row>
    <row r="84" spans="1:8" ht="14.25">
      <c r="A84" s="124"/>
      <c r="B84" s="130"/>
      <c r="C84" s="130"/>
      <c r="D84" s="130"/>
      <c r="E84" s="130"/>
      <c r="F84" s="130"/>
      <c r="G84" s="130"/>
      <c r="H84" s="130"/>
    </row>
    <row r="85" spans="1:8" ht="14.25">
      <c r="A85" s="124"/>
      <c r="B85" s="130"/>
      <c r="C85" s="130"/>
      <c r="D85" s="130"/>
      <c r="E85" s="130"/>
      <c r="F85" s="130"/>
      <c r="G85" s="130"/>
      <c r="H85" s="130"/>
    </row>
    <row r="86" spans="1:8" ht="14.25">
      <c r="A86" s="124"/>
      <c r="B86" s="130"/>
      <c r="C86" s="130"/>
      <c r="D86" s="130"/>
      <c r="E86" s="130"/>
      <c r="F86" s="130"/>
      <c r="G86" s="130"/>
      <c r="H86" s="130"/>
    </row>
    <row r="87" spans="1:8" ht="14.25">
      <c r="A87" s="124"/>
      <c r="B87" s="130"/>
      <c r="C87" s="130"/>
      <c r="D87" s="130"/>
      <c r="E87" s="130"/>
      <c r="F87" s="130"/>
      <c r="G87" s="130"/>
      <c r="H87" s="130"/>
    </row>
    <row r="88" spans="1:8" ht="14.25">
      <c r="A88" s="124"/>
      <c r="B88" s="130"/>
      <c r="C88" s="130"/>
      <c r="D88" s="130"/>
      <c r="E88" s="130"/>
      <c r="F88" s="130"/>
      <c r="G88" s="130"/>
      <c r="H88" s="130"/>
    </row>
    <row r="89" spans="1:8" ht="14.25">
      <c r="A89" s="124"/>
      <c r="B89" s="130"/>
      <c r="C89" s="130"/>
      <c r="D89" s="130"/>
      <c r="E89" s="130"/>
      <c r="F89" s="130"/>
      <c r="G89" s="130"/>
      <c r="H89" s="130"/>
    </row>
    <row r="90" spans="1:8" ht="14.25">
      <c r="A90" s="124"/>
      <c r="B90" s="130"/>
      <c r="C90" s="130"/>
      <c r="D90" s="130"/>
      <c r="E90" s="130"/>
      <c r="F90" s="130"/>
      <c r="G90" s="130"/>
      <c r="H90" s="130"/>
    </row>
    <row r="91" spans="1:8" ht="14.25">
      <c r="A91" s="124"/>
      <c r="B91" s="130"/>
      <c r="C91" s="130"/>
      <c r="D91" s="130"/>
      <c r="E91" s="130"/>
      <c r="F91" s="130"/>
      <c r="G91" s="130"/>
      <c r="H91" s="130"/>
    </row>
    <row r="92" spans="1:8" ht="14.25">
      <c r="A92" s="124"/>
      <c r="B92" s="130"/>
      <c r="C92" s="130"/>
      <c r="D92" s="130"/>
      <c r="E92" s="130"/>
      <c r="F92" s="130"/>
      <c r="G92" s="130"/>
      <c r="H92" s="130"/>
    </row>
    <row r="93" spans="1:8" ht="14.25">
      <c r="A93" s="124"/>
      <c r="B93" s="130"/>
      <c r="C93" s="130"/>
      <c r="D93" s="130"/>
      <c r="E93" s="130"/>
      <c r="F93" s="130"/>
      <c r="G93" s="130"/>
      <c r="H93" s="130"/>
    </row>
    <row r="94" spans="1:8" ht="14.25">
      <c r="A94" s="124"/>
      <c r="B94" s="130"/>
      <c r="C94" s="130"/>
      <c r="D94" s="130"/>
      <c r="E94" s="130"/>
      <c r="F94" s="130"/>
      <c r="G94" s="130"/>
      <c r="H94" s="130"/>
    </row>
    <row r="95" spans="1:8" ht="14.25">
      <c r="A95" s="124"/>
      <c r="B95" s="130"/>
      <c r="C95" s="130"/>
      <c r="D95" s="130"/>
      <c r="E95" s="130"/>
      <c r="F95" s="130"/>
      <c r="G95" s="130"/>
      <c r="H95" s="130"/>
    </row>
    <row r="96" spans="1:8" ht="14.25">
      <c r="A96" s="124"/>
      <c r="B96" s="130"/>
      <c r="C96" s="130"/>
      <c r="D96" s="130"/>
      <c r="E96" s="130"/>
      <c r="F96" s="130"/>
      <c r="G96" s="130"/>
      <c r="H96" s="130"/>
    </row>
    <row r="97" spans="1:8" ht="14.25">
      <c r="A97" s="124"/>
      <c r="B97" s="130"/>
      <c r="C97" s="130"/>
      <c r="D97" s="130"/>
      <c r="E97" s="130"/>
      <c r="F97" s="130"/>
      <c r="G97" s="130"/>
      <c r="H97" s="130"/>
    </row>
    <row r="98" spans="1:8" ht="14.25">
      <c r="A98" s="124"/>
      <c r="B98" s="130"/>
      <c r="C98" s="130"/>
      <c r="D98" s="130"/>
      <c r="E98" s="130"/>
      <c r="F98" s="130"/>
      <c r="G98" s="130"/>
      <c r="H98" s="130"/>
    </row>
    <row r="99" spans="1:8" ht="14.25">
      <c r="A99" s="124"/>
      <c r="B99" s="130"/>
      <c r="C99" s="130"/>
      <c r="D99" s="130"/>
      <c r="E99" s="130"/>
      <c r="F99" s="130"/>
      <c r="G99" s="130"/>
      <c r="H99" s="130"/>
    </row>
    <row r="100" spans="1:8" ht="14.25">
      <c r="A100" s="124"/>
      <c r="B100" s="130"/>
      <c r="C100" s="130"/>
      <c r="D100" s="130"/>
      <c r="E100" s="130"/>
      <c r="F100" s="130"/>
      <c r="G100" s="130"/>
      <c r="H100" s="130"/>
    </row>
    <row r="101" spans="1:8" ht="14.25">
      <c r="A101" s="124"/>
      <c r="B101" s="130"/>
      <c r="C101" s="130"/>
      <c r="D101" s="130"/>
      <c r="E101" s="130"/>
      <c r="F101" s="130"/>
      <c r="G101" s="130"/>
      <c r="H101" s="130"/>
    </row>
    <row r="102" spans="1:8" ht="14.25">
      <c r="A102" s="124"/>
      <c r="B102" s="130"/>
      <c r="C102" s="130"/>
      <c r="D102" s="130"/>
      <c r="E102" s="130"/>
      <c r="F102" s="130"/>
      <c r="G102" s="130"/>
      <c r="H102" s="130"/>
    </row>
    <row r="103" spans="1:8" ht="14.25">
      <c r="A103" s="124"/>
      <c r="B103" s="130"/>
      <c r="C103" s="130"/>
      <c r="D103" s="130"/>
      <c r="E103" s="130"/>
      <c r="F103" s="130"/>
      <c r="G103" s="130"/>
      <c r="H103" s="130"/>
    </row>
    <row r="104" spans="1:8" ht="14.25">
      <c r="A104" s="124"/>
      <c r="B104" s="130"/>
      <c r="C104" s="130"/>
      <c r="D104" s="130"/>
      <c r="E104" s="130"/>
      <c r="F104" s="130"/>
      <c r="G104" s="130"/>
      <c r="H104" s="130"/>
    </row>
    <row r="105" spans="1:8" ht="14.25">
      <c r="A105" s="124"/>
      <c r="B105" s="130"/>
      <c r="C105" s="130"/>
      <c r="D105" s="130"/>
      <c r="E105" s="130"/>
      <c r="F105" s="130"/>
      <c r="G105" s="130"/>
      <c r="H105" s="130"/>
    </row>
    <row r="106" spans="1:8" ht="14.25">
      <c r="A106" s="124"/>
      <c r="B106" s="130"/>
      <c r="C106" s="130"/>
      <c r="D106" s="130"/>
      <c r="E106" s="130"/>
      <c r="F106" s="130"/>
      <c r="G106" s="130"/>
      <c r="H106" s="130"/>
    </row>
    <row r="107" spans="1:8" ht="14.25">
      <c r="A107" s="124"/>
      <c r="B107" s="130"/>
      <c r="C107" s="130"/>
      <c r="D107" s="130"/>
      <c r="E107" s="130"/>
      <c r="F107" s="130"/>
      <c r="G107" s="130"/>
      <c r="H107" s="130"/>
    </row>
    <row r="108" spans="1:8" ht="14.25">
      <c r="A108" s="124"/>
      <c r="B108" s="130"/>
      <c r="C108" s="130"/>
      <c r="D108" s="130"/>
      <c r="E108" s="130"/>
      <c r="F108" s="130"/>
      <c r="G108" s="130"/>
      <c r="H108" s="130"/>
    </row>
    <row r="109" spans="1:8" ht="14.25">
      <c r="A109" s="124"/>
      <c r="B109" s="130"/>
      <c r="C109" s="130"/>
      <c r="D109" s="130"/>
      <c r="E109" s="130"/>
      <c r="F109" s="130"/>
      <c r="G109" s="130"/>
      <c r="H109" s="130"/>
    </row>
    <row r="110" spans="1:8" ht="14.25">
      <c r="A110" s="124"/>
      <c r="B110" s="130"/>
      <c r="C110" s="130"/>
      <c r="D110" s="130"/>
      <c r="E110" s="130"/>
      <c r="F110" s="130"/>
      <c r="G110" s="130"/>
      <c r="H110" s="130"/>
    </row>
    <row r="111" spans="1:8" ht="14.25">
      <c r="A111" s="124"/>
      <c r="B111" s="130"/>
      <c r="C111" s="130"/>
      <c r="D111" s="130"/>
      <c r="E111" s="130"/>
      <c r="F111" s="130"/>
      <c r="G111" s="130"/>
      <c r="H111" s="130"/>
    </row>
    <row r="112" spans="1:8" ht="14.25">
      <c r="A112" s="124"/>
      <c r="B112" s="130"/>
      <c r="C112" s="130"/>
      <c r="D112" s="130"/>
      <c r="E112" s="130"/>
      <c r="F112" s="130"/>
      <c r="G112" s="130"/>
      <c r="H112" s="130"/>
    </row>
    <row r="113" spans="1:8" ht="14.25">
      <c r="A113" s="124"/>
      <c r="B113" s="130"/>
      <c r="C113" s="130"/>
      <c r="D113" s="130"/>
      <c r="E113" s="130"/>
      <c r="F113" s="130"/>
      <c r="G113" s="130"/>
      <c r="H113" s="130"/>
    </row>
    <row r="114" spans="1:8" ht="14.25">
      <c r="A114" s="124"/>
      <c r="B114" s="130"/>
      <c r="C114" s="130"/>
      <c r="D114" s="130"/>
      <c r="E114" s="130"/>
      <c r="F114" s="130"/>
      <c r="G114" s="130"/>
      <c r="H114" s="130"/>
    </row>
    <row r="115" spans="1:8" ht="14.25">
      <c r="A115" s="124"/>
      <c r="B115" s="130"/>
      <c r="C115" s="130"/>
      <c r="D115" s="130"/>
      <c r="E115" s="130"/>
      <c r="F115" s="130"/>
      <c r="G115" s="130"/>
      <c r="H115" s="130"/>
    </row>
    <row r="116" spans="1:8" ht="14.25">
      <c r="A116" s="124"/>
      <c r="B116" s="130"/>
      <c r="C116" s="130"/>
      <c r="D116" s="130"/>
      <c r="E116" s="130"/>
      <c r="F116" s="130"/>
      <c r="G116" s="130"/>
      <c r="H116" s="130"/>
    </row>
    <row r="117" spans="1:8" ht="14.25">
      <c r="A117" s="124"/>
      <c r="B117" s="130"/>
      <c r="C117" s="130"/>
      <c r="D117" s="130"/>
      <c r="E117" s="130"/>
      <c r="F117" s="130"/>
      <c r="G117" s="130"/>
      <c r="H117" s="130"/>
    </row>
    <row r="118" spans="1:8" ht="14.25">
      <c r="A118" s="124"/>
      <c r="B118" s="130"/>
      <c r="C118" s="130"/>
      <c r="D118" s="130"/>
      <c r="E118" s="130"/>
      <c r="F118" s="130"/>
      <c r="G118" s="130"/>
      <c r="H118" s="130"/>
    </row>
    <row r="119" spans="1:8" ht="14.25">
      <c r="A119" s="124"/>
      <c r="B119" s="130"/>
      <c r="C119" s="130"/>
      <c r="D119" s="130"/>
      <c r="E119" s="130"/>
      <c r="F119" s="130"/>
      <c r="G119" s="130"/>
      <c r="H119" s="130"/>
    </row>
    <row r="120" spans="1:8" ht="14.25">
      <c r="A120" s="124"/>
      <c r="B120" s="130"/>
      <c r="C120" s="130"/>
      <c r="D120" s="130"/>
      <c r="E120" s="130"/>
      <c r="F120" s="130"/>
      <c r="G120" s="130"/>
      <c r="H120" s="130"/>
    </row>
    <row r="121" spans="1:8" ht="14.25">
      <c r="A121" s="124"/>
      <c r="B121" s="130"/>
      <c r="C121" s="130"/>
      <c r="D121" s="130"/>
      <c r="E121" s="130"/>
      <c r="F121" s="130"/>
      <c r="G121" s="130"/>
      <c r="H121" s="130"/>
    </row>
    <row r="122" spans="1:8" ht="14.25">
      <c r="A122" s="124"/>
      <c r="B122" s="130"/>
      <c r="C122" s="130"/>
      <c r="D122" s="130"/>
      <c r="E122" s="130"/>
      <c r="F122" s="130"/>
      <c r="G122" s="130"/>
      <c r="H122" s="130"/>
    </row>
    <row r="123" spans="1:8" ht="14.25">
      <c r="A123" s="124"/>
      <c r="B123" s="130"/>
      <c r="C123" s="130"/>
      <c r="D123" s="130"/>
      <c r="E123" s="130"/>
      <c r="F123" s="130"/>
      <c r="G123" s="130"/>
      <c r="H123" s="130"/>
    </row>
    <row r="124" spans="1:8" ht="14.25">
      <c r="A124" s="124"/>
      <c r="B124" s="130"/>
      <c r="C124" s="130"/>
      <c r="D124" s="130"/>
      <c r="E124" s="130"/>
      <c r="F124" s="130"/>
      <c r="G124" s="130"/>
      <c r="H124" s="130"/>
    </row>
    <row r="125" spans="1:8" ht="14.25">
      <c r="A125" s="124"/>
      <c r="B125" s="130"/>
      <c r="C125" s="130"/>
      <c r="D125" s="130"/>
      <c r="E125" s="130"/>
      <c r="F125" s="130"/>
      <c r="G125" s="130"/>
      <c r="H125" s="130"/>
    </row>
    <row r="126" spans="1:8" ht="14.25">
      <c r="A126" s="124"/>
      <c r="B126" s="130"/>
      <c r="C126" s="130"/>
      <c r="D126" s="130"/>
      <c r="E126" s="130"/>
      <c r="F126" s="130"/>
      <c r="G126" s="130"/>
      <c r="H126" s="130"/>
    </row>
    <row r="127" spans="1:8" ht="14.25">
      <c r="A127" s="124"/>
      <c r="B127" s="130"/>
      <c r="C127" s="130"/>
      <c r="D127" s="130"/>
      <c r="E127" s="130"/>
      <c r="F127" s="130"/>
      <c r="G127" s="130"/>
      <c r="H127" s="130"/>
    </row>
    <row r="128" spans="1:8" ht="14.25">
      <c r="A128" s="124"/>
      <c r="B128" s="130"/>
      <c r="C128" s="130"/>
      <c r="D128" s="130"/>
      <c r="E128" s="130"/>
      <c r="F128" s="130"/>
      <c r="G128" s="130"/>
      <c r="H128" s="130"/>
    </row>
    <row r="129" spans="1:8" ht="14.25">
      <c r="A129" s="124"/>
      <c r="B129" s="130"/>
      <c r="C129" s="130"/>
      <c r="D129" s="130"/>
      <c r="E129" s="130"/>
      <c r="F129" s="130"/>
      <c r="G129" s="130"/>
      <c r="H129" s="130"/>
    </row>
    <row r="130" spans="1:8" ht="14.25">
      <c r="A130" s="124"/>
      <c r="B130" s="130"/>
      <c r="C130" s="130"/>
      <c r="D130" s="130"/>
      <c r="E130" s="130"/>
      <c r="F130" s="130"/>
      <c r="G130" s="130"/>
      <c r="H130" s="130"/>
    </row>
    <row r="131" spans="1:8" ht="14.25">
      <c r="A131" s="124"/>
      <c r="B131" s="130"/>
      <c r="C131" s="130"/>
      <c r="D131" s="130"/>
      <c r="E131" s="130"/>
      <c r="F131" s="130"/>
      <c r="G131" s="130"/>
      <c r="H131" s="130"/>
    </row>
    <row r="132" spans="1:8" ht="14.25">
      <c r="A132" s="124"/>
      <c r="B132" s="130"/>
      <c r="C132" s="130"/>
      <c r="D132" s="130"/>
      <c r="E132" s="130"/>
      <c r="F132" s="130"/>
      <c r="G132" s="130"/>
      <c r="H132" s="130"/>
    </row>
    <row r="133" spans="1:8" ht="14.25">
      <c r="A133" s="124"/>
      <c r="B133" s="130"/>
      <c r="C133" s="130"/>
      <c r="D133" s="130"/>
      <c r="E133" s="130"/>
      <c r="F133" s="130"/>
      <c r="G133" s="130"/>
      <c r="H133" s="130"/>
    </row>
    <row r="134" spans="1:8" ht="14.25">
      <c r="A134" s="124"/>
      <c r="B134" s="130"/>
      <c r="C134" s="130"/>
      <c r="D134" s="130"/>
      <c r="E134" s="130"/>
      <c r="F134" s="130"/>
      <c r="G134" s="130"/>
      <c r="H134" s="130"/>
    </row>
    <row r="135" spans="1:8" ht="14.25">
      <c r="A135" s="124"/>
      <c r="B135" s="130"/>
      <c r="C135" s="130"/>
      <c r="D135" s="130"/>
      <c r="E135" s="130"/>
      <c r="F135" s="130"/>
      <c r="G135" s="130"/>
      <c r="H135" s="130"/>
    </row>
    <row r="136" spans="1:8" ht="14.25">
      <c r="A136" s="124"/>
      <c r="B136" s="130"/>
      <c r="C136" s="130"/>
      <c r="D136" s="130"/>
      <c r="E136" s="130"/>
      <c r="F136" s="130"/>
      <c r="G136" s="130"/>
      <c r="H136" s="130"/>
    </row>
    <row r="137" spans="1:8" ht="14.25">
      <c r="A137" s="124"/>
      <c r="B137" s="130"/>
      <c r="C137" s="130"/>
      <c r="D137" s="130"/>
      <c r="E137" s="130"/>
      <c r="F137" s="130"/>
      <c r="G137" s="130"/>
      <c r="H137" s="130"/>
    </row>
    <row r="138" spans="1:8" ht="14.25">
      <c r="A138" s="124"/>
      <c r="B138" s="130"/>
      <c r="C138" s="130"/>
      <c r="D138" s="130"/>
      <c r="E138" s="130"/>
      <c r="F138" s="130"/>
      <c r="G138" s="130"/>
      <c r="H138" s="130"/>
    </row>
    <row r="139" spans="1:8" ht="14.25">
      <c r="A139" s="124"/>
      <c r="B139" s="130"/>
      <c r="C139" s="130"/>
      <c r="D139" s="130"/>
      <c r="E139" s="130"/>
      <c r="F139" s="130"/>
      <c r="G139" s="130"/>
      <c r="H139" s="130"/>
    </row>
    <row r="140" spans="1:8" ht="14.25">
      <c r="A140" s="124"/>
      <c r="B140" s="130"/>
      <c r="C140" s="130"/>
      <c r="D140" s="130"/>
      <c r="E140" s="130"/>
      <c r="F140" s="130"/>
      <c r="G140" s="130"/>
      <c r="H140" s="130"/>
    </row>
    <row r="141" spans="1:8" ht="14.25">
      <c r="A141" s="124"/>
      <c r="B141" s="130"/>
      <c r="C141" s="130"/>
      <c r="D141" s="130"/>
      <c r="E141" s="130"/>
      <c r="F141" s="130"/>
      <c r="G141" s="130"/>
      <c r="H141" s="130"/>
    </row>
    <row r="142" spans="1:8" ht="14.25">
      <c r="A142" s="124"/>
      <c r="B142" s="130"/>
      <c r="C142" s="130"/>
      <c r="D142" s="130"/>
      <c r="E142" s="130"/>
      <c r="F142" s="130"/>
      <c r="G142" s="130"/>
      <c r="H142" s="130"/>
    </row>
    <row r="143" spans="1:8" ht="14.25">
      <c r="A143" s="124"/>
      <c r="B143" s="130"/>
      <c r="C143" s="130"/>
      <c r="D143" s="130"/>
      <c r="E143" s="130"/>
      <c r="F143" s="130"/>
      <c r="G143" s="130"/>
      <c r="H143" s="130"/>
    </row>
    <row r="144" spans="1:8" ht="14.25">
      <c r="A144" s="124"/>
      <c r="B144" s="130"/>
      <c r="C144" s="130"/>
      <c r="D144" s="130"/>
      <c r="E144" s="130"/>
      <c r="F144" s="130"/>
      <c r="G144" s="130"/>
      <c r="H144" s="130"/>
    </row>
    <row r="145" spans="1:8" ht="14.25">
      <c r="A145" s="124"/>
      <c r="B145" s="130"/>
      <c r="C145" s="130"/>
      <c r="D145" s="130"/>
      <c r="E145" s="130"/>
      <c r="F145" s="130"/>
      <c r="G145" s="130"/>
      <c r="H145" s="130"/>
    </row>
    <row r="146" spans="1:8" ht="14.25">
      <c r="A146" s="124"/>
      <c r="B146" s="130"/>
      <c r="C146" s="130"/>
      <c r="D146" s="130"/>
      <c r="E146" s="130"/>
      <c r="F146" s="130"/>
      <c r="G146" s="130"/>
      <c r="H146" s="130"/>
    </row>
    <row r="147" spans="1:8" ht="14.25">
      <c r="A147" s="124"/>
      <c r="B147" s="130"/>
      <c r="C147" s="130"/>
      <c r="D147" s="130"/>
      <c r="E147" s="130"/>
      <c r="F147" s="130"/>
      <c r="G147" s="130"/>
      <c r="H147" s="130"/>
    </row>
    <row r="148" spans="1:8" ht="14.25">
      <c r="A148" s="124"/>
      <c r="B148" s="130"/>
      <c r="C148" s="130"/>
      <c r="D148" s="130"/>
      <c r="E148" s="130"/>
      <c r="F148" s="130"/>
      <c r="G148" s="130"/>
      <c r="H148" s="130"/>
    </row>
    <row r="149" spans="1:8" ht="14.25">
      <c r="A149" s="124"/>
      <c r="B149" s="130"/>
      <c r="C149" s="130"/>
      <c r="D149" s="130"/>
      <c r="E149" s="130"/>
      <c r="F149" s="130"/>
      <c r="G149" s="130"/>
      <c r="H149" s="130"/>
    </row>
    <row r="150" spans="1:8" ht="14.25">
      <c r="A150" s="124"/>
      <c r="B150" s="130"/>
      <c r="C150" s="130"/>
      <c r="D150" s="130"/>
      <c r="E150" s="130"/>
      <c r="F150" s="130"/>
      <c r="G150" s="130"/>
      <c r="H150" s="130"/>
    </row>
    <row r="151" spans="1:8" ht="14.25">
      <c r="A151" s="124"/>
      <c r="B151" s="130"/>
      <c r="C151" s="130"/>
      <c r="D151" s="130"/>
      <c r="E151" s="130"/>
      <c r="F151" s="130"/>
      <c r="G151" s="130"/>
      <c r="H151" s="130"/>
    </row>
    <row r="152" spans="1:8" ht="14.25">
      <c r="A152" s="124"/>
      <c r="B152" s="130"/>
      <c r="C152" s="130"/>
      <c r="D152" s="130"/>
      <c r="E152" s="130"/>
      <c r="F152" s="130"/>
      <c r="G152" s="130"/>
      <c r="H152" s="130"/>
    </row>
    <row r="153" spans="1:8" ht="14.25">
      <c r="A153" s="124"/>
      <c r="B153" s="130"/>
      <c r="C153" s="130"/>
      <c r="D153" s="130"/>
      <c r="E153" s="130"/>
      <c r="F153" s="130"/>
      <c r="G153" s="130"/>
      <c r="H153" s="130"/>
    </row>
    <row r="154" spans="1:8" ht="14.25">
      <c r="A154" s="124"/>
      <c r="B154" s="130"/>
      <c r="C154" s="130"/>
      <c r="D154" s="130"/>
      <c r="E154" s="130"/>
      <c r="F154" s="130"/>
      <c r="G154" s="130"/>
      <c r="H154" s="130"/>
    </row>
    <row r="155" spans="1:8" ht="14.25">
      <c r="A155" s="124"/>
      <c r="B155" s="130"/>
      <c r="C155" s="130"/>
      <c r="D155" s="130"/>
      <c r="E155" s="130"/>
      <c r="F155" s="130"/>
      <c r="G155" s="130"/>
      <c r="H155" s="130"/>
    </row>
    <row r="156" spans="1:8" ht="14.25">
      <c r="A156" s="124"/>
      <c r="B156" s="130"/>
      <c r="C156" s="130"/>
      <c r="D156" s="130"/>
      <c r="E156" s="130"/>
      <c r="F156" s="130"/>
      <c r="G156" s="130"/>
      <c r="H156" s="130"/>
    </row>
    <row r="157" spans="1:8" ht="14.25">
      <c r="A157" s="124"/>
      <c r="B157" s="130"/>
      <c r="C157" s="130"/>
      <c r="D157" s="130"/>
      <c r="E157" s="130"/>
      <c r="F157" s="130"/>
      <c r="G157" s="130"/>
      <c r="H157" s="130"/>
    </row>
    <row r="158" spans="1:8" ht="14.25">
      <c r="A158" s="124"/>
      <c r="B158" s="130"/>
      <c r="C158" s="130"/>
      <c r="D158" s="130"/>
      <c r="E158" s="130"/>
      <c r="F158" s="130"/>
      <c r="G158" s="130"/>
      <c r="H158" s="130"/>
    </row>
    <row r="159" spans="1:8" ht="14.25">
      <c r="A159" s="124"/>
      <c r="B159" s="130"/>
      <c r="C159" s="130"/>
      <c r="D159" s="130"/>
      <c r="E159" s="130"/>
      <c r="F159" s="130"/>
      <c r="G159" s="130"/>
      <c r="H159" s="130"/>
    </row>
    <row r="160" spans="1:8" ht="14.25">
      <c r="A160" s="124"/>
      <c r="B160" s="130"/>
      <c r="C160" s="130"/>
      <c r="D160" s="130"/>
      <c r="E160" s="130"/>
      <c r="F160" s="130"/>
      <c r="G160" s="130"/>
      <c r="H160" s="130"/>
    </row>
    <row r="161" spans="1:8" ht="14.25">
      <c r="A161" s="124"/>
      <c r="B161" s="130"/>
      <c r="C161" s="130"/>
      <c r="D161" s="130"/>
      <c r="E161" s="130"/>
      <c r="F161" s="130"/>
      <c r="G161" s="130"/>
      <c r="H161" s="130"/>
    </row>
    <row r="162" spans="1:8" ht="14.25">
      <c r="A162" s="124"/>
      <c r="B162" s="130"/>
      <c r="C162" s="130"/>
      <c r="D162" s="130"/>
      <c r="E162" s="130"/>
      <c r="F162" s="130"/>
      <c r="G162" s="130"/>
      <c r="H162" s="130"/>
    </row>
    <row r="163" spans="1:8" ht="14.25">
      <c r="A163" s="124"/>
      <c r="B163" s="130"/>
      <c r="C163" s="130"/>
      <c r="D163" s="130"/>
      <c r="E163" s="130"/>
      <c r="F163" s="130"/>
      <c r="G163" s="130"/>
      <c r="H163" s="130"/>
    </row>
    <row r="164" spans="1:8" ht="14.25">
      <c r="A164" s="124"/>
      <c r="B164" s="130"/>
      <c r="C164" s="130"/>
      <c r="D164" s="130"/>
      <c r="E164" s="130"/>
      <c r="F164" s="130"/>
      <c r="G164" s="130"/>
      <c r="H164" s="130"/>
    </row>
    <row r="165" spans="1:8" ht="14.25">
      <c r="A165" s="124"/>
      <c r="B165" s="130"/>
      <c r="C165" s="130"/>
      <c r="D165" s="130"/>
      <c r="E165" s="130"/>
      <c r="F165" s="130"/>
      <c r="G165" s="130"/>
      <c r="H165" s="130"/>
    </row>
    <row r="166" spans="1:8" ht="14.25">
      <c r="A166" s="124"/>
      <c r="B166" s="130"/>
      <c r="C166" s="130"/>
      <c r="D166" s="130"/>
      <c r="E166" s="130"/>
      <c r="F166" s="130"/>
      <c r="G166" s="130"/>
      <c r="H166" s="130"/>
    </row>
    <row r="167" spans="1:8" ht="14.25">
      <c r="A167" s="124"/>
      <c r="B167" s="130"/>
      <c r="C167" s="130"/>
      <c r="D167" s="130"/>
      <c r="E167" s="130"/>
      <c r="F167" s="130"/>
      <c r="G167" s="130"/>
      <c r="H167" s="130"/>
    </row>
    <row r="168" spans="1:8" ht="14.25">
      <c r="A168" s="124"/>
      <c r="B168" s="130"/>
      <c r="C168" s="130"/>
      <c r="D168" s="130"/>
      <c r="E168" s="130"/>
      <c r="F168" s="130"/>
      <c r="G168" s="130"/>
      <c r="H168" s="130"/>
    </row>
    <row r="169" spans="1:8" ht="14.25">
      <c r="A169" s="124"/>
      <c r="B169" s="130"/>
      <c r="C169" s="130"/>
      <c r="D169" s="130"/>
      <c r="E169" s="130"/>
      <c r="F169" s="130"/>
      <c r="G169" s="130"/>
      <c r="H169" s="130"/>
    </row>
    <row r="170" spans="1:8" ht="14.25">
      <c r="A170" s="124"/>
      <c r="B170" s="130"/>
      <c r="C170" s="130"/>
      <c r="D170" s="130"/>
      <c r="E170" s="130"/>
      <c r="F170" s="130"/>
      <c r="G170" s="130"/>
      <c r="H170" s="130"/>
    </row>
    <row r="171" spans="1:8" ht="14.25">
      <c r="A171" s="124"/>
      <c r="B171" s="130"/>
      <c r="C171" s="130"/>
      <c r="D171" s="130"/>
      <c r="E171" s="130"/>
      <c r="F171" s="130"/>
      <c r="G171" s="130"/>
      <c r="H171" s="130"/>
    </row>
    <row r="172" spans="1:8" ht="14.25">
      <c r="A172" s="124"/>
      <c r="B172" s="130"/>
      <c r="C172" s="130"/>
      <c r="D172" s="130"/>
      <c r="E172" s="130"/>
      <c r="F172" s="130"/>
      <c r="G172" s="130"/>
      <c r="H172" s="130"/>
    </row>
    <row r="173" spans="1:8" ht="14.25">
      <c r="A173" s="124"/>
      <c r="B173" s="130"/>
      <c r="C173" s="130"/>
      <c r="D173" s="130"/>
      <c r="E173" s="130"/>
      <c r="F173" s="130"/>
      <c r="G173" s="130"/>
      <c r="H173" s="130"/>
    </row>
    <row r="174" spans="1:8" ht="14.25">
      <c r="A174" s="124"/>
      <c r="B174" s="130"/>
      <c r="C174" s="130"/>
      <c r="D174" s="130"/>
      <c r="E174" s="130"/>
      <c r="F174" s="130"/>
      <c r="G174" s="130"/>
      <c r="H174" s="130"/>
    </row>
    <row r="175" spans="1:8" ht="14.25">
      <c r="A175" s="124"/>
      <c r="B175" s="130"/>
      <c r="C175" s="130"/>
      <c r="D175" s="130"/>
      <c r="E175" s="130"/>
      <c r="F175" s="130"/>
      <c r="G175" s="130"/>
      <c r="H175" s="130"/>
    </row>
    <row r="176" spans="1:8" ht="14.25">
      <c r="A176" s="124"/>
      <c r="B176" s="130"/>
      <c r="C176" s="130"/>
      <c r="D176" s="130"/>
      <c r="E176" s="130"/>
      <c r="F176" s="130"/>
      <c r="G176" s="130"/>
      <c r="H176" s="130"/>
    </row>
    <row r="177" spans="1:8" ht="14.25">
      <c r="A177" s="124"/>
      <c r="B177" s="130"/>
      <c r="C177" s="130"/>
      <c r="D177" s="130"/>
      <c r="E177" s="130"/>
      <c r="F177" s="130"/>
      <c r="G177" s="130"/>
      <c r="H177" s="130"/>
    </row>
    <row r="178" spans="1:8" ht="14.25">
      <c r="A178" s="124"/>
      <c r="B178" s="130"/>
      <c r="C178" s="130"/>
      <c r="D178" s="130"/>
      <c r="E178" s="130"/>
      <c r="F178" s="130"/>
      <c r="G178" s="130"/>
      <c r="H178" s="130"/>
    </row>
    <row r="179" spans="1:8" ht="14.25">
      <c r="A179" s="124"/>
      <c r="B179" s="130"/>
      <c r="C179" s="130"/>
      <c r="D179" s="130"/>
      <c r="E179" s="130"/>
      <c r="F179" s="130"/>
      <c r="G179" s="130"/>
      <c r="H179" s="130"/>
    </row>
    <row r="180" spans="1:8" ht="14.25">
      <c r="A180" s="124"/>
      <c r="B180" s="130"/>
      <c r="C180" s="130"/>
      <c r="D180" s="130"/>
      <c r="E180" s="130"/>
      <c r="F180" s="130"/>
      <c r="G180" s="130"/>
      <c r="H180" s="130"/>
    </row>
    <row r="181" spans="1:8" ht="14.25">
      <c r="A181" s="124"/>
      <c r="B181" s="130"/>
      <c r="C181" s="130"/>
      <c r="D181" s="130"/>
      <c r="E181" s="130"/>
      <c r="F181" s="130"/>
      <c r="G181" s="130"/>
      <c r="H181" s="130"/>
    </row>
    <row r="182" spans="1:8" ht="14.25">
      <c r="A182" s="124"/>
      <c r="B182" s="130"/>
      <c r="C182" s="130"/>
      <c r="D182" s="130"/>
      <c r="E182" s="130"/>
      <c r="F182" s="130"/>
      <c r="G182" s="130"/>
      <c r="H182" s="130"/>
    </row>
    <row r="183" spans="1:8" ht="14.25">
      <c r="A183" s="124"/>
      <c r="B183" s="130"/>
      <c r="C183" s="130"/>
      <c r="D183" s="130"/>
      <c r="E183" s="130"/>
      <c r="F183" s="130"/>
      <c r="G183" s="130"/>
      <c r="H183" s="130"/>
    </row>
    <row r="184" spans="1:8" ht="14.25">
      <c r="A184" s="124"/>
      <c r="B184" s="130"/>
      <c r="C184" s="130"/>
      <c r="D184" s="130"/>
      <c r="E184" s="130"/>
      <c r="F184" s="130"/>
      <c r="G184" s="130"/>
      <c r="H184" s="130"/>
    </row>
    <row r="185" spans="1:8" ht="14.25">
      <c r="A185" s="124"/>
      <c r="B185" s="130"/>
      <c r="C185" s="130"/>
      <c r="D185" s="130"/>
      <c r="E185" s="130"/>
      <c r="F185" s="130"/>
      <c r="G185" s="130"/>
      <c r="H185" s="130"/>
    </row>
    <row r="186" spans="1:8" ht="14.25">
      <c r="A186" s="124"/>
      <c r="B186" s="130"/>
      <c r="C186" s="130"/>
      <c r="D186" s="130"/>
      <c r="E186" s="130"/>
      <c r="F186" s="130"/>
      <c r="G186" s="130"/>
      <c r="H186" s="130"/>
    </row>
    <row r="187" spans="1:8" ht="14.25">
      <c r="A187" s="124"/>
      <c r="B187" s="130"/>
      <c r="C187" s="130"/>
      <c r="D187" s="130"/>
      <c r="E187" s="130"/>
      <c r="F187" s="130"/>
      <c r="G187" s="130"/>
      <c r="H187" s="130"/>
    </row>
    <row r="188" spans="1:8" ht="14.25">
      <c r="A188" s="124"/>
      <c r="B188" s="130"/>
      <c r="C188" s="130"/>
      <c r="D188" s="130"/>
      <c r="E188" s="130"/>
      <c r="F188" s="130"/>
      <c r="G188" s="130"/>
      <c r="H188" s="130"/>
    </row>
    <row r="189" spans="1:8" ht="14.25">
      <c r="A189" s="124"/>
      <c r="B189" s="130"/>
      <c r="C189" s="130"/>
      <c r="D189" s="130"/>
      <c r="E189" s="130"/>
      <c r="F189" s="130"/>
      <c r="G189" s="130"/>
      <c r="H189" s="130"/>
    </row>
    <row r="190" spans="1:8" ht="14.25">
      <c r="A190" s="124"/>
      <c r="B190" s="130"/>
      <c r="C190" s="130"/>
      <c r="D190" s="130"/>
      <c r="E190" s="130"/>
      <c r="F190" s="130"/>
      <c r="G190" s="130"/>
      <c r="H190" s="130"/>
    </row>
    <row r="191" spans="1:8" ht="14.25">
      <c r="A191" s="124"/>
      <c r="B191" s="130"/>
      <c r="C191" s="130"/>
      <c r="D191" s="130"/>
      <c r="E191" s="130"/>
      <c r="F191" s="130"/>
      <c r="G191" s="130"/>
      <c r="H191" s="130"/>
    </row>
    <row r="192" spans="1:8" ht="14.25">
      <c r="A192" s="124"/>
      <c r="B192" s="130"/>
      <c r="C192" s="130"/>
      <c r="D192" s="130"/>
      <c r="E192" s="130"/>
      <c r="F192" s="130"/>
      <c r="G192" s="130"/>
      <c r="H192" s="130"/>
    </row>
    <row r="193" spans="1:8" ht="14.25">
      <c r="A193" s="124"/>
      <c r="B193" s="130"/>
      <c r="C193" s="130"/>
      <c r="D193" s="130"/>
      <c r="E193" s="130"/>
      <c r="F193" s="130"/>
      <c r="G193" s="130"/>
      <c r="H193" s="130"/>
    </row>
    <row r="194" spans="1:8" ht="14.25">
      <c r="A194" s="124"/>
      <c r="B194" s="130"/>
      <c r="C194" s="130"/>
      <c r="D194" s="130"/>
      <c r="E194" s="130"/>
      <c r="F194" s="130"/>
      <c r="G194" s="130"/>
      <c r="H194" s="130"/>
    </row>
    <row r="195" spans="1:8" ht="14.25">
      <c r="A195" s="124"/>
      <c r="B195" s="130"/>
      <c r="C195" s="130"/>
      <c r="D195" s="130"/>
      <c r="E195" s="130"/>
      <c r="F195" s="130"/>
      <c r="G195" s="130"/>
      <c r="H195" s="130"/>
    </row>
    <row r="196" spans="1:8" ht="14.25">
      <c r="A196" s="124"/>
      <c r="B196" s="130"/>
      <c r="C196" s="130"/>
      <c r="D196" s="130"/>
      <c r="E196" s="130"/>
      <c r="F196" s="130"/>
      <c r="G196" s="130"/>
      <c r="H196" s="130"/>
    </row>
    <row r="197" spans="1:8" ht="14.25">
      <c r="A197" s="124"/>
      <c r="B197" s="130"/>
      <c r="C197" s="130"/>
      <c r="D197" s="130"/>
      <c r="E197" s="130"/>
      <c r="F197" s="130"/>
      <c r="G197" s="130"/>
      <c r="H197" s="130"/>
    </row>
    <row r="198" spans="1:8" ht="14.25">
      <c r="A198" s="124"/>
      <c r="B198" s="130"/>
      <c r="C198" s="130"/>
      <c r="D198" s="130"/>
      <c r="E198" s="130"/>
      <c r="F198" s="130"/>
      <c r="G198" s="130"/>
      <c r="H198" s="130"/>
    </row>
    <row r="199" spans="1:8" ht="14.25">
      <c r="A199" s="124"/>
      <c r="B199" s="130"/>
      <c r="C199" s="130"/>
      <c r="D199" s="130"/>
      <c r="E199" s="130"/>
      <c r="F199" s="130"/>
      <c r="G199" s="130"/>
      <c r="H199" s="130"/>
    </row>
    <row r="200" spans="1:8" ht="14.25">
      <c r="A200" s="124"/>
      <c r="B200" s="130"/>
      <c r="C200" s="130"/>
      <c r="D200" s="130"/>
      <c r="E200" s="130"/>
      <c r="F200" s="130"/>
      <c r="G200" s="130"/>
      <c r="H200" s="130"/>
    </row>
    <row r="201" spans="1:8" ht="14.25">
      <c r="A201" s="124"/>
      <c r="B201" s="130"/>
      <c r="C201" s="130"/>
      <c r="D201" s="130"/>
      <c r="E201" s="130"/>
      <c r="F201" s="130"/>
      <c r="G201" s="130"/>
      <c r="H201" s="130"/>
    </row>
    <row r="202" spans="1:8" ht="14.25">
      <c r="A202" s="124"/>
      <c r="B202" s="130"/>
      <c r="C202" s="130"/>
      <c r="D202" s="130"/>
      <c r="E202" s="130"/>
      <c r="F202" s="130"/>
      <c r="G202" s="130"/>
      <c r="H202" s="130"/>
    </row>
    <row r="203" spans="1:8" ht="14.25">
      <c r="A203" s="124"/>
      <c r="B203" s="130"/>
      <c r="C203" s="130"/>
      <c r="D203" s="130"/>
      <c r="E203" s="130"/>
      <c r="F203" s="130"/>
      <c r="G203" s="130"/>
      <c r="H203" s="130"/>
    </row>
    <row r="204" spans="1:8" ht="14.25">
      <c r="A204" s="124"/>
      <c r="B204" s="130"/>
      <c r="C204" s="130"/>
      <c r="D204" s="130"/>
      <c r="E204" s="130"/>
      <c r="F204" s="130"/>
      <c r="G204" s="130"/>
      <c r="H204" s="130"/>
    </row>
    <row r="205" spans="1:8" ht="14.25">
      <c r="A205" s="124"/>
      <c r="B205" s="130"/>
      <c r="C205" s="130"/>
      <c r="D205" s="130"/>
      <c r="E205" s="130"/>
      <c r="F205" s="130"/>
      <c r="G205" s="130"/>
      <c r="H205" s="130"/>
    </row>
    <row r="206" spans="1:8" ht="14.25">
      <c r="A206" s="124"/>
      <c r="B206" s="130"/>
      <c r="C206" s="130"/>
      <c r="D206" s="130"/>
      <c r="E206" s="130"/>
      <c r="F206" s="130"/>
      <c r="G206" s="130"/>
      <c r="H206" s="130"/>
    </row>
    <row r="207" spans="1:8" ht="14.25">
      <c r="A207" s="124"/>
      <c r="B207" s="130"/>
      <c r="C207" s="130"/>
      <c r="D207" s="130"/>
      <c r="E207" s="130"/>
      <c r="F207" s="130"/>
      <c r="G207" s="130"/>
      <c r="H207" s="130"/>
    </row>
    <row r="208" spans="1:8" ht="14.25">
      <c r="A208" s="124"/>
      <c r="B208" s="130"/>
      <c r="C208" s="130"/>
      <c r="D208" s="130"/>
      <c r="E208" s="130"/>
      <c r="F208" s="130"/>
      <c r="G208" s="130"/>
      <c r="H208" s="130"/>
    </row>
    <row r="209" spans="1:8" ht="14.25">
      <c r="A209" s="124"/>
      <c r="B209" s="130"/>
      <c r="C209" s="130"/>
      <c r="D209" s="130"/>
      <c r="E209" s="130"/>
      <c r="F209" s="130"/>
      <c r="G209" s="130"/>
      <c r="H209" s="130"/>
    </row>
  </sheetData>
  <mergeCells count="18">
    <mergeCell ref="W5:Z5"/>
    <mergeCell ref="AA5:AD5"/>
    <mergeCell ref="B4:E4"/>
    <mergeCell ref="F4:I4"/>
    <mergeCell ref="J4:M4"/>
    <mergeCell ref="N4:Q4"/>
    <mergeCell ref="R4:U4"/>
    <mergeCell ref="W4:Z4"/>
    <mergeCell ref="B5:E5"/>
    <mergeCell ref="F5:I5"/>
    <mergeCell ref="J5:M5"/>
    <mergeCell ref="N5:Q5"/>
    <mergeCell ref="R5:U5"/>
    <mergeCell ref="AE5:AH5"/>
    <mergeCell ref="AI5:AL5"/>
    <mergeCell ref="AA4:AD4"/>
    <mergeCell ref="AE4:AH4"/>
    <mergeCell ref="AI4:AL4"/>
  </mergeCells>
  <phoneticPr fontId="101" type="noConversion"/>
  <pageMargins left="0.7" right="0.7" top="0.75" bottom="0.75" header="0.3" footer="0.3"/>
  <pageSetup orientation="portrait"/>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A1:GM45"/>
  <sheetViews>
    <sheetView workbookViewId="0">
      <pane xSplit="1" ySplit="8" topLeftCell="B30" activePane="bottomRight" state="frozen"/>
      <selection activeCell="A121" sqref="A121:A124"/>
      <selection pane="topRight" activeCell="A121" sqref="A121:A124"/>
      <selection pane="bottomLeft" activeCell="A121" sqref="A121:A124"/>
      <selection pane="bottomRight" activeCell="EZ40" sqref="EZ40"/>
    </sheetView>
  </sheetViews>
  <sheetFormatPr defaultColWidth="8.85546875" defaultRowHeight="13.5"/>
  <cols>
    <col min="1" max="31" width="11.42578125" style="122" customWidth="1"/>
    <col min="32" max="33" width="11.42578125" style="188" customWidth="1"/>
    <col min="34" max="43" width="11.42578125" style="122" customWidth="1"/>
    <col min="44" max="44" width="11.42578125" style="188" customWidth="1"/>
    <col min="45" max="155" width="11.42578125" style="122" customWidth="1"/>
    <col min="156" max="159" width="8.85546875" style="122"/>
    <col min="160" max="160" width="13.42578125" style="122" customWidth="1"/>
    <col min="161" max="173" width="8.85546875" style="122"/>
    <col min="174" max="174" width="15.42578125" style="122" customWidth="1"/>
    <col min="175" max="191" width="8.85546875" style="122"/>
    <col min="192" max="192" width="11.42578125" style="122" customWidth="1"/>
    <col min="193" max="16384" width="8.85546875" style="122"/>
  </cols>
  <sheetData>
    <row r="1" spans="1:195" ht="18">
      <c r="A1" s="131" t="s">
        <v>444</v>
      </c>
      <c r="D1" s="187"/>
      <c r="AF1" s="188" t="s">
        <v>445</v>
      </c>
    </row>
    <row r="2" spans="1:195" ht="18">
      <c r="A2" s="189" t="s">
        <v>189</v>
      </c>
      <c r="D2" s="187"/>
    </row>
    <row r="3" spans="1:195" ht="15.75">
      <c r="A3" s="130"/>
      <c r="E3" s="130"/>
      <c r="K3" s="187"/>
      <c r="L3" s="187"/>
      <c r="M3" s="187"/>
      <c r="N3" s="187"/>
      <c r="S3" s="187"/>
      <c r="T3" s="187"/>
      <c r="U3" s="187"/>
      <c r="AH3" s="187"/>
      <c r="AI3" s="187"/>
      <c r="AJ3" s="187"/>
      <c r="AK3" s="187"/>
      <c r="AL3" s="187"/>
      <c r="AM3" s="187"/>
      <c r="AN3" s="187"/>
      <c r="AO3" s="187"/>
      <c r="AP3" s="187"/>
      <c r="AQ3" s="187"/>
      <c r="AT3" s="190"/>
      <c r="AV3" s="187"/>
      <c r="BK3" s="187"/>
      <c r="BL3" s="187"/>
      <c r="BM3" s="187"/>
      <c r="BP3" s="187"/>
      <c r="FA3" s="191" t="s">
        <v>188</v>
      </c>
      <c r="FB3" s="192"/>
      <c r="FC3" s="192"/>
      <c r="FD3" s="192"/>
      <c r="FE3" s="192"/>
      <c r="FF3" s="192"/>
      <c r="FG3" s="192"/>
      <c r="FH3" s="192"/>
      <c r="FI3" s="192"/>
      <c r="FJ3" s="192"/>
      <c r="FK3" s="192"/>
      <c r="FL3" s="192"/>
      <c r="FM3" s="192"/>
      <c r="FN3" s="192"/>
      <c r="FO3" s="192"/>
      <c r="FP3" s="192"/>
      <c r="FQ3" s="192"/>
      <c r="FR3" s="192"/>
      <c r="FS3" s="192"/>
      <c r="FT3" s="192"/>
      <c r="FU3" s="192"/>
      <c r="FV3" s="192"/>
      <c r="FW3" s="192"/>
      <c r="FX3" s="192"/>
      <c r="FY3" s="192"/>
      <c r="FZ3" s="192"/>
      <c r="GA3" s="192"/>
      <c r="GB3" s="192"/>
      <c r="GC3" s="192"/>
    </row>
    <row r="4" spans="1:195" ht="16.5" thickBot="1">
      <c r="A4" s="124"/>
      <c r="B4" s="193" t="s">
        <v>187</v>
      </c>
      <c r="C4" s="194"/>
      <c r="D4" s="130"/>
      <c r="E4" s="130"/>
      <c r="F4" s="130"/>
      <c r="G4" s="130"/>
      <c r="H4" s="193" t="s">
        <v>186</v>
      </c>
      <c r="I4" s="195"/>
      <c r="J4" s="195"/>
      <c r="K4" s="195"/>
      <c r="L4" s="195"/>
      <c r="M4" s="195"/>
      <c r="N4" s="196"/>
      <c r="O4" s="193" t="s">
        <v>185</v>
      </c>
      <c r="P4" s="195"/>
      <c r="Q4" s="195"/>
      <c r="R4" s="195"/>
      <c r="S4" s="195"/>
      <c r="T4" s="195"/>
      <c r="U4" s="196"/>
      <c r="V4" s="193" t="s">
        <v>184</v>
      </c>
      <c r="W4" s="130"/>
      <c r="X4" s="130"/>
      <c r="Y4" s="130"/>
      <c r="Z4" s="130"/>
      <c r="AA4" s="130"/>
      <c r="AB4" s="130"/>
      <c r="AC4" s="130"/>
      <c r="AD4" s="130"/>
      <c r="AE4" s="130"/>
      <c r="AF4" s="197"/>
      <c r="AG4" s="197"/>
      <c r="AH4" s="193" t="s">
        <v>183</v>
      </c>
      <c r="AI4" s="195"/>
      <c r="AJ4" s="196"/>
      <c r="AK4" s="155" t="s">
        <v>182</v>
      </c>
      <c r="AL4" s="195"/>
      <c r="AM4" s="195"/>
      <c r="AN4" s="196"/>
      <c r="AO4" s="155" t="s">
        <v>181</v>
      </c>
      <c r="AP4" s="155"/>
      <c r="AQ4" s="155"/>
      <c r="AR4" s="198"/>
      <c r="AS4" s="130"/>
      <c r="AT4" s="130"/>
      <c r="AU4" s="130"/>
      <c r="AV4" s="130"/>
      <c r="AW4" s="130"/>
      <c r="AX4" s="130"/>
      <c r="AY4" s="130"/>
      <c r="AZ4" s="193" t="s">
        <v>180</v>
      </c>
      <c r="BA4" s="195"/>
      <c r="BB4" s="195"/>
      <c r="BC4" s="199"/>
      <c r="BD4" s="199"/>
      <c r="BE4" s="199"/>
      <c r="BF4" s="199"/>
      <c r="BG4" s="200"/>
      <c r="BH4" s="155" t="s">
        <v>179</v>
      </c>
      <c r="BR4" s="193" t="s">
        <v>178</v>
      </c>
      <c r="CC4" s="193" t="s">
        <v>177</v>
      </c>
      <c r="CD4" s="194"/>
      <c r="DV4" s="193" t="s">
        <v>176</v>
      </c>
      <c r="DW4" s="194"/>
      <c r="FA4" s="191" t="s">
        <v>175</v>
      </c>
      <c r="FB4" s="192"/>
      <c r="FC4" s="192"/>
      <c r="FD4" s="192"/>
      <c r="FE4" s="192"/>
      <c r="FF4" s="192"/>
      <c r="FG4" s="191" t="s">
        <v>174</v>
      </c>
      <c r="FH4" s="192"/>
      <c r="FI4" s="192"/>
      <c r="FJ4" s="192"/>
      <c r="FK4" s="192"/>
      <c r="FL4" s="192"/>
      <c r="FM4" s="192"/>
      <c r="FN4" s="192"/>
      <c r="FO4" s="192"/>
      <c r="FP4" s="192"/>
      <c r="FQ4" s="192"/>
      <c r="FR4" s="192"/>
      <c r="FS4" s="192"/>
      <c r="FT4" s="191" t="s">
        <v>2</v>
      </c>
      <c r="FU4" s="192"/>
      <c r="FV4" s="192"/>
      <c r="FW4" s="192"/>
      <c r="FX4" s="192"/>
      <c r="FY4" s="192"/>
      <c r="FZ4" s="192"/>
      <c r="GA4" s="192"/>
      <c r="GB4" s="192"/>
      <c r="GC4" s="192"/>
      <c r="GG4" s="191" t="s">
        <v>173</v>
      </c>
    </row>
    <row r="5" spans="1:195" ht="185.25">
      <c r="A5" s="124"/>
      <c r="B5" s="201" t="s">
        <v>129</v>
      </c>
      <c r="C5" s="202" t="s">
        <v>172</v>
      </c>
      <c r="D5" s="202" t="s">
        <v>135</v>
      </c>
      <c r="E5" s="202" t="s">
        <v>134</v>
      </c>
      <c r="F5" s="202" t="s">
        <v>169</v>
      </c>
      <c r="G5" s="202" t="s">
        <v>88</v>
      </c>
      <c r="H5" s="203" t="s">
        <v>171</v>
      </c>
      <c r="I5" s="204" t="s">
        <v>135</v>
      </c>
      <c r="J5" s="205" t="s">
        <v>134</v>
      </c>
      <c r="K5" s="204" t="s">
        <v>169</v>
      </c>
      <c r="L5" s="204" t="s">
        <v>78</v>
      </c>
      <c r="M5" s="204" t="s">
        <v>132</v>
      </c>
      <c r="N5" s="206" t="s">
        <v>168</v>
      </c>
      <c r="O5" s="203" t="s">
        <v>170</v>
      </c>
      <c r="P5" s="204" t="s">
        <v>135</v>
      </c>
      <c r="Q5" s="205" t="s">
        <v>134</v>
      </c>
      <c r="R5" s="204" t="s">
        <v>169</v>
      </c>
      <c r="S5" s="204" t="s">
        <v>78</v>
      </c>
      <c r="T5" s="204" t="s">
        <v>132</v>
      </c>
      <c r="U5" s="206" t="s">
        <v>168</v>
      </c>
      <c r="V5" s="202" t="s">
        <v>167</v>
      </c>
      <c r="W5" s="202" t="s">
        <v>57</v>
      </c>
      <c r="X5" s="202" t="s">
        <v>166</v>
      </c>
      <c r="Y5" s="202" t="s">
        <v>165</v>
      </c>
      <c r="Z5" s="202" t="s">
        <v>164</v>
      </c>
      <c r="AA5" s="202" t="s">
        <v>163</v>
      </c>
      <c r="AB5" s="202" t="s">
        <v>162</v>
      </c>
      <c r="AC5" s="202" t="s">
        <v>446</v>
      </c>
      <c r="AD5" s="202" t="s">
        <v>447</v>
      </c>
      <c r="AE5" s="202" t="s">
        <v>159</v>
      </c>
      <c r="AF5" s="207" t="s">
        <v>448</v>
      </c>
      <c r="AG5" s="207" t="s">
        <v>157</v>
      </c>
      <c r="AH5" s="208" t="s">
        <v>156</v>
      </c>
      <c r="AI5" s="205" t="s">
        <v>449</v>
      </c>
      <c r="AJ5" s="209" t="s">
        <v>450</v>
      </c>
      <c r="AK5" s="202" t="s">
        <v>153</v>
      </c>
      <c r="AL5" s="205" t="s">
        <v>152</v>
      </c>
      <c r="AM5" s="205" t="s">
        <v>451</v>
      </c>
      <c r="AN5" s="206" t="s">
        <v>150</v>
      </c>
      <c r="AO5" s="202" t="s">
        <v>136</v>
      </c>
      <c r="AP5" s="202" t="s">
        <v>149</v>
      </c>
      <c r="AQ5" s="202" t="s">
        <v>148</v>
      </c>
      <c r="AR5" s="207" t="s">
        <v>147</v>
      </c>
      <c r="AS5" s="202" t="s">
        <v>146</v>
      </c>
      <c r="AT5" s="210" t="s">
        <v>145</v>
      </c>
      <c r="AU5" s="202" t="s">
        <v>144</v>
      </c>
      <c r="AV5" s="202" t="s">
        <v>143</v>
      </c>
      <c r="AW5" s="202" t="s">
        <v>142</v>
      </c>
      <c r="AX5" s="202" t="s">
        <v>141</v>
      </c>
      <c r="AY5" s="202" t="s">
        <v>140</v>
      </c>
      <c r="AZ5" s="208" t="s">
        <v>139</v>
      </c>
      <c r="BA5" s="204" t="s">
        <v>85</v>
      </c>
      <c r="BB5" s="204" t="s">
        <v>138</v>
      </c>
      <c r="BC5" s="204" t="s">
        <v>137</v>
      </c>
      <c r="BD5" s="204" t="s">
        <v>136</v>
      </c>
      <c r="BE5" s="204" t="s">
        <v>135</v>
      </c>
      <c r="BF5" s="204" t="s">
        <v>134</v>
      </c>
      <c r="BG5" s="206" t="s">
        <v>133</v>
      </c>
      <c r="BH5" s="202" t="s">
        <v>90</v>
      </c>
      <c r="BI5" s="202" t="s">
        <v>89</v>
      </c>
      <c r="BJ5" s="202" t="s">
        <v>131</v>
      </c>
      <c r="BK5" s="202" t="s">
        <v>87</v>
      </c>
      <c r="BL5" s="202" t="s">
        <v>86</v>
      </c>
      <c r="BM5" s="202" t="s">
        <v>132</v>
      </c>
      <c r="BN5" s="202" t="s">
        <v>131</v>
      </c>
      <c r="BO5" s="208" t="s">
        <v>130</v>
      </c>
      <c r="BP5" s="204" t="s">
        <v>129</v>
      </c>
      <c r="BQ5" s="211" t="s">
        <v>128</v>
      </c>
      <c r="BR5" s="212" t="s">
        <v>63</v>
      </c>
      <c r="BS5" s="212" t="s">
        <v>62</v>
      </c>
      <c r="BT5" s="212" t="s">
        <v>61</v>
      </c>
      <c r="BU5" s="212" t="s">
        <v>127</v>
      </c>
      <c r="BV5" s="212" t="s">
        <v>126</v>
      </c>
      <c r="BW5" s="212" t="s">
        <v>125</v>
      </c>
      <c r="BX5" s="212" t="s">
        <v>124</v>
      </c>
      <c r="BY5" s="212" t="s">
        <v>123</v>
      </c>
      <c r="BZ5" s="212" t="s">
        <v>122</v>
      </c>
      <c r="CA5" s="212" t="s">
        <v>121</v>
      </c>
      <c r="CB5" s="212" t="s">
        <v>120</v>
      </c>
      <c r="CC5" s="213" t="s">
        <v>84</v>
      </c>
      <c r="CD5" s="202" t="s">
        <v>57</v>
      </c>
      <c r="CE5" s="201" t="s">
        <v>60</v>
      </c>
      <c r="CF5" s="212" t="s">
        <v>119</v>
      </c>
      <c r="CG5" s="212" t="s">
        <v>118</v>
      </c>
      <c r="CH5" s="323" t="s">
        <v>117</v>
      </c>
      <c r="CI5" s="325" t="s">
        <v>116</v>
      </c>
      <c r="CJ5" s="325" t="s">
        <v>115</v>
      </c>
      <c r="CK5" s="321" t="s">
        <v>114</v>
      </c>
      <c r="CL5" s="201" t="s">
        <v>113</v>
      </c>
      <c r="CM5" s="212" t="s">
        <v>112</v>
      </c>
      <c r="CN5" s="212" t="s">
        <v>111</v>
      </c>
      <c r="CO5" s="323" t="s">
        <v>110</v>
      </c>
      <c r="CP5" s="325" t="s">
        <v>109</v>
      </c>
      <c r="CQ5" s="325" t="s">
        <v>108</v>
      </c>
      <c r="CR5" s="321" t="s">
        <v>107</v>
      </c>
      <c r="CS5" s="201" t="s">
        <v>106</v>
      </c>
      <c r="CT5" s="212" t="s">
        <v>105</v>
      </c>
      <c r="CU5" s="212" t="s">
        <v>104</v>
      </c>
      <c r="CV5" s="323" t="s">
        <v>103</v>
      </c>
      <c r="CW5" s="325" t="s">
        <v>102</v>
      </c>
      <c r="CX5" s="325" t="s">
        <v>101</v>
      </c>
      <c r="CY5" s="321" t="s">
        <v>100</v>
      </c>
      <c r="CZ5" s="201" t="s">
        <v>59</v>
      </c>
      <c r="DA5" s="212" t="s">
        <v>99</v>
      </c>
      <c r="DB5" s="212" t="s">
        <v>98</v>
      </c>
      <c r="DC5" s="323" t="s">
        <v>97</v>
      </c>
      <c r="DD5" s="325" t="s">
        <v>96</v>
      </c>
      <c r="DE5" s="321" t="s">
        <v>95</v>
      </c>
      <c r="DF5" s="201" t="s">
        <v>73</v>
      </c>
      <c r="DG5" s="214" t="s">
        <v>94</v>
      </c>
      <c r="DH5" s="214" t="s">
        <v>71</v>
      </c>
      <c r="DI5" s="214" t="s">
        <v>93</v>
      </c>
      <c r="DJ5" s="214" t="s">
        <v>92</v>
      </c>
      <c r="DK5" s="214" t="s">
        <v>65</v>
      </c>
      <c r="DL5" s="214" t="s">
        <v>91</v>
      </c>
      <c r="DM5" s="201" t="s">
        <v>90</v>
      </c>
      <c r="DN5" s="202" t="s">
        <v>89</v>
      </c>
      <c r="DO5" s="202" t="s">
        <v>88</v>
      </c>
      <c r="DP5" s="202" t="s">
        <v>87</v>
      </c>
      <c r="DQ5" s="202" t="s">
        <v>86</v>
      </c>
      <c r="DR5" s="202" t="s">
        <v>85</v>
      </c>
      <c r="DS5" s="212" t="s">
        <v>63</v>
      </c>
      <c r="DT5" s="212" t="s">
        <v>62</v>
      </c>
      <c r="DU5" s="212" t="s">
        <v>61</v>
      </c>
      <c r="DV5" s="213" t="s">
        <v>84</v>
      </c>
      <c r="DW5" s="202" t="s">
        <v>57</v>
      </c>
      <c r="DX5" s="201" t="s">
        <v>60</v>
      </c>
      <c r="DY5" s="327" t="s">
        <v>83</v>
      </c>
      <c r="DZ5" s="329" t="s">
        <v>80</v>
      </c>
      <c r="EA5" s="329" t="s">
        <v>79</v>
      </c>
      <c r="EB5" s="331" t="s">
        <v>78</v>
      </c>
      <c r="EC5" s="327" t="s">
        <v>82</v>
      </c>
      <c r="ED5" s="329" t="s">
        <v>80</v>
      </c>
      <c r="EE5" s="329" t="s">
        <v>79</v>
      </c>
      <c r="EF5" s="333" t="s">
        <v>78</v>
      </c>
      <c r="EG5" s="327" t="s">
        <v>81</v>
      </c>
      <c r="EH5" s="329" t="s">
        <v>80</v>
      </c>
      <c r="EI5" s="329" t="s">
        <v>79</v>
      </c>
      <c r="EJ5" s="333" t="s">
        <v>78</v>
      </c>
      <c r="EK5" s="215" t="s">
        <v>56</v>
      </c>
      <c r="EL5" s="337" t="s">
        <v>77</v>
      </c>
      <c r="EM5" s="335" t="s">
        <v>76</v>
      </c>
      <c r="EN5" s="339" t="s">
        <v>75</v>
      </c>
      <c r="EO5" s="335" t="s">
        <v>74</v>
      </c>
      <c r="EP5" s="79" t="s">
        <v>73</v>
      </c>
      <c r="EQ5" s="329" t="s">
        <v>72</v>
      </c>
      <c r="ER5" s="329" t="s">
        <v>65</v>
      </c>
      <c r="ES5" s="331" t="s">
        <v>71</v>
      </c>
      <c r="ET5" s="78" t="s">
        <v>70</v>
      </c>
      <c r="EU5" s="78" t="s">
        <v>69</v>
      </c>
      <c r="EV5" s="78" t="s">
        <v>68</v>
      </c>
      <c r="EW5" s="212" t="s">
        <v>63</v>
      </c>
      <c r="EX5" s="212" t="s">
        <v>62</v>
      </c>
      <c r="EY5" s="212" t="s">
        <v>61</v>
      </c>
      <c r="FA5" s="216" t="s">
        <v>60</v>
      </c>
      <c r="FB5" s="212" t="s">
        <v>59</v>
      </c>
      <c r="FC5" s="212" t="s">
        <v>58</v>
      </c>
      <c r="FD5" s="212" t="s">
        <v>57</v>
      </c>
      <c r="FE5" s="212" t="s">
        <v>56</v>
      </c>
      <c r="FF5" s="212" t="s">
        <v>54</v>
      </c>
      <c r="FG5" s="216" t="s">
        <v>60</v>
      </c>
      <c r="FH5" s="212" t="s">
        <v>59</v>
      </c>
      <c r="FI5" s="212" t="s">
        <v>58</v>
      </c>
      <c r="FJ5" s="212" t="s">
        <v>57</v>
      </c>
      <c r="FK5" s="212" t="s">
        <v>56</v>
      </c>
      <c r="FL5" s="212" t="s">
        <v>54</v>
      </c>
      <c r="FM5" s="212" t="s">
        <v>67</v>
      </c>
      <c r="FN5" s="212" t="s">
        <v>66</v>
      </c>
      <c r="FO5" s="212" t="s">
        <v>65</v>
      </c>
      <c r="FP5" s="212" t="s">
        <v>64</v>
      </c>
      <c r="FQ5" s="212" t="s">
        <v>63</v>
      </c>
      <c r="FR5" s="212" t="s">
        <v>62</v>
      </c>
      <c r="FS5" s="212" t="s">
        <v>61</v>
      </c>
      <c r="FT5" s="216" t="s">
        <v>60</v>
      </c>
      <c r="FU5" s="212" t="s">
        <v>59</v>
      </c>
      <c r="FV5" s="212" t="s">
        <v>58</v>
      </c>
      <c r="FW5" s="212" t="s">
        <v>57</v>
      </c>
      <c r="FX5" s="212" t="s">
        <v>56</v>
      </c>
      <c r="FY5" s="212" t="s">
        <v>54</v>
      </c>
      <c r="FZ5" s="212" t="s">
        <v>67</v>
      </c>
      <c r="GA5" s="212" t="s">
        <v>66</v>
      </c>
      <c r="GB5" s="212" t="s">
        <v>65</v>
      </c>
      <c r="GC5" s="212" t="s">
        <v>64</v>
      </c>
      <c r="GD5" s="212" t="s">
        <v>63</v>
      </c>
      <c r="GE5" s="212" t="s">
        <v>62</v>
      </c>
      <c r="GF5" s="212" t="s">
        <v>61</v>
      </c>
      <c r="GG5" s="216" t="s">
        <v>60</v>
      </c>
      <c r="GH5" s="212" t="s">
        <v>59</v>
      </c>
      <c r="GI5" s="212" t="s">
        <v>58</v>
      </c>
      <c r="GJ5" s="212" t="s">
        <v>57</v>
      </c>
      <c r="GK5" s="212" t="s">
        <v>56</v>
      </c>
      <c r="GL5" s="75" t="s">
        <v>55</v>
      </c>
      <c r="GM5" s="75" t="s">
        <v>54</v>
      </c>
    </row>
    <row r="6" spans="1:195" ht="18" customHeight="1">
      <c r="A6" s="124"/>
      <c r="B6" s="217"/>
      <c r="C6" s="217"/>
      <c r="D6" s="217"/>
      <c r="E6" s="217"/>
      <c r="F6" s="217"/>
      <c r="G6" s="217"/>
      <c r="H6" s="218"/>
      <c r="I6" s="199"/>
      <c r="J6" s="199"/>
      <c r="K6" s="199"/>
      <c r="L6" s="199"/>
      <c r="M6" s="199"/>
      <c r="N6" s="200"/>
      <c r="O6" s="218"/>
      <c r="P6" s="199"/>
      <c r="Q6" s="199"/>
      <c r="R6" s="199"/>
      <c r="S6" s="199"/>
      <c r="T6" s="199"/>
      <c r="U6" s="200"/>
      <c r="V6" s="217"/>
      <c r="W6" s="217"/>
      <c r="X6" s="217"/>
      <c r="Y6" s="217"/>
      <c r="Z6" s="217"/>
      <c r="AA6" s="217"/>
      <c r="AB6" s="217"/>
      <c r="AC6" s="217"/>
      <c r="AD6" s="219" t="s">
        <v>452</v>
      </c>
      <c r="AE6" s="217"/>
      <c r="AF6" s="220" t="s">
        <v>52</v>
      </c>
      <c r="AG6" s="220" t="s">
        <v>51</v>
      </c>
      <c r="AH6" s="221"/>
      <c r="AI6" s="217"/>
      <c r="AJ6" s="222"/>
      <c r="AK6" s="217"/>
      <c r="AL6" s="217"/>
      <c r="AM6" s="217"/>
      <c r="AN6" s="222"/>
      <c r="AO6" s="217"/>
      <c r="AP6" s="217"/>
      <c r="AQ6" s="217"/>
      <c r="AR6" s="220"/>
      <c r="AS6" s="217"/>
      <c r="AT6" s="217"/>
      <c r="AU6" s="217"/>
      <c r="AV6" s="217"/>
      <c r="AW6" s="217"/>
      <c r="AX6" s="217"/>
      <c r="AY6" s="217"/>
      <c r="AZ6" s="221"/>
      <c r="BA6" s="217"/>
      <c r="BB6" s="217"/>
      <c r="BC6" s="199"/>
      <c r="BD6" s="199"/>
      <c r="BE6" s="199"/>
      <c r="BF6" s="199"/>
      <c r="BG6" s="200"/>
      <c r="BO6" s="218"/>
      <c r="BP6" s="217"/>
      <c r="BQ6" s="223"/>
      <c r="CC6" s="218"/>
      <c r="CD6" s="199"/>
      <c r="CH6" s="324"/>
      <c r="CI6" s="326"/>
      <c r="CJ6" s="326"/>
      <c r="CK6" s="322"/>
      <c r="CO6" s="324"/>
      <c r="CP6" s="326"/>
      <c r="CQ6" s="326"/>
      <c r="CR6" s="322"/>
      <c r="CV6" s="324"/>
      <c r="CW6" s="326"/>
      <c r="CX6" s="326"/>
      <c r="CY6" s="322"/>
      <c r="DC6" s="324"/>
      <c r="DD6" s="326"/>
      <c r="DE6" s="322"/>
      <c r="DY6" s="328"/>
      <c r="DZ6" s="330"/>
      <c r="EA6" s="330"/>
      <c r="EB6" s="332"/>
      <c r="EC6" s="328"/>
      <c r="ED6" s="330"/>
      <c r="EE6" s="330"/>
      <c r="EF6" s="334"/>
      <c r="EG6" s="328"/>
      <c r="EH6" s="330"/>
      <c r="EI6" s="330"/>
      <c r="EJ6" s="334"/>
      <c r="EK6" s="224"/>
      <c r="EL6" s="338"/>
      <c r="EM6" s="336"/>
      <c r="EN6" s="340"/>
      <c r="EO6" s="336"/>
      <c r="EP6" s="67"/>
      <c r="EQ6" s="330"/>
      <c r="ER6" s="330"/>
      <c r="ES6" s="332"/>
      <c r="ET6" s="67"/>
      <c r="EU6" s="67"/>
      <c r="EV6" s="67"/>
    </row>
    <row r="7" spans="1:195" ht="25.35" customHeight="1">
      <c r="A7" s="124" t="s">
        <v>50</v>
      </c>
      <c r="B7" s="217" t="s">
        <v>14</v>
      </c>
      <c r="C7" s="217" t="s">
        <v>14</v>
      </c>
      <c r="D7" s="217" t="s">
        <v>14</v>
      </c>
      <c r="E7" s="217" t="s">
        <v>14</v>
      </c>
      <c r="F7" s="217" t="s">
        <v>14</v>
      </c>
      <c r="G7" s="217" t="s">
        <v>14</v>
      </c>
      <c r="H7" s="221" t="s">
        <v>14</v>
      </c>
      <c r="I7" s="217" t="s">
        <v>14</v>
      </c>
      <c r="J7" s="217" t="s">
        <v>14</v>
      </c>
      <c r="K7" s="225" t="s">
        <v>453</v>
      </c>
      <c r="L7" s="225" t="s">
        <v>454</v>
      </c>
      <c r="M7" s="225" t="s">
        <v>455</v>
      </c>
      <c r="N7" s="226" t="s">
        <v>456</v>
      </c>
      <c r="O7" s="221" t="s">
        <v>14</v>
      </c>
      <c r="P7" s="217" t="s">
        <v>14</v>
      </c>
      <c r="Q7" s="217" t="s">
        <v>14</v>
      </c>
      <c r="R7" s="217" t="s">
        <v>14</v>
      </c>
      <c r="S7" s="225" t="s">
        <v>457</v>
      </c>
      <c r="T7" s="225" t="s">
        <v>458</v>
      </c>
      <c r="U7" s="226" t="s">
        <v>459</v>
      </c>
      <c r="V7" s="217" t="s">
        <v>14</v>
      </c>
      <c r="W7" s="217" t="s">
        <v>14</v>
      </c>
      <c r="X7" s="217" t="s">
        <v>14</v>
      </c>
      <c r="Y7" s="217" t="s">
        <v>14</v>
      </c>
      <c r="Z7" s="217" t="s">
        <v>14</v>
      </c>
      <c r="AA7" s="217" t="s">
        <v>14</v>
      </c>
      <c r="AB7" s="217" t="s">
        <v>14</v>
      </c>
      <c r="AC7" s="225" t="s">
        <v>460</v>
      </c>
      <c r="AD7" s="225" t="s">
        <v>461</v>
      </c>
      <c r="AE7" s="217" t="s">
        <v>14</v>
      </c>
      <c r="AF7" s="227" t="s">
        <v>40</v>
      </c>
      <c r="AG7" s="227" t="s">
        <v>40</v>
      </c>
      <c r="AH7" s="228" t="s">
        <v>462</v>
      </c>
      <c r="AI7" s="225" t="s">
        <v>463</v>
      </c>
      <c r="AJ7" s="226" t="s">
        <v>464</v>
      </c>
      <c r="AK7" s="225" t="s">
        <v>465</v>
      </c>
      <c r="AL7" s="225" t="s">
        <v>466</v>
      </c>
      <c r="AM7" s="225" t="s">
        <v>467</v>
      </c>
      <c r="AN7" s="226" t="s">
        <v>468</v>
      </c>
      <c r="AO7" s="217" t="s">
        <v>469</v>
      </c>
      <c r="AP7" s="225" t="s">
        <v>470</v>
      </c>
      <c r="AQ7" s="225" t="s">
        <v>471</v>
      </c>
      <c r="AR7" s="225" t="s">
        <v>472</v>
      </c>
      <c r="AS7" s="217" t="s">
        <v>473</v>
      </c>
      <c r="AT7" s="225" t="s">
        <v>474</v>
      </c>
      <c r="AU7" s="217" t="s">
        <v>14</v>
      </c>
      <c r="AV7" s="225" t="s">
        <v>475</v>
      </c>
      <c r="AW7" s="217" t="s">
        <v>14</v>
      </c>
      <c r="AX7" s="217" t="s">
        <v>14</v>
      </c>
      <c r="AY7" s="217" t="s">
        <v>14</v>
      </c>
      <c r="AZ7" s="221" t="s">
        <v>14</v>
      </c>
      <c r="BA7" s="217" t="s">
        <v>14</v>
      </c>
      <c r="BB7" s="217" t="s">
        <v>14</v>
      </c>
      <c r="BC7" s="217" t="s">
        <v>14</v>
      </c>
      <c r="BD7" s="217" t="s">
        <v>14</v>
      </c>
      <c r="BE7" s="217" t="s">
        <v>14</v>
      </c>
      <c r="BF7" s="217" t="s">
        <v>14</v>
      </c>
      <c r="BG7" s="222" t="s">
        <v>14</v>
      </c>
      <c r="BH7" s="229" t="s">
        <v>14</v>
      </c>
      <c r="BI7" s="229" t="s">
        <v>14</v>
      </c>
      <c r="BJ7" s="229" t="s">
        <v>14</v>
      </c>
      <c r="BK7" s="225" t="s">
        <v>476</v>
      </c>
      <c r="BL7" s="225" t="s">
        <v>477</v>
      </c>
      <c r="BM7" s="225" t="s">
        <v>478</v>
      </c>
      <c r="BN7" s="185" t="s">
        <v>14</v>
      </c>
      <c r="BO7" s="230" t="s">
        <v>14</v>
      </c>
      <c r="BP7" s="225" t="s">
        <v>479</v>
      </c>
      <c r="BQ7" s="231" t="s">
        <v>14</v>
      </c>
      <c r="CC7" s="230" t="s">
        <v>17</v>
      </c>
      <c r="CD7" s="232" t="s">
        <v>14</v>
      </c>
      <c r="CE7" s="232" t="s">
        <v>14</v>
      </c>
      <c r="CF7" s="232" t="s">
        <v>14</v>
      </c>
      <c r="CG7" s="232" t="s">
        <v>14</v>
      </c>
      <c r="CH7" s="232" t="s">
        <v>14</v>
      </c>
      <c r="CI7" s="232" t="s">
        <v>14</v>
      </c>
      <c r="CJ7" s="232" t="s">
        <v>14</v>
      </c>
      <c r="CK7" s="232" t="s">
        <v>14</v>
      </c>
      <c r="CL7" s="232" t="s">
        <v>21</v>
      </c>
      <c r="CM7" s="232" t="s">
        <v>21</v>
      </c>
      <c r="CN7" s="232" t="s">
        <v>21</v>
      </c>
      <c r="CO7" s="232" t="s">
        <v>21</v>
      </c>
      <c r="CP7" s="232" t="s">
        <v>21</v>
      </c>
      <c r="CQ7" s="232" t="s">
        <v>21</v>
      </c>
      <c r="CR7" s="232" t="s">
        <v>21</v>
      </c>
      <c r="CS7" s="232" t="s">
        <v>20</v>
      </c>
      <c r="CT7" s="232" t="s">
        <v>20</v>
      </c>
      <c r="CU7" s="232" t="s">
        <v>20</v>
      </c>
      <c r="CV7" s="232" t="s">
        <v>20</v>
      </c>
      <c r="CW7" s="232" t="s">
        <v>20</v>
      </c>
      <c r="CX7" s="232" t="s">
        <v>20</v>
      </c>
      <c r="CY7" s="232" t="s">
        <v>20</v>
      </c>
      <c r="CZ7" s="232" t="s">
        <v>19</v>
      </c>
      <c r="DA7" s="233" t="s">
        <v>14</v>
      </c>
      <c r="DB7" s="233" t="s">
        <v>14</v>
      </c>
      <c r="DC7" s="232" t="s">
        <v>19</v>
      </c>
      <c r="DD7" s="232" t="s">
        <v>19</v>
      </c>
      <c r="DE7" s="232" t="s">
        <v>19</v>
      </c>
      <c r="DF7" s="232" t="s">
        <v>18</v>
      </c>
      <c r="DG7" s="233" t="s">
        <v>14</v>
      </c>
      <c r="DH7" s="233" t="s">
        <v>14</v>
      </c>
      <c r="DI7" s="232" t="s">
        <v>18</v>
      </c>
      <c r="DJ7" s="232" t="s">
        <v>18</v>
      </c>
      <c r="DK7" s="232" t="s">
        <v>18</v>
      </c>
      <c r="DL7" s="232" t="s">
        <v>18</v>
      </c>
      <c r="DM7" s="233" t="s">
        <v>14</v>
      </c>
      <c r="DN7" s="233" t="s">
        <v>14</v>
      </c>
      <c r="DO7" s="233" t="s">
        <v>14</v>
      </c>
      <c r="DP7" s="232" t="s">
        <v>17</v>
      </c>
      <c r="DQ7" s="232" t="s">
        <v>17</v>
      </c>
      <c r="DR7" s="232" t="s">
        <v>14</v>
      </c>
      <c r="DS7" s="232" t="s">
        <v>14</v>
      </c>
      <c r="DT7" s="232" t="s">
        <v>14</v>
      </c>
      <c r="DU7" s="232" t="s">
        <v>14</v>
      </c>
      <c r="DV7" s="233" t="s">
        <v>14</v>
      </c>
      <c r="DW7" s="233" t="s">
        <v>14</v>
      </c>
      <c r="DX7" s="233" t="s">
        <v>16</v>
      </c>
      <c r="DY7" s="233" t="s">
        <v>16</v>
      </c>
      <c r="DZ7" s="233" t="s">
        <v>16</v>
      </c>
      <c r="EA7" s="233" t="s">
        <v>16</v>
      </c>
      <c r="EB7" s="233" t="s">
        <v>16</v>
      </c>
      <c r="EC7" s="233" t="s">
        <v>16</v>
      </c>
      <c r="ED7" s="233" t="s">
        <v>16</v>
      </c>
      <c r="EE7" s="233" t="s">
        <v>16</v>
      </c>
      <c r="EF7" s="233" t="s">
        <v>16</v>
      </c>
      <c r="EG7" s="233" t="s">
        <v>15</v>
      </c>
      <c r="EH7" s="233" t="s">
        <v>15</v>
      </c>
      <c r="EI7" s="233" t="s">
        <v>15</v>
      </c>
      <c r="EJ7" s="233" t="s">
        <v>15</v>
      </c>
      <c r="EK7" s="233" t="s">
        <v>14</v>
      </c>
      <c r="EL7" s="233" t="s">
        <v>15</v>
      </c>
      <c r="EM7" s="233" t="s">
        <v>15</v>
      </c>
      <c r="EN7" s="233" t="s">
        <v>15</v>
      </c>
      <c r="EO7" s="233" t="s">
        <v>15</v>
      </c>
      <c r="EP7" s="233" t="s">
        <v>15</v>
      </c>
      <c r="EQ7" s="233" t="s">
        <v>15</v>
      </c>
      <c r="ER7" s="233" t="s">
        <v>15</v>
      </c>
      <c r="ES7" s="233" t="s">
        <v>15</v>
      </c>
      <c r="ET7" s="233" t="s">
        <v>14</v>
      </c>
      <c r="EU7" s="233"/>
      <c r="EV7" s="233"/>
    </row>
    <row r="8" spans="1:195" ht="15">
      <c r="A8" s="129">
        <v>1978</v>
      </c>
      <c r="B8" s="234">
        <f>H8+O8</f>
        <v>3.7222307275981512</v>
      </c>
      <c r="C8" s="234">
        <f>D8+E8+F8</f>
        <v>3.6802579868304925</v>
      </c>
      <c r="D8" s="234">
        <f t="shared" ref="D8:D22" si="0">AK8+AL8</f>
        <v>1.9920961279497043</v>
      </c>
      <c r="E8" s="234">
        <f t="shared" ref="E8:E22" si="1">AH8+AI8+AJ8</f>
        <v>0.61156957681065194</v>
      </c>
      <c r="F8" s="234">
        <f t="shared" ref="F8:F45" si="2">B8-D8-E8-G8</f>
        <v>1.0765922820701364</v>
      </c>
      <c r="G8" s="235">
        <f t="shared" ref="G8:G45" si="3">BN8</f>
        <v>4.1972740767658556E-2</v>
      </c>
      <c r="H8" s="236">
        <f t="shared" ref="H8:H45" si="4">I8+J8+K8+L8-N8</f>
        <v>1.147663054981747</v>
      </c>
      <c r="I8" s="237">
        <f t="shared" ref="I8:I45" si="5">AC8*AK8</f>
        <v>0.58003367461520328</v>
      </c>
      <c r="J8" s="238">
        <f t="shared" ref="J8:J45" si="6">Y8*E8</f>
        <v>0.31459496454667468</v>
      </c>
      <c r="K8" s="239">
        <f>[11]A29!$N50</f>
        <v>8.7454781346409605E-2</v>
      </c>
      <c r="L8" s="239">
        <f>[11]A29!$O50</f>
        <v>0.16557963447345944</v>
      </c>
      <c r="M8" s="239">
        <f>[11]A23!$K10</f>
        <v>0</v>
      </c>
      <c r="N8" s="240">
        <f>[11]A29!$S50</f>
        <v>0</v>
      </c>
      <c r="O8" s="236">
        <f t="shared" ref="O8:O45" si="7">P8+Q8+R8+S8-U8</f>
        <v>2.5745676726164044</v>
      </c>
      <c r="P8" s="237">
        <f t="shared" ref="P8:P45" si="8">(1-AC8)*AK8+AL8</f>
        <v>1.412062453334501</v>
      </c>
      <c r="Q8" s="238">
        <f t="shared" ref="Q8:Q45" si="9">(1-Y8)*E8</f>
        <v>0.29697461226397726</v>
      </c>
      <c r="R8" s="238">
        <f t="shared" ref="R8:R45" si="10">AM8+AN8</f>
        <v>2.2933923672356801E-2</v>
      </c>
      <c r="S8" s="239">
        <f>[11]A29!$AD50</f>
        <v>1.4030969964005815</v>
      </c>
      <c r="T8" s="239">
        <f>[11]A25!$K11</f>
        <v>0.85437725895191918</v>
      </c>
      <c r="U8" s="240">
        <f>[11]A29!$AH50</f>
        <v>0.56050031305501202</v>
      </c>
      <c r="V8" s="234">
        <f t="shared" ref="V8:V45" si="11">H8/B8</f>
        <v>0.30832668337094221</v>
      </c>
      <c r="W8" s="234">
        <f t="shared" ref="W8:W45" si="12">O8/B8</f>
        <v>0.69167331662905784</v>
      </c>
      <c r="X8" s="235">
        <f t="shared" ref="X8:X45" si="13">I8/D8</f>
        <v>0.29116751269035535</v>
      </c>
      <c r="Y8" s="241">
        <f>AB8*(1-AE8)+AD8*AE8</f>
        <v>0.51440584436409342</v>
      </c>
      <c r="Z8" s="234">
        <f t="shared" ref="Z8:Z45" si="14">(K8+L8-N8)/(F8+G8)</f>
        <v>0.22621341688114094</v>
      </c>
      <c r="AA8" s="234">
        <f t="shared" ref="AA8:AA45" si="15">M8/(M8+T8)</f>
        <v>0</v>
      </c>
      <c r="AB8" s="234">
        <f t="shared" ref="AB8:AB22" si="16">AH8/(AH8+AI8)</f>
        <v>0.33978446516381233</v>
      </c>
      <c r="AC8" s="242">
        <f>[11]A28!$K11</f>
        <v>0.3</v>
      </c>
      <c r="AD8" s="242">
        <f>[11]A27!$P11</f>
        <v>0.7</v>
      </c>
      <c r="AE8" s="234">
        <f t="shared" ref="AE8:AE22" si="17">AJ8/(AH8+AI8+AJ8)</f>
        <v>0.48476915155725392</v>
      </c>
      <c r="AF8" s="243">
        <f>((1-AC8+0.1)*$AK8+(1-AD8+0.1)*$AJ8+(1-AE8)*(1-AB8)*E8+AL8+R8+S8-U8)/B8</f>
        <v>0.75158136129662489</v>
      </c>
      <c r="AG8" s="243">
        <f>((1-AC8-0.1)*$AK8+(1-AD8-0.1)*$AJ8+(1-AE8)*(1-AB8)*E8+AL8+R8+S8-U8)/B8</f>
        <v>0.6317652719614909</v>
      </c>
      <c r="AH8" s="244">
        <f>[11]A27!$G11</f>
        <v>0.10706591913856475</v>
      </c>
      <c r="AI8" s="239">
        <f>[11]A27!$H11</f>
        <v>0.20803359280335865</v>
      </c>
      <c r="AJ8" s="245">
        <f>[11]A27!$C11</f>
        <v>0.29647006486872857</v>
      </c>
      <c r="AK8" s="235">
        <f>[11]A28!$C11+[11]A28!$D11</f>
        <v>1.9334455820506775</v>
      </c>
      <c r="AL8" s="239">
        <f>[11]A28!$E11</f>
        <v>5.8650545899026844E-2</v>
      </c>
      <c r="AM8" s="239">
        <f>[11]A28!$J11</f>
        <v>0</v>
      </c>
      <c r="AN8" s="240">
        <f>[11]A25!$F11-[11]A25!$G11</f>
        <v>2.2933923672356801E-2</v>
      </c>
      <c r="AO8" s="235">
        <f>AP8+AQ8+AR8</f>
        <v>0.9662035770513695</v>
      </c>
      <c r="AP8" s="235">
        <f>[11]A29!$AM50</f>
        <v>3.0336489258117327E-2</v>
      </c>
      <c r="AQ8" s="235">
        <f>[11]A29!$AN50</f>
        <v>0.20431894319445584</v>
      </c>
      <c r="AR8" s="235">
        <f>[11]A29!$AO50</f>
        <v>0.73154814459879636</v>
      </c>
      <c r="AS8" s="235">
        <f t="shared" ref="AS8:AS45" si="18">BI8-L8-S8+G8</f>
        <v>1.0881736819005492</v>
      </c>
      <c r="AT8" s="242">
        <v>1.2</v>
      </c>
      <c r="AU8" s="234">
        <f t="shared" ref="AU8:AU22" si="19">AO8+AS8-AT8</f>
        <v>0.85437725895191874</v>
      </c>
      <c r="AV8" s="234">
        <f>[11]A29!$AS50</f>
        <v>0.85437725895191918</v>
      </c>
      <c r="AW8" s="235">
        <f t="shared" ref="AW8:AW45" si="20">AU8-AV8</f>
        <v>0</v>
      </c>
      <c r="AX8" s="234">
        <f t="shared" ref="AX8:AX45" si="21">AV8/AU8</f>
        <v>1.0000000000000004</v>
      </c>
      <c r="AY8" s="234">
        <f t="shared" ref="AY8:AY22" si="22">F8-K8-R8</f>
        <v>0.96620357705136994</v>
      </c>
      <c r="AZ8" s="236">
        <f t="shared" ref="AZ8:AZ45" si="23">B8+AW8</f>
        <v>3.7222307275981512</v>
      </c>
      <c r="BA8" s="238">
        <f>BB8+BC8+BD8</f>
        <v>3.6802579868304921</v>
      </c>
      <c r="BB8" s="238">
        <f t="shared" ref="BB8:BB45" si="24">I8+J8+K8</f>
        <v>0.98208342050828756</v>
      </c>
      <c r="BC8" s="238">
        <f t="shared" ref="BC8:BC45" si="25">P8+Q8+R8</f>
        <v>1.7319709892708348</v>
      </c>
      <c r="BD8" s="238">
        <f t="shared" ref="BD8:BD45" si="26">AO8</f>
        <v>0.9662035770513695</v>
      </c>
      <c r="BE8" s="238">
        <f t="shared" ref="BE8:BH45" si="27">I8+P8+AP8</f>
        <v>2.0224326172078215</v>
      </c>
      <c r="BF8" s="238">
        <f t="shared" si="27"/>
        <v>0.81588852000510781</v>
      </c>
      <c r="BG8" s="245">
        <f t="shared" si="27"/>
        <v>0.84193684961756277</v>
      </c>
      <c r="BH8" s="234">
        <f t="shared" si="27"/>
        <v>2.6568503127745902</v>
      </c>
      <c r="BI8" s="234">
        <f t="shared" ref="BI8:BI45" si="28">N8+U8+AT8+AV8</f>
        <v>2.6148775720069315</v>
      </c>
      <c r="BJ8" s="234">
        <f t="shared" ref="BJ8:BJ22" si="29">BH8-BI8</f>
        <v>4.1972740767658667E-2</v>
      </c>
      <c r="BK8" s="235">
        <f>[11]A29!$AW50</f>
        <v>6.0872219267454827E-2</v>
      </c>
      <c r="BL8" s="235">
        <f>[11]A29!$AY50</f>
        <v>1.8899478499796268E-2</v>
      </c>
      <c r="BM8" s="235">
        <f>[11]A29!$AZ50</f>
        <v>0</v>
      </c>
      <c r="BN8" s="234">
        <f t="shared" ref="BN8:BN16" si="30">BK8-BL8</f>
        <v>4.1972740767658556E-2</v>
      </c>
      <c r="BO8" s="236">
        <f t="shared" ref="BO8:BO45" si="31">BM8+M8+T8-AV8</f>
        <v>0</v>
      </c>
      <c r="BP8" s="246">
        <f>[11]A29!$C50</f>
        <v>3.7222307275981512</v>
      </c>
      <c r="BQ8" s="247">
        <f t="shared" ref="BQ8:BQ45" si="32">B8-BP8</f>
        <v>0</v>
      </c>
      <c r="BR8" s="234">
        <f t="shared" ref="BR8:BR45" si="33">BI8/BA8</f>
        <v>0.71051474689113125</v>
      </c>
      <c r="BS8" s="234">
        <f>BL8/BI8</f>
        <v>7.2276724165295523E-3</v>
      </c>
      <c r="BT8" s="234">
        <f>BS8*BR8</f>
        <v>5.1353678376425058E-3</v>
      </c>
      <c r="BU8" s="234">
        <f t="shared" ref="BU8:BU45" si="34">BM8/AV8</f>
        <v>0</v>
      </c>
      <c r="BV8" s="234">
        <f t="shared" ref="BV8:BV45" si="35">BX8/AV8</f>
        <v>0</v>
      </c>
      <c r="BW8" s="234">
        <f t="shared" ref="BW8:BW45" si="36">BY8/AV8</f>
        <v>1</v>
      </c>
      <c r="BX8" s="234">
        <f t="shared" ref="BX8:BX45" si="37">M8</f>
        <v>0</v>
      </c>
      <c r="BY8" s="234">
        <f t="shared" ref="BY8:BY45" si="38">T8</f>
        <v>0.85437725895191918</v>
      </c>
      <c r="BZ8" s="234">
        <f t="shared" ref="BZ8:BZ45" si="39">BM8</f>
        <v>0</v>
      </c>
      <c r="CA8" s="234">
        <f t="shared" ref="CA8:CA45" si="40">AV8</f>
        <v>0.85437725895191918</v>
      </c>
      <c r="CB8" s="234">
        <f>CA8-BZ8-BY8-BX8</f>
        <v>0</v>
      </c>
      <c r="CC8" s="236">
        <v>3.524855526244314</v>
      </c>
      <c r="CD8" s="238">
        <f t="shared" ref="CD8:CD45" si="41">CZ8/CC8</f>
        <v>0.13414191964683345</v>
      </c>
      <c r="CE8" s="234">
        <f>CL8+CS8</f>
        <v>3.0520246394761523</v>
      </c>
      <c r="CF8" s="234">
        <f t="shared" ref="CF8:CK45" si="42">CM8+CT8</f>
        <v>2.09413320853244</v>
      </c>
      <c r="CG8" s="234">
        <f t="shared" si="42"/>
        <v>1.608163858156876</v>
      </c>
      <c r="CH8" s="234">
        <f t="shared" si="42"/>
        <v>0.32999999999999996</v>
      </c>
      <c r="CI8" s="234">
        <f t="shared" si="42"/>
        <v>0.81759550664716663</v>
      </c>
      <c r="CJ8" s="234">
        <f t="shared" si="42"/>
        <v>0.46056835150970937</v>
      </c>
      <c r="CK8" s="234">
        <f t="shared" si="42"/>
        <v>0.65027242721316314</v>
      </c>
      <c r="CL8" s="234">
        <v>2.7855356851560855</v>
      </c>
      <c r="CM8" s="234">
        <f>CL8-CN8+CR8</f>
        <v>1.9075671215330803</v>
      </c>
      <c r="CN8" s="234">
        <f>CO8+CP8+CQ8</f>
        <v>1.5097075655442822</v>
      </c>
      <c r="CO8" s="234">
        <v>0.30393602524331892</v>
      </c>
      <c r="CP8" s="234">
        <v>0.79480696076502555</v>
      </c>
      <c r="CQ8" s="234">
        <v>0.41096457953593774</v>
      </c>
      <c r="CR8" s="234">
        <v>0.63173900192127685</v>
      </c>
      <c r="CS8" s="234">
        <v>0.26648895432006703</v>
      </c>
      <c r="CT8" s="234">
        <f>CS8-CU8+CY8</f>
        <v>0.18656608699935953</v>
      </c>
      <c r="CU8" s="234">
        <f>CV8+CW8+CX8</f>
        <v>9.8456292612593782E-2</v>
      </c>
      <c r="CV8" s="234">
        <v>2.6063974756681069E-2</v>
      </c>
      <c r="CW8" s="234">
        <v>2.278854588214109E-2</v>
      </c>
      <c r="CX8" s="234">
        <v>4.9603771973771624E-2</v>
      </c>
      <c r="CY8" s="234">
        <v>1.8533425291886296E-2</v>
      </c>
      <c r="CZ8" s="234">
        <v>0.4728308867681616</v>
      </c>
      <c r="DA8" s="234">
        <f>CZ8-DB8+DE8</f>
        <v>1.0611647948424507</v>
      </c>
      <c r="DB8" s="234">
        <f>DC8+DD8</f>
        <v>0.1958685156904281</v>
      </c>
      <c r="DC8" s="234">
        <v>3.1609931523720377E-3</v>
      </c>
      <c r="DD8" s="234">
        <v>0.19270752253805606</v>
      </c>
      <c r="DE8" s="234">
        <v>0.78420242376471738</v>
      </c>
      <c r="DF8" s="234">
        <v>0.86557736834326804</v>
      </c>
      <c r="DG8" s="234">
        <f>DF8-DH8+DK8</f>
        <v>1.4397105768757084</v>
      </c>
      <c r="DH8" s="234">
        <f>DI8+DJ8</f>
        <v>2.5374215478595001</v>
      </c>
      <c r="DI8" s="234">
        <v>0.13944529287157004</v>
      </c>
      <c r="DJ8" s="234">
        <v>2.3979762549879302</v>
      </c>
      <c r="DK8" s="234">
        <v>3.1115547563919406</v>
      </c>
      <c r="DL8" s="234">
        <v>0.5593080939947781</v>
      </c>
      <c r="DM8" s="234">
        <f>CG8+DB8+DH8</f>
        <v>4.3414539217068047</v>
      </c>
      <c r="DN8" s="234">
        <f>CK8+DE8+DK8</f>
        <v>4.546029607369821</v>
      </c>
      <c r="DO8" s="234">
        <f>DP8-DQ8</f>
        <v>6.2905069215232257E-2</v>
      </c>
      <c r="DP8" s="234">
        <v>0.22859377309227052</v>
      </c>
      <c r="DQ8" s="234">
        <v>0.16568870387703827</v>
      </c>
      <c r="DR8" s="234">
        <f>CF8+DA8+DG8</f>
        <v>4.5950085802505996</v>
      </c>
      <c r="DS8" s="234">
        <f>DN8/DR8</f>
        <v>0.98934083102884929</v>
      </c>
      <c r="DT8" s="234">
        <f>DQ8/DN8</f>
        <v>3.6446903823158371E-2</v>
      </c>
      <c r="DU8" s="234">
        <f>DT8*DS8</f>
        <v>3.605841011683205E-2</v>
      </c>
      <c r="DV8" s="234">
        <f>DX8+EG8</f>
        <v>3.7786025344449952</v>
      </c>
      <c r="DW8" s="234">
        <f>EG8/DV8</f>
        <v>0.15351919657833352</v>
      </c>
      <c r="DX8" s="234">
        <v>3.1985145091681448</v>
      </c>
      <c r="DY8" s="234">
        <v>3.18074950837212</v>
      </c>
      <c r="DZ8" s="234">
        <v>2.4054983716221181</v>
      </c>
      <c r="EA8" s="234">
        <v>0.24078195418487391</v>
      </c>
      <c r="EB8" s="234">
        <v>1.0160330909348758</v>
      </c>
      <c r="EC8" s="234">
        <v>1.7765000796024836E-2</v>
      </c>
      <c r="ED8" s="234">
        <v>1.3241548609066407E-2</v>
      </c>
      <c r="EE8" s="234">
        <v>3.0967826815179169E-3</v>
      </c>
      <c r="EF8" s="234">
        <v>7.6202348684763473E-3</v>
      </c>
      <c r="EG8" s="234">
        <v>0.58008802527685044</v>
      </c>
      <c r="EH8" s="234">
        <v>0.64424892969652992</v>
      </c>
      <c r="EI8" s="234">
        <v>0.36087924688960454</v>
      </c>
      <c r="EJ8" s="234">
        <v>0.29671834246992507</v>
      </c>
      <c r="EK8" s="234">
        <f>EL8-EN8</f>
        <v>0.14431360182364333</v>
      </c>
      <c r="EL8" s="234">
        <v>0.4531252296964019</v>
      </c>
      <c r="EM8" s="234">
        <v>4.0033193456879147E-2</v>
      </c>
      <c r="EN8" s="234">
        <v>0.30881162787275857</v>
      </c>
      <c r="EO8" s="234">
        <v>4.9388738275481521E-2</v>
      </c>
      <c r="EP8" s="234">
        <v>0.87613095117689821</v>
      </c>
      <c r="EQ8" s="234">
        <v>1.4793353539843077</v>
      </c>
      <c r="ER8" s="234">
        <v>3.7571325842808383</v>
      </c>
      <c r="ES8" s="234">
        <v>3.1539281814734288</v>
      </c>
      <c r="ET8" s="234">
        <f>DZ8+ED8+EH8+EQ8</f>
        <v>4.5423242039120222</v>
      </c>
      <c r="EU8" s="234">
        <f>EB8+EF8+EJ8+ES8</f>
        <v>4.4742998497467061</v>
      </c>
      <c r="EV8" s="234">
        <f>ER8+EI8+EA8+EE8</f>
        <v>4.3618905680368352</v>
      </c>
      <c r="EW8" s="234">
        <f>EV8/ET8</f>
        <v>0.96027724403295767</v>
      </c>
      <c r="EX8" s="234">
        <f>EN8/EV8</f>
        <v>7.0797655983319649E-2</v>
      </c>
      <c r="EY8" s="234">
        <f>EX8*EW8</f>
        <v>6.7985377971655631E-2</v>
      </c>
      <c r="FA8" s="234">
        <v>2.8132000000000001</v>
      </c>
      <c r="FB8" s="234">
        <v>0.85319999999999996</v>
      </c>
      <c r="FC8" s="234">
        <v>3.6663999999999999</v>
      </c>
      <c r="FD8" s="234">
        <f>FB8/FC8</f>
        <v>0.23270783329696704</v>
      </c>
      <c r="FE8" s="234">
        <v>3.9100000000000003E-2</v>
      </c>
      <c r="FF8" s="234">
        <v>1.7856000000000001</v>
      </c>
      <c r="FG8" s="234">
        <v>3.7827999999999999</v>
      </c>
      <c r="FH8" s="234">
        <v>0.7238</v>
      </c>
      <c r="FI8" s="234">
        <v>4.5066000000000006</v>
      </c>
      <c r="FJ8" s="234">
        <f>FH8/FI8</f>
        <v>0.16060888474681576</v>
      </c>
      <c r="FK8" s="234">
        <v>5.8200000000000002E-2</v>
      </c>
      <c r="FL8" s="234">
        <v>8.8399999999999992E-2</v>
      </c>
      <c r="FM8" s="234">
        <v>6.1466000000000012</v>
      </c>
      <c r="FN8" s="234">
        <v>0.56940000000000002</v>
      </c>
      <c r="FO8" s="234">
        <v>5.1544000000000008</v>
      </c>
      <c r="FP8" s="234">
        <v>0.42280000000000001</v>
      </c>
      <c r="FQ8" s="234">
        <f>FM8/(FI8-FK8)</f>
        <v>1.381755237838324</v>
      </c>
      <c r="FR8" s="234">
        <f>FL8/FM8</f>
        <v>1.4381934728142384E-2</v>
      </c>
      <c r="FS8" s="234">
        <f>FQ8*FR8</f>
        <v>1.9872313640859632E-2</v>
      </c>
      <c r="FT8" s="234">
        <v>2.4575</v>
      </c>
      <c r="FU8" s="234">
        <v>0.78659999999999997</v>
      </c>
      <c r="FV8" s="234">
        <v>3.2442000000000002</v>
      </c>
      <c r="FW8" s="234">
        <f>FU8/FV8</f>
        <v>0.24246347327538373</v>
      </c>
      <c r="FX8" s="234">
        <v>2.2799999999999997E-2</v>
      </c>
      <c r="FY8" s="234">
        <v>0.2717</v>
      </c>
      <c r="FZ8" s="234">
        <v>3.7717999999999994</v>
      </c>
      <c r="GA8" s="234">
        <v>0.57020000000000004</v>
      </c>
      <c r="GB8" s="234">
        <v>2.9245000000000001</v>
      </c>
      <c r="GC8" s="234">
        <v>0.27710000000000001</v>
      </c>
      <c r="GD8" s="234">
        <f>FZ8/(FV8-FX8)</f>
        <v>1.170857391196374</v>
      </c>
      <c r="GE8" s="234">
        <f>FY8/FZ8</f>
        <v>7.2034572352722856E-2</v>
      </c>
      <c r="GF8" s="234">
        <f>GD8*GE8</f>
        <v>8.4342211460855535E-2</v>
      </c>
      <c r="GJ8" s="248">
        <f>GJ10</f>
        <v>0.3182516833664662</v>
      </c>
      <c r="GK8" s="248">
        <v>-0.56512677709516324</v>
      </c>
      <c r="GL8" s="248">
        <v>0.23065880292340948</v>
      </c>
      <c r="GM8" s="248">
        <v>0.7957855800185728</v>
      </c>
    </row>
    <row r="9" spans="1:195" ht="15">
      <c r="A9" s="129">
        <v>1979</v>
      </c>
      <c r="B9" s="234">
        <f t="shared" ref="B9:B45" si="43">H9+O9</f>
        <v>3.6959767601780258</v>
      </c>
      <c r="C9" s="234">
        <f t="shared" ref="C9:C45" si="44">D9+E9+F9</f>
        <v>3.6531617095971596</v>
      </c>
      <c r="D9" s="234">
        <f t="shared" si="0"/>
        <v>1.9812573005387359</v>
      </c>
      <c r="E9" s="234">
        <f t="shared" si="1"/>
        <v>0.61225458699388879</v>
      </c>
      <c r="F9" s="234">
        <f t="shared" si="2"/>
        <v>1.059649822064535</v>
      </c>
      <c r="G9" s="235">
        <f t="shared" si="3"/>
        <v>4.2815050580866112E-2</v>
      </c>
      <c r="H9" s="236">
        <f t="shared" si="4"/>
        <v>1.1645617031455182</v>
      </c>
      <c r="I9" s="237">
        <f t="shared" si="5"/>
        <v>0.5768777601974715</v>
      </c>
      <c r="J9" s="238">
        <f t="shared" si="6"/>
        <v>0.31280438218429479</v>
      </c>
      <c r="K9" s="239">
        <f>[11]A29!$N51</f>
        <v>0.10173439020830133</v>
      </c>
      <c r="L9" s="239">
        <f>[11]A29!$O51</f>
        <v>0.17314517055545056</v>
      </c>
      <c r="M9" s="239">
        <f>[11]A23!$K11</f>
        <v>1.5747716355070964E-3</v>
      </c>
      <c r="N9" s="240">
        <f>[11]A29!$S51</f>
        <v>0</v>
      </c>
      <c r="O9" s="236">
        <f t="shared" si="7"/>
        <v>2.5314150570325076</v>
      </c>
      <c r="P9" s="237">
        <f t="shared" si="8"/>
        <v>1.4043795403412642</v>
      </c>
      <c r="Q9" s="238">
        <f t="shared" si="9"/>
        <v>0.299450204809594</v>
      </c>
      <c r="R9" s="238">
        <f t="shared" si="10"/>
        <v>3.2966954072835508E-2</v>
      </c>
      <c r="S9" s="239">
        <f>[11]A29!$AD51</f>
        <v>1.3393604081353463</v>
      </c>
      <c r="T9" s="239">
        <f>[11]A25!$K12</f>
        <v>0.79882848062815226</v>
      </c>
      <c r="U9" s="240">
        <f>[11]A29!$AH51</f>
        <v>0.54474205032653256</v>
      </c>
      <c r="V9" s="234">
        <f t="shared" si="11"/>
        <v>0.31508902212075174</v>
      </c>
      <c r="W9" s="234">
        <f t="shared" si="12"/>
        <v>0.68491097787924826</v>
      </c>
      <c r="X9" s="235">
        <f t="shared" si="13"/>
        <v>0.29116751269035529</v>
      </c>
      <c r="Y9" s="241">
        <f t="shared" ref="Y9:Y45" si="45">AB9*(1-AE9)+AD9*AE9</f>
        <v>0.51090573893473668</v>
      </c>
      <c r="Z9" s="234">
        <f t="shared" si="14"/>
        <v>0.24933180873524724</v>
      </c>
      <c r="AA9" s="234">
        <f t="shared" si="15"/>
        <v>1.9674728095536945E-3</v>
      </c>
      <c r="AB9" s="234">
        <f t="shared" si="16"/>
        <v>0.33895331678357654</v>
      </c>
      <c r="AC9" s="242">
        <f>[11]A28!$K12</f>
        <v>0.3</v>
      </c>
      <c r="AD9" s="242">
        <f>[11]A27!$P12</f>
        <v>0.70000000000000007</v>
      </c>
      <c r="AE9" s="234">
        <f t="shared" si="17"/>
        <v>0.47626091069249932</v>
      </c>
      <c r="AF9" s="243">
        <f t="shared" ref="AF9:AF45" si="46">((1-AC9+0.1)*$AK9+(1-AD9+0.1)*$AJ9+(1-AE9)*(1-AB9)*E9+AL9+R9+S9-U9)/B9</f>
        <v>0.74482798867764966</v>
      </c>
      <c r="AG9" s="243">
        <f t="shared" ref="AG9:AG30" si="47">((1-AC9-0.1)*$AK9+(1-AD9-0.1)*$AJ9+(1-AE9)*(1-AB9)*E9+AL9+R9+S9-U9)/B9</f>
        <v>0.62499396708084687</v>
      </c>
      <c r="AH9" s="244">
        <f>[11]A27!$G12</f>
        <v>0.10868933316013613</v>
      </c>
      <c r="AI9" s="239">
        <f>[11]A27!$H12</f>
        <v>0.21197232665638313</v>
      </c>
      <c r="AJ9" s="245">
        <f>[11]A27!$C12</f>
        <v>0.29159292717736951</v>
      </c>
      <c r="AK9" s="235">
        <f>[11]A28!$C12+[11]A28!$D12</f>
        <v>1.9229258673249052</v>
      </c>
      <c r="AL9" s="239">
        <f>[11]A28!$E12</f>
        <v>5.8331433213830816E-2</v>
      </c>
      <c r="AM9" s="239">
        <f>[11]A28!$J12</f>
        <v>0</v>
      </c>
      <c r="AN9" s="240">
        <f>[11]A25!$F12-[11]A25!$G12</f>
        <v>3.2966954072835508E-2</v>
      </c>
      <c r="AO9" s="235">
        <f t="shared" ref="AO9:AO45" si="48">AP9+AQ9+AR9</f>
        <v>0.92494847778339806</v>
      </c>
      <c r="AP9" s="235">
        <f>[11]A29!$AM51</f>
        <v>3.0171430972671109E-2</v>
      </c>
      <c r="AQ9" s="235">
        <f>[11]A29!$AN51</f>
        <v>0.20663260874317735</v>
      </c>
      <c r="AR9" s="235">
        <f>[11]A29!$AO51</f>
        <v>0.68814443806754966</v>
      </c>
      <c r="AS9" s="235">
        <f t="shared" si="18"/>
        <v>1.1618622064161064</v>
      </c>
      <c r="AT9" s="249">
        <f t="shared" ref="AT9:AT14" si="49">AT8+(AT$15-AT$8)/7</f>
        <v>1.2857142857142856</v>
      </c>
      <c r="AU9" s="234">
        <f t="shared" si="19"/>
        <v>0.80109639848521885</v>
      </c>
      <c r="AV9" s="234">
        <f>[11]A29!$AS51</f>
        <v>0.80109639848521896</v>
      </c>
      <c r="AW9" s="234">
        <f t="shared" si="20"/>
        <v>0</v>
      </c>
      <c r="AX9" s="234">
        <f t="shared" si="21"/>
        <v>1.0000000000000002</v>
      </c>
      <c r="AY9" s="234">
        <f t="shared" si="22"/>
        <v>0.92494847778339806</v>
      </c>
      <c r="AZ9" s="236">
        <f t="shared" si="23"/>
        <v>3.6959767601780258</v>
      </c>
      <c r="BA9" s="238">
        <f t="shared" ref="BA9:BA45" si="50">BB9+BC9+BD9</f>
        <v>3.6531617095971596</v>
      </c>
      <c r="BB9" s="238">
        <f t="shared" si="24"/>
        <v>0.99141653259006757</v>
      </c>
      <c r="BC9" s="238">
        <f t="shared" si="25"/>
        <v>1.7367966992236936</v>
      </c>
      <c r="BD9" s="238">
        <f t="shared" si="26"/>
        <v>0.92494847778339806</v>
      </c>
      <c r="BE9" s="238">
        <f t="shared" si="27"/>
        <v>2.011428731511407</v>
      </c>
      <c r="BF9" s="238">
        <f t="shared" si="27"/>
        <v>0.81888719573706614</v>
      </c>
      <c r="BG9" s="245">
        <f t="shared" si="27"/>
        <v>0.82284578234868655</v>
      </c>
      <c r="BH9" s="234">
        <f t="shared" si="27"/>
        <v>2.6743677851069032</v>
      </c>
      <c r="BI9" s="234">
        <f t="shared" si="28"/>
        <v>2.631552734526037</v>
      </c>
      <c r="BJ9" s="234">
        <f t="shared" si="29"/>
        <v>4.281505058086621E-2</v>
      </c>
      <c r="BK9" s="235">
        <f>[11]A29!$AW51</f>
        <v>6.3099060181687025E-2</v>
      </c>
      <c r="BL9" s="235">
        <f>[11]A29!$AY51</f>
        <v>2.0284009600820913E-2</v>
      </c>
      <c r="BM9" s="235">
        <f>[11]A29!$AZ51</f>
        <v>6.9314622155961891E-4</v>
      </c>
      <c r="BN9" s="234">
        <f t="shared" si="30"/>
        <v>4.2815050580866112E-2</v>
      </c>
      <c r="BO9" s="236">
        <f t="shared" si="31"/>
        <v>0</v>
      </c>
      <c r="BP9" s="246">
        <f>[11]A29!$C51</f>
        <v>3.6959767601780258</v>
      </c>
      <c r="BQ9" s="247">
        <f t="shared" si="32"/>
        <v>0</v>
      </c>
      <c r="BR9" s="234">
        <f t="shared" si="33"/>
        <v>0.72034936959202467</v>
      </c>
      <c r="BS9" s="234">
        <f t="shared" ref="BS9:BS45" si="51">BL9/BI9</f>
        <v>7.7080004267800544E-3</v>
      </c>
      <c r="BT9" s="234">
        <f t="shared" ref="BT9:BT45" si="52">BS9*BR9</f>
        <v>5.5524532482460693E-3</v>
      </c>
      <c r="BU9" s="234">
        <f t="shared" si="34"/>
        <v>8.65246957632413E-4</v>
      </c>
      <c r="BV9" s="234">
        <f t="shared" si="35"/>
        <v>1.9657704596910035E-3</v>
      </c>
      <c r="BW9" s="234">
        <f t="shared" si="36"/>
        <v>0.99716898258267661</v>
      </c>
      <c r="BX9" s="234">
        <f t="shared" si="37"/>
        <v>1.5747716355070964E-3</v>
      </c>
      <c r="BY9" s="234">
        <f t="shared" si="38"/>
        <v>0.79882848062815226</v>
      </c>
      <c r="BZ9" s="234">
        <f t="shared" si="39"/>
        <v>6.9314622155961891E-4</v>
      </c>
      <c r="CA9" s="234">
        <f t="shared" si="40"/>
        <v>0.80109639848521896</v>
      </c>
      <c r="CB9" s="234">
        <f t="shared" ref="CB9:CB45" si="53">CA9-BZ9-BY9-BX9</f>
        <v>2.5370330836160804E-17</v>
      </c>
      <c r="CC9" s="236">
        <v>3.6706903526952024</v>
      </c>
      <c r="CD9" s="238">
        <f t="shared" si="41"/>
        <v>0.14115626126158992</v>
      </c>
      <c r="CE9" s="234">
        <f t="shared" ref="CE9:CE45" si="54">CL9+CS9</f>
        <v>3.1525494262597604</v>
      </c>
      <c r="CF9" s="234">
        <f t="shared" si="42"/>
        <v>2.2028665154345695</v>
      </c>
      <c r="CG9" s="234">
        <f t="shared" si="42"/>
        <v>1.6271061827760849</v>
      </c>
      <c r="CH9" s="234">
        <f t="shared" si="42"/>
        <v>0.33602748865759274</v>
      </c>
      <c r="CI9" s="234">
        <f t="shared" si="42"/>
        <v>0.81766687191158705</v>
      </c>
      <c r="CJ9" s="234">
        <f t="shared" si="42"/>
        <v>0.47341182220690503</v>
      </c>
      <c r="CK9" s="234">
        <f t="shared" si="42"/>
        <v>0.67742327195089413</v>
      </c>
      <c r="CL9" s="234">
        <v>2.878898782042234</v>
      </c>
      <c r="CM9" s="234">
        <f t="shared" ref="CM9:CM45" si="55">CL9-CN9+CR9</f>
        <v>2.0104659282981938</v>
      </c>
      <c r="CN9" s="234">
        <f t="shared" ref="CN9:CN45" si="56">CO9+CP9+CQ9</f>
        <v>1.5272699233997646</v>
      </c>
      <c r="CO9" s="234">
        <v>0.30934750876221073</v>
      </c>
      <c r="CP9" s="234">
        <v>0.7934468341731824</v>
      </c>
      <c r="CQ9" s="234">
        <v>0.4244755804643715</v>
      </c>
      <c r="CR9" s="234">
        <v>0.65883706965572464</v>
      </c>
      <c r="CS9" s="234">
        <v>0.27365064421752661</v>
      </c>
      <c r="CT9" s="234">
        <f t="shared" ref="CT9:CT45" si="57">CS9-CU9+CY9</f>
        <v>0.19240058713637584</v>
      </c>
      <c r="CU9" s="234">
        <f t="shared" ref="CU9:CU45" si="58">CV9+CW9+CX9</f>
        <v>9.9836259376320222E-2</v>
      </c>
      <c r="CV9" s="234">
        <v>2.6679979895382011E-2</v>
      </c>
      <c r="CW9" s="234">
        <v>2.4220037738404657E-2</v>
      </c>
      <c r="CX9" s="234">
        <v>4.8936241742533554E-2</v>
      </c>
      <c r="CY9" s="234">
        <v>1.8586202295169468E-2</v>
      </c>
      <c r="CZ9" s="234">
        <v>0.51814092643544163</v>
      </c>
      <c r="DA9" s="234">
        <f t="shared" ref="DA9:DA45" si="59">CZ9-DB9+DE9</f>
        <v>1.0772279738511519</v>
      </c>
      <c r="DB9" s="234">
        <f t="shared" ref="DB9:DB45" si="60">DC9+DD9</f>
        <v>0.2096517213771017</v>
      </c>
      <c r="DC9" s="234">
        <v>3.1696468285739702E-3</v>
      </c>
      <c r="DD9" s="234">
        <v>0.20648207454852774</v>
      </c>
      <c r="DE9" s="234">
        <v>0.768738768792812</v>
      </c>
      <c r="DF9" s="234">
        <v>0.9035163686504768</v>
      </c>
      <c r="DG9" s="234">
        <f t="shared" ref="DG9:DG45" si="61">DF9-DH9+DK9</f>
        <v>1.4928460546214748</v>
      </c>
      <c r="DH9" s="234">
        <f t="shared" ref="DH9:DH45" si="62">DI9+DJ9</f>
        <v>2.5916608842629665</v>
      </c>
      <c r="DI9" s="234">
        <v>0.14905124099279424</v>
      </c>
      <c r="DJ9" s="234">
        <v>2.4426096432701723</v>
      </c>
      <c r="DK9" s="234">
        <v>3.1809905702339645</v>
      </c>
      <c r="DL9" s="234">
        <v>0.57713126056400677</v>
      </c>
      <c r="DM9" s="234">
        <f t="shared" ref="DM9:DM45" si="63">CG9+DB9+DH9</f>
        <v>4.4284187884161526</v>
      </c>
      <c r="DN9" s="234">
        <f t="shared" ref="DN9:DN45" si="64">CK9+DE9+DK9</f>
        <v>4.6271526109776708</v>
      </c>
      <c r="DO9" s="234">
        <f t="shared" ref="DO9:DO45" si="65">DP9-DQ9</f>
        <v>7.0414776265456835E-2</v>
      </c>
      <c r="DP9" s="234">
        <v>0.24309202917889869</v>
      </c>
      <c r="DQ9" s="234">
        <v>0.17267725291344185</v>
      </c>
      <c r="DR9" s="234">
        <f t="shared" ref="DR9:DR45" si="66">CF9+DA9+DG9</f>
        <v>4.7729405439071959</v>
      </c>
      <c r="DS9" s="234">
        <f t="shared" ref="DS9:DS45" si="67">DN9/DR9</f>
        <v>0.96945532181086402</v>
      </c>
      <c r="DT9" s="234">
        <f t="shared" ref="DT9:DT45" si="68">DQ9/DN9</f>
        <v>3.731825323931922E-2</v>
      </c>
      <c r="DU9" s="234">
        <f t="shared" ref="DU9:DU45" si="69">DT9*DS9</f>
        <v>3.6178379203543533E-2</v>
      </c>
      <c r="DV9" s="234">
        <f t="shared" ref="DV9:DV44" si="70">DX9+EG9</f>
        <v>3.9223875780522492</v>
      </c>
      <c r="DW9" s="234">
        <f t="shared" ref="DW9:DW44" si="71">EG9/DV9</f>
        <v>0.15913517686962705</v>
      </c>
      <c r="DX9" s="234">
        <v>3.2981977370676767</v>
      </c>
      <c r="DY9" s="234">
        <v>3.2803154479383618</v>
      </c>
      <c r="DZ9" s="234">
        <v>2.4903851433113169</v>
      </c>
      <c r="EA9" s="234">
        <v>0.2400931532368048</v>
      </c>
      <c r="EB9" s="234">
        <v>1.0300234578638499</v>
      </c>
      <c r="EC9" s="234">
        <v>1.7882289129314836E-2</v>
      </c>
      <c r="ED9" s="234">
        <v>1.4008204733481345E-2</v>
      </c>
      <c r="EE9" s="234">
        <v>3.6898804578810959E-3</v>
      </c>
      <c r="EF9" s="234">
        <v>7.5639648537145889E-3</v>
      </c>
      <c r="EG9" s="234">
        <v>0.62418984098457275</v>
      </c>
      <c r="EH9" s="234">
        <v>0.67552472268496022</v>
      </c>
      <c r="EI9" s="234">
        <v>0.36598421621724808</v>
      </c>
      <c r="EJ9" s="234">
        <v>0.31464933451686061</v>
      </c>
      <c r="EK9" s="234">
        <f t="shared" ref="EK9:EK44" si="72">EL9-EN9</f>
        <v>0.14456528109963324</v>
      </c>
      <c r="EL9" s="234">
        <v>0.47562472076604839</v>
      </c>
      <c r="EM9" s="234">
        <v>4.5789908040607785E-2</v>
      </c>
      <c r="EN9" s="234">
        <v>0.33105943966641516</v>
      </c>
      <c r="EO9" s="234">
        <v>5.4723073818944916E-2</v>
      </c>
      <c r="EP9" s="234">
        <v>0.87874059999689924</v>
      </c>
      <c r="EQ9" s="234">
        <v>1.4766419253703404</v>
      </c>
      <c r="ER9" s="234">
        <v>3.7511188394896644</v>
      </c>
      <c r="ES9" s="234">
        <v>3.1532175141162231</v>
      </c>
      <c r="ET9" s="234">
        <f t="shared" ref="ET9:ET44" si="73">DZ9+ED9+EH9+EQ9</f>
        <v>4.656559996100099</v>
      </c>
      <c r="EU9" s="234">
        <f t="shared" ref="EU9:EU44" si="74">EB9+EF9+EJ9+ES9</f>
        <v>4.505454271350648</v>
      </c>
      <c r="EV9" s="234">
        <f t="shared" ref="EV9:EV44" si="75">ER9+EI9+EA9+EE9</f>
        <v>4.3608860894015979</v>
      </c>
      <c r="EW9" s="234">
        <f t="shared" ref="EW9:EW44" si="76">EV9/ET9</f>
        <v>0.93650379100749692</v>
      </c>
      <c r="EX9" s="234">
        <f t="shared" ref="EX9:EX44" si="77">EN9/EV9</f>
        <v>7.5915635694085104E-2</v>
      </c>
      <c r="EY9" s="234">
        <f t="shared" ref="EY9:EY44" si="78">EX9*EW9</f>
        <v>7.1095280624254756E-2</v>
      </c>
      <c r="FA9" s="234">
        <v>2.9413999999999998</v>
      </c>
      <c r="FB9" s="234">
        <v>0.93440000000000001</v>
      </c>
      <c r="FC9" s="234">
        <v>3.8757999999999999</v>
      </c>
      <c r="FD9" s="234">
        <f t="shared" ref="FD9:FD45" si="79">FB9/FC9</f>
        <v>0.24108571133701431</v>
      </c>
      <c r="FE9" s="234">
        <v>3.8199999999999998E-2</v>
      </c>
      <c r="FF9" s="234">
        <v>1.7636000000000001</v>
      </c>
      <c r="FG9" s="234">
        <v>4.0582000000000003</v>
      </c>
      <c r="FH9" s="234">
        <v>0.73470000000000002</v>
      </c>
      <c r="FI9" s="234">
        <v>4.7929000000000004</v>
      </c>
      <c r="FJ9" s="234">
        <f t="shared" ref="FJ9:FJ45" si="80">FH9/FI9</f>
        <v>0.15328924033466168</v>
      </c>
      <c r="FK9" s="234">
        <v>5.2999999999999999E-2</v>
      </c>
      <c r="FL9" s="234">
        <v>9.0399999999999994E-2</v>
      </c>
      <c r="FM9" s="234">
        <v>6.4527999999999999</v>
      </c>
      <c r="FN9" s="234">
        <v>0.5988</v>
      </c>
      <c r="FO9" s="234">
        <v>5.3527999999999993</v>
      </c>
      <c r="FP9" s="234">
        <v>0.50119999999999998</v>
      </c>
      <c r="FQ9" s="234">
        <f t="shared" ref="FQ9:FQ43" si="81">FM9/(FI9-FK9)</f>
        <v>1.3613789320449796</v>
      </c>
      <c r="FR9" s="234">
        <f t="shared" ref="FR9:FR43" si="82">FL9/FM9</f>
        <v>1.4009422266302999E-2</v>
      </c>
      <c r="FS9" s="234">
        <f t="shared" ref="FS9:FS43" si="83">FQ9*FR9</f>
        <v>1.9072132323466735E-2</v>
      </c>
      <c r="FT9" s="234">
        <v>2.4859999999999998</v>
      </c>
      <c r="FU9" s="234">
        <v>0.78159999999999996</v>
      </c>
      <c r="FV9" s="234">
        <v>3.2675999999999998</v>
      </c>
      <c r="FW9" s="234">
        <f t="shared" ref="FW9:FW45" si="84">FU9/FV9</f>
        <v>0.23919696413269678</v>
      </c>
      <c r="FX9" s="234">
        <v>1.26E-2</v>
      </c>
      <c r="FY9" s="234">
        <v>0.28370000000000001</v>
      </c>
      <c r="FZ9" s="234">
        <v>3.8111999999999995</v>
      </c>
      <c r="GA9" s="234">
        <v>0.59499999999999997</v>
      </c>
      <c r="GB9" s="234">
        <v>2.9277999999999995</v>
      </c>
      <c r="GC9" s="234">
        <v>0.28839999999999999</v>
      </c>
      <c r="GD9" s="234">
        <f t="shared" ref="GD9:GD43" si="85">FZ9/(FV9-FX9)</f>
        <v>1.1708755760368663</v>
      </c>
      <c r="GE9" s="234">
        <f t="shared" ref="GE9:GE43" si="86">FY9/FZ9</f>
        <v>7.4438497061293046E-2</v>
      </c>
      <c r="GF9" s="234">
        <f t="shared" ref="GF9:GF43" si="87">GD9*GE9</f>
        <v>8.7158218125960071E-2</v>
      </c>
      <c r="GJ9" s="248">
        <f>GJ10</f>
        <v>0.3182516833664662</v>
      </c>
      <c r="GK9" s="248">
        <v>-0.57228953854189513</v>
      </c>
      <c r="GL9" s="248">
        <v>0.25473859865472032</v>
      </c>
      <c r="GM9" s="248">
        <v>0.8270281371966155</v>
      </c>
    </row>
    <row r="10" spans="1:195" ht="15">
      <c r="A10" s="129">
        <v>1980</v>
      </c>
      <c r="B10" s="234">
        <f t="shared" si="43"/>
        <v>3.6166942093810901</v>
      </c>
      <c r="C10" s="234">
        <f t="shared" si="44"/>
        <v>3.5731949232683777</v>
      </c>
      <c r="D10" s="234">
        <f t="shared" si="0"/>
        <v>1.943035966249796</v>
      </c>
      <c r="E10" s="234">
        <f t="shared" si="1"/>
        <v>0.61734286259342608</v>
      </c>
      <c r="F10" s="234">
        <f t="shared" si="2"/>
        <v>1.0128160944251556</v>
      </c>
      <c r="G10" s="235">
        <f t="shared" si="3"/>
        <v>4.3499286112712282E-2</v>
      </c>
      <c r="H10" s="236">
        <f t="shared" si="4"/>
        <v>1.1981179895898919</v>
      </c>
      <c r="I10" s="237">
        <f t="shared" si="5"/>
        <v>0.56574894936085429</v>
      </c>
      <c r="J10" s="238">
        <f t="shared" si="6"/>
        <v>0.3141264391782902</v>
      </c>
      <c r="K10" s="239">
        <f>[11]A29!$N52</f>
        <v>0.12697406224499397</v>
      </c>
      <c r="L10" s="239">
        <f>[11]A29!$O52</f>
        <v>0.19126853880575356</v>
      </c>
      <c r="M10" s="239">
        <f>[11]A23!$K12</f>
        <v>4.1548125610184781E-3</v>
      </c>
      <c r="N10" s="240">
        <f>[11]A29!$S52</f>
        <v>0</v>
      </c>
      <c r="O10" s="236">
        <f t="shared" si="7"/>
        <v>2.4185762197911984</v>
      </c>
      <c r="P10" s="237">
        <f t="shared" si="8"/>
        <v>1.3772870168889417</v>
      </c>
      <c r="Q10" s="238">
        <f t="shared" si="9"/>
        <v>0.30321642341513588</v>
      </c>
      <c r="R10" s="238">
        <f t="shared" si="10"/>
        <v>5.2125780328928929E-2</v>
      </c>
      <c r="S10" s="239">
        <f>[11]A29!$AD52</f>
        <v>1.1827857915328395</v>
      </c>
      <c r="T10" s="239">
        <f>[11]A25!$K13</f>
        <v>0.67455731162969712</v>
      </c>
      <c r="U10" s="240">
        <f>[11]A29!$AH52</f>
        <v>0.49683879237464751</v>
      </c>
      <c r="V10" s="234">
        <f t="shared" si="11"/>
        <v>0.33127434066230355</v>
      </c>
      <c r="W10" s="234">
        <f t="shared" si="12"/>
        <v>0.66872565933769645</v>
      </c>
      <c r="X10" s="235">
        <f t="shared" si="13"/>
        <v>0.29116751269035535</v>
      </c>
      <c r="Y10" s="241">
        <f t="shared" si="45"/>
        <v>0.50883626945756033</v>
      </c>
      <c r="Z10" s="234">
        <f t="shared" si="14"/>
        <v>0.30127612161502443</v>
      </c>
      <c r="AA10" s="234">
        <f t="shared" si="15"/>
        <v>6.1216124081658382E-3</v>
      </c>
      <c r="AB10" s="234">
        <f t="shared" si="16"/>
        <v>0.33736542735691932</v>
      </c>
      <c r="AC10" s="242">
        <f>[11]A28!$K13</f>
        <v>0.3</v>
      </c>
      <c r="AD10" s="242">
        <f>[11]A27!$P13</f>
        <v>0.7</v>
      </c>
      <c r="AE10" s="234">
        <f t="shared" si="17"/>
        <v>0.4728474752169024</v>
      </c>
      <c r="AF10" s="243">
        <f t="shared" si="46"/>
        <v>0.72893917806633657</v>
      </c>
      <c r="AG10" s="243">
        <f t="shared" si="47"/>
        <v>0.60851214060905634</v>
      </c>
      <c r="AH10" s="244">
        <f>[11]A27!$G13</f>
        <v>0.10979012943395661</v>
      </c>
      <c r="AI10" s="239">
        <f>[11]A27!$H13</f>
        <v>0.21564371923899284</v>
      </c>
      <c r="AJ10" s="245">
        <f>[11]A27!$C13</f>
        <v>0.29190901392047663</v>
      </c>
      <c r="AK10" s="235">
        <f>[11]A28!$C13+[11]A28!$D13</f>
        <v>1.8858298312028476</v>
      </c>
      <c r="AL10" s="239">
        <f>[11]A28!$E13</f>
        <v>5.7206135046948312E-2</v>
      </c>
      <c r="AM10" s="239">
        <f>[11]A28!$J13</f>
        <v>0</v>
      </c>
      <c r="AN10" s="240">
        <f>[11]A25!$F13-[11]A25!$G13</f>
        <v>5.2125780328928929E-2</v>
      </c>
      <c r="AO10" s="235">
        <f t="shared" si="48"/>
        <v>0.83371625185123333</v>
      </c>
      <c r="AP10" s="235">
        <f>[11]A29!$AM52</f>
        <v>2.9589380196697403E-2</v>
      </c>
      <c r="AQ10" s="235">
        <f>[11]A29!$AN52</f>
        <v>0.2072008111575466</v>
      </c>
      <c r="AR10" s="235">
        <f>[11]A29!$AO52</f>
        <v>0.59692606049698926</v>
      </c>
      <c r="AS10" s="235">
        <f t="shared" si="18"/>
        <v>1.218400305096184</v>
      </c>
      <c r="AT10" s="249">
        <f t="shared" si="49"/>
        <v>1.3714285714285712</v>
      </c>
      <c r="AU10" s="234">
        <f t="shared" si="19"/>
        <v>0.68068798551884613</v>
      </c>
      <c r="AV10" s="234">
        <f>[11]A29!$AS52</f>
        <v>0.68068798551884591</v>
      </c>
      <c r="AW10" s="234">
        <f t="shared" si="20"/>
        <v>0</v>
      </c>
      <c r="AX10" s="234">
        <f t="shared" si="21"/>
        <v>0.99999999999999967</v>
      </c>
      <c r="AY10" s="234">
        <f t="shared" si="22"/>
        <v>0.83371625185123277</v>
      </c>
      <c r="AZ10" s="236">
        <f t="shared" si="23"/>
        <v>3.6166942093810901</v>
      </c>
      <c r="BA10" s="238">
        <f t="shared" si="50"/>
        <v>3.5731949232683782</v>
      </c>
      <c r="BB10" s="238">
        <f t="shared" si="24"/>
        <v>1.0068494507841383</v>
      </c>
      <c r="BC10" s="238">
        <f t="shared" si="25"/>
        <v>1.7326292206330065</v>
      </c>
      <c r="BD10" s="238">
        <f t="shared" si="26"/>
        <v>0.83371625185123333</v>
      </c>
      <c r="BE10" s="238">
        <f t="shared" si="27"/>
        <v>1.9726253464464933</v>
      </c>
      <c r="BF10" s="238">
        <f t="shared" si="27"/>
        <v>0.82454367375097271</v>
      </c>
      <c r="BG10" s="245">
        <f t="shared" si="27"/>
        <v>0.77602590307091213</v>
      </c>
      <c r="BH10" s="234">
        <f t="shared" si="27"/>
        <v>2.5924546354347768</v>
      </c>
      <c r="BI10" s="234">
        <f t="shared" si="28"/>
        <v>2.5489553493220649</v>
      </c>
      <c r="BJ10" s="234">
        <f t="shared" si="29"/>
        <v>4.3499286112711921E-2</v>
      </c>
      <c r="BK10" s="235">
        <f>[11]A29!$AW52</f>
        <v>6.5951689015547599E-2</v>
      </c>
      <c r="BL10" s="235">
        <f>[11]A29!$AY52</f>
        <v>2.2452402902835313E-2</v>
      </c>
      <c r="BM10" s="235">
        <f>[11]A29!$AZ52</f>
        <v>1.9758613281304076E-3</v>
      </c>
      <c r="BN10" s="234">
        <f t="shared" si="30"/>
        <v>4.3499286112712282E-2</v>
      </c>
      <c r="BO10" s="236">
        <f t="shared" si="31"/>
        <v>0</v>
      </c>
      <c r="BP10" s="246">
        <f>[11]A29!$C52</f>
        <v>3.6166942093810905</v>
      </c>
      <c r="BQ10" s="247">
        <f t="shared" si="32"/>
        <v>0</v>
      </c>
      <c r="BR10" s="234">
        <f t="shared" si="33"/>
        <v>0.71335468790786039</v>
      </c>
      <c r="BS10" s="234">
        <f t="shared" si="51"/>
        <v>8.808472423342718E-3</v>
      </c>
      <c r="BT10" s="234">
        <f t="shared" si="52"/>
        <v>6.2835650964986394E-3</v>
      </c>
      <c r="BU10" s="234">
        <f t="shared" si="34"/>
        <v>2.9027415940422866E-3</v>
      </c>
      <c r="BV10" s="234">
        <f t="shared" si="35"/>
        <v>6.1038429492060514E-3</v>
      </c>
      <c r="BW10" s="234">
        <f t="shared" si="36"/>
        <v>0.99099341545675179</v>
      </c>
      <c r="BX10" s="234">
        <f t="shared" si="37"/>
        <v>4.1548125610184781E-3</v>
      </c>
      <c r="BY10" s="234">
        <f t="shared" si="38"/>
        <v>0.67455731162969712</v>
      </c>
      <c r="BZ10" s="234">
        <f t="shared" si="39"/>
        <v>1.9758613281304076E-3</v>
      </c>
      <c r="CA10" s="234">
        <f t="shared" si="40"/>
        <v>0.68068798551884591</v>
      </c>
      <c r="CB10" s="234">
        <f t="shared" si="53"/>
        <v>-1.2750217548429532E-16</v>
      </c>
      <c r="CC10" s="236">
        <v>3.988105120828918</v>
      </c>
      <c r="CD10" s="238">
        <f t="shared" si="41"/>
        <v>0.15444718983114156</v>
      </c>
      <c r="CE10" s="234">
        <f t="shared" si="54"/>
        <v>3.3721534921657064</v>
      </c>
      <c r="CF10" s="234">
        <f t="shared" si="42"/>
        <v>2.3406642492170762</v>
      </c>
      <c r="CG10" s="234">
        <f t="shared" si="42"/>
        <v>1.7387768233013583</v>
      </c>
      <c r="CH10" s="234">
        <f t="shared" si="42"/>
        <v>0.40063749660935233</v>
      </c>
      <c r="CI10" s="234">
        <f t="shared" si="42"/>
        <v>0.83499009928615164</v>
      </c>
      <c r="CJ10" s="234">
        <f t="shared" si="42"/>
        <v>0.50314922740585433</v>
      </c>
      <c r="CK10" s="234">
        <f t="shared" si="42"/>
        <v>0.70728758035272776</v>
      </c>
      <c r="CL10" s="234">
        <v>3.083886503747816</v>
      </c>
      <c r="CM10" s="234">
        <f t="shared" si="55"/>
        <v>2.1387110598318775</v>
      </c>
      <c r="CN10" s="234">
        <f t="shared" si="56"/>
        <v>1.6333841961822975</v>
      </c>
      <c r="CO10" s="234">
        <v>0.36864550748786046</v>
      </c>
      <c r="CP10" s="234">
        <v>0.80980688549681057</v>
      </c>
      <c r="CQ10" s="234">
        <v>0.45493180319762644</v>
      </c>
      <c r="CR10" s="234">
        <v>0.68820875226635891</v>
      </c>
      <c r="CS10" s="234">
        <v>0.28826698841789045</v>
      </c>
      <c r="CT10" s="234">
        <f t="shared" si="57"/>
        <v>0.20195318938519854</v>
      </c>
      <c r="CU10" s="234">
        <f t="shared" si="58"/>
        <v>0.10539262711906079</v>
      </c>
      <c r="CV10" s="234">
        <v>3.1991989121491884E-2</v>
      </c>
      <c r="CW10" s="234">
        <v>2.518321378934104E-2</v>
      </c>
      <c r="CX10" s="234">
        <v>4.8217424208227867E-2</v>
      </c>
      <c r="CY10" s="234">
        <v>1.907882808636888E-2</v>
      </c>
      <c r="CZ10" s="234">
        <v>0.61595162866321163</v>
      </c>
      <c r="DA10" s="234">
        <f t="shared" si="59"/>
        <v>1.1635937911817544</v>
      </c>
      <c r="DB10" s="234">
        <f t="shared" si="60"/>
        <v>0.21973009724740397</v>
      </c>
      <c r="DC10" s="234">
        <v>3.2139030822482279E-3</v>
      </c>
      <c r="DD10" s="234">
        <v>0.21651619416515575</v>
      </c>
      <c r="DE10" s="234">
        <v>0.76737225976594692</v>
      </c>
      <c r="DF10" s="234">
        <v>0.92030760672490519</v>
      </c>
      <c r="DG10" s="234">
        <f t="shared" si="61"/>
        <v>1.5901780121971316</v>
      </c>
      <c r="DH10" s="234">
        <f t="shared" si="62"/>
        <v>2.7031178918740726</v>
      </c>
      <c r="DI10" s="234">
        <v>0.16696699357178177</v>
      </c>
      <c r="DJ10" s="234">
        <v>2.5361508983022909</v>
      </c>
      <c r="DK10" s="234">
        <v>3.372988297346299</v>
      </c>
      <c r="DL10" s="234">
        <v>0.67887650403823963</v>
      </c>
      <c r="DM10" s="234">
        <f t="shared" si="63"/>
        <v>4.6616248124228346</v>
      </c>
      <c r="DN10" s="234">
        <f t="shared" si="64"/>
        <v>4.847648137464974</v>
      </c>
      <c r="DO10" s="234">
        <f t="shared" si="65"/>
        <v>8.0959700016482561E-2</v>
      </c>
      <c r="DP10" s="234">
        <v>0.2643996208999505</v>
      </c>
      <c r="DQ10" s="234">
        <v>0.18343992088346794</v>
      </c>
      <c r="DR10" s="234">
        <f t="shared" si="66"/>
        <v>5.0944360525959622</v>
      </c>
      <c r="DS10" s="234">
        <f t="shared" si="67"/>
        <v>0.95155736325216356</v>
      </c>
      <c r="DT10" s="234">
        <f t="shared" si="68"/>
        <v>3.7841013968352065E-2</v>
      </c>
      <c r="DU10" s="234">
        <f t="shared" si="69"/>
        <v>3.6007895474513378E-2</v>
      </c>
      <c r="DV10" s="234">
        <f t="shared" si="70"/>
        <v>4.0166701005922567</v>
      </c>
      <c r="DW10" s="234">
        <f t="shared" si="71"/>
        <v>0.17075648762354109</v>
      </c>
      <c r="DX10" s="234">
        <v>3.3307976222726272</v>
      </c>
      <c r="DY10" s="234">
        <v>3.3131757445882482</v>
      </c>
      <c r="DZ10" s="234">
        <v>2.5290684632318241</v>
      </c>
      <c r="EA10" s="234">
        <v>0.26034920911153409</v>
      </c>
      <c r="EB10" s="234">
        <v>1.0444564904679579</v>
      </c>
      <c r="EC10" s="234">
        <v>1.7621877684379363E-2</v>
      </c>
      <c r="ED10" s="234">
        <v>1.4246371841589318E-2</v>
      </c>
      <c r="EE10" s="234">
        <v>4.0084934352189131E-3</v>
      </c>
      <c r="EF10" s="234">
        <v>7.3839992780089575E-3</v>
      </c>
      <c r="EG10" s="234">
        <v>0.68587247831962928</v>
      </c>
      <c r="EH10" s="234">
        <v>0.70768808112481962</v>
      </c>
      <c r="EI10" s="234">
        <v>0.36779660601297376</v>
      </c>
      <c r="EJ10" s="234">
        <v>0.34598100320778336</v>
      </c>
      <c r="EK10" s="234">
        <f t="shared" si="72"/>
        <v>0.18175474766052341</v>
      </c>
      <c r="EL10" s="234">
        <v>0.54748547733228414</v>
      </c>
      <c r="EM10" s="234">
        <v>5.8413327621807953E-2</v>
      </c>
      <c r="EN10" s="234">
        <v>0.36573072967176073</v>
      </c>
      <c r="EO10" s="234">
        <v>5.1636636926393024E-2</v>
      </c>
      <c r="EP10" s="234">
        <v>0.9074400745317851</v>
      </c>
      <c r="EQ10" s="234">
        <v>1.4913448075623346</v>
      </c>
      <c r="ER10" s="234">
        <v>3.7703334585056667</v>
      </c>
      <c r="ES10" s="234">
        <v>3.1864287254751171</v>
      </c>
      <c r="ET10" s="234">
        <f t="shared" si="73"/>
        <v>4.7423477237605685</v>
      </c>
      <c r="EU10" s="234">
        <f t="shared" si="74"/>
        <v>4.5842502184288669</v>
      </c>
      <c r="EV10" s="234">
        <f t="shared" si="75"/>
        <v>4.4024877670653932</v>
      </c>
      <c r="EW10" s="234">
        <f t="shared" si="76"/>
        <v>0.92833508285519084</v>
      </c>
      <c r="EX10" s="234">
        <f t="shared" si="77"/>
        <v>8.3073650404609581E-2</v>
      </c>
      <c r="EY10" s="234">
        <f t="shared" si="78"/>
        <v>7.712018413144639E-2</v>
      </c>
      <c r="FA10" s="234">
        <v>2.9114999999999998</v>
      </c>
      <c r="FB10" s="234">
        <v>1.0018</v>
      </c>
      <c r="FC10" s="234">
        <v>3.9133</v>
      </c>
      <c r="FD10" s="234">
        <f t="shared" si="79"/>
        <v>0.25599877341374289</v>
      </c>
      <c r="FE10" s="234">
        <v>3.9599999999999996E-2</v>
      </c>
      <c r="FF10" s="234">
        <v>1.7230000000000001</v>
      </c>
      <c r="FG10" s="234">
        <v>4.3388</v>
      </c>
      <c r="FH10" s="234">
        <v>0.76790000000000003</v>
      </c>
      <c r="FI10" s="234">
        <v>5.1066000000000003</v>
      </c>
      <c r="FJ10" s="234">
        <f t="shared" si="80"/>
        <v>0.15037402577057141</v>
      </c>
      <c r="FK10" s="234">
        <v>4.1299999999999996E-2</v>
      </c>
      <c r="FL10" s="234">
        <v>0.1168</v>
      </c>
      <c r="FM10" s="234">
        <v>6.658500000000001</v>
      </c>
      <c r="FN10" s="234">
        <v>0.621</v>
      </c>
      <c r="FO10" s="234">
        <v>5.4794000000000009</v>
      </c>
      <c r="FP10" s="234">
        <v>0.55810000000000004</v>
      </c>
      <c r="FQ10" s="234">
        <f t="shared" si="81"/>
        <v>1.3145322093459419</v>
      </c>
      <c r="FR10" s="234">
        <f t="shared" si="82"/>
        <v>1.7541488323195912E-2</v>
      </c>
      <c r="FS10" s="234">
        <f t="shared" si="83"/>
        <v>2.3058851400706765E-2</v>
      </c>
      <c r="FT10" s="234">
        <v>2.5268000000000002</v>
      </c>
      <c r="FU10" s="234">
        <v>0.79180000000000006</v>
      </c>
      <c r="FV10" s="234">
        <v>3.3187000000000002</v>
      </c>
      <c r="FW10" s="234">
        <f t="shared" si="84"/>
        <v>0.23858739868020612</v>
      </c>
      <c r="FX10" s="234">
        <v>3.8E-3</v>
      </c>
      <c r="FY10" s="234">
        <v>0.29730000000000001</v>
      </c>
      <c r="FZ10" s="234">
        <v>3.8941999999999997</v>
      </c>
      <c r="GA10" s="234">
        <v>0.62639999999999996</v>
      </c>
      <c r="GB10" s="234">
        <v>2.9626000000000001</v>
      </c>
      <c r="GC10" s="234">
        <v>0.30519999999999997</v>
      </c>
      <c r="GD10" s="234">
        <f t="shared" si="85"/>
        <v>1.1747564029080815</v>
      </c>
      <c r="GE10" s="234">
        <f t="shared" si="86"/>
        <v>7.6344306917980595E-2</v>
      </c>
      <c r="GF10" s="234">
        <f t="shared" si="87"/>
        <v>8.9685963377477446E-2</v>
      </c>
      <c r="GG10" s="248">
        <v>1.8283989698287533</v>
      </c>
      <c r="GH10" s="248">
        <v>0.85352766675961211</v>
      </c>
      <c r="GI10" s="248">
        <f>GG10+GH10</f>
        <v>2.6819266365883654</v>
      </c>
      <c r="GJ10" s="248">
        <f>GH10/GI10</f>
        <v>0.3182516833664662</v>
      </c>
      <c r="GK10" s="248">
        <v>-0.46173233646720857</v>
      </c>
      <c r="GL10" s="248">
        <v>0.2818611424979523</v>
      </c>
      <c r="GM10" s="248">
        <v>0.74359347896516104</v>
      </c>
    </row>
    <row r="11" spans="1:195" ht="15">
      <c r="A11" s="129">
        <v>1981</v>
      </c>
      <c r="B11" s="234">
        <f t="shared" si="43"/>
        <v>3.6863132204060962</v>
      </c>
      <c r="C11" s="234">
        <f t="shared" si="44"/>
        <v>3.6423164092938665</v>
      </c>
      <c r="D11" s="234">
        <f t="shared" si="0"/>
        <v>1.9410860800740966</v>
      </c>
      <c r="E11" s="234">
        <f t="shared" si="1"/>
        <v>0.66028857179520251</v>
      </c>
      <c r="F11" s="234">
        <f t="shared" si="2"/>
        <v>1.0409417574245676</v>
      </c>
      <c r="G11" s="235">
        <f t="shared" si="3"/>
        <v>4.3996811112229604E-2</v>
      </c>
      <c r="H11" s="236">
        <f t="shared" si="4"/>
        <v>1.2673611521043793</v>
      </c>
      <c r="I11" s="237">
        <f t="shared" si="5"/>
        <v>0.56518120585304665</v>
      </c>
      <c r="J11" s="238">
        <f t="shared" si="6"/>
        <v>0.33430474144059352</v>
      </c>
      <c r="K11" s="239">
        <f>[11]A29!$N53</f>
        <v>0.14859597435341632</v>
      </c>
      <c r="L11" s="239">
        <f>[11]A29!$O53</f>
        <v>0.21927923045732273</v>
      </c>
      <c r="M11" s="239">
        <f>[11]A23!$K13</f>
        <v>6.6822989881240137E-3</v>
      </c>
      <c r="N11" s="240">
        <f>[11]A29!$S53</f>
        <v>0</v>
      </c>
      <c r="O11" s="236">
        <f t="shared" si="7"/>
        <v>2.4189520683017172</v>
      </c>
      <c r="P11" s="237">
        <f t="shared" si="8"/>
        <v>1.3759048742210498</v>
      </c>
      <c r="Q11" s="238">
        <f t="shared" si="9"/>
        <v>0.32598383035460898</v>
      </c>
      <c r="R11" s="238">
        <f t="shared" si="10"/>
        <v>7.0991192409671083E-2</v>
      </c>
      <c r="S11" s="239">
        <f>[11]A29!$AD53</f>
        <v>1.1154523551498718</v>
      </c>
      <c r="T11" s="239">
        <f>[11]A25!$K14</f>
        <v>0.62728024494522372</v>
      </c>
      <c r="U11" s="240">
        <f>[11]A29!$AH53</f>
        <v>0.46938018383348457</v>
      </c>
      <c r="V11" s="234">
        <f t="shared" si="11"/>
        <v>0.34380180856274678</v>
      </c>
      <c r="W11" s="234">
        <f t="shared" si="12"/>
        <v>0.65619819143725333</v>
      </c>
      <c r="X11" s="235">
        <f t="shared" si="13"/>
        <v>0.29116751269035535</v>
      </c>
      <c r="Y11" s="241">
        <f t="shared" si="45"/>
        <v>0.5063009655485643</v>
      </c>
      <c r="Z11" s="234">
        <f t="shared" si="14"/>
        <v>0.33907468632705545</v>
      </c>
      <c r="AA11" s="234">
        <f t="shared" si="15"/>
        <v>1.0540526490199969E-2</v>
      </c>
      <c r="AB11" s="234">
        <f t="shared" si="16"/>
        <v>0.33620964346069288</v>
      </c>
      <c r="AC11" s="242">
        <f>[11]A28!$K14</f>
        <v>0.30000000000000004</v>
      </c>
      <c r="AD11" s="242">
        <f>[11]A27!$P14</f>
        <v>0.70000000000000007</v>
      </c>
      <c r="AE11" s="234">
        <f t="shared" si="17"/>
        <v>0.46755313611369254</v>
      </c>
      <c r="AF11" s="243">
        <f t="shared" si="46"/>
        <v>0.71567922883767299</v>
      </c>
      <c r="AG11" s="243">
        <f t="shared" si="47"/>
        <v>0.59671715403683356</v>
      </c>
      <c r="AH11" s="244">
        <f>[11]A27!$G14</f>
        <v>0.11820074670257893</v>
      </c>
      <c r="AI11" s="239">
        <f>[11]A27!$H14</f>
        <v>0.23336783260974556</v>
      </c>
      <c r="AJ11" s="245">
        <f>[11]A27!$C14</f>
        <v>0.30871999248287796</v>
      </c>
      <c r="AK11" s="235">
        <f>[11]A28!$C14+[11]A28!$D14</f>
        <v>1.8839373528434886</v>
      </c>
      <c r="AL11" s="239">
        <f>[11]A28!$E14</f>
        <v>5.7148727230607918E-2</v>
      </c>
      <c r="AM11" s="239">
        <f>[11]A28!$J14</f>
        <v>0</v>
      </c>
      <c r="AN11" s="240">
        <f>[11]A25!$F14-[11]A25!$G14</f>
        <v>7.0991192409671083E-2</v>
      </c>
      <c r="AO11" s="235">
        <f t="shared" si="48"/>
        <v>0.82135459066148009</v>
      </c>
      <c r="AP11" s="235">
        <f>[11]A29!$AM53</f>
        <v>2.9559686498590303E-2</v>
      </c>
      <c r="AQ11" s="235">
        <f>[11]A29!$AN53</f>
        <v>0.2218692591912777</v>
      </c>
      <c r="AR11" s="235">
        <f>[11]A29!$AO53</f>
        <v>0.56992564497161202</v>
      </c>
      <c r="AS11" s="235">
        <f t="shared" si="18"/>
        <v>1.2728504198983854</v>
      </c>
      <c r="AT11" s="249">
        <f t="shared" si="49"/>
        <v>1.4571428571428569</v>
      </c>
      <c r="AU11" s="234">
        <f t="shared" si="19"/>
        <v>0.63706215341700867</v>
      </c>
      <c r="AV11" s="234">
        <f>[11]A29!$AS53</f>
        <v>0.637062153417009</v>
      </c>
      <c r="AW11" s="234">
        <f t="shared" si="20"/>
        <v>0</v>
      </c>
      <c r="AX11" s="234">
        <f t="shared" si="21"/>
        <v>1.0000000000000004</v>
      </c>
      <c r="AY11" s="234">
        <f t="shared" si="22"/>
        <v>0.8213545906614802</v>
      </c>
      <c r="AZ11" s="236">
        <f t="shared" si="23"/>
        <v>3.6863132204060962</v>
      </c>
      <c r="BA11" s="238">
        <f t="shared" si="50"/>
        <v>3.6423164092938665</v>
      </c>
      <c r="BB11" s="238">
        <f t="shared" si="24"/>
        <v>1.0480819216470565</v>
      </c>
      <c r="BC11" s="238">
        <f t="shared" si="25"/>
        <v>1.7728798969853299</v>
      </c>
      <c r="BD11" s="238">
        <f t="shared" si="26"/>
        <v>0.82135459066148009</v>
      </c>
      <c r="BE11" s="238">
        <f t="shared" si="27"/>
        <v>1.9706457665726869</v>
      </c>
      <c r="BF11" s="238">
        <f t="shared" si="27"/>
        <v>0.88215783098648015</v>
      </c>
      <c r="BG11" s="245">
        <f t="shared" si="27"/>
        <v>0.78951281173469945</v>
      </c>
      <c r="BH11" s="234">
        <f t="shared" si="27"/>
        <v>2.6075820055055798</v>
      </c>
      <c r="BI11" s="234">
        <f t="shared" si="28"/>
        <v>2.5635851943933505</v>
      </c>
      <c r="BJ11" s="234">
        <f t="shared" si="29"/>
        <v>4.3996811112229306E-2</v>
      </c>
      <c r="BK11" s="235">
        <f>[11]A29!$AW53</f>
        <v>6.8297162685221971E-2</v>
      </c>
      <c r="BL11" s="235">
        <f>[11]A29!$AY53</f>
        <v>2.4300351572992367E-2</v>
      </c>
      <c r="BM11" s="235">
        <f>[11]A29!$AZ53</f>
        <v>3.0996094836612596E-3</v>
      </c>
      <c r="BN11" s="234">
        <f t="shared" si="30"/>
        <v>4.3996811112229604E-2</v>
      </c>
      <c r="BO11" s="236">
        <f t="shared" si="31"/>
        <v>0</v>
      </c>
      <c r="BP11" s="246">
        <f>[11]A29!$C53</f>
        <v>3.6863132204060962</v>
      </c>
      <c r="BQ11" s="247">
        <f t="shared" si="32"/>
        <v>0</v>
      </c>
      <c r="BR11" s="234">
        <f t="shared" si="33"/>
        <v>0.70383374378239461</v>
      </c>
      <c r="BS11" s="234">
        <f t="shared" si="51"/>
        <v>9.4790497410181945E-3</v>
      </c>
      <c r="BT11" s="234">
        <f t="shared" si="52"/>
        <v>6.6716750667203742E-3</v>
      </c>
      <c r="BU11" s="234">
        <f t="shared" si="34"/>
        <v>4.8654742194868903E-3</v>
      </c>
      <c r="BV11" s="234">
        <f t="shared" si="35"/>
        <v>1.0489241830302082E-2</v>
      </c>
      <c r="BW11" s="234">
        <f t="shared" si="36"/>
        <v>0.984645283950211</v>
      </c>
      <c r="BX11" s="234">
        <f t="shared" si="37"/>
        <v>6.6822989881240137E-3</v>
      </c>
      <c r="BY11" s="234">
        <f t="shared" si="38"/>
        <v>0.62728024494522372</v>
      </c>
      <c r="BZ11" s="234">
        <f t="shared" si="39"/>
        <v>3.0996094836612596E-3</v>
      </c>
      <c r="CA11" s="234">
        <f t="shared" si="40"/>
        <v>0.637062153417009</v>
      </c>
      <c r="CB11" s="234">
        <f t="shared" si="53"/>
        <v>-1.1275702593849246E-17</v>
      </c>
      <c r="CC11" s="236">
        <v>3.9859215871691753</v>
      </c>
      <c r="CD11" s="238">
        <f t="shared" si="41"/>
        <v>0.15992156236360397</v>
      </c>
      <c r="CE11" s="234">
        <f t="shared" si="54"/>
        <v>3.3484867794902651</v>
      </c>
      <c r="CF11" s="234">
        <f t="shared" si="42"/>
        <v>2.3223797803166666</v>
      </c>
      <c r="CG11" s="234">
        <f t="shared" si="42"/>
        <v>1.7164442388047652</v>
      </c>
      <c r="CH11" s="234">
        <f t="shared" si="42"/>
        <v>0.402146189450934</v>
      </c>
      <c r="CI11" s="234">
        <f t="shared" si="42"/>
        <v>0.80444286932237707</v>
      </c>
      <c r="CJ11" s="234">
        <f t="shared" si="42"/>
        <v>0.50985518003145414</v>
      </c>
      <c r="CK11" s="234">
        <f t="shared" si="42"/>
        <v>0.69033723963116711</v>
      </c>
      <c r="CL11" s="234">
        <v>3.065675227489379</v>
      </c>
      <c r="CM11" s="234">
        <f t="shared" si="55"/>
        <v>2.1239800154292636</v>
      </c>
      <c r="CN11" s="234">
        <f t="shared" si="56"/>
        <v>1.6129863108441422</v>
      </c>
      <c r="CO11" s="234">
        <v>0.3694535446849701</v>
      </c>
      <c r="CP11" s="234">
        <v>0.78092026110792512</v>
      </c>
      <c r="CQ11" s="234">
        <v>0.46261250505124718</v>
      </c>
      <c r="CR11" s="234">
        <v>0.67129109878402704</v>
      </c>
      <c r="CS11" s="234">
        <v>0.28281155200088592</v>
      </c>
      <c r="CT11" s="234">
        <f t="shared" si="57"/>
        <v>0.19839976488740313</v>
      </c>
      <c r="CU11" s="234">
        <f t="shared" si="58"/>
        <v>0.10345792796062286</v>
      </c>
      <c r="CV11" s="234">
        <v>3.2692644765963917E-2</v>
      </c>
      <c r="CW11" s="234">
        <v>2.3522608214451939E-2</v>
      </c>
      <c r="CX11" s="234">
        <v>4.7242674980207011E-2</v>
      </c>
      <c r="CY11" s="234">
        <v>1.9046140847140076E-2</v>
      </c>
      <c r="CZ11" s="234">
        <v>0.63743480767891059</v>
      </c>
      <c r="DA11" s="234">
        <f t="shared" si="59"/>
        <v>1.1641154953832564</v>
      </c>
      <c r="DB11" s="234">
        <f t="shared" si="60"/>
        <v>0.21554590206090884</v>
      </c>
      <c r="DC11" s="234">
        <v>3.2210425774218438E-3</v>
      </c>
      <c r="DD11" s="234">
        <v>0.21232485948348701</v>
      </c>
      <c r="DE11" s="234">
        <v>0.7422265897652548</v>
      </c>
      <c r="DF11" s="234">
        <v>0.9428009624921927</v>
      </c>
      <c r="DG11" s="234">
        <f t="shared" si="61"/>
        <v>1.6066103376069947</v>
      </c>
      <c r="DH11" s="234">
        <f t="shared" si="62"/>
        <v>2.6960991513904702</v>
      </c>
      <c r="DI11" s="234">
        <v>0.16911630726277507</v>
      </c>
      <c r="DJ11" s="234">
        <v>2.5269828441276951</v>
      </c>
      <c r="DK11" s="234">
        <v>3.3599085265052722</v>
      </c>
      <c r="DL11" s="234">
        <v>0.69817953050953319</v>
      </c>
      <c r="DM11" s="234">
        <f t="shared" si="63"/>
        <v>4.6280892922561438</v>
      </c>
      <c r="DN11" s="234">
        <f t="shared" si="64"/>
        <v>4.792472355901694</v>
      </c>
      <c r="DO11" s="234">
        <f t="shared" si="65"/>
        <v>8.3576834061937416E-2</v>
      </c>
      <c r="DP11" s="234">
        <v>0.26769589655045734</v>
      </c>
      <c r="DQ11" s="234">
        <v>0.18411906248851992</v>
      </c>
      <c r="DR11" s="234">
        <f t="shared" si="66"/>
        <v>5.0931056133069177</v>
      </c>
      <c r="DS11" s="234">
        <f t="shared" si="67"/>
        <v>0.94097250671186761</v>
      </c>
      <c r="DT11" s="234">
        <f t="shared" si="68"/>
        <v>3.8418388008391188E-2</v>
      </c>
      <c r="DU11" s="234">
        <f t="shared" si="69"/>
        <v>3.6150646868085008E-2</v>
      </c>
      <c r="DV11" s="234">
        <f t="shared" si="70"/>
        <v>4.0454133676644668</v>
      </c>
      <c r="DW11" s="234">
        <f t="shared" si="71"/>
        <v>0.17645562450074864</v>
      </c>
      <c r="DX11" s="234">
        <v>3.3315774255095567</v>
      </c>
      <c r="DY11" s="234">
        <v>3.3141732260592587</v>
      </c>
      <c r="DZ11" s="234">
        <v>2.5489018375858321</v>
      </c>
      <c r="EA11" s="234">
        <v>0.26850232369831201</v>
      </c>
      <c r="EB11" s="234">
        <v>1.033773712171739</v>
      </c>
      <c r="EC11" s="234">
        <v>1.7404199450298134E-2</v>
      </c>
      <c r="ED11" s="234">
        <v>1.4525740087497256E-2</v>
      </c>
      <c r="EE11" s="234">
        <v>4.1582825014816983E-3</v>
      </c>
      <c r="EF11" s="234">
        <v>7.0367418642825752E-3</v>
      </c>
      <c r="EG11" s="234">
        <v>0.7138359421549102</v>
      </c>
      <c r="EH11" s="234">
        <v>0.74197948151434767</v>
      </c>
      <c r="EI11" s="234">
        <v>0.36652420642972222</v>
      </c>
      <c r="EJ11" s="234">
        <v>0.3383806670702848</v>
      </c>
      <c r="EK11" s="234">
        <f t="shared" si="72"/>
        <v>0.19271736800148109</v>
      </c>
      <c r="EL11" s="234">
        <v>0.60779715015336877</v>
      </c>
      <c r="EM11" s="234">
        <v>7.6712827472374498E-2</v>
      </c>
      <c r="EN11" s="234">
        <v>0.41507978215188768</v>
      </c>
      <c r="EO11" s="234">
        <v>4.4750387283052015E-2</v>
      </c>
      <c r="EP11" s="234">
        <v>0.96738915227255495</v>
      </c>
      <c r="EQ11" s="234">
        <v>1.5146758073494022</v>
      </c>
      <c r="ER11" s="234">
        <v>3.7402934070877731</v>
      </c>
      <c r="ES11" s="234">
        <v>3.1930067520109255</v>
      </c>
      <c r="ET11" s="234">
        <f t="shared" si="73"/>
        <v>4.8200828665370796</v>
      </c>
      <c r="EU11" s="234">
        <f t="shared" si="74"/>
        <v>4.5721978731172319</v>
      </c>
      <c r="EV11" s="234">
        <f t="shared" si="75"/>
        <v>4.3794782197172895</v>
      </c>
      <c r="EW11" s="234">
        <f t="shared" si="76"/>
        <v>0.90858981909239744</v>
      </c>
      <c r="EX11" s="234">
        <f t="shared" si="77"/>
        <v>9.4778364299910253E-2</v>
      </c>
      <c r="EY11" s="234">
        <f t="shared" si="78"/>
        <v>8.6114656873128803E-2</v>
      </c>
      <c r="FA11" s="234">
        <v>2.9208999999999996</v>
      </c>
      <c r="FB11" s="234">
        <v>1.0523</v>
      </c>
      <c r="FC11" s="234">
        <v>3.9733000000000001</v>
      </c>
      <c r="FD11" s="234">
        <f t="shared" si="79"/>
        <v>0.26484282586263308</v>
      </c>
      <c r="FE11" s="234">
        <v>5.4100000000000002E-2</v>
      </c>
      <c r="FF11" s="234">
        <v>1.7616000000000001</v>
      </c>
      <c r="FG11" s="234">
        <v>4.5738000000000003</v>
      </c>
      <c r="FH11" s="234">
        <v>0.78069999999999995</v>
      </c>
      <c r="FI11" s="234">
        <v>5.3545000000000007</v>
      </c>
      <c r="FJ11" s="234">
        <f t="shared" si="80"/>
        <v>0.145802595947334</v>
      </c>
      <c r="FK11" s="234">
        <v>4.0500000000000001E-2</v>
      </c>
      <c r="FL11" s="234">
        <v>0.15240000000000001</v>
      </c>
      <c r="FM11" s="234">
        <v>6.9824000000000002</v>
      </c>
      <c r="FN11" s="234">
        <v>0.64749999999999996</v>
      </c>
      <c r="FO11" s="234">
        <v>5.7103999999999999</v>
      </c>
      <c r="FP11" s="234">
        <v>0.62450000000000006</v>
      </c>
      <c r="FQ11" s="234">
        <f t="shared" si="81"/>
        <v>1.3139631162965748</v>
      </c>
      <c r="FR11" s="234">
        <f t="shared" si="82"/>
        <v>2.1826306141154904E-2</v>
      </c>
      <c r="FS11" s="234">
        <f t="shared" si="83"/>
        <v>2.8678961234474967E-2</v>
      </c>
      <c r="FT11" s="234">
        <v>2.6120000000000001</v>
      </c>
      <c r="FU11" s="234">
        <v>0.79420000000000002</v>
      </c>
      <c r="FV11" s="234">
        <v>3.4061000000000003</v>
      </c>
      <c r="FW11" s="234">
        <f t="shared" si="84"/>
        <v>0.23316990105986315</v>
      </c>
      <c r="FX11" s="234">
        <v>8.0000000000000004E-4</v>
      </c>
      <c r="FY11" s="234">
        <v>0.31980000000000003</v>
      </c>
      <c r="FZ11" s="234">
        <v>4.0871000000000004</v>
      </c>
      <c r="GA11" s="234">
        <v>0.66060000000000008</v>
      </c>
      <c r="GB11" s="234">
        <v>3.0885000000000002</v>
      </c>
      <c r="GC11" s="234">
        <v>0.33799999999999997</v>
      </c>
      <c r="GD11" s="234">
        <f t="shared" si="85"/>
        <v>1.2002173083135113</v>
      </c>
      <c r="GE11" s="234">
        <f t="shared" si="86"/>
        <v>7.8246189229527044E-2</v>
      </c>
      <c r="GF11" s="234">
        <f t="shared" si="87"/>
        <v>9.3912430622852608E-2</v>
      </c>
      <c r="GG11" s="248">
        <v>1.957101830424262</v>
      </c>
      <c r="GH11" s="248">
        <v>0.85950254457214115</v>
      </c>
      <c r="GI11" s="248">
        <f t="shared" ref="GI11:GI45" si="88">GG11+GH11</f>
        <v>2.8166043749964031</v>
      </c>
      <c r="GJ11" s="248">
        <f t="shared" ref="GJ11:GJ45" si="89">GH11/GI11</f>
        <v>0.30515558102590773</v>
      </c>
      <c r="GK11" s="248">
        <v>-0.38554257313059503</v>
      </c>
      <c r="GL11" s="248">
        <v>0.311882611403064</v>
      </c>
      <c r="GM11" s="248">
        <v>0.69742518453365898</v>
      </c>
    </row>
    <row r="12" spans="1:195" s="250" customFormat="1" ht="15">
      <c r="A12" s="129">
        <v>1982</v>
      </c>
      <c r="B12" s="234">
        <f t="shared" si="43"/>
        <v>3.8428802459259623</v>
      </c>
      <c r="C12" s="234">
        <f t="shared" si="44"/>
        <v>3.7902230614802042</v>
      </c>
      <c r="D12" s="234">
        <f t="shared" si="0"/>
        <v>1.9490371591017555</v>
      </c>
      <c r="E12" s="234">
        <f t="shared" si="1"/>
        <v>0.72276578317254137</v>
      </c>
      <c r="F12" s="234">
        <f t="shared" si="2"/>
        <v>1.1184201192059071</v>
      </c>
      <c r="G12" s="235">
        <f t="shared" si="3"/>
        <v>5.2657184445758377E-2</v>
      </c>
      <c r="H12" s="236">
        <f t="shared" si="4"/>
        <v>1.4532769244997472</v>
      </c>
      <c r="I12" s="237">
        <f t="shared" si="5"/>
        <v>0.66616551890035491</v>
      </c>
      <c r="J12" s="238">
        <f t="shared" si="6"/>
        <v>0.37665554983036215</v>
      </c>
      <c r="K12" s="239">
        <f>[11]A29!$N54</f>
        <v>0.16342571164546016</v>
      </c>
      <c r="L12" s="239">
        <f>[11]A29!$O54</f>
        <v>0.24703014412357016</v>
      </c>
      <c r="M12" s="239">
        <f>[11]A23!$K14</f>
        <v>9.5792316372298788E-3</v>
      </c>
      <c r="N12" s="240">
        <f>[11]A29!$S54</f>
        <v>0</v>
      </c>
      <c r="O12" s="236">
        <f t="shared" si="7"/>
        <v>2.3896033214262151</v>
      </c>
      <c r="P12" s="237">
        <f t="shared" si="8"/>
        <v>1.2828716402014004</v>
      </c>
      <c r="Q12" s="238">
        <f t="shared" si="9"/>
        <v>0.34611023334217922</v>
      </c>
      <c r="R12" s="238">
        <f t="shared" si="10"/>
        <v>8.8673241832284255E-2</v>
      </c>
      <c r="S12" s="239">
        <f>[11]A29!$AD54</f>
        <v>1.1427100983723086</v>
      </c>
      <c r="T12" s="239">
        <f>[11]A25!$K15</f>
        <v>0.64098925502830395</v>
      </c>
      <c r="U12" s="240">
        <f>[11]A29!$AH54</f>
        <v>0.47076189232195753</v>
      </c>
      <c r="V12" s="234">
        <f t="shared" si="11"/>
        <v>0.37817387779399109</v>
      </c>
      <c r="W12" s="234">
        <f t="shared" si="12"/>
        <v>0.62182612220600897</v>
      </c>
      <c r="X12" s="235">
        <f t="shared" si="13"/>
        <v>0.34179210785666486</v>
      </c>
      <c r="Y12" s="241">
        <f t="shared" si="45"/>
        <v>0.52113085400508719</v>
      </c>
      <c r="Z12" s="234">
        <f t="shared" si="14"/>
        <v>0.35049424533217627</v>
      </c>
      <c r="AA12" s="234">
        <f t="shared" si="15"/>
        <v>1.472440155582681E-2</v>
      </c>
      <c r="AB12" s="234">
        <f t="shared" si="16"/>
        <v>0.33568328695136451</v>
      </c>
      <c r="AC12" s="242">
        <f>[11]A28!$K15</f>
        <v>0.35216027849248421</v>
      </c>
      <c r="AD12" s="242">
        <f>[11]A27!$P15</f>
        <v>0.75268704296391209</v>
      </c>
      <c r="AE12" s="234">
        <f t="shared" si="17"/>
        <v>0.44471438057776791</v>
      </c>
      <c r="AF12" s="243">
        <f t="shared" si="46"/>
        <v>0.67941518392870237</v>
      </c>
      <c r="AG12" s="243">
        <f t="shared" si="47"/>
        <v>0.56423706048331546</v>
      </c>
      <c r="AH12" s="244">
        <f>[11]A27!$G15</f>
        <v>0.13472361565088781</v>
      </c>
      <c r="AI12" s="239">
        <f>[11]A27!$H15</f>
        <v>0.26661782995527145</v>
      </c>
      <c r="AJ12" s="245">
        <f>[11]A27!$C15</f>
        <v>0.32142433756638206</v>
      </c>
      <c r="AK12" s="235">
        <f>[11]A28!$C15+[11]A28!$D15</f>
        <v>1.891654339189115</v>
      </c>
      <c r="AL12" s="239">
        <f>[11]A28!$E15</f>
        <v>5.7382819912640506E-2</v>
      </c>
      <c r="AM12" s="239">
        <f>[11]A28!$J15</f>
        <v>0</v>
      </c>
      <c r="AN12" s="240">
        <f>[11]A25!$F15-[11]A25!$G15</f>
        <v>8.8673241832284255E-2</v>
      </c>
      <c r="AO12" s="235">
        <f t="shared" si="48"/>
        <v>0.86632116572816287</v>
      </c>
      <c r="AP12" s="235">
        <f>[11]A29!$AM54</f>
        <v>2.96807689203313E-2</v>
      </c>
      <c r="AQ12" s="235">
        <f>[11]A29!$AN54</f>
        <v>0.25225526261623954</v>
      </c>
      <c r="AR12" s="235">
        <f>[11]A29!$AO54</f>
        <v>0.58438513419159199</v>
      </c>
      <c r="AS12" s="235">
        <f t="shared" si="18"/>
        <v>1.3313265926241862</v>
      </c>
      <c r="AT12" s="249">
        <f t="shared" si="49"/>
        <v>1.5428571428571425</v>
      </c>
      <c r="AU12" s="234">
        <f t="shared" si="19"/>
        <v>0.65479061549520634</v>
      </c>
      <c r="AV12" s="234">
        <f>[11]A29!$AS54</f>
        <v>0.65479061549520667</v>
      </c>
      <c r="AW12" s="234">
        <f t="shared" si="20"/>
        <v>0</v>
      </c>
      <c r="AX12" s="234">
        <f t="shared" si="21"/>
        <v>1.0000000000000004</v>
      </c>
      <c r="AY12" s="234">
        <f t="shared" si="22"/>
        <v>0.86632116572816265</v>
      </c>
      <c r="AZ12" s="236">
        <f t="shared" si="23"/>
        <v>3.8428802459259623</v>
      </c>
      <c r="BA12" s="238">
        <f t="shared" si="50"/>
        <v>3.7902230614802042</v>
      </c>
      <c r="BB12" s="238">
        <f t="shared" si="24"/>
        <v>1.2062467803761772</v>
      </c>
      <c r="BC12" s="238">
        <f t="shared" si="25"/>
        <v>1.7176551153758639</v>
      </c>
      <c r="BD12" s="238">
        <f t="shared" si="26"/>
        <v>0.86632116572816287</v>
      </c>
      <c r="BE12" s="238">
        <f t="shared" si="27"/>
        <v>1.9787179280220868</v>
      </c>
      <c r="BF12" s="238">
        <f t="shared" si="27"/>
        <v>0.9750210457887809</v>
      </c>
      <c r="BG12" s="245">
        <f t="shared" si="27"/>
        <v>0.83648408766933646</v>
      </c>
      <c r="BH12" s="234">
        <f t="shared" si="27"/>
        <v>2.7210668351200651</v>
      </c>
      <c r="BI12" s="234">
        <f t="shared" si="28"/>
        <v>2.6684096506743065</v>
      </c>
      <c r="BJ12" s="234">
        <f t="shared" si="29"/>
        <v>5.265718444575862E-2</v>
      </c>
      <c r="BK12" s="235">
        <f>[11]A29!$AW54</f>
        <v>8.3452897122248182E-2</v>
      </c>
      <c r="BL12" s="235">
        <f>[11]A29!$AY54</f>
        <v>3.0795712676489805E-2</v>
      </c>
      <c r="BM12" s="235">
        <f>[11]A29!$AZ54</f>
        <v>4.2221288296728785E-3</v>
      </c>
      <c r="BN12" s="234">
        <f t="shared" si="30"/>
        <v>5.2657184445758377E-2</v>
      </c>
      <c r="BO12" s="236">
        <f t="shared" si="31"/>
        <v>0</v>
      </c>
      <c r="BP12" s="246">
        <f>[11]A29!$C54</f>
        <v>3.8428802459259623</v>
      </c>
      <c r="BQ12" s="247">
        <f t="shared" si="32"/>
        <v>0</v>
      </c>
      <c r="BR12" s="234">
        <f t="shared" si="33"/>
        <v>0.70402443534080728</v>
      </c>
      <c r="BS12" s="234">
        <f t="shared" si="51"/>
        <v>1.1540848935510235E-2</v>
      </c>
      <c r="BT12" s="234">
        <f t="shared" si="52"/>
        <v>8.12503965517615E-3</v>
      </c>
      <c r="BU12" s="234">
        <f t="shared" si="34"/>
        <v>6.4480594708581102E-3</v>
      </c>
      <c r="BV12" s="234">
        <f t="shared" si="35"/>
        <v>1.4629457738922042E-2</v>
      </c>
      <c r="BW12" s="234">
        <f t="shared" si="36"/>
        <v>0.97892248279021987</v>
      </c>
      <c r="BX12" s="234">
        <f t="shared" si="37"/>
        <v>9.5792316372298788E-3</v>
      </c>
      <c r="BY12" s="234">
        <f t="shared" si="38"/>
        <v>0.64098925502830395</v>
      </c>
      <c r="BZ12" s="234">
        <f t="shared" si="39"/>
        <v>4.2221288296728785E-3</v>
      </c>
      <c r="CA12" s="234">
        <f t="shared" si="40"/>
        <v>0.65479061549520667</v>
      </c>
      <c r="CB12" s="234">
        <f t="shared" si="53"/>
        <v>-3.2959746043559335E-17</v>
      </c>
      <c r="CC12" s="236">
        <v>4.0914701850091433</v>
      </c>
      <c r="CD12" s="238">
        <f t="shared" si="41"/>
        <v>0.15417609803450932</v>
      </c>
      <c r="CE12" s="234">
        <f t="shared" si="54"/>
        <v>3.460663276659901</v>
      </c>
      <c r="CF12" s="234">
        <f t="shared" si="42"/>
        <v>2.3819331784255739</v>
      </c>
      <c r="CG12" s="234">
        <f t="shared" si="42"/>
        <v>1.7904124317084857</v>
      </c>
      <c r="CH12" s="234">
        <f t="shared" si="42"/>
        <v>0.39461982880924917</v>
      </c>
      <c r="CI12" s="234">
        <f t="shared" si="42"/>
        <v>0.83340851889986123</v>
      </c>
      <c r="CJ12" s="234">
        <f t="shared" si="42"/>
        <v>0.56238408399937545</v>
      </c>
      <c r="CK12" s="234">
        <f t="shared" si="42"/>
        <v>0.71168233347415855</v>
      </c>
      <c r="CL12" s="234">
        <v>3.171337676613514</v>
      </c>
      <c r="CM12" s="234">
        <f t="shared" si="55"/>
        <v>2.177495071116744</v>
      </c>
      <c r="CN12" s="234">
        <f t="shared" si="56"/>
        <v>1.684215616340313</v>
      </c>
      <c r="CO12" s="234">
        <v>0.36171426451692279</v>
      </c>
      <c r="CP12" s="234">
        <v>0.80891171656075123</v>
      </c>
      <c r="CQ12" s="234">
        <v>0.51358963526263912</v>
      </c>
      <c r="CR12" s="234">
        <v>0.69037301084354319</v>
      </c>
      <c r="CS12" s="234">
        <v>0.28932560004638713</v>
      </c>
      <c r="CT12" s="234">
        <f t="shared" si="57"/>
        <v>0.20443810730882983</v>
      </c>
      <c r="CU12" s="234">
        <f t="shared" si="58"/>
        <v>0.10619681536817271</v>
      </c>
      <c r="CV12" s="234">
        <v>3.2905564292326363E-2</v>
      </c>
      <c r="CW12" s="234">
        <v>2.4496802339109971E-2</v>
      </c>
      <c r="CX12" s="234">
        <v>4.8794448736736384E-2</v>
      </c>
      <c r="CY12" s="234">
        <v>2.1309322630615406E-2</v>
      </c>
      <c r="CZ12" s="234">
        <v>0.63080690834924169</v>
      </c>
      <c r="DA12" s="234">
        <f t="shared" si="59"/>
        <v>1.1931812218262166</v>
      </c>
      <c r="DB12" s="234">
        <f t="shared" si="60"/>
        <v>0.22682755949866215</v>
      </c>
      <c r="DC12" s="234">
        <v>3.465180960428109E-3</v>
      </c>
      <c r="DD12" s="234">
        <v>0.22336237853823404</v>
      </c>
      <c r="DE12" s="234">
        <v>0.78920187297563715</v>
      </c>
      <c r="DF12" s="234">
        <v>0.99366532882692482</v>
      </c>
      <c r="DG12" s="234">
        <f t="shared" si="61"/>
        <v>1.6762494719053653</v>
      </c>
      <c r="DH12" s="234">
        <f t="shared" si="62"/>
        <v>2.8494886283622023</v>
      </c>
      <c r="DI12" s="234">
        <v>0.17032389804252923</v>
      </c>
      <c r="DJ12" s="234">
        <v>2.6791647303196728</v>
      </c>
      <c r="DK12" s="234">
        <v>3.5320727714406428</v>
      </c>
      <c r="DL12" s="234">
        <v>0.72806664554288125</v>
      </c>
      <c r="DM12" s="234">
        <f t="shared" si="63"/>
        <v>4.8667286195693507</v>
      </c>
      <c r="DN12" s="234">
        <f t="shared" si="64"/>
        <v>5.0329569778904384</v>
      </c>
      <c r="DO12" s="234">
        <f t="shared" si="65"/>
        <v>6.9174764117729881E-2</v>
      </c>
      <c r="DP12" s="234">
        <v>0.267656668074919</v>
      </c>
      <c r="DQ12" s="234">
        <v>0.19848190395718912</v>
      </c>
      <c r="DR12" s="234">
        <f t="shared" si="66"/>
        <v>5.2513638721571558</v>
      </c>
      <c r="DS12" s="234">
        <f t="shared" si="67"/>
        <v>0.95840949140380172</v>
      </c>
      <c r="DT12" s="234">
        <f t="shared" si="68"/>
        <v>3.943643961772602E-2</v>
      </c>
      <c r="DU12" s="234">
        <f t="shared" si="69"/>
        <v>3.7796258036801533E-2</v>
      </c>
      <c r="DV12" s="234">
        <f t="shared" si="70"/>
        <v>3.9413468333333386</v>
      </c>
      <c r="DW12" s="234">
        <f t="shared" si="71"/>
        <v>0.17615722760293467</v>
      </c>
      <c r="DX12" s="234">
        <v>3.2470501021517317</v>
      </c>
      <c r="DY12" s="234">
        <v>3.2304224499891872</v>
      </c>
      <c r="DZ12" s="234">
        <v>2.48593247636604</v>
      </c>
      <c r="EA12" s="234">
        <v>0.27483705217107168</v>
      </c>
      <c r="EB12" s="234">
        <v>1.0193270257942193</v>
      </c>
      <c r="EC12" s="234">
        <v>1.6627652162544606E-2</v>
      </c>
      <c r="ED12" s="234">
        <v>1.438232825220735E-2</v>
      </c>
      <c r="EE12" s="234">
        <v>4.5206655200105642E-3</v>
      </c>
      <c r="EF12" s="234">
        <v>6.7659894303478164E-3</v>
      </c>
      <c r="EG12" s="234">
        <v>0.69429673118160673</v>
      </c>
      <c r="EH12" s="234">
        <v>0.74781528732786717</v>
      </c>
      <c r="EI12" s="234">
        <v>0.38679106361483923</v>
      </c>
      <c r="EJ12" s="234">
        <v>0.33327250746857873</v>
      </c>
      <c r="EK12" s="234">
        <f t="shared" si="72"/>
        <v>0.18230749396766821</v>
      </c>
      <c r="EL12" s="234">
        <v>0.6280733308780857</v>
      </c>
      <c r="EM12" s="234">
        <v>0.10063733879407316</v>
      </c>
      <c r="EN12" s="234">
        <v>0.44576583691041749</v>
      </c>
      <c r="EO12" s="234">
        <v>3.7489104700804736E-2</v>
      </c>
      <c r="EP12" s="234">
        <v>0.97971505138574899</v>
      </c>
      <c r="EQ12" s="234">
        <v>1.4906232982153271</v>
      </c>
      <c r="ER12" s="234">
        <v>3.6909042678834725</v>
      </c>
      <c r="ES12" s="234">
        <v>3.1799960210538942</v>
      </c>
      <c r="ET12" s="234">
        <f t="shared" si="73"/>
        <v>4.7387533901614418</v>
      </c>
      <c r="EU12" s="234">
        <f t="shared" si="74"/>
        <v>4.5393615437470398</v>
      </c>
      <c r="EV12" s="234">
        <f t="shared" si="75"/>
        <v>4.3570530491893944</v>
      </c>
      <c r="EW12" s="234">
        <f t="shared" si="76"/>
        <v>0.91945131777388323</v>
      </c>
      <c r="EX12" s="234">
        <f t="shared" si="77"/>
        <v>0.10230902214820399</v>
      </c>
      <c r="EY12" s="234">
        <f t="shared" si="78"/>
        <v>9.406816523432357E-2</v>
      </c>
      <c r="FA12" s="234">
        <v>2.9608999999999996</v>
      </c>
      <c r="FB12" s="234">
        <v>0.98540000000000005</v>
      </c>
      <c r="FC12" s="234">
        <v>3.9462000000000002</v>
      </c>
      <c r="FD12" s="234">
        <f t="shared" si="79"/>
        <v>0.24970858040646698</v>
      </c>
      <c r="FE12" s="234">
        <v>6.5700000000000008E-2</v>
      </c>
      <c r="FF12" s="234">
        <v>1.7568000000000001</v>
      </c>
      <c r="FG12" s="234">
        <v>4.7425999999999995</v>
      </c>
      <c r="FH12" s="234">
        <v>0.76080000000000003</v>
      </c>
      <c r="FI12" s="234">
        <v>5.5034000000000001</v>
      </c>
      <c r="FJ12" s="234">
        <f t="shared" si="80"/>
        <v>0.13824181415125195</v>
      </c>
      <c r="FK12" s="234">
        <v>4.3299999999999998E-2</v>
      </c>
      <c r="FL12" s="234">
        <v>0.16839999999999999</v>
      </c>
      <c r="FM12" s="234">
        <v>7.3658000000000001</v>
      </c>
      <c r="FN12" s="234">
        <v>0.67249999999999999</v>
      </c>
      <c r="FO12" s="234">
        <v>6.0008000000000008</v>
      </c>
      <c r="FP12" s="234">
        <v>0.6925</v>
      </c>
      <c r="FQ12" s="234">
        <f t="shared" si="81"/>
        <v>1.3490229116682846</v>
      </c>
      <c r="FR12" s="234">
        <f t="shared" si="82"/>
        <v>2.2862418203046513E-2</v>
      </c>
      <c r="FS12" s="234">
        <f t="shared" si="83"/>
        <v>3.0841925972051796E-2</v>
      </c>
      <c r="FT12" s="234">
        <v>2.7143000000000002</v>
      </c>
      <c r="FU12" s="234">
        <v>0.76760000000000006</v>
      </c>
      <c r="FV12" s="234">
        <v>3.4819</v>
      </c>
      <c r="FW12" s="234">
        <f t="shared" si="84"/>
        <v>0.22045434963669264</v>
      </c>
      <c r="FX12" s="234">
        <v>2.7000000000000001E-3</v>
      </c>
      <c r="FY12" s="234">
        <v>0.34520000000000001</v>
      </c>
      <c r="FZ12" s="234">
        <v>4.3036000000000003</v>
      </c>
      <c r="GA12" s="234">
        <v>0.68620000000000003</v>
      </c>
      <c r="GB12" s="234">
        <v>3.2437</v>
      </c>
      <c r="GC12" s="234">
        <v>0.37369999999999998</v>
      </c>
      <c r="GD12" s="234">
        <f t="shared" si="85"/>
        <v>1.2369510232237297</v>
      </c>
      <c r="GE12" s="234">
        <f t="shared" si="86"/>
        <v>8.0211915605539544E-2</v>
      </c>
      <c r="GF12" s="234">
        <f t="shared" si="87"/>
        <v>9.9218211083007588E-2</v>
      </c>
      <c r="GG12" s="248">
        <v>2.136042870085026</v>
      </c>
      <c r="GH12" s="248">
        <v>0.89730220357412716</v>
      </c>
      <c r="GI12" s="248">
        <f t="shared" si="88"/>
        <v>3.0333450736591532</v>
      </c>
      <c r="GJ12" s="248">
        <f t="shared" si="89"/>
        <v>0.2958127683414874</v>
      </c>
      <c r="GK12" s="248">
        <v>-0.3835448347207554</v>
      </c>
      <c r="GL12" s="248">
        <v>0.34945255864953451</v>
      </c>
      <c r="GM12" s="248">
        <v>0.73299739337028991</v>
      </c>
    </row>
    <row r="13" spans="1:195" ht="15">
      <c r="A13" s="129">
        <v>1983</v>
      </c>
      <c r="B13" s="234">
        <f t="shared" si="43"/>
        <v>3.9374061163753229</v>
      </c>
      <c r="C13" s="234">
        <f t="shared" si="44"/>
        <v>3.8741418207081271</v>
      </c>
      <c r="D13" s="234">
        <f t="shared" si="0"/>
        <v>1.9269545843142162</v>
      </c>
      <c r="E13" s="234">
        <f t="shared" si="1"/>
        <v>0.78845361704258476</v>
      </c>
      <c r="F13" s="234">
        <f t="shared" si="2"/>
        <v>1.1587336193513258</v>
      </c>
      <c r="G13" s="235">
        <f t="shared" si="3"/>
        <v>6.3264295667196518E-2</v>
      </c>
      <c r="H13" s="236">
        <f t="shared" si="4"/>
        <v>1.6128866454448523</v>
      </c>
      <c r="I13" s="237">
        <f t="shared" si="5"/>
        <v>0.74808876450939721</v>
      </c>
      <c r="J13" s="238">
        <f t="shared" si="6"/>
        <v>0.42097485649621774</v>
      </c>
      <c r="K13" s="239">
        <f>[11]A29!$N55</f>
        <v>0.16997709168040864</v>
      </c>
      <c r="L13" s="239">
        <f>[11]A29!$O55</f>
        <v>0.27384593275882885</v>
      </c>
      <c r="M13" s="239">
        <f>[11]A23!$K15</f>
        <v>1.2108336119868064E-2</v>
      </c>
      <c r="N13" s="240">
        <f>[11]A29!$S55</f>
        <v>0</v>
      </c>
      <c r="O13" s="236">
        <f t="shared" si="7"/>
        <v>2.3245194709304706</v>
      </c>
      <c r="P13" s="237">
        <f t="shared" si="8"/>
        <v>1.178865819804819</v>
      </c>
      <c r="Q13" s="238">
        <f t="shared" si="9"/>
        <v>0.36747876054636702</v>
      </c>
      <c r="R13" s="238">
        <f t="shared" si="10"/>
        <v>0.10254149227398301</v>
      </c>
      <c r="S13" s="239">
        <f>[11]A29!$AD55</f>
        <v>1.1406528948879333</v>
      </c>
      <c r="T13" s="239">
        <f>[11]A25!$K16</f>
        <v>0.62738659698527288</v>
      </c>
      <c r="U13" s="240">
        <f>[11]A29!$AH55</f>
        <v>0.4650194965826317</v>
      </c>
      <c r="V13" s="234">
        <f t="shared" si="11"/>
        <v>0.40963177223121583</v>
      </c>
      <c r="W13" s="234">
        <f t="shared" si="12"/>
        <v>0.59036822776878417</v>
      </c>
      <c r="X13" s="235">
        <f t="shared" si="13"/>
        <v>0.38822335025380711</v>
      </c>
      <c r="Y13" s="241">
        <f t="shared" si="45"/>
        <v>0.53392469435964385</v>
      </c>
      <c r="Z13" s="234">
        <f t="shared" si="14"/>
        <v>0.36319458403700328</v>
      </c>
      <c r="AA13" s="234">
        <f t="shared" si="15"/>
        <v>1.8934217447313696E-2</v>
      </c>
      <c r="AB13" s="234">
        <f t="shared" si="16"/>
        <v>0.33551465857157436</v>
      </c>
      <c r="AC13" s="242">
        <f>[11]A28!$K16</f>
        <v>0.4</v>
      </c>
      <c r="AD13" s="242">
        <f>[11]A27!$P16</f>
        <v>0.8</v>
      </c>
      <c r="AE13" s="234">
        <f t="shared" si="17"/>
        <v>0.42716102768259956</v>
      </c>
      <c r="AF13" s="243">
        <f t="shared" si="46"/>
        <v>0.64642082949129065</v>
      </c>
      <c r="AG13" s="243">
        <f t="shared" si="47"/>
        <v>0.5343156260462778</v>
      </c>
      <c r="AH13" s="244">
        <f>[11]A27!$G16</f>
        <v>0.15153753062743908</v>
      </c>
      <c r="AI13" s="239">
        <f>[11]A27!$H16</f>
        <v>0.30011942907917238</v>
      </c>
      <c r="AJ13" s="245">
        <f>[11]A27!$C16</f>
        <v>0.3367966573359733</v>
      </c>
      <c r="AK13" s="235">
        <f>[11]A28!$C16+[11]A28!$D16</f>
        <v>1.870221911273493</v>
      </c>
      <c r="AL13" s="239">
        <f>[11]A28!$E16</f>
        <v>5.673267304072311E-2</v>
      </c>
      <c r="AM13" s="239">
        <f>[11]A28!$J16</f>
        <v>0</v>
      </c>
      <c r="AN13" s="240">
        <f>[11]A25!$F16-[11]A25!$G16</f>
        <v>0.10254149227398301</v>
      </c>
      <c r="AO13" s="235">
        <f t="shared" si="48"/>
        <v>0.88621503539693336</v>
      </c>
      <c r="AP13" s="235">
        <f>[11]A29!$AM55</f>
        <v>2.9344486055546438E-2</v>
      </c>
      <c r="AQ13" s="235">
        <f>[11]A29!$AN55</f>
        <v>0.28351059582352722</v>
      </c>
      <c r="AR13" s="235">
        <f>[11]A29!$AO55</f>
        <v>0.57335995351785962</v>
      </c>
      <c r="AS13" s="235">
        <f t="shared" si="18"/>
        <v>1.38739151114633</v>
      </c>
      <c r="AT13" s="249">
        <f t="shared" si="49"/>
        <v>1.6285714285714281</v>
      </c>
      <c r="AU13" s="234">
        <f t="shared" si="19"/>
        <v>0.64503511797183499</v>
      </c>
      <c r="AV13" s="234">
        <f>[11]A29!$AS55</f>
        <v>0.64503511797183566</v>
      </c>
      <c r="AW13" s="234">
        <f t="shared" si="20"/>
        <v>0</v>
      </c>
      <c r="AX13" s="234">
        <f t="shared" si="21"/>
        <v>1.0000000000000011</v>
      </c>
      <c r="AY13" s="234">
        <f t="shared" si="22"/>
        <v>0.88621503539693414</v>
      </c>
      <c r="AZ13" s="236">
        <f t="shared" si="23"/>
        <v>3.9374061163753229</v>
      </c>
      <c r="BA13" s="238">
        <f t="shared" si="50"/>
        <v>3.8741418207081262</v>
      </c>
      <c r="BB13" s="238">
        <f t="shared" si="24"/>
        <v>1.3390407126860235</v>
      </c>
      <c r="BC13" s="238">
        <f t="shared" si="25"/>
        <v>1.6488860726251691</v>
      </c>
      <c r="BD13" s="238">
        <f t="shared" si="26"/>
        <v>0.88621503539693336</v>
      </c>
      <c r="BE13" s="238">
        <f t="shared" si="27"/>
        <v>1.9562990703697627</v>
      </c>
      <c r="BF13" s="238">
        <f t="shared" si="27"/>
        <v>1.071964212866112</v>
      </c>
      <c r="BG13" s="245">
        <f t="shared" si="27"/>
        <v>0.84587853747225128</v>
      </c>
      <c r="BH13" s="234">
        <f t="shared" si="27"/>
        <v>2.8018903387930925</v>
      </c>
      <c r="BI13" s="234">
        <f t="shared" si="28"/>
        <v>2.7386260431258957</v>
      </c>
      <c r="BJ13" s="234">
        <f t="shared" si="29"/>
        <v>6.3264295667196713E-2</v>
      </c>
      <c r="BK13" s="235">
        <f>[11]A29!$AW55</f>
        <v>0.10075372133974471</v>
      </c>
      <c r="BL13" s="235">
        <f>[11]A29!$AY55</f>
        <v>3.7489425672548184E-2</v>
      </c>
      <c r="BM13" s="235">
        <f>[11]A29!$AZ55</f>
        <v>5.5401848666946493E-3</v>
      </c>
      <c r="BN13" s="234">
        <f t="shared" si="30"/>
        <v>6.3264295667196518E-2</v>
      </c>
      <c r="BO13" s="236">
        <f t="shared" si="31"/>
        <v>0</v>
      </c>
      <c r="BP13" s="246">
        <f>[11]A29!$C55</f>
        <v>3.9374061163753229</v>
      </c>
      <c r="BQ13" s="247">
        <f t="shared" si="32"/>
        <v>0</v>
      </c>
      <c r="BR13" s="234">
        <f t="shared" si="33"/>
        <v>0.70689875845209049</v>
      </c>
      <c r="BS13" s="234">
        <f t="shared" si="51"/>
        <v>1.3689136480188208E-2</v>
      </c>
      <c r="BT13" s="234">
        <f t="shared" si="52"/>
        <v>9.6768335821262649E-3</v>
      </c>
      <c r="BU13" s="234">
        <f t="shared" si="34"/>
        <v>8.5889662629757037E-3</v>
      </c>
      <c r="BV13" s="234">
        <f t="shared" si="35"/>
        <v>1.8771592092442869E-2</v>
      </c>
      <c r="BW13" s="234">
        <f t="shared" si="36"/>
        <v>0.97263944164458138</v>
      </c>
      <c r="BX13" s="234">
        <f t="shared" si="37"/>
        <v>1.2108336119868064E-2</v>
      </c>
      <c r="BY13" s="234">
        <f t="shared" si="38"/>
        <v>0.62738659698527288</v>
      </c>
      <c r="BZ13" s="234">
        <f t="shared" si="39"/>
        <v>5.5401848666946493E-3</v>
      </c>
      <c r="CA13" s="234">
        <f t="shared" si="40"/>
        <v>0.64503511797183566</v>
      </c>
      <c r="CB13" s="234">
        <f t="shared" si="53"/>
        <v>1.0408340855860843E-16</v>
      </c>
      <c r="CC13" s="236">
        <v>4.0264804395351295</v>
      </c>
      <c r="CD13" s="238">
        <f t="shared" si="41"/>
        <v>0.14104194639625553</v>
      </c>
      <c r="CE13" s="234">
        <f t="shared" si="54"/>
        <v>3.4585778012166442</v>
      </c>
      <c r="CF13" s="234">
        <f t="shared" si="42"/>
        <v>2.3097178565593857</v>
      </c>
      <c r="CG13" s="234">
        <f t="shared" si="42"/>
        <v>1.8686457639678284</v>
      </c>
      <c r="CH13" s="234">
        <f t="shared" si="42"/>
        <v>0.39550414344059687</v>
      </c>
      <c r="CI13" s="234">
        <f t="shared" si="42"/>
        <v>0.85870468325614568</v>
      </c>
      <c r="CJ13" s="234">
        <f t="shared" si="42"/>
        <v>0.61443693727108584</v>
      </c>
      <c r="CK13" s="234">
        <f t="shared" si="42"/>
        <v>0.71978581931057017</v>
      </c>
      <c r="CL13" s="234">
        <v>3.1761440712935674</v>
      </c>
      <c r="CM13" s="234">
        <f t="shared" si="55"/>
        <v>2.1090650220552196</v>
      </c>
      <c r="CN13" s="234">
        <f t="shared" si="56"/>
        <v>1.7617707662780471</v>
      </c>
      <c r="CO13" s="234">
        <v>0.36224988134299008</v>
      </c>
      <c r="CP13" s="234">
        <v>0.83265109241749447</v>
      </c>
      <c r="CQ13" s="234">
        <v>0.56686979251756242</v>
      </c>
      <c r="CR13" s="234">
        <v>0.69469171703969945</v>
      </c>
      <c r="CS13" s="234">
        <v>0.28243372992307669</v>
      </c>
      <c r="CT13" s="234">
        <f t="shared" si="57"/>
        <v>0.20065283450416599</v>
      </c>
      <c r="CU13" s="234">
        <f t="shared" si="58"/>
        <v>0.10687499768978148</v>
      </c>
      <c r="CV13" s="234">
        <v>3.325426209760679E-2</v>
      </c>
      <c r="CW13" s="234">
        <v>2.6053590838651264E-2</v>
      </c>
      <c r="CX13" s="234">
        <v>4.7567144753523423E-2</v>
      </c>
      <c r="CY13" s="234">
        <v>2.5094102270870774E-2</v>
      </c>
      <c r="CZ13" s="234">
        <v>0.56790263831848509</v>
      </c>
      <c r="DA13" s="234">
        <f t="shared" si="59"/>
        <v>1.1602084706988152</v>
      </c>
      <c r="DB13" s="234">
        <f t="shared" si="60"/>
        <v>0.22997320699232152</v>
      </c>
      <c r="DC13" s="234">
        <v>3.6041496487502042E-3</v>
      </c>
      <c r="DD13" s="234">
        <v>0.22636905734357132</v>
      </c>
      <c r="DE13" s="234">
        <v>0.82227903937265157</v>
      </c>
      <c r="DF13" s="234">
        <v>0.91324652834504105</v>
      </c>
      <c r="DG13" s="234">
        <f t="shared" si="61"/>
        <v>1.6283262538800853</v>
      </c>
      <c r="DH13" s="234">
        <f t="shared" si="62"/>
        <v>2.9189104721450736</v>
      </c>
      <c r="DI13" s="234">
        <v>0.15809720633883351</v>
      </c>
      <c r="DJ13" s="234">
        <v>2.7608132658062403</v>
      </c>
      <c r="DK13" s="234">
        <v>3.6339901976801179</v>
      </c>
      <c r="DL13" s="234">
        <v>0.77358454500898544</v>
      </c>
      <c r="DM13" s="234">
        <f t="shared" si="63"/>
        <v>5.0175294431052233</v>
      </c>
      <c r="DN13" s="234">
        <f t="shared" si="64"/>
        <v>5.1760550563633396</v>
      </c>
      <c r="DO13" s="234">
        <f t="shared" si="65"/>
        <v>5.6116810978598247E-2</v>
      </c>
      <c r="DP13" s="234">
        <v>0.26267701355987583</v>
      </c>
      <c r="DQ13" s="234">
        <v>0.20656020258127758</v>
      </c>
      <c r="DR13" s="234">
        <f t="shared" si="66"/>
        <v>5.0982525811382864</v>
      </c>
      <c r="DS13" s="234">
        <f t="shared" si="67"/>
        <v>1.015260616061451</v>
      </c>
      <c r="DT13" s="234">
        <f t="shared" si="68"/>
        <v>3.9906878951632585E-2</v>
      </c>
      <c r="DU13" s="234">
        <f t="shared" si="69"/>
        <v>4.0515882509524252E-2</v>
      </c>
      <c r="DV13" s="234">
        <f t="shared" si="70"/>
        <v>3.9505905659095006</v>
      </c>
      <c r="DW13" s="234">
        <f t="shared" si="71"/>
        <v>0.17438599496344906</v>
      </c>
      <c r="DX13" s="234">
        <v>3.2616628993801573</v>
      </c>
      <c r="DY13" s="234">
        <v>3.244571891939271</v>
      </c>
      <c r="DZ13" s="234">
        <v>2.4803376241457529</v>
      </c>
      <c r="EA13" s="234">
        <v>0.29027580753791843</v>
      </c>
      <c r="EB13" s="234">
        <v>1.0545100753314367</v>
      </c>
      <c r="EC13" s="234">
        <v>1.7091007440886333E-2</v>
      </c>
      <c r="ED13" s="234">
        <v>1.4446139835328019E-2</v>
      </c>
      <c r="EE13" s="234">
        <v>4.8560313636185565E-3</v>
      </c>
      <c r="EF13" s="234">
        <v>7.5008989691768687E-3</v>
      </c>
      <c r="EG13" s="234">
        <v>0.68892766652934356</v>
      </c>
      <c r="EH13" s="234">
        <v>0.75792831547188166</v>
      </c>
      <c r="EI13" s="234">
        <v>0.41715142220537677</v>
      </c>
      <c r="EJ13" s="234">
        <v>0.34815077326283861</v>
      </c>
      <c r="EK13" s="234">
        <f t="shared" si="72"/>
        <v>0.1884506730494856</v>
      </c>
      <c r="EL13" s="234">
        <v>0.68718106310506943</v>
      </c>
      <c r="EM13" s="234">
        <v>0.1395056513979461</v>
      </c>
      <c r="EN13" s="234">
        <v>0.49873039005558384</v>
      </c>
      <c r="EO13" s="234">
        <v>4.2837781907795761E-2</v>
      </c>
      <c r="EP13" s="234">
        <v>0.9845967465450014</v>
      </c>
      <c r="EQ13" s="234">
        <v>1.4940263746125042</v>
      </c>
      <c r="ER13" s="234">
        <v>3.8631970603241097</v>
      </c>
      <c r="ES13" s="234">
        <v>3.3537674322566069</v>
      </c>
      <c r="ET13" s="234">
        <f t="shared" si="73"/>
        <v>4.7467384540654667</v>
      </c>
      <c r="EU13" s="234">
        <f t="shared" si="74"/>
        <v>4.7639291798200594</v>
      </c>
      <c r="EV13" s="234">
        <f t="shared" si="75"/>
        <v>4.5754803214310238</v>
      </c>
      <c r="EW13" s="234">
        <f t="shared" si="76"/>
        <v>0.96392088287742828</v>
      </c>
      <c r="EX13" s="234">
        <f t="shared" si="77"/>
        <v>0.10900066332262168</v>
      </c>
      <c r="EY13" s="234">
        <f t="shared" si="78"/>
        <v>0.1050680156241668</v>
      </c>
      <c r="FA13" s="234">
        <v>3.0167999999999999</v>
      </c>
      <c r="FB13" s="234">
        <v>0.90290000000000004</v>
      </c>
      <c r="FC13" s="234">
        <v>3.9197000000000002</v>
      </c>
      <c r="FD13" s="234">
        <f t="shared" si="79"/>
        <v>0.23034926142306808</v>
      </c>
      <c r="FE13" s="234">
        <v>6.83E-2</v>
      </c>
      <c r="FF13" s="234">
        <v>1.7390000000000001</v>
      </c>
      <c r="FG13" s="234">
        <v>4.8841999999999999</v>
      </c>
      <c r="FH13" s="234">
        <v>0.72299999999999998</v>
      </c>
      <c r="FI13" s="234">
        <v>5.6072000000000006</v>
      </c>
      <c r="FJ13" s="234">
        <f t="shared" si="80"/>
        <v>0.12894136110714793</v>
      </c>
      <c r="FK13" s="234">
        <v>4.8899999999999999E-2</v>
      </c>
      <c r="FL13" s="234">
        <v>0.18170000000000003</v>
      </c>
      <c r="FM13" s="234">
        <v>7.9011000000000005</v>
      </c>
      <c r="FN13" s="234">
        <v>0.70469999999999999</v>
      </c>
      <c r="FO13" s="234">
        <v>6.4298999999999999</v>
      </c>
      <c r="FP13" s="234">
        <v>0.76650000000000007</v>
      </c>
      <c r="FQ13" s="234">
        <f t="shared" si="81"/>
        <v>1.4214957810841442</v>
      </c>
      <c r="FR13" s="234">
        <f t="shared" si="82"/>
        <v>2.2996797914214478E-2</v>
      </c>
      <c r="FS13" s="234">
        <f t="shared" si="83"/>
        <v>3.2689851213500529E-2</v>
      </c>
      <c r="FT13" s="234">
        <v>2.7791000000000001</v>
      </c>
      <c r="FU13" s="234">
        <v>0.73309999999999997</v>
      </c>
      <c r="FV13" s="234">
        <v>3.5122000000000004</v>
      </c>
      <c r="FW13" s="234">
        <f t="shared" si="84"/>
        <v>0.20872957120892885</v>
      </c>
      <c r="FX13" s="234">
        <v>4.4000000000000003E-3</v>
      </c>
      <c r="FY13" s="234">
        <v>0.36479999999999996</v>
      </c>
      <c r="FZ13" s="234">
        <v>4.4512</v>
      </c>
      <c r="GA13" s="234">
        <v>0.70499999999999996</v>
      </c>
      <c r="GB13" s="234">
        <v>3.3500999999999999</v>
      </c>
      <c r="GC13" s="234">
        <v>0.39610000000000001</v>
      </c>
      <c r="GD13" s="234">
        <f t="shared" si="85"/>
        <v>1.2689434973487654</v>
      </c>
      <c r="GE13" s="234">
        <f t="shared" si="86"/>
        <v>8.1955427749820259E-2</v>
      </c>
      <c r="GF13" s="234">
        <f t="shared" si="87"/>
        <v>0.10399680711557098</v>
      </c>
      <c r="GG13" s="248">
        <v>2.1178488089565852</v>
      </c>
      <c r="GH13" s="248">
        <v>0.92360452681248917</v>
      </c>
      <c r="GI13" s="248">
        <f t="shared" si="88"/>
        <v>3.0414533357690745</v>
      </c>
      <c r="GJ13" s="248">
        <f t="shared" si="89"/>
        <v>0.30367210173847453</v>
      </c>
      <c r="GK13" s="248">
        <v>-0.36264585250950965</v>
      </c>
      <c r="GL13" s="248">
        <v>0.36459900940798745</v>
      </c>
      <c r="GM13" s="248">
        <v>0.72724486191749715</v>
      </c>
    </row>
    <row r="14" spans="1:195" ht="15">
      <c r="A14" s="129">
        <v>1984</v>
      </c>
      <c r="B14" s="234">
        <f t="shared" si="43"/>
        <v>3.7428358960443169</v>
      </c>
      <c r="C14" s="234">
        <f t="shared" si="44"/>
        <v>3.6786710632500874</v>
      </c>
      <c r="D14" s="234">
        <f t="shared" si="0"/>
        <v>1.7597544204002924</v>
      </c>
      <c r="E14" s="234">
        <f t="shared" si="1"/>
        <v>0.81769261032639606</v>
      </c>
      <c r="F14" s="234">
        <f t="shared" si="2"/>
        <v>1.1012240325233988</v>
      </c>
      <c r="G14" s="235">
        <f t="shared" si="3"/>
        <v>6.4164832794229396E-2</v>
      </c>
      <c r="H14" s="236">
        <f t="shared" si="4"/>
        <v>1.572939973880604</v>
      </c>
      <c r="I14" s="237">
        <f t="shared" si="5"/>
        <v>0.68317775671174807</v>
      </c>
      <c r="J14" s="238">
        <f t="shared" si="6"/>
        <v>0.43533552198022379</v>
      </c>
      <c r="K14" s="239">
        <f>[11]A29!$N56</f>
        <v>0.15808105312155363</v>
      </c>
      <c r="L14" s="239">
        <f>[11]A29!$O56</f>
        <v>0.29634564206707864</v>
      </c>
      <c r="M14" s="239">
        <f>[11]A23!$K16</f>
        <v>1.3105753989450221E-2</v>
      </c>
      <c r="N14" s="240">
        <f>[11]A29!$S56</f>
        <v>0</v>
      </c>
      <c r="O14" s="236">
        <f t="shared" si="7"/>
        <v>2.1698959221637129</v>
      </c>
      <c r="P14" s="237">
        <f t="shared" si="8"/>
        <v>1.0765766636885443</v>
      </c>
      <c r="Q14" s="238">
        <f t="shared" si="9"/>
        <v>0.38235708834617227</v>
      </c>
      <c r="R14" s="238">
        <f t="shared" si="10"/>
        <v>0.10443709839820614</v>
      </c>
      <c r="S14" s="239">
        <f>[11]A29!$AD56</f>
        <v>1.0276284756630047</v>
      </c>
      <c r="T14" s="239">
        <f>[11]A25!$K17</f>
        <v>0.5504060844771016</v>
      </c>
      <c r="U14" s="240">
        <f>[11]A29!$AH56</f>
        <v>0.42110340393221429</v>
      </c>
      <c r="V14" s="234">
        <f t="shared" si="11"/>
        <v>0.42025352368320334</v>
      </c>
      <c r="W14" s="234">
        <f t="shared" si="12"/>
        <v>0.57974647631679666</v>
      </c>
      <c r="X14" s="235">
        <f t="shared" si="13"/>
        <v>0.38822335025380711</v>
      </c>
      <c r="Y14" s="241">
        <f t="shared" si="45"/>
        <v>0.53239507913181716</v>
      </c>
      <c r="Z14" s="234">
        <f t="shared" si="14"/>
        <v>0.38993567616143104</v>
      </c>
      <c r="AA14" s="234">
        <f t="shared" si="15"/>
        <v>2.3257282447009558E-2</v>
      </c>
      <c r="AB14" s="234">
        <f t="shared" si="16"/>
        <v>0.33566461584133267</v>
      </c>
      <c r="AC14" s="242">
        <f>[11]A28!$K17</f>
        <v>0.4</v>
      </c>
      <c r="AD14" s="242">
        <f>[11]A27!$P17</f>
        <v>0.8</v>
      </c>
      <c r="AE14" s="234">
        <f t="shared" si="17"/>
        <v>0.42368182568498802</v>
      </c>
      <c r="AF14" s="243">
        <f t="shared" si="46"/>
        <v>0.63463496052586388</v>
      </c>
      <c r="AG14" s="243">
        <f t="shared" si="47"/>
        <v>0.52485799210772965</v>
      </c>
      <c r="AH14" s="244">
        <f>[11]A27!$G17</f>
        <v>0.15818232358645495</v>
      </c>
      <c r="AI14" s="239">
        <f>[11]A27!$H17</f>
        <v>0.31306878874773014</v>
      </c>
      <c r="AJ14" s="245">
        <f>[11]A27!$C17</f>
        <v>0.34644149799221097</v>
      </c>
      <c r="AK14" s="235">
        <f>[11]A28!$C17+[11]A28!$D17</f>
        <v>1.7079443917793702</v>
      </c>
      <c r="AL14" s="239">
        <f>[11]A28!$E17</f>
        <v>5.1810028620922322E-2</v>
      </c>
      <c r="AM14" s="239">
        <f>[11]A28!$J17</f>
        <v>0</v>
      </c>
      <c r="AN14" s="240">
        <f>[11]A25!$F17-[11]A25!$G17</f>
        <v>0.10443709839820614</v>
      </c>
      <c r="AO14" s="235">
        <f t="shared" si="48"/>
        <v>0.83870588100363974</v>
      </c>
      <c r="AP14" s="235">
        <f>[11]A29!$AM56</f>
        <v>2.6798290665994297E-2</v>
      </c>
      <c r="AQ14" s="235">
        <f>[11]A29!$AN56</f>
        <v>0.29615292069731652</v>
      </c>
      <c r="AR14" s="235">
        <f>[11]A29!$AO56</f>
        <v>0.5157546696403289</v>
      </c>
      <c r="AS14" s="235">
        <f t="shared" si="18"/>
        <v>1.447504459475071</v>
      </c>
      <c r="AT14" s="249">
        <f t="shared" si="49"/>
        <v>1.7142857142857137</v>
      </c>
      <c r="AU14" s="234">
        <f t="shared" si="19"/>
        <v>0.57192462619299689</v>
      </c>
      <c r="AV14" s="234">
        <f>[11]A29!$AS56</f>
        <v>0.57192462619299733</v>
      </c>
      <c r="AW14" s="234">
        <f t="shared" si="20"/>
        <v>0</v>
      </c>
      <c r="AX14" s="234">
        <f t="shared" si="21"/>
        <v>1.0000000000000007</v>
      </c>
      <c r="AY14" s="234">
        <f t="shared" si="22"/>
        <v>0.83870588100363908</v>
      </c>
      <c r="AZ14" s="236">
        <f t="shared" si="23"/>
        <v>3.7428358960443169</v>
      </c>
      <c r="BA14" s="238">
        <f t="shared" si="50"/>
        <v>3.6786710632500879</v>
      </c>
      <c r="BB14" s="238">
        <f t="shared" si="24"/>
        <v>1.2765943318135253</v>
      </c>
      <c r="BC14" s="238">
        <f t="shared" si="25"/>
        <v>1.5633708504329227</v>
      </c>
      <c r="BD14" s="238">
        <f t="shared" si="26"/>
        <v>0.83870588100363974</v>
      </c>
      <c r="BE14" s="238">
        <f t="shared" si="27"/>
        <v>1.7865527110662867</v>
      </c>
      <c r="BF14" s="238">
        <f t="shared" si="27"/>
        <v>1.1138455310237125</v>
      </c>
      <c r="BG14" s="245">
        <f t="shared" si="27"/>
        <v>0.77827282116008867</v>
      </c>
      <c r="BH14" s="234">
        <f t="shared" si="27"/>
        <v>2.7714785772051544</v>
      </c>
      <c r="BI14" s="234">
        <f t="shared" si="28"/>
        <v>2.707313744410925</v>
      </c>
      <c r="BJ14" s="234">
        <f t="shared" si="29"/>
        <v>6.4164832794229465E-2</v>
      </c>
      <c r="BK14" s="235">
        <f>[11]A29!$AW56</f>
        <v>0.10790242267956567</v>
      </c>
      <c r="BL14" s="235">
        <f>[11]A29!$AY56</f>
        <v>4.373758988533627E-2</v>
      </c>
      <c r="BM14" s="235">
        <f>[11]A29!$AZ56</f>
        <v>8.4127877264454729E-3</v>
      </c>
      <c r="BN14" s="234">
        <f t="shared" si="30"/>
        <v>6.4164832794229396E-2</v>
      </c>
      <c r="BO14" s="236">
        <f t="shared" si="31"/>
        <v>0</v>
      </c>
      <c r="BP14" s="246">
        <f>[11]A29!$C56</f>
        <v>3.7428358960443178</v>
      </c>
      <c r="BQ14" s="247">
        <f t="shared" si="32"/>
        <v>0</v>
      </c>
      <c r="BR14" s="234">
        <f t="shared" si="33"/>
        <v>0.73594885159942147</v>
      </c>
      <c r="BS14" s="234">
        <f t="shared" si="51"/>
        <v>1.6155345857357579E-2</v>
      </c>
      <c r="BT14" s="234">
        <f t="shared" si="52"/>
        <v>1.1889508230913781E-2</v>
      </c>
      <c r="BU14" s="234">
        <f t="shared" si="34"/>
        <v>1.4709609170783559E-2</v>
      </c>
      <c r="BV14" s="234">
        <f t="shared" si="35"/>
        <v>2.2915176911839519E-2</v>
      </c>
      <c r="BW14" s="234">
        <f t="shared" si="36"/>
        <v>0.9623752139173769</v>
      </c>
      <c r="BX14" s="234">
        <f t="shared" si="37"/>
        <v>1.3105753989450221E-2</v>
      </c>
      <c r="BY14" s="234">
        <f t="shared" si="38"/>
        <v>0.5504060844771016</v>
      </c>
      <c r="BZ14" s="234">
        <f t="shared" si="39"/>
        <v>8.4127877264454729E-3</v>
      </c>
      <c r="CA14" s="234">
        <f t="shared" si="40"/>
        <v>0.57192462619299733</v>
      </c>
      <c r="CB14" s="234">
        <f t="shared" si="53"/>
        <v>2.0816681711721685E-17</v>
      </c>
      <c r="CC14" s="236">
        <v>3.7892711699475741</v>
      </c>
      <c r="CD14" s="238">
        <f t="shared" si="41"/>
        <v>0.12661300528769401</v>
      </c>
      <c r="CE14" s="234">
        <f t="shared" si="54"/>
        <v>3.3095001592704958</v>
      </c>
      <c r="CF14" s="234">
        <f t="shared" si="42"/>
        <v>2.1927478222996517</v>
      </c>
      <c r="CG14" s="234">
        <f t="shared" si="42"/>
        <v>1.8350527144389046</v>
      </c>
      <c r="CH14" s="234">
        <f t="shared" si="42"/>
        <v>0.35855338898924621</v>
      </c>
      <c r="CI14" s="234">
        <f t="shared" si="42"/>
        <v>0.85307616349408011</v>
      </c>
      <c r="CJ14" s="234">
        <f t="shared" si="42"/>
        <v>0.62342316195557823</v>
      </c>
      <c r="CK14" s="234">
        <f t="shared" si="42"/>
        <v>0.7183003774680603</v>
      </c>
      <c r="CL14" s="234">
        <v>3.0466747350486201</v>
      </c>
      <c r="CM14" s="234">
        <f t="shared" si="55"/>
        <v>2.003841898954704</v>
      </c>
      <c r="CN14" s="234">
        <f t="shared" si="56"/>
        <v>1.7327952344678998</v>
      </c>
      <c r="CO14" s="234">
        <v>0.32804680120159524</v>
      </c>
      <c r="CP14" s="234">
        <v>0.82588040190741951</v>
      </c>
      <c r="CQ14" s="234">
        <v>0.57886803135888498</v>
      </c>
      <c r="CR14" s="234">
        <v>0.68996239837398365</v>
      </c>
      <c r="CS14" s="234">
        <v>0.26282542422187588</v>
      </c>
      <c r="CT14" s="234">
        <f t="shared" si="57"/>
        <v>0.18890592334494771</v>
      </c>
      <c r="CU14" s="234">
        <f t="shared" si="58"/>
        <v>0.10225747997100482</v>
      </c>
      <c r="CV14" s="234">
        <v>3.0506587787650967E-2</v>
      </c>
      <c r="CW14" s="234">
        <v>2.7195761586660646E-2</v>
      </c>
      <c r="CX14" s="234">
        <v>4.4555130596693214E-2</v>
      </c>
      <c r="CY14" s="234">
        <v>2.8337979094076655E-2</v>
      </c>
      <c r="CZ14" s="234">
        <v>0.47977101067707861</v>
      </c>
      <c r="DA14" s="234">
        <f t="shared" si="59"/>
        <v>1.0686664810603539</v>
      </c>
      <c r="DB14" s="234">
        <f t="shared" si="60"/>
        <v>0.2276441637630662</v>
      </c>
      <c r="DC14" s="234">
        <v>3.6085946573751453E-3</v>
      </c>
      <c r="DD14" s="234">
        <v>0.22403556910569106</v>
      </c>
      <c r="DE14" s="234">
        <v>0.81653963414634145</v>
      </c>
      <c r="DF14" s="234">
        <v>0.86259480255516896</v>
      </c>
      <c r="DG14" s="234">
        <f t="shared" si="61"/>
        <v>1.5222135598141699</v>
      </c>
      <c r="DH14" s="234">
        <f t="shared" si="62"/>
        <v>2.9244867886178865</v>
      </c>
      <c r="DI14" s="234">
        <v>0.13355836236933796</v>
      </c>
      <c r="DJ14" s="234">
        <v>2.7909284262485485</v>
      </c>
      <c r="DK14" s="234">
        <v>3.5841055458768873</v>
      </c>
      <c r="DL14" s="234">
        <v>0.74432491289198599</v>
      </c>
      <c r="DM14" s="234">
        <f t="shared" si="63"/>
        <v>4.9871836668198579</v>
      </c>
      <c r="DN14" s="234">
        <f t="shared" si="64"/>
        <v>5.1189455574912888</v>
      </c>
      <c r="DO14" s="234">
        <f t="shared" si="65"/>
        <v>3.8475754936120765E-2</v>
      </c>
      <c r="DP14" s="234">
        <v>0.24698809523809523</v>
      </c>
      <c r="DQ14" s="234">
        <v>0.20851234030197446</v>
      </c>
      <c r="DR14" s="234">
        <f t="shared" si="66"/>
        <v>4.7836278631741758</v>
      </c>
      <c r="DS14" s="234">
        <f t="shared" si="67"/>
        <v>1.0700969439739429</v>
      </c>
      <c r="DT14" s="234">
        <f t="shared" si="68"/>
        <v>4.0733455349379208E-2</v>
      </c>
      <c r="DU14" s="234">
        <f t="shared" si="69"/>
        <v>4.3588746086869752E-2</v>
      </c>
      <c r="DV14" s="234">
        <f t="shared" si="70"/>
        <v>3.9317229394752418</v>
      </c>
      <c r="DW14" s="234">
        <f t="shared" si="71"/>
        <v>0.17110072964630163</v>
      </c>
      <c r="DX14" s="234">
        <v>3.2590022757639261</v>
      </c>
      <c r="DY14" s="234">
        <v>3.2407539503145486</v>
      </c>
      <c r="DZ14" s="234">
        <v>2.4487660717587834</v>
      </c>
      <c r="EA14" s="234">
        <v>0.31038533307013388</v>
      </c>
      <c r="EB14" s="234">
        <v>1.1023732116258991</v>
      </c>
      <c r="EC14" s="234">
        <v>1.8248325449377711E-2</v>
      </c>
      <c r="ED14" s="234">
        <v>1.4387351725649913E-2</v>
      </c>
      <c r="EE14" s="234">
        <v>5.0490299518389263E-3</v>
      </c>
      <c r="EF14" s="234">
        <v>8.910003675566722E-3</v>
      </c>
      <c r="EG14" s="234">
        <v>0.67272066371131567</v>
      </c>
      <c r="EH14" s="234">
        <v>0.75642302910267223</v>
      </c>
      <c r="EI14" s="234">
        <v>0.43193577544274497</v>
      </c>
      <c r="EJ14" s="234">
        <v>0.34823341005138841</v>
      </c>
      <c r="EK14" s="234">
        <f t="shared" si="72"/>
        <v>0.15706421042431873</v>
      </c>
      <c r="EL14" s="234">
        <v>0.72613060263154738</v>
      </c>
      <c r="EM14" s="234">
        <v>0.149087261464144</v>
      </c>
      <c r="EN14" s="234">
        <v>0.56906639220722866</v>
      </c>
      <c r="EO14" s="234">
        <v>5.7933835478187569E-2</v>
      </c>
      <c r="EP14" s="234">
        <v>0.9340110237371313</v>
      </c>
      <c r="EQ14" s="234">
        <v>1.4890933002009503</v>
      </c>
      <c r="ER14" s="234">
        <v>4.0998173373164102</v>
      </c>
      <c r="ES14" s="234">
        <v>3.5447350608525907</v>
      </c>
      <c r="ET14" s="234">
        <f t="shared" si="73"/>
        <v>4.7086697527880563</v>
      </c>
      <c r="EU14" s="234">
        <f t="shared" si="74"/>
        <v>5.0042516862054445</v>
      </c>
      <c r="EV14" s="234">
        <f t="shared" si="75"/>
        <v>4.8471874757811282</v>
      </c>
      <c r="EW14" s="234">
        <f t="shared" si="76"/>
        <v>1.0294175914356818</v>
      </c>
      <c r="EX14" s="234">
        <f t="shared" si="77"/>
        <v>0.11740135801442736</v>
      </c>
      <c r="EY14" s="234">
        <f t="shared" si="78"/>
        <v>0.12085502319848999</v>
      </c>
      <c r="FA14" s="234">
        <v>3.1124000000000001</v>
      </c>
      <c r="FB14" s="234">
        <v>0.87620000000000009</v>
      </c>
      <c r="FC14" s="234">
        <v>3.9885000000000002</v>
      </c>
      <c r="FD14" s="234">
        <f t="shared" si="79"/>
        <v>0.21968158455559736</v>
      </c>
      <c r="FE14" s="234">
        <v>6.7000000000000004E-2</v>
      </c>
      <c r="FF14" s="234">
        <v>1.7582</v>
      </c>
      <c r="FG14" s="234">
        <v>4.8586</v>
      </c>
      <c r="FH14" s="234">
        <v>0.66839999999999999</v>
      </c>
      <c r="FI14" s="234">
        <v>5.5269000000000004</v>
      </c>
      <c r="FJ14" s="234">
        <f t="shared" si="80"/>
        <v>0.1209357867882538</v>
      </c>
      <c r="FK14" s="234">
        <v>6.5099999999999991E-2</v>
      </c>
      <c r="FL14" s="234">
        <v>0.19589999999999999</v>
      </c>
      <c r="FM14" s="234">
        <v>8.2972999999999999</v>
      </c>
      <c r="FN14" s="234">
        <v>0.71989999999999998</v>
      </c>
      <c r="FO14" s="234">
        <v>6.7725</v>
      </c>
      <c r="FP14" s="234">
        <v>0.80489999999999995</v>
      </c>
      <c r="FQ14" s="234">
        <f t="shared" si="81"/>
        <v>1.5191511955765498</v>
      </c>
      <c r="FR14" s="234">
        <f t="shared" si="82"/>
        <v>2.3610090029286636E-2</v>
      </c>
      <c r="FS14" s="234">
        <f t="shared" si="83"/>
        <v>3.5867296495660769E-2</v>
      </c>
      <c r="FT14" s="234">
        <v>2.8152999999999997</v>
      </c>
      <c r="FU14" s="234">
        <v>0.70730000000000004</v>
      </c>
      <c r="FV14" s="234">
        <v>3.5225</v>
      </c>
      <c r="FW14" s="234">
        <f t="shared" si="84"/>
        <v>0.20079488999290279</v>
      </c>
      <c r="FX14" s="234">
        <v>6.0000000000000001E-3</v>
      </c>
      <c r="FY14" s="234">
        <v>0.38</v>
      </c>
      <c r="FZ14" s="234">
        <v>4.5505000000000004</v>
      </c>
      <c r="GA14" s="234">
        <v>0.72030000000000005</v>
      </c>
      <c r="GB14" s="234">
        <v>3.4232</v>
      </c>
      <c r="GC14" s="234">
        <v>0.40700000000000003</v>
      </c>
      <c r="GD14" s="234">
        <f t="shared" si="85"/>
        <v>1.2940423716763829</v>
      </c>
      <c r="GE14" s="234">
        <f t="shared" si="86"/>
        <v>8.3507306889352817E-2</v>
      </c>
      <c r="GF14" s="234">
        <f t="shared" si="87"/>
        <v>0.10806199345940568</v>
      </c>
      <c r="GG14" s="248">
        <v>2.0029941871538295</v>
      </c>
      <c r="GH14" s="248">
        <v>0.93310569516230446</v>
      </c>
      <c r="GI14" s="248">
        <f t="shared" si="88"/>
        <v>2.9360998823161339</v>
      </c>
      <c r="GJ14" s="248">
        <f t="shared" si="89"/>
        <v>0.31780447960313485</v>
      </c>
      <c r="GK14" s="248">
        <v>-0.29289270591316324</v>
      </c>
      <c r="GL14" s="248">
        <v>0.39473395950315454</v>
      </c>
      <c r="GM14" s="248">
        <v>0.68762666541631789</v>
      </c>
    </row>
    <row r="15" spans="1:195" ht="15">
      <c r="A15" s="129">
        <v>1985</v>
      </c>
      <c r="B15" s="234">
        <f t="shared" si="43"/>
        <v>3.5589535818864531</v>
      </c>
      <c r="C15" s="234">
        <f t="shared" si="44"/>
        <v>3.5126568049988083</v>
      </c>
      <c r="D15" s="234">
        <f t="shared" si="0"/>
        <v>1.6019282496248166</v>
      </c>
      <c r="E15" s="234">
        <f t="shared" si="1"/>
        <v>0.85255902364915692</v>
      </c>
      <c r="F15" s="234">
        <f t="shared" si="2"/>
        <v>1.0581695317248347</v>
      </c>
      <c r="G15" s="235">
        <f t="shared" si="3"/>
        <v>4.6296776887644858E-2</v>
      </c>
      <c r="H15" s="236">
        <f t="shared" si="4"/>
        <v>1.5372690743251374</v>
      </c>
      <c r="I15" s="237">
        <f t="shared" si="5"/>
        <v>0.62190595193556331</v>
      </c>
      <c r="J15" s="238">
        <f t="shared" si="6"/>
        <v>0.45006006410226307</v>
      </c>
      <c r="K15" s="239">
        <f>[11]A29!$N57</f>
        <v>0.14681843353831281</v>
      </c>
      <c r="L15" s="239">
        <f>[11]A29!$O57</f>
        <v>0.31848462474899819</v>
      </c>
      <c r="M15" s="239">
        <f>[11]A23!$K17</f>
        <v>1.3715111464300916E-2</v>
      </c>
      <c r="N15" s="240">
        <f>[11]A29!$S57</f>
        <v>0</v>
      </c>
      <c r="O15" s="236">
        <f t="shared" si="7"/>
        <v>2.0216845075613157</v>
      </c>
      <c r="P15" s="237">
        <f t="shared" si="8"/>
        <v>0.9800222976892532</v>
      </c>
      <c r="Q15" s="238">
        <f t="shared" si="9"/>
        <v>0.40249895954689385</v>
      </c>
      <c r="R15" s="238">
        <f t="shared" si="10"/>
        <v>0.10478734155499364</v>
      </c>
      <c r="S15" s="239">
        <f>[11]A29!$AD57</f>
        <v>0.92019790067910701</v>
      </c>
      <c r="T15" s="239">
        <f>[11]A25!$K18</f>
        <v>0.48051695599127653</v>
      </c>
      <c r="U15" s="240">
        <f>[11]A29!$AH57</f>
        <v>0.38582199190893218</v>
      </c>
      <c r="V15" s="234">
        <f t="shared" si="11"/>
        <v>0.43194412035862945</v>
      </c>
      <c r="W15" s="234">
        <f t="shared" si="12"/>
        <v>0.56805587964137061</v>
      </c>
      <c r="X15" s="235">
        <f t="shared" si="13"/>
        <v>0.38822335025380711</v>
      </c>
      <c r="Y15" s="241">
        <f t="shared" si="45"/>
        <v>0.52789314477711835</v>
      </c>
      <c r="Z15" s="234">
        <f t="shared" si="14"/>
        <v>0.42129221566917924</v>
      </c>
      <c r="AA15" s="234">
        <f t="shared" si="15"/>
        <v>2.7750347189953749E-2</v>
      </c>
      <c r="AB15" s="234">
        <f t="shared" si="16"/>
        <v>0.33599759762122128</v>
      </c>
      <c r="AC15" s="242">
        <f>[11]A28!$K18</f>
        <v>0.4</v>
      </c>
      <c r="AD15" s="242">
        <f>[11]A27!$P18</f>
        <v>0.80000000000000016</v>
      </c>
      <c r="AE15" s="234">
        <f t="shared" si="17"/>
        <v>0.41356584830620557</v>
      </c>
      <c r="AF15" s="243">
        <f t="shared" si="46"/>
        <v>0.62164899716313571</v>
      </c>
      <c r="AG15" s="243">
        <f t="shared" si="47"/>
        <v>0.51446276211960529</v>
      </c>
      <c r="AH15" s="244">
        <f>[11]A27!$G18</f>
        <v>0.16798862742500381</v>
      </c>
      <c r="AI15" s="239">
        <f>[11]A27!$H18</f>
        <v>0.33198110037757922</v>
      </c>
      <c r="AJ15" s="245">
        <f>[11]A27!$C18</f>
        <v>0.35258929584657395</v>
      </c>
      <c r="AK15" s="235">
        <f>[11]A28!$C18+[11]A28!$D18</f>
        <v>1.5547648798389082</v>
      </c>
      <c r="AL15" s="239">
        <f>[11]A28!$E18</f>
        <v>4.71633697859083E-2</v>
      </c>
      <c r="AM15" s="239">
        <f>[11]A28!$J18</f>
        <v>0</v>
      </c>
      <c r="AN15" s="240">
        <f>[11]A25!$F18-[11]A25!$G18</f>
        <v>0.10478734155499364</v>
      </c>
      <c r="AO15" s="235">
        <f t="shared" si="48"/>
        <v>0.80656375663152824</v>
      </c>
      <c r="AP15" s="235">
        <f>[11]A29!$AM57</f>
        <v>2.4394846440987057E-2</v>
      </c>
      <c r="AQ15" s="235">
        <f>[11]A29!$AN57</f>
        <v>0.31500850280177045</v>
      </c>
      <c r="AR15" s="235">
        <f>[11]A29!$AO57</f>
        <v>0.46716040738877079</v>
      </c>
      <c r="AS15" s="235">
        <f t="shared" si="18"/>
        <v>1.5002791761254481</v>
      </c>
      <c r="AT15" s="242">
        <v>1.8</v>
      </c>
      <c r="AU15" s="234">
        <f t="shared" si="19"/>
        <v>0.50684293275697612</v>
      </c>
      <c r="AV15" s="234">
        <f>[11]A29!$AS57</f>
        <v>0.50684293275697645</v>
      </c>
      <c r="AW15" s="234">
        <f t="shared" si="20"/>
        <v>0</v>
      </c>
      <c r="AX15" s="234">
        <f t="shared" si="21"/>
        <v>1.0000000000000007</v>
      </c>
      <c r="AY15" s="234">
        <f t="shared" si="22"/>
        <v>0.80656375663152824</v>
      </c>
      <c r="AZ15" s="236">
        <f t="shared" si="23"/>
        <v>3.5589535818864531</v>
      </c>
      <c r="BA15" s="238">
        <f t="shared" si="50"/>
        <v>3.5126568049988083</v>
      </c>
      <c r="BB15" s="238">
        <f t="shared" si="24"/>
        <v>1.2187844495761393</v>
      </c>
      <c r="BC15" s="238">
        <f t="shared" si="25"/>
        <v>1.4873085987911407</v>
      </c>
      <c r="BD15" s="238">
        <f t="shared" si="26"/>
        <v>0.80656375663152824</v>
      </c>
      <c r="BE15" s="238">
        <f t="shared" si="27"/>
        <v>1.6263230960658035</v>
      </c>
      <c r="BF15" s="238">
        <f t="shared" si="27"/>
        <v>1.1675675264509273</v>
      </c>
      <c r="BG15" s="245">
        <f t="shared" si="27"/>
        <v>0.71876618248207724</v>
      </c>
      <c r="BH15" s="234">
        <f t="shared" si="27"/>
        <v>2.7389617015535537</v>
      </c>
      <c r="BI15" s="234">
        <f t="shared" si="28"/>
        <v>2.6926649246659085</v>
      </c>
      <c r="BJ15" s="234">
        <f t="shared" si="29"/>
        <v>4.6296776887645219E-2</v>
      </c>
      <c r="BK15" s="235">
        <f>[11]A29!$AW57</f>
        <v>0.10587395177383069</v>
      </c>
      <c r="BL15" s="235">
        <f>[11]A29!$AY57</f>
        <v>5.957717488618583E-2</v>
      </c>
      <c r="BM15" s="235">
        <f>[11]A29!$AZ57</f>
        <v>1.2610865301398958E-2</v>
      </c>
      <c r="BN15" s="234">
        <f t="shared" si="30"/>
        <v>4.6296776887644858E-2</v>
      </c>
      <c r="BO15" s="236">
        <f t="shared" si="31"/>
        <v>0</v>
      </c>
      <c r="BP15" s="246">
        <f>[11]A29!$C57</f>
        <v>3.5589535818864531</v>
      </c>
      <c r="BQ15" s="247">
        <f t="shared" si="32"/>
        <v>0</v>
      </c>
      <c r="BR15" s="234">
        <f t="shared" si="33"/>
        <v>0.7665607755457402</v>
      </c>
      <c r="BS15" s="234">
        <f t="shared" si="51"/>
        <v>2.2125729176487807E-2</v>
      </c>
      <c r="BT15" s="234">
        <f t="shared" si="52"/>
        <v>1.6960716117043504E-2</v>
      </c>
      <c r="BU15" s="234">
        <f t="shared" si="34"/>
        <v>2.4881209712843484E-2</v>
      </c>
      <c r="BV15" s="234">
        <f t="shared" si="35"/>
        <v>2.7059884981916291E-2</v>
      </c>
      <c r="BW15" s="234">
        <f t="shared" si="36"/>
        <v>0.94805890530524017</v>
      </c>
      <c r="BX15" s="234">
        <f t="shared" si="37"/>
        <v>1.3715111464300916E-2</v>
      </c>
      <c r="BY15" s="234">
        <f t="shared" si="38"/>
        <v>0.48051695599127653</v>
      </c>
      <c r="BZ15" s="234">
        <f t="shared" si="39"/>
        <v>1.2610865301398958E-2</v>
      </c>
      <c r="CA15" s="234">
        <f t="shared" si="40"/>
        <v>0.50684293275697645</v>
      </c>
      <c r="CB15" s="234">
        <f t="shared" si="53"/>
        <v>7.2858385991025898E-17</v>
      </c>
      <c r="CC15" s="236">
        <v>3.8428403016118056</v>
      </c>
      <c r="CD15" s="238">
        <f t="shared" si="41"/>
        <v>0.11250125446530609</v>
      </c>
      <c r="CE15" s="234">
        <f t="shared" si="54"/>
        <v>3.4105159469706425</v>
      </c>
      <c r="CF15" s="234">
        <f t="shared" si="42"/>
        <v>2.2391992834265242</v>
      </c>
      <c r="CG15" s="234">
        <f t="shared" si="42"/>
        <v>1.9428720894167637</v>
      </c>
      <c r="CH15" s="234">
        <f t="shared" si="42"/>
        <v>0.35879253168581943</v>
      </c>
      <c r="CI15" s="234">
        <f t="shared" si="42"/>
        <v>0.90655217285935286</v>
      </c>
      <c r="CJ15" s="234">
        <f t="shared" si="42"/>
        <v>0.6775273848715917</v>
      </c>
      <c r="CK15" s="234">
        <f t="shared" si="42"/>
        <v>0.77155542587264547</v>
      </c>
      <c r="CL15" s="234">
        <v>3.1532681232327255</v>
      </c>
      <c r="CM15" s="234">
        <f t="shared" si="55"/>
        <v>2.0519777699364856</v>
      </c>
      <c r="CN15" s="234">
        <f t="shared" si="56"/>
        <v>1.8386539600494021</v>
      </c>
      <c r="CO15" s="234">
        <v>0.32772214127873811</v>
      </c>
      <c r="CP15" s="234">
        <v>0.87529300980263847</v>
      </c>
      <c r="CQ15" s="234">
        <v>0.63563880896802571</v>
      </c>
      <c r="CR15" s="234">
        <v>0.73736360675316226</v>
      </c>
      <c r="CS15" s="234">
        <v>0.25724782373791705</v>
      </c>
      <c r="CT15" s="234">
        <f t="shared" si="57"/>
        <v>0.18722151349003857</v>
      </c>
      <c r="CU15" s="234">
        <f t="shared" si="58"/>
        <v>0.1042181293673617</v>
      </c>
      <c r="CV15" s="234">
        <v>3.1070390407081323E-2</v>
      </c>
      <c r="CW15" s="234">
        <v>3.1259163056714376E-2</v>
      </c>
      <c r="CX15" s="234">
        <v>4.1888575903566004E-2</v>
      </c>
      <c r="CY15" s="234">
        <v>3.4191819119483206E-2</v>
      </c>
      <c r="CZ15" s="234">
        <v>0.43232435464116337</v>
      </c>
      <c r="DA15" s="234">
        <f t="shared" si="59"/>
        <v>1.04167468849926</v>
      </c>
      <c r="DB15" s="234">
        <f t="shared" si="60"/>
        <v>0.25734650670430487</v>
      </c>
      <c r="DC15" s="234">
        <v>3.7434178383366811E-3</v>
      </c>
      <c r="DD15" s="234">
        <v>0.25360308886596816</v>
      </c>
      <c r="DE15" s="234">
        <v>0.86669684056240159</v>
      </c>
      <c r="DF15" s="234">
        <v>0.82471744204983521</v>
      </c>
      <c r="DG15" s="234">
        <f t="shared" si="61"/>
        <v>1.5060089028825798</v>
      </c>
      <c r="DH15" s="234">
        <f t="shared" si="62"/>
        <v>3.140454237012106</v>
      </c>
      <c r="DI15" s="234">
        <v>0.13138252537864395</v>
      </c>
      <c r="DJ15" s="234">
        <v>3.009071711633462</v>
      </c>
      <c r="DK15" s="234">
        <v>3.8217456978448507</v>
      </c>
      <c r="DL15" s="234">
        <v>0.7958369523912926</v>
      </c>
      <c r="DM15" s="234">
        <f t="shared" si="63"/>
        <v>5.3406728331331745</v>
      </c>
      <c r="DN15" s="234">
        <f t="shared" si="64"/>
        <v>5.4599979642798981</v>
      </c>
      <c r="DO15" s="234">
        <f t="shared" si="65"/>
        <v>2.131018945768412E-2</v>
      </c>
      <c r="DP15" s="234">
        <v>0.25243648553281578</v>
      </c>
      <c r="DQ15" s="234">
        <v>0.23112629607513166</v>
      </c>
      <c r="DR15" s="234">
        <f t="shared" si="66"/>
        <v>4.7868828748083638</v>
      </c>
      <c r="DS15" s="234">
        <f t="shared" si="67"/>
        <v>1.1406165780687672</v>
      </c>
      <c r="DT15" s="234">
        <f t="shared" si="68"/>
        <v>4.2330839239720149E-2</v>
      </c>
      <c r="DU15" s="234">
        <f t="shared" si="69"/>
        <v>4.8283257000388692E-2</v>
      </c>
      <c r="DV15" s="234">
        <f t="shared" si="70"/>
        <v>3.8491769216437817</v>
      </c>
      <c r="DW15" s="234">
        <f t="shared" si="71"/>
        <v>0.16537815676125542</v>
      </c>
      <c r="DX15" s="234">
        <v>3.2126071372943699</v>
      </c>
      <c r="DY15" s="234">
        <v>3.193632686662232</v>
      </c>
      <c r="DZ15" s="234">
        <v>2.3722244736695184</v>
      </c>
      <c r="EA15" s="234">
        <v>0.32994720889585233</v>
      </c>
      <c r="EB15" s="234">
        <v>1.1513554218885667</v>
      </c>
      <c r="EC15" s="234">
        <v>1.8974450632137946E-2</v>
      </c>
      <c r="ED15" s="234">
        <v>1.4164878122543302E-2</v>
      </c>
      <c r="EE15" s="234">
        <v>5.2518765686989308E-3</v>
      </c>
      <c r="EF15" s="234">
        <v>1.0061449078293573E-2</v>
      </c>
      <c r="EG15" s="234">
        <v>0.63656978434941192</v>
      </c>
      <c r="EH15" s="234">
        <v>0.74067855466057797</v>
      </c>
      <c r="EI15" s="234">
        <v>0.45358629837023451</v>
      </c>
      <c r="EJ15" s="234">
        <v>0.34947752805906851</v>
      </c>
      <c r="EK15" s="234">
        <f t="shared" si="72"/>
        <v>9.8970761862761769E-2</v>
      </c>
      <c r="EL15" s="234">
        <v>0.68026286828933558</v>
      </c>
      <c r="EM15" s="234">
        <v>0.13318774470481756</v>
      </c>
      <c r="EN15" s="234">
        <v>0.58129210642657381</v>
      </c>
      <c r="EO15" s="234">
        <v>8.7205164045362382E-2</v>
      </c>
      <c r="EP15" s="234">
        <v>0.84402880836796779</v>
      </c>
      <c r="EQ15" s="234">
        <v>1.4671662870832856</v>
      </c>
      <c r="ER15" s="234">
        <v>4.2883663638697502</v>
      </c>
      <c r="ES15" s="234">
        <v>3.6652288851544323</v>
      </c>
      <c r="ET15" s="234">
        <f t="shared" si="73"/>
        <v>4.5942341935359252</v>
      </c>
      <c r="EU15" s="234">
        <f t="shared" si="74"/>
        <v>5.1761232841803615</v>
      </c>
      <c r="EV15" s="234">
        <f t="shared" si="75"/>
        <v>5.0771517477045363</v>
      </c>
      <c r="EW15" s="234">
        <f t="shared" si="76"/>
        <v>1.1051138304721329</v>
      </c>
      <c r="EX15" s="234">
        <f t="shared" si="77"/>
        <v>0.11449177320520024</v>
      </c>
      <c r="EY15" s="234">
        <f t="shared" si="78"/>
        <v>0.12652644204434554</v>
      </c>
      <c r="FA15" s="234">
        <v>3.1572000000000005</v>
      </c>
      <c r="FB15" s="234">
        <v>0.85099999999999998</v>
      </c>
      <c r="FC15" s="234">
        <v>4.0081999999999995</v>
      </c>
      <c r="FD15" s="234">
        <f t="shared" si="79"/>
        <v>0.21231475475275688</v>
      </c>
      <c r="FE15" s="234">
        <v>6.13E-2</v>
      </c>
      <c r="FF15" s="234">
        <v>1.7342</v>
      </c>
      <c r="FG15" s="234">
        <v>4.8662000000000001</v>
      </c>
      <c r="FH15" s="234">
        <v>0.63340000000000007</v>
      </c>
      <c r="FI15" s="234">
        <v>5.4996</v>
      </c>
      <c r="FJ15" s="234">
        <f t="shared" si="80"/>
        <v>0.11517201251000074</v>
      </c>
      <c r="FK15" s="234">
        <v>8.3100000000000007E-2</v>
      </c>
      <c r="FL15" s="234">
        <v>0.20199999999999999</v>
      </c>
      <c r="FM15" s="234">
        <v>8.6447000000000003</v>
      </c>
      <c r="FN15" s="234">
        <v>0.72939999999999994</v>
      </c>
      <c r="FO15" s="234">
        <v>7.0859000000000005</v>
      </c>
      <c r="FP15" s="234">
        <v>0.82940000000000003</v>
      </c>
      <c r="FQ15" s="234">
        <f t="shared" si="81"/>
        <v>1.5959937228837811</v>
      </c>
      <c r="FR15" s="234">
        <f t="shared" si="82"/>
        <v>2.3366918458708801E-2</v>
      </c>
      <c r="FS15" s="234">
        <f t="shared" si="83"/>
        <v>3.7293455183236401E-2</v>
      </c>
      <c r="FT15" s="234">
        <v>2.8782999999999999</v>
      </c>
      <c r="FU15" s="234">
        <v>0.68940000000000001</v>
      </c>
      <c r="FV15" s="234">
        <v>3.5676999999999999</v>
      </c>
      <c r="FW15" s="234">
        <f t="shared" si="84"/>
        <v>0.19323373602040531</v>
      </c>
      <c r="FX15" s="234">
        <v>7.4000000000000003E-3</v>
      </c>
      <c r="FY15" s="234">
        <v>0.39529999999999998</v>
      </c>
      <c r="FZ15" s="234">
        <v>4.6494000000000009</v>
      </c>
      <c r="GA15" s="234">
        <v>0.73099999999999998</v>
      </c>
      <c r="GB15" s="234">
        <v>3.5035000000000003</v>
      </c>
      <c r="GC15" s="234">
        <v>0.41490000000000005</v>
      </c>
      <c r="GD15" s="234">
        <f t="shared" si="85"/>
        <v>1.3059011881021265</v>
      </c>
      <c r="GE15" s="234">
        <f t="shared" si="86"/>
        <v>8.5021723233105334E-2</v>
      </c>
      <c r="GF15" s="234">
        <f t="shared" si="87"/>
        <v>0.11102996938460243</v>
      </c>
      <c r="GG15" s="248">
        <v>1.9608057911068628</v>
      </c>
      <c r="GH15" s="248">
        <v>0.96963644665063975</v>
      </c>
      <c r="GI15" s="248">
        <f t="shared" si="88"/>
        <v>2.9304422377575028</v>
      </c>
      <c r="GJ15" s="248">
        <f t="shared" si="89"/>
        <v>0.3308839990624235</v>
      </c>
      <c r="GK15" s="248">
        <v>-0.20361742182325904</v>
      </c>
      <c r="GL15" s="248">
        <v>0.4395877954162572</v>
      </c>
      <c r="GM15" s="248">
        <v>0.64320521723951629</v>
      </c>
    </row>
    <row r="16" spans="1:195" ht="15">
      <c r="A16" s="129">
        <v>1986</v>
      </c>
      <c r="B16" s="234">
        <f t="shared" si="43"/>
        <v>3.7705619151921312</v>
      </c>
      <c r="C16" s="234">
        <f t="shared" si="44"/>
        <v>3.7553483149882565</v>
      </c>
      <c r="D16" s="234">
        <f t="shared" si="0"/>
        <v>1.6055104619452019</v>
      </c>
      <c r="E16" s="234">
        <f t="shared" si="1"/>
        <v>0.9899036891988312</v>
      </c>
      <c r="F16" s="234">
        <f t="shared" si="2"/>
        <v>1.1599341638442233</v>
      </c>
      <c r="G16" s="235">
        <f t="shared" si="3"/>
        <v>1.5213600203874786E-2</v>
      </c>
      <c r="H16" s="236">
        <f t="shared" si="4"/>
        <v>1.6453465428110392</v>
      </c>
      <c r="I16" s="237">
        <f t="shared" si="5"/>
        <v>0.62329665040390381</v>
      </c>
      <c r="J16" s="238">
        <f t="shared" si="6"/>
        <v>0.50703807266264045</v>
      </c>
      <c r="K16" s="239">
        <f>[11]A29!$N58</f>
        <v>0.14584255584264805</v>
      </c>
      <c r="L16" s="239">
        <f>[11]A29!$O58</f>
        <v>0.36916926390184679</v>
      </c>
      <c r="M16" s="239">
        <f>[11]A23!$K18</f>
        <v>1.6658755139519404E-2</v>
      </c>
      <c r="N16" s="240">
        <f>[11]A29!$S58</f>
        <v>0</v>
      </c>
      <c r="O16" s="236">
        <f t="shared" si="7"/>
        <v>2.125215372381092</v>
      </c>
      <c r="P16" s="237">
        <f t="shared" si="8"/>
        <v>0.98221381154129805</v>
      </c>
      <c r="Q16" s="238">
        <f t="shared" si="9"/>
        <v>0.4828656165361907</v>
      </c>
      <c r="R16" s="238">
        <f t="shared" si="10"/>
        <v>0.11675774001793447</v>
      </c>
      <c r="S16" s="239">
        <f>[11]A29!$AD58</f>
        <v>0.95006410878899294</v>
      </c>
      <c r="T16" s="239">
        <f>[11]A25!$K19</f>
        <v>0.49507264355998981</v>
      </c>
      <c r="U16" s="240">
        <f>[11]A29!$AH58</f>
        <v>0.4066859045033242</v>
      </c>
      <c r="V16" s="234">
        <f t="shared" si="11"/>
        <v>0.43636640368686258</v>
      </c>
      <c r="W16" s="234">
        <f t="shared" si="12"/>
        <v>0.56363359631313747</v>
      </c>
      <c r="X16" s="235">
        <f t="shared" si="13"/>
        <v>0.38822335025380716</v>
      </c>
      <c r="Y16" s="241">
        <f t="shared" si="45"/>
        <v>0.51220949895944601</v>
      </c>
      <c r="Z16" s="234">
        <f t="shared" si="14"/>
        <v>0.43825281849697306</v>
      </c>
      <c r="AA16" s="234">
        <f t="shared" si="15"/>
        <v>3.2553709195595977E-2</v>
      </c>
      <c r="AB16" s="234">
        <f t="shared" si="16"/>
        <v>0.34105443073427238</v>
      </c>
      <c r="AC16" s="242">
        <f>[11]A28!$K19</f>
        <v>0.4</v>
      </c>
      <c r="AD16" s="242">
        <f>[11]A27!$P19</f>
        <v>0.8</v>
      </c>
      <c r="AE16" s="234">
        <f t="shared" si="17"/>
        <v>0.37293108308901762</v>
      </c>
      <c r="AF16" s="243">
        <f t="shared" si="46"/>
        <v>0.61475084420159387</v>
      </c>
      <c r="AG16" s="243">
        <f t="shared" si="47"/>
        <v>0.51251634842468097</v>
      </c>
      <c r="AH16" s="244">
        <f>[11]A27!$G19</f>
        <v>0.21170538868925293</v>
      </c>
      <c r="AI16" s="239">
        <f>[11]A27!$H19</f>
        <v>0.4090324455428439</v>
      </c>
      <c r="AJ16" s="245">
        <f>[11]A27!$C19</f>
        <v>0.36916585496673437</v>
      </c>
      <c r="AK16" s="235">
        <f>[11]A28!$C19+[11]A28!$D19</f>
        <v>1.5582416260097594</v>
      </c>
      <c r="AL16" s="239">
        <f>[11]A28!$E19</f>
        <v>4.7268835935442496E-2</v>
      </c>
      <c r="AM16" s="239">
        <f>[11]A28!$J19</f>
        <v>0</v>
      </c>
      <c r="AN16" s="240">
        <f>[11]A25!$F19-[11]A25!$G19</f>
        <v>0.11675774001793447</v>
      </c>
      <c r="AO16" s="235">
        <f t="shared" si="48"/>
        <v>0.89733386798364012</v>
      </c>
      <c r="AP16" s="235">
        <f>[11]A29!$AM58</f>
        <v>2.4449397897642673E-2</v>
      </c>
      <c r="AQ16" s="235">
        <f>[11]A29!$AN58</f>
        <v>0.39012098061036149</v>
      </c>
      <c r="AR16" s="235">
        <f>[11]A29!$AO58</f>
        <v>0.48276348947563597</v>
      </c>
      <c r="AS16" s="235">
        <f t="shared" si="18"/>
        <v>1.5474260278978751</v>
      </c>
      <c r="AT16" s="249">
        <f t="shared" ref="AT16:AT22" si="90">AT15+(AT$23-AT$15)/8</f>
        <v>1.9127284743975024</v>
      </c>
      <c r="AU16" s="234">
        <f t="shared" si="19"/>
        <v>0.53203142148401272</v>
      </c>
      <c r="AV16" s="234">
        <f>[11]A29!$AS58</f>
        <v>0.53203142148401394</v>
      </c>
      <c r="AW16" s="234">
        <f t="shared" si="20"/>
        <v>-1.2212453270876722E-15</v>
      </c>
      <c r="AX16" s="234">
        <f t="shared" si="21"/>
        <v>1.0000000000000022</v>
      </c>
      <c r="AY16" s="234">
        <f t="shared" si="22"/>
        <v>0.8973338679836409</v>
      </c>
      <c r="AZ16" s="236">
        <f t="shared" si="23"/>
        <v>3.7705619151921299</v>
      </c>
      <c r="BA16" s="238">
        <f t="shared" si="50"/>
        <v>3.7553483149882556</v>
      </c>
      <c r="BB16" s="238">
        <f t="shared" si="24"/>
        <v>1.2761772789091923</v>
      </c>
      <c r="BC16" s="238">
        <f t="shared" si="25"/>
        <v>1.5818371680954233</v>
      </c>
      <c r="BD16" s="238">
        <f t="shared" si="26"/>
        <v>0.89733386798364012</v>
      </c>
      <c r="BE16" s="238">
        <f t="shared" si="27"/>
        <v>1.6299598598428446</v>
      </c>
      <c r="BF16" s="238">
        <f t="shared" si="27"/>
        <v>1.3800246698091927</v>
      </c>
      <c r="BG16" s="245">
        <f t="shared" si="27"/>
        <v>0.7453637853362185</v>
      </c>
      <c r="BH16" s="234">
        <f t="shared" si="27"/>
        <v>2.8666594005887145</v>
      </c>
      <c r="BI16" s="234">
        <f t="shared" si="28"/>
        <v>2.8514458003848402</v>
      </c>
      <c r="BJ16" s="234">
        <f t="shared" si="29"/>
        <v>1.52136002038743E-2</v>
      </c>
      <c r="BK16" s="235">
        <f>[11]A29!$AW58</f>
        <v>0.10617507082585367</v>
      </c>
      <c r="BL16" s="235">
        <f>[11]A29!$AY58</f>
        <v>9.0961470621978888E-2</v>
      </c>
      <c r="BM16" s="235">
        <f>[11]A29!$AZ58</f>
        <v>2.0300022784504719E-2</v>
      </c>
      <c r="BN16" s="234">
        <f t="shared" si="30"/>
        <v>1.5213600203874786E-2</v>
      </c>
      <c r="BO16" s="236">
        <f t="shared" si="31"/>
        <v>0</v>
      </c>
      <c r="BP16" s="246">
        <f>[11]A29!$C58</f>
        <v>3.7705619151921308</v>
      </c>
      <c r="BQ16" s="247">
        <f t="shared" si="32"/>
        <v>0</v>
      </c>
      <c r="BR16" s="234">
        <f t="shared" si="33"/>
        <v>0.75930261621917161</v>
      </c>
      <c r="BS16" s="234">
        <f t="shared" si="51"/>
        <v>3.190012260085829E-2</v>
      </c>
      <c r="BT16" s="234">
        <f t="shared" si="52"/>
        <v>2.4221846548544024E-2</v>
      </c>
      <c r="BU16" s="234">
        <f t="shared" si="34"/>
        <v>3.8155683977989782E-2</v>
      </c>
      <c r="BV16" s="234">
        <f t="shared" si="35"/>
        <v>3.1311600155217438E-2</v>
      </c>
      <c r="BW16" s="234">
        <f t="shared" si="36"/>
        <v>0.93053271586679276</v>
      </c>
      <c r="BX16" s="234">
        <f t="shared" si="37"/>
        <v>1.6658755139519404E-2</v>
      </c>
      <c r="BY16" s="234">
        <f t="shared" si="38"/>
        <v>0.49507264355998981</v>
      </c>
      <c r="BZ16" s="234">
        <f t="shared" si="39"/>
        <v>2.0300022784504719E-2</v>
      </c>
      <c r="CA16" s="234">
        <f t="shared" si="40"/>
        <v>0.53203142148401394</v>
      </c>
      <c r="CB16" s="234">
        <f t="shared" si="53"/>
        <v>0</v>
      </c>
      <c r="CC16" s="236">
        <v>4.0362782179758474</v>
      </c>
      <c r="CD16" s="238">
        <f t="shared" si="41"/>
        <v>9.9119472014903634E-2</v>
      </c>
      <c r="CE16" s="234">
        <f t="shared" si="54"/>
        <v>3.6362044521048249</v>
      </c>
      <c r="CF16" s="234">
        <f t="shared" si="42"/>
        <v>2.3287104360480217</v>
      </c>
      <c r="CG16" s="234">
        <f t="shared" si="42"/>
        <v>2.1447001124135414</v>
      </c>
      <c r="CH16" s="234">
        <f t="shared" si="42"/>
        <v>0.41022273340225546</v>
      </c>
      <c r="CI16" s="234">
        <f t="shared" si="42"/>
        <v>0.98200163946524888</v>
      </c>
      <c r="CJ16" s="234">
        <f t="shared" si="42"/>
        <v>0.75247573954603697</v>
      </c>
      <c r="CK16" s="234">
        <f t="shared" si="42"/>
        <v>0.83720609635673826</v>
      </c>
      <c r="CL16" s="234">
        <v>3.373647808281659</v>
      </c>
      <c r="CM16" s="234">
        <f t="shared" si="55"/>
        <v>2.1391349202224408</v>
      </c>
      <c r="CN16" s="234">
        <f t="shared" si="56"/>
        <v>2.0337240777063261</v>
      </c>
      <c r="CO16" s="234">
        <v>0.37417002489821571</v>
      </c>
      <c r="CP16" s="234">
        <v>0.94588597422591614</v>
      </c>
      <c r="CQ16" s="234">
        <v>0.71366807858219417</v>
      </c>
      <c r="CR16" s="234">
        <v>0.7992111896471078</v>
      </c>
      <c r="CS16" s="234">
        <v>0.26255664382316568</v>
      </c>
      <c r="CT16" s="234">
        <f t="shared" si="57"/>
        <v>0.18957551582558085</v>
      </c>
      <c r="CU16" s="234">
        <f t="shared" si="58"/>
        <v>0.1109760347072153</v>
      </c>
      <c r="CV16" s="234">
        <v>3.6052708504039729E-2</v>
      </c>
      <c r="CW16" s="234">
        <v>3.6115665239332746E-2</v>
      </c>
      <c r="CX16" s="234">
        <v>3.8807660963842819E-2</v>
      </c>
      <c r="CY16" s="234">
        <v>3.7994906709630474E-2</v>
      </c>
      <c r="CZ16" s="234">
        <v>0.40007376587102211</v>
      </c>
      <c r="DA16" s="234">
        <f t="shared" si="59"/>
        <v>1.0468670718322508</v>
      </c>
      <c r="DB16" s="234">
        <f t="shared" si="60"/>
        <v>0.28833311678187212</v>
      </c>
      <c r="DC16" s="234">
        <v>3.9739358661192246E-3</v>
      </c>
      <c r="DD16" s="234">
        <v>0.28435918091575291</v>
      </c>
      <c r="DE16" s="234">
        <v>0.93512642274310076</v>
      </c>
      <c r="DF16" s="234">
        <v>0.73580336261109147</v>
      </c>
      <c r="DG16" s="234">
        <f t="shared" si="61"/>
        <v>1.5070196455485685</v>
      </c>
      <c r="DH16" s="234">
        <f t="shared" si="62"/>
        <v>3.4302961124681675</v>
      </c>
      <c r="DI16" s="234">
        <v>0.13832778961592432</v>
      </c>
      <c r="DJ16" s="234">
        <v>3.2919683228522429</v>
      </c>
      <c r="DK16" s="234">
        <v>4.2015123954056444</v>
      </c>
      <c r="DL16" s="234">
        <v>0.93691933891169898</v>
      </c>
      <c r="DM16" s="234">
        <f t="shared" si="63"/>
        <v>5.8633293416635812</v>
      </c>
      <c r="DN16" s="234">
        <f t="shared" si="64"/>
        <v>5.9738449145054835</v>
      </c>
      <c r="DO16" s="234">
        <f t="shared" si="65"/>
        <v>8.2235850527518917E-3</v>
      </c>
      <c r="DP16" s="234">
        <v>0.27623993035705002</v>
      </c>
      <c r="DQ16" s="234">
        <v>0.26801634530429813</v>
      </c>
      <c r="DR16" s="234">
        <f t="shared" si="66"/>
        <v>4.8825971534288417</v>
      </c>
      <c r="DS16" s="234">
        <f t="shared" si="67"/>
        <v>1.2234973983692889</v>
      </c>
      <c r="DT16" s="234">
        <f t="shared" si="68"/>
        <v>4.4864965384941634E-2</v>
      </c>
      <c r="DU16" s="234">
        <f t="shared" si="69"/>
        <v>5.4892168426404292E-2</v>
      </c>
      <c r="DV16" s="234">
        <f t="shared" si="70"/>
        <v>3.7979564488697242</v>
      </c>
      <c r="DW16" s="234">
        <f t="shared" si="71"/>
        <v>0.15443551824326132</v>
      </c>
      <c r="DX16" s="234">
        <v>3.2114170764231917</v>
      </c>
      <c r="DY16" s="234">
        <v>3.1918285372426771</v>
      </c>
      <c r="DZ16" s="234">
        <v>2.2976320699254402</v>
      </c>
      <c r="EA16" s="234">
        <v>0.33195415614370155</v>
      </c>
      <c r="EB16" s="234">
        <v>1.2261506234609383</v>
      </c>
      <c r="EC16" s="234">
        <v>1.9588539180514494E-2</v>
      </c>
      <c r="ED16" s="234">
        <v>1.388355597498207E-2</v>
      </c>
      <c r="EE16" s="234">
        <v>5.1163398094193849E-3</v>
      </c>
      <c r="EF16" s="234">
        <v>1.0821323014951806E-2</v>
      </c>
      <c r="EG16" s="234">
        <v>0.58653937244653231</v>
      </c>
      <c r="EH16" s="234">
        <v>0.71928917386582536</v>
      </c>
      <c r="EI16" s="234">
        <v>0.47233489052085786</v>
      </c>
      <c r="EJ16" s="234">
        <v>0.33958508910156493</v>
      </c>
      <c r="EK16" s="234">
        <f t="shared" si="72"/>
        <v>6.3337743672541413E-2</v>
      </c>
      <c r="EL16" s="234">
        <v>0.6357241522062772</v>
      </c>
      <c r="EM16" s="234">
        <v>0.14009712827490289</v>
      </c>
      <c r="EN16" s="234">
        <v>0.57238640853373579</v>
      </c>
      <c r="EO16" s="234">
        <v>0.14089794046791587</v>
      </c>
      <c r="EP16" s="234">
        <v>0.72899362033144943</v>
      </c>
      <c r="EQ16" s="234">
        <v>1.4328082401354387</v>
      </c>
      <c r="ER16" s="234">
        <v>4.4675319147376102</v>
      </c>
      <c r="ES16" s="234">
        <v>3.7637172949336208</v>
      </c>
      <c r="ET16" s="234">
        <f t="shared" si="73"/>
        <v>4.463613039901686</v>
      </c>
      <c r="EU16" s="234">
        <f t="shared" si="74"/>
        <v>5.3402743305110754</v>
      </c>
      <c r="EV16" s="234">
        <f t="shared" si="75"/>
        <v>5.2769373012115883</v>
      </c>
      <c r="EW16" s="234">
        <f t="shared" si="76"/>
        <v>1.1822120900802406</v>
      </c>
      <c r="EX16" s="234">
        <f t="shared" si="77"/>
        <v>0.10846943517830229</v>
      </c>
      <c r="EY16" s="234">
        <f t="shared" si="78"/>
        <v>0.12823387767196393</v>
      </c>
      <c r="FA16" s="234">
        <v>3.3692000000000002</v>
      </c>
      <c r="FB16" s="234">
        <v>0.82819999999999994</v>
      </c>
      <c r="FC16" s="234">
        <v>4.1974</v>
      </c>
      <c r="FD16" s="234">
        <f t="shared" si="79"/>
        <v>0.19731262209939485</v>
      </c>
      <c r="FE16" s="234">
        <v>5.2900000000000003E-2</v>
      </c>
      <c r="FF16" s="234">
        <v>1.7205000000000001</v>
      </c>
      <c r="FG16" s="234">
        <v>5.2999000000000001</v>
      </c>
      <c r="FH16" s="234">
        <v>0.62729999999999997</v>
      </c>
      <c r="FI16" s="234">
        <v>5.9271000000000003</v>
      </c>
      <c r="FJ16" s="234">
        <f t="shared" si="80"/>
        <v>0.10583590626107202</v>
      </c>
      <c r="FK16" s="234">
        <v>0.1134</v>
      </c>
      <c r="FL16" s="234">
        <v>0.24239999999999998</v>
      </c>
      <c r="FM16" s="234">
        <v>9.4230999999999998</v>
      </c>
      <c r="FN16" s="234">
        <v>0.75529999999999997</v>
      </c>
      <c r="FO16" s="234">
        <v>7.7753999999999994</v>
      </c>
      <c r="FP16" s="234">
        <v>0.89239999999999997</v>
      </c>
      <c r="FQ16" s="234">
        <f t="shared" si="81"/>
        <v>1.6208438687926794</v>
      </c>
      <c r="FR16" s="234">
        <f t="shared" si="82"/>
        <v>2.5724018635056401E-2</v>
      </c>
      <c r="FS16" s="234">
        <f t="shared" si="83"/>
        <v>4.1694617885339798E-2</v>
      </c>
      <c r="FT16" s="234">
        <v>2.9182999999999999</v>
      </c>
      <c r="FU16" s="234">
        <v>0.67069999999999996</v>
      </c>
      <c r="FV16" s="234">
        <v>3.5888999999999998</v>
      </c>
      <c r="FW16" s="234">
        <f t="shared" si="84"/>
        <v>0.18688177435983169</v>
      </c>
      <c r="FX16" s="234">
        <v>2.5600000000000001E-2</v>
      </c>
      <c r="FY16" s="234">
        <v>0.40990000000000004</v>
      </c>
      <c r="FZ16" s="234">
        <v>4.6904000000000003</v>
      </c>
      <c r="GA16" s="234">
        <v>0.72430000000000005</v>
      </c>
      <c r="GB16" s="234">
        <v>3.5492000000000004</v>
      </c>
      <c r="GC16" s="234">
        <v>0.41689999999999999</v>
      </c>
      <c r="GD16" s="234">
        <f t="shared" si="85"/>
        <v>1.3163079168186795</v>
      </c>
      <c r="GE16" s="234">
        <f t="shared" si="86"/>
        <v>8.739126726931605E-2</v>
      </c>
      <c r="GF16" s="234">
        <f t="shared" si="87"/>
        <v>0.11503381696741787</v>
      </c>
      <c r="GG16" s="248">
        <v>2.2963238022906873</v>
      </c>
      <c r="GH16" s="248">
        <v>1.0936677197128981</v>
      </c>
      <c r="GI16" s="248">
        <f t="shared" si="88"/>
        <v>3.3899915220035854</v>
      </c>
      <c r="GJ16" s="248">
        <f t="shared" si="89"/>
        <v>0.32261665334977241</v>
      </c>
      <c r="GK16" s="248">
        <v>-0.2110871759151618</v>
      </c>
      <c r="GL16" s="248">
        <v>0.48830627847389196</v>
      </c>
      <c r="GM16" s="248">
        <v>0.69939345438905387</v>
      </c>
    </row>
    <row r="17" spans="1:195" ht="15">
      <c r="A17" s="129">
        <v>1987</v>
      </c>
      <c r="B17" s="234">
        <f t="shared" si="43"/>
        <v>3.7693057271367305</v>
      </c>
      <c r="C17" s="234">
        <f t="shared" si="44"/>
        <v>3.7829214342325743</v>
      </c>
      <c r="D17" s="234">
        <f t="shared" si="0"/>
        <v>1.5596566526156026</v>
      </c>
      <c r="E17" s="234">
        <f t="shared" si="1"/>
        <v>0.99682094623382622</v>
      </c>
      <c r="F17" s="234">
        <f t="shared" si="2"/>
        <v>1.2264438353831455</v>
      </c>
      <c r="G17" s="235">
        <f t="shared" si="3"/>
        <v>-1.3615707095844143E-2</v>
      </c>
      <c r="H17" s="236">
        <f t="shared" si="4"/>
        <v>1.6646473756948814</v>
      </c>
      <c r="I17" s="237">
        <f t="shared" si="5"/>
        <v>0.60549513092406748</v>
      </c>
      <c r="J17" s="238">
        <f t="shared" si="6"/>
        <v>0.50760076928793707</v>
      </c>
      <c r="K17" s="239">
        <f>[11]A29!$N59</f>
        <v>0.13571268271438031</v>
      </c>
      <c r="L17" s="239">
        <f>[11]A29!$O59</f>
        <v>0.41583879276849656</v>
      </c>
      <c r="M17" s="239">
        <f>[11]A23!$K19</f>
        <v>1.9232404450316803E-2</v>
      </c>
      <c r="N17" s="240">
        <f>[11]A29!$S59</f>
        <v>0</v>
      </c>
      <c r="O17" s="236">
        <f t="shared" si="7"/>
        <v>2.1046583514418491</v>
      </c>
      <c r="P17" s="237">
        <f t="shared" si="8"/>
        <v>0.95416152169153523</v>
      </c>
      <c r="Q17" s="238">
        <f t="shared" si="9"/>
        <v>0.48922017694588921</v>
      </c>
      <c r="R17" s="238">
        <f t="shared" si="10"/>
        <v>0.12361008076510395</v>
      </c>
      <c r="S17" s="239">
        <f>[11]A29!$AD59</f>
        <v>0.95819085277949223</v>
      </c>
      <c r="T17" s="239">
        <f>[11]A25!$K20</f>
        <v>0.49787636137102625</v>
      </c>
      <c r="U17" s="240">
        <f>[11]A29!$AH59</f>
        <v>0.42052428074017134</v>
      </c>
      <c r="V17" s="234">
        <f t="shared" si="11"/>
        <v>0.44163235783991284</v>
      </c>
      <c r="W17" s="234">
        <f t="shared" si="12"/>
        <v>0.55836764216008716</v>
      </c>
      <c r="X17" s="235">
        <f t="shared" si="13"/>
        <v>0.38822335025380711</v>
      </c>
      <c r="Y17" s="241">
        <f t="shared" si="45"/>
        <v>0.50921960579354453</v>
      </c>
      <c r="Z17" s="234">
        <f t="shared" si="14"/>
        <v>0.45476474581913917</v>
      </c>
      <c r="AA17" s="234">
        <f t="shared" si="15"/>
        <v>3.7192184162202824E-2</v>
      </c>
      <c r="AB17" s="234">
        <f t="shared" si="16"/>
        <v>0.34792999729142488</v>
      </c>
      <c r="AC17" s="242">
        <f>[11]A28!$K20</f>
        <v>0.4</v>
      </c>
      <c r="AD17" s="242">
        <f>[11]A27!$P20</f>
        <v>0.8</v>
      </c>
      <c r="AE17" s="234">
        <f t="shared" si="17"/>
        <v>0.35678016133730134</v>
      </c>
      <c r="AF17" s="243">
        <f t="shared" si="46"/>
        <v>0.60796255169139524</v>
      </c>
      <c r="AG17" s="243">
        <f t="shared" si="47"/>
        <v>0.50877273262877909</v>
      </c>
      <c r="AH17" s="244">
        <f>[11]A27!$G20</f>
        <v>0.22308401887057233</v>
      </c>
      <c r="AI17" s="239">
        <f>[11]A27!$H20</f>
        <v>0.41809098934154793</v>
      </c>
      <c r="AJ17" s="245">
        <f>[11]A27!$C20</f>
        <v>0.35564593802170591</v>
      </c>
      <c r="AK17" s="235">
        <f>[11]A28!$C20+[11]A28!$D20</f>
        <v>1.5137378273101687</v>
      </c>
      <c r="AL17" s="239">
        <f>[11]A28!$E20</f>
        <v>4.5918825305433987E-2</v>
      </c>
      <c r="AM17" s="239">
        <f>[11]A28!$J20</f>
        <v>0</v>
      </c>
      <c r="AN17" s="240">
        <f>[11]A25!$F20-[11]A25!$G20</f>
        <v>0.12361008076510395</v>
      </c>
      <c r="AO17" s="235">
        <f t="shared" si="48"/>
        <v>0.96712107190366192</v>
      </c>
      <c r="AP17" s="235">
        <f>[11]A29!$AM59</f>
        <v>2.3751116537293442E-2</v>
      </c>
      <c r="AQ17" s="235">
        <f>[11]A29!$AN59</f>
        <v>0.39839072688988852</v>
      </c>
      <c r="AR17" s="235">
        <f>[11]A29!$AO59</f>
        <v>0.54497922847647995</v>
      </c>
      <c r="AS17" s="235">
        <f t="shared" si="18"/>
        <v>1.6025152967216445</v>
      </c>
      <c r="AT17" s="249">
        <f t="shared" si="90"/>
        <v>2.0254569487950045</v>
      </c>
      <c r="AU17" s="234">
        <f t="shared" si="19"/>
        <v>0.54417941983030182</v>
      </c>
      <c r="AV17" s="234">
        <f>[11]A29!$AS59</f>
        <v>0.54417941983030116</v>
      </c>
      <c r="AW17" s="234">
        <f t="shared" si="20"/>
        <v>0</v>
      </c>
      <c r="AX17" s="234">
        <f t="shared" si="21"/>
        <v>0.99999999999999878</v>
      </c>
      <c r="AY17" s="234">
        <f t="shared" si="22"/>
        <v>0.96712107190366114</v>
      </c>
      <c r="AZ17" s="236">
        <f t="shared" si="23"/>
        <v>3.7693057271367305</v>
      </c>
      <c r="BA17" s="238">
        <f t="shared" si="50"/>
        <v>3.7829214342325748</v>
      </c>
      <c r="BB17" s="238">
        <f t="shared" si="24"/>
        <v>1.2488085829263849</v>
      </c>
      <c r="BC17" s="238">
        <f t="shared" si="25"/>
        <v>1.5669917794025283</v>
      </c>
      <c r="BD17" s="238">
        <f t="shared" si="26"/>
        <v>0.96712107190366192</v>
      </c>
      <c r="BE17" s="238">
        <f t="shared" si="27"/>
        <v>1.5834077691528963</v>
      </c>
      <c r="BF17" s="238">
        <f t="shared" si="27"/>
        <v>1.3952116731237147</v>
      </c>
      <c r="BG17" s="245">
        <f t="shared" si="27"/>
        <v>0.80430199195596419</v>
      </c>
      <c r="BH17" s="234">
        <f t="shared" si="27"/>
        <v>2.9765449422696335</v>
      </c>
      <c r="BI17" s="234">
        <f t="shared" si="28"/>
        <v>2.9901606493654773</v>
      </c>
      <c r="BJ17" s="234">
        <f t="shared" si="29"/>
        <v>-1.361570709584381E-2</v>
      </c>
      <c r="BK17" s="235">
        <f>[11]A29!$AW59</f>
        <v>0.11259686708173833</v>
      </c>
      <c r="BL17" s="235">
        <f>[11]A29!$AY59</f>
        <v>0.12621257417758247</v>
      </c>
      <c r="BM17" s="235">
        <f>[11]A29!$AZ59</f>
        <v>2.7070654008958098E-2</v>
      </c>
      <c r="BN17" s="234">
        <f>BK17-BL17</f>
        <v>-1.3615707095844143E-2</v>
      </c>
      <c r="BO17" s="236">
        <f t="shared" si="31"/>
        <v>0</v>
      </c>
      <c r="BP17" s="246">
        <f>[11]A29!$C59</f>
        <v>3.7693057271367305</v>
      </c>
      <c r="BQ17" s="247">
        <f t="shared" si="32"/>
        <v>0</v>
      </c>
      <c r="BR17" s="234">
        <f t="shared" si="33"/>
        <v>0.79043688888349295</v>
      </c>
      <c r="BS17" s="234">
        <f t="shared" si="51"/>
        <v>4.2209295411724863E-2</v>
      </c>
      <c r="BT17" s="234">
        <f t="shared" si="52"/>
        <v>3.3363784147208093E-2</v>
      </c>
      <c r="BU17" s="234">
        <f t="shared" si="34"/>
        <v>4.9745824671943502E-2</v>
      </c>
      <c r="BV17" s="234">
        <f t="shared" si="35"/>
        <v>3.5342028289703245E-2</v>
      </c>
      <c r="BW17" s="234">
        <f t="shared" si="36"/>
        <v>0.91491214703835322</v>
      </c>
      <c r="BX17" s="234">
        <f t="shared" si="37"/>
        <v>1.9232404450316803E-2</v>
      </c>
      <c r="BY17" s="234">
        <f t="shared" si="38"/>
        <v>0.49787636137102625</v>
      </c>
      <c r="BZ17" s="234">
        <f t="shared" si="39"/>
        <v>2.7070654008958098E-2</v>
      </c>
      <c r="CA17" s="234">
        <f t="shared" si="40"/>
        <v>0.54417941983030116</v>
      </c>
      <c r="CB17" s="234">
        <f t="shared" si="53"/>
        <v>-3.8163916471489756E-17</v>
      </c>
      <c r="CC17" s="236">
        <v>4.0465081809754535</v>
      </c>
      <c r="CD17" s="238">
        <f t="shared" si="41"/>
        <v>9.0742226608489435E-2</v>
      </c>
      <c r="CE17" s="234">
        <f t="shared" si="54"/>
        <v>3.6793190186442724</v>
      </c>
      <c r="CF17" s="234">
        <f t="shared" si="42"/>
        <v>2.3366898912410181</v>
      </c>
      <c r="CG17" s="234">
        <f t="shared" si="42"/>
        <v>2.1961370901144606</v>
      </c>
      <c r="CH17" s="234">
        <f t="shared" si="42"/>
        <v>0.41804906608792386</v>
      </c>
      <c r="CI17" s="234">
        <f t="shared" si="42"/>
        <v>1.001237841935275</v>
      </c>
      <c r="CJ17" s="234">
        <f t="shared" si="42"/>
        <v>0.77685018209126167</v>
      </c>
      <c r="CK17" s="234">
        <f t="shared" si="42"/>
        <v>0.8535079627112061</v>
      </c>
      <c r="CL17" s="234">
        <v>3.4168613996693389</v>
      </c>
      <c r="CM17" s="234">
        <f t="shared" si="55"/>
        <v>2.1494960186443972</v>
      </c>
      <c r="CN17" s="234">
        <f t="shared" si="56"/>
        <v>2.0835976591371965</v>
      </c>
      <c r="CO17" s="234">
        <v>0.38080419962372208</v>
      </c>
      <c r="CP17" s="234">
        <v>0.96187155720234596</v>
      </c>
      <c r="CQ17" s="234">
        <v>0.74092190231112831</v>
      </c>
      <c r="CR17" s="234">
        <v>0.81623227811225485</v>
      </c>
      <c r="CS17" s="234">
        <v>0.26245761897493353</v>
      </c>
      <c r="CT17" s="234">
        <f t="shared" si="57"/>
        <v>0.18719387259662074</v>
      </c>
      <c r="CU17" s="234">
        <f t="shared" si="58"/>
        <v>0.11253943097726403</v>
      </c>
      <c r="CV17" s="234">
        <v>3.7244866464201776E-2</v>
      </c>
      <c r="CW17" s="234">
        <v>3.9366284732928955E-2</v>
      </c>
      <c r="CX17" s="234">
        <v>3.5928279780133299E-2</v>
      </c>
      <c r="CY17" s="234">
        <v>3.7275684598951253E-2</v>
      </c>
      <c r="CZ17" s="234">
        <v>0.36718916233118098</v>
      </c>
      <c r="DA17" s="234">
        <f t="shared" si="59"/>
        <v>1.03131569175437</v>
      </c>
      <c r="DB17" s="234">
        <f t="shared" si="60"/>
        <v>0.28984742182948142</v>
      </c>
      <c r="DC17" s="234">
        <v>4.1227665566129354E-3</v>
      </c>
      <c r="DD17" s="234">
        <v>0.2857246552728685</v>
      </c>
      <c r="DE17" s="234">
        <v>0.95397395125267037</v>
      </c>
      <c r="DF17" s="234">
        <v>0.709589604777627</v>
      </c>
      <c r="DG17" s="234">
        <f t="shared" si="61"/>
        <v>1.476222688871625</v>
      </c>
      <c r="DH17" s="234">
        <f t="shared" si="62"/>
        <v>3.5557137308215188</v>
      </c>
      <c r="DI17" s="234">
        <v>0.13842396581860555</v>
      </c>
      <c r="DJ17" s="234">
        <v>3.4172897650029133</v>
      </c>
      <c r="DK17" s="234">
        <v>4.3223468149155169</v>
      </c>
      <c r="DL17" s="234">
        <v>0.97467542241211891</v>
      </c>
      <c r="DM17" s="234">
        <f t="shared" si="63"/>
        <v>6.0416982427654613</v>
      </c>
      <c r="DN17" s="234">
        <f t="shared" si="64"/>
        <v>6.1298287288793931</v>
      </c>
      <c r="DO17" s="234">
        <f t="shared" si="65"/>
        <v>-6.9974752379103333E-3</v>
      </c>
      <c r="DP17" s="234">
        <v>0.28673407457758782</v>
      </c>
      <c r="DQ17" s="234">
        <v>0.29373154981549815</v>
      </c>
      <c r="DR17" s="234">
        <f t="shared" si="66"/>
        <v>4.8442282718670135</v>
      </c>
      <c r="DS17" s="234">
        <f t="shared" si="67"/>
        <v>1.2653880834804048</v>
      </c>
      <c r="DT17" s="234">
        <f t="shared" si="68"/>
        <v>4.7918394266326561E-2</v>
      </c>
      <c r="DU17" s="234">
        <f t="shared" si="69"/>
        <v>6.0635365084125384E-2</v>
      </c>
      <c r="DV17" s="234">
        <f t="shared" si="70"/>
        <v>3.8207559411880263</v>
      </c>
      <c r="DW17" s="234">
        <f t="shared" si="71"/>
        <v>0.14868728635055303</v>
      </c>
      <c r="DX17" s="234">
        <v>3.2526581084850257</v>
      </c>
      <c r="DY17" s="234">
        <v>3.2317324565957204</v>
      </c>
      <c r="DZ17" s="234">
        <v>2.3046730568130465</v>
      </c>
      <c r="EA17" s="234">
        <v>0.34891440381833549</v>
      </c>
      <c r="EB17" s="234">
        <v>1.27597380360101</v>
      </c>
      <c r="EC17" s="234">
        <v>2.0925651889304862E-2</v>
      </c>
      <c r="ED17" s="234">
        <v>1.410842553113369E-2</v>
      </c>
      <c r="EE17" s="234">
        <v>5.1590187535483925E-3</v>
      </c>
      <c r="EF17" s="234">
        <v>1.1976245111719566E-2</v>
      </c>
      <c r="EG17" s="234">
        <v>0.56809783270300085</v>
      </c>
      <c r="EH17" s="234">
        <v>0.71945639249912297</v>
      </c>
      <c r="EI17" s="234">
        <v>0.49378724319196121</v>
      </c>
      <c r="EJ17" s="234">
        <v>0.3424286833958391</v>
      </c>
      <c r="EK17" s="234">
        <f t="shared" si="72"/>
        <v>6.2725804098662019E-2</v>
      </c>
      <c r="EL17" s="234">
        <v>0.64639725484341182</v>
      </c>
      <c r="EM17" s="234">
        <v>0.15143719924098564</v>
      </c>
      <c r="EN17" s="234">
        <v>0.5836714507447498</v>
      </c>
      <c r="EO17" s="234">
        <v>0.15560644567125143</v>
      </c>
      <c r="EP17" s="234">
        <v>0.71449331341341982</v>
      </c>
      <c r="EQ17" s="234">
        <v>1.4342869315119788</v>
      </c>
      <c r="ER17" s="234">
        <v>4.6315365420111467</v>
      </c>
      <c r="ES17" s="234">
        <v>3.911742923912588</v>
      </c>
      <c r="ET17" s="234">
        <f t="shared" si="73"/>
        <v>4.472524806355282</v>
      </c>
      <c r="EU17" s="234">
        <f t="shared" si="74"/>
        <v>5.5421216560211572</v>
      </c>
      <c r="EV17" s="234">
        <f t="shared" si="75"/>
        <v>5.4793972077749915</v>
      </c>
      <c r="EW17" s="234">
        <f t="shared" si="76"/>
        <v>1.2251239389413746</v>
      </c>
      <c r="EX17" s="234">
        <f t="shared" si="77"/>
        <v>0.1065211059925623</v>
      </c>
      <c r="EY17" s="234">
        <f t="shared" si="78"/>
        <v>0.13050155695399959</v>
      </c>
      <c r="FA17" s="234">
        <v>3.4999000000000002</v>
      </c>
      <c r="FB17" s="234">
        <v>0.79890000000000005</v>
      </c>
      <c r="FC17" s="234">
        <v>4.2988</v>
      </c>
      <c r="FD17" s="234">
        <f t="shared" si="79"/>
        <v>0.18584256071461805</v>
      </c>
      <c r="FE17" s="234">
        <v>8.0799999999999997E-2</v>
      </c>
      <c r="FF17" s="234">
        <v>1.6627000000000001</v>
      </c>
      <c r="FG17" s="234">
        <v>6.1086999999999998</v>
      </c>
      <c r="FH17" s="234">
        <v>0.70760000000000001</v>
      </c>
      <c r="FI17" s="234">
        <v>6.8163</v>
      </c>
      <c r="FJ17" s="234">
        <f t="shared" si="80"/>
        <v>0.10380998488916274</v>
      </c>
      <c r="FK17" s="234">
        <v>0.15109999999999998</v>
      </c>
      <c r="FL17" s="234">
        <v>0.34090000000000004</v>
      </c>
      <c r="FM17" s="234">
        <v>10.347899999999999</v>
      </c>
      <c r="FN17" s="234">
        <v>0.79059999999999997</v>
      </c>
      <c r="FO17" s="234">
        <v>8.6165000000000003</v>
      </c>
      <c r="FP17" s="234">
        <v>0.94079999999999997</v>
      </c>
      <c r="FQ17" s="234">
        <f t="shared" si="81"/>
        <v>1.5525265558422852</v>
      </c>
      <c r="FR17" s="234">
        <f t="shared" si="82"/>
        <v>3.2943882333613589E-2</v>
      </c>
      <c r="FS17" s="234">
        <f t="shared" si="83"/>
        <v>5.1146252175478607E-2</v>
      </c>
      <c r="FT17" s="234">
        <v>3.0106999999999999</v>
      </c>
      <c r="FU17" s="234">
        <v>0.67049999999999998</v>
      </c>
      <c r="FV17" s="234">
        <v>3.6812</v>
      </c>
      <c r="FW17" s="234">
        <f t="shared" si="84"/>
        <v>0.18214169292621971</v>
      </c>
      <c r="FX17" s="234">
        <v>5.9800000000000006E-2</v>
      </c>
      <c r="FY17" s="234">
        <v>0.43790000000000001</v>
      </c>
      <c r="FZ17" s="234">
        <v>4.8474000000000004</v>
      </c>
      <c r="GA17" s="234">
        <v>0.72970000000000002</v>
      </c>
      <c r="GB17" s="234">
        <v>3.6867999999999999</v>
      </c>
      <c r="GC17" s="234">
        <v>0.43090000000000006</v>
      </c>
      <c r="GD17" s="234">
        <f t="shared" si="85"/>
        <v>1.3385431048765672</v>
      </c>
      <c r="GE17" s="234">
        <f t="shared" si="86"/>
        <v>9.0337087923422862E-2</v>
      </c>
      <c r="GF17" s="234">
        <f t="shared" si="87"/>
        <v>0.12092008615452589</v>
      </c>
      <c r="GG17" s="248">
        <v>2.5004357524672387</v>
      </c>
      <c r="GH17" s="248">
        <v>1.1363255214353725</v>
      </c>
      <c r="GI17" s="248">
        <f t="shared" si="88"/>
        <v>3.6367612739026112</v>
      </c>
      <c r="GJ17" s="248">
        <f t="shared" si="89"/>
        <v>0.31245535130107144</v>
      </c>
      <c r="GK17" s="248">
        <v>-0.24369881903745297</v>
      </c>
      <c r="GL17" s="248">
        <v>0.49466368742570932</v>
      </c>
      <c r="GM17" s="248">
        <v>0.73836250646316226</v>
      </c>
    </row>
    <row r="18" spans="1:195" ht="15">
      <c r="A18" s="129">
        <v>1988</v>
      </c>
      <c r="B18" s="234">
        <f t="shared" si="43"/>
        <v>3.6850705105771047</v>
      </c>
      <c r="C18" s="234">
        <f t="shared" si="44"/>
        <v>3.7105721161118659</v>
      </c>
      <c r="D18" s="234">
        <f t="shared" si="0"/>
        <v>1.510382397117163</v>
      </c>
      <c r="E18" s="234">
        <f t="shared" si="1"/>
        <v>0.95211968943928071</v>
      </c>
      <c r="F18" s="234">
        <f t="shared" si="2"/>
        <v>1.2480700295554221</v>
      </c>
      <c r="G18" s="235">
        <f t="shared" si="3"/>
        <v>-2.5501605534761246E-2</v>
      </c>
      <c r="H18" s="236">
        <f t="shared" si="4"/>
        <v>1.6430313374151797</v>
      </c>
      <c r="I18" s="237">
        <f t="shared" si="5"/>
        <v>0.58636571437320129</v>
      </c>
      <c r="J18" s="238">
        <f t="shared" si="6"/>
        <v>0.48625492660608882</v>
      </c>
      <c r="K18" s="239">
        <f>[11]A29!$N60</f>
        <v>0.12092265612948805</v>
      </c>
      <c r="L18" s="239">
        <f>[11]A29!$O60</f>
        <v>0.44948804030640149</v>
      </c>
      <c r="M18" s="239">
        <f>[11]A23!$K20</f>
        <v>2.1069480031777589E-2</v>
      </c>
      <c r="N18" s="240">
        <f>[11]A29!$S60</f>
        <v>0</v>
      </c>
      <c r="O18" s="236">
        <f t="shared" si="7"/>
        <v>2.0420391731619247</v>
      </c>
      <c r="P18" s="237">
        <f t="shared" si="8"/>
        <v>0.92401668274396176</v>
      </c>
      <c r="Q18" s="238">
        <f t="shared" si="9"/>
        <v>0.46586476283319189</v>
      </c>
      <c r="R18" s="238">
        <f t="shared" si="10"/>
        <v>0.1375852398589191</v>
      </c>
      <c r="S18" s="239">
        <f>[11]A29!$AD60</f>
        <v>0.93827422782141356</v>
      </c>
      <c r="T18" s="239">
        <f>[11]A25!$K21</f>
        <v>0.48096419923936889</v>
      </c>
      <c r="U18" s="240">
        <f>[11]A29!$AH60</f>
        <v>0.4237017400955615</v>
      </c>
      <c r="V18" s="234">
        <f t="shared" si="11"/>
        <v>0.44586157380143887</v>
      </c>
      <c r="W18" s="234">
        <f t="shared" si="12"/>
        <v>0.55413842619856113</v>
      </c>
      <c r="X18" s="235">
        <f t="shared" si="13"/>
        <v>0.38822335025380716</v>
      </c>
      <c r="Y18" s="241">
        <f t="shared" si="45"/>
        <v>0.51070777340236762</v>
      </c>
      <c r="Z18" s="234">
        <f t="shared" si="14"/>
        <v>0.46656750266785052</v>
      </c>
      <c r="AA18" s="234">
        <f t="shared" si="15"/>
        <v>4.1968260102322817E-2</v>
      </c>
      <c r="AB18" s="234">
        <f t="shared" si="16"/>
        <v>0.35494907695317462</v>
      </c>
      <c r="AC18" s="242">
        <f>[11]A28!$K21</f>
        <v>0.40000000000000008</v>
      </c>
      <c r="AD18" s="242">
        <f>[11]A27!$P21</f>
        <v>0.80000000000000016</v>
      </c>
      <c r="AE18" s="234">
        <f t="shared" si="17"/>
        <v>0.34997949309455767</v>
      </c>
      <c r="AF18" s="243">
        <f t="shared" si="46"/>
        <v>0.60296073901576019</v>
      </c>
      <c r="AG18" s="243">
        <f t="shared" si="47"/>
        <v>0.50531611338136206</v>
      </c>
      <c r="AH18" s="244">
        <f>[11]A27!$G21</f>
        <v>0.21967703358584306</v>
      </c>
      <c r="AI18" s="239">
        <f>[11]A27!$H21</f>
        <v>0.3992202895781306</v>
      </c>
      <c r="AJ18" s="245">
        <f>[11]A27!$C21</f>
        <v>0.33322236627530716</v>
      </c>
      <c r="AK18" s="235">
        <f>[11]A28!$C21+[11]A28!$D21</f>
        <v>1.465914285933003</v>
      </c>
      <c r="AL18" s="239">
        <f>[11]A28!$E21</f>
        <v>4.4468111184160122E-2</v>
      </c>
      <c r="AM18" s="239">
        <f>[11]A28!$J21</f>
        <v>0</v>
      </c>
      <c r="AN18" s="240">
        <f>[11]A25!$F21-[11]A25!$G21</f>
        <v>0.1375852398589191</v>
      </c>
      <c r="AO18" s="235">
        <f t="shared" si="48"/>
        <v>0.98956213356701439</v>
      </c>
      <c r="AP18" s="235">
        <f>[11]A29!$AM60</f>
        <v>2.3000747164220757E-2</v>
      </c>
      <c r="AQ18" s="235">
        <f>[11]A29!$AN60</f>
        <v>0.37709054732727937</v>
      </c>
      <c r="AR18" s="235">
        <f>[11]A29!$AO60</f>
        <v>0.58947083907551423</v>
      </c>
      <c r="AS18" s="235">
        <f t="shared" si="18"/>
        <v>1.6821628647892051</v>
      </c>
      <c r="AT18" s="249">
        <f t="shared" si="90"/>
        <v>2.1381854231925068</v>
      </c>
      <c r="AU18" s="234">
        <f t="shared" si="19"/>
        <v>0.53353957516371242</v>
      </c>
      <c r="AV18" s="234">
        <f>[11]A29!$AS60</f>
        <v>0.53353957516371286</v>
      </c>
      <c r="AW18" s="234">
        <f t="shared" si="20"/>
        <v>0</v>
      </c>
      <c r="AX18" s="234">
        <f t="shared" si="21"/>
        <v>1.0000000000000009</v>
      </c>
      <c r="AY18" s="234">
        <f t="shared" si="22"/>
        <v>0.98956213356701495</v>
      </c>
      <c r="AZ18" s="236">
        <f t="shared" si="23"/>
        <v>3.6850705105771047</v>
      </c>
      <c r="BA18" s="238">
        <f t="shared" si="50"/>
        <v>3.7105721161118659</v>
      </c>
      <c r="BB18" s="238">
        <f t="shared" si="24"/>
        <v>1.1935432971087783</v>
      </c>
      <c r="BC18" s="238">
        <f t="shared" si="25"/>
        <v>1.5274666854360728</v>
      </c>
      <c r="BD18" s="238">
        <f t="shared" si="26"/>
        <v>0.98956213356701439</v>
      </c>
      <c r="BE18" s="238">
        <f t="shared" si="27"/>
        <v>1.5333831442813839</v>
      </c>
      <c r="BF18" s="238">
        <f t="shared" si="27"/>
        <v>1.3292102367665601</v>
      </c>
      <c r="BG18" s="245">
        <f t="shared" si="27"/>
        <v>0.84797873506392141</v>
      </c>
      <c r="BH18" s="234">
        <f t="shared" si="27"/>
        <v>3.0699251329170201</v>
      </c>
      <c r="BI18" s="234">
        <f t="shared" si="28"/>
        <v>3.0954267384517813</v>
      </c>
      <c r="BJ18" s="234">
        <f t="shared" si="29"/>
        <v>-2.5501605534761218E-2</v>
      </c>
      <c r="BK18" s="235">
        <f>[11]A29!$AW60</f>
        <v>0.11864277292306621</v>
      </c>
      <c r="BL18" s="235">
        <f>[11]A29!$AY60</f>
        <v>0.14414437845782746</v>
      </c>
      <c r="BM18" s="235">
        <f>[11]A29!$AZ60</f>
        <v>3.1505895892566319E-2</v>
      </c>
      <c r="BN18" s="234">
        <f t="shared" ref="BN18:BN45" si="91">BK18-BL18</f>
        <v>-2.5501605534761246E-2</v>
      </c>
      <c r="BO18" s="236">
        <f t="shared" si="31"/>
        <v>0</v>
      </c>
      <c r="BP18" s="246">
        <f>[11]A29!$C60</f>
        <v>3.6850705105771042</v>
      </c>
      <c r="BQ18" s="247">
        <f t="shared" si="32"/>
        <v>0</v>
      </c>
      <c r="BR18" s="234">
        <f t="shared" si="33"/>
        <v>0.83421818565686134</v>
      </c>
      <c r="BS18" s="234">
        <f t="shared" si="51"/>
        <v>4.6566884193138161E-2</v>
      </c>
      <c r="BT18" s="234">
        <f t="shared" si="52"/>
        <v>3.8846941643292894E-2</v>
      </c>
      <c r="BU18" s="234">
        <f t="shared" si="34"/>
        <v>5.9050719682600783E-2</v>
      </c>
      <c r="BV18" s="234">
        <f t="shared" si="35"/>
        <v>3.9490004139454075E-2</v>
      </c>
      <c r="BW18" s="234">
        <f t="shared" si="36"/>
        <v>0.90145927617794508</v>
      </c>
      <c r="BX18" s="234">
        <f t="shared" si="37"/>
        <v>2.1069480031777589E-2</v>
      </c>
      <c r="BY18" s="234">
        <f t="shared" si="38"/>
        <v>0.48096419923936889</v>
      </c>
      <c r="BZ18" s="234">
        <f t="shared" si="39"/>
        <v>3.1505895892566319E-2</v>
      </c>
      <c r="CA18" s="234">
        <f t="shared" si="40"/>
        <v>0.53353957516371286</v>
      </c>
      <c r="CB18" s="234">
        <f t="shared" si="53"/>
        <v>0</v>
      </c>
      <c r="CC18" s="236">
        <v>3.9799860444591375</v>
      </c>
      <c r="CD18" s="238">
        <f t="shared" si="41"/>
        <v>8.3626173392666203E-2</v>
      </c>
      <c r="CE18" s="234">
        <f t="shared" si="54"/>
        <v>3.6471550414048064</v>
      </c>
      <c r="CF18" s="234">
        <f t="shared" si="42"/>
        <v>2.3025231450571959</v>
      </c>
      <c r="CG18" s="234">
        <f t="shared" si="42"/>
        <v>2.1972221398158087</v>
      </c>
      <c r="CH18" s="234">
        <f t="shared" si="42"/>
        <v>0.41485492680422209</v>
      </c>
      <c r="CI18" s="234">
        <f t="shared" si="42"/>
        <v>0.9991631804304677</v>
      </c>
      <c r="CJ18" s="234">
        <f t="shared" si="42"/>
        <v>0.78320403258111915</v>
      </c>
      <c r="CK18" s="234">
        <f t="shared" si="42"/>
        <v>0.85259024346819778</v>
      </c>
      <c r="CL18" s="234">
        <v>3.3841712206899803</v>
      </c>
      <c r="CM18" s="234">
        <f t="shared" si="55"/>
        <v>2.1203351582320744</v>
      </c>
      <c r="CN18" s="234">
        <f t="shared" si="56"/>
        <v>2.078318414351795</v>
      </c>
      <c r="CO18" s="234">
        <v>0.37974309611921742</v>
      </c>
      <c r="CP18" s="234">
        <v>0.95399059397032615</v>
      </c>
      <c r="CQ18" s="234">
        <v>0.74458472426225153</v>
      </c>
      <c r="CR18" s="234">
        <v>0.81448235189388885</v>
      </c>
      <c r="CS18" s="234">
        <v>0.26298382071482623</v>
      </c>
      <c r="CT18" s="234">
        <f t="shared" si="57"/>
        <v>0.18218798682512133</v>
      </c>
      <c r="CU18" s="234">
        <f t="shared" si="58"/>
        <v>0.1189037254640139</v>
      </c>
      <c r="CV18" s="234">
        <v>3.5111830685004675E-2</v>
      </c>
      <c r="CW18" s="234">
        <v>4.5172586460141544E-2</v>
      </c>
      <c r="CX18" s="234">
        <v>3.8619308318867673E-2</v>
      </c>
      <c r="CY18" s="234">
        <v>3.8107891574308987E-2</v>
      </c>
      <c r="CZ18" s="234">
        <v>0.33283100305433155</v>
      </c>
      <c r="DA18" s="234">
        <f t="shared" si="59"/>
        <v>0.99421659080525526</v>
      </c>
      <c r="DB18" s="234">
        <f t="shared" si="60"/>
        <v>0.27722136911915252</v>
      </c>
      <c r="DC18" s="234">
        <v>4.2343214492366592E-3</v>
      </c>
      <c r="DD18" s="234">
        <v>0.27298704766991588</v>
      </c>
      <c r="DE18" s="234">
        <v>0.93860695687007623</v>
      </c>
      <c r="DF18" s="234">
        <v>0.69742800551920603</v>
      </c>
      <c r="DG18" s="234">
        <f t="shared" si="61"/>
        <v>1.4381120087239059</v>
      </c>
      <c r="DH18" s="234">
        <f t="shared" si="62"/>
        <v>3.5742021631726542</v>
      </c>
      <c r="DI18" s="234">
        <v>0.13201317487871103</v>
      </c>
      <c r="DJ18" s="234">
        <v>3.4421889882939429</v>
      </c>
      <c r="DK18" s="234">
        <v>4.3148861663773541</v>
      </c>
      <c r="DL18" s="234">
        <v>0.96202597142475632</v>
      </c>
      <c r="DM18" s="234">
        <f t="shared" si="63"/>
        <v>6.0486456721076154</v>
      </c>
      <c r="DN18" s="234">
        <f t="shared" si="64"/>
        <v>6.1060833667156285</v>
      </c>
      <c r="DO18" s="234">
        <f t="shared" si="65"/>
        <v>-1.8436150798949558E-2</v>
      </c>
      <c r="DP18" s="234">
        <v>0.29058496906574088</v>
      </c>
      <c r="DQ18" s="234">
        <v>0.30902111986469044</v>
      </c>
      <c r="DR18" s="234">
        <f t="shared" si="66"/>
        <v>4.7348517445863569</v>
      </c>
      <c r="DS18" s="234">
        <f t="shared" si="67"/>
        <v>1.2896039192139614</v>
      </c>
      <c r="DT18" s="234">
        <f t="shared" si="68"/>
        <v>5.0608729246831151E-2</v>
      </c>
      <c r="DU18" s="234">
        <f t="shared" si="69"/>
        <v>6.5265215583151681E-2</v>
      </c>
      <c r="DV18" s="234">
        <f t="shared" si="70"/>
        <v>3.7724031858247118</v>
      </c>
      <c r="DW18" s="234">
        <f t="shared" si="71"/>
        <v>0.14574782378171225</v>
      </c>
      <c r="DX18" s="234">
        <v>3.222583631063562</v>
      </c>
      <c r="DY18" s="234">
        <v>3.201780258349963</v>
      </c>
      <c r="DZ18" s="234">
        <v>2.273183249510458</v>
      </c>
      <c r="EA18" s="234">
        <v>0.37155659254709716</v>
      </c>
      <c r="EB18" s="234">
        <v>1.3001536013866017</v>
      </c>
      <c r="EC18" s="234">
        <v>2.0803372713599257E-2</v>
      </c>
      <c r="ED18" s="234">
        <v>1.414120616419224E-2</v>
      </c>
      <c r="EE18" s="234">
        <v>4.9925480825908346E-3</v>
      </c>
      <c r="EF18" s="234">
        <v>1.165471463199785E-2</v>
      </c>
      <c r="EG18" s="234">
        <v>0.54981955476114996</v>
      </c>
      <c r="EH18" s="234">
        <v>0.70781488543916027</v>
      </c>
      <c r="EI18" s="234">
        <v>0.49074364274642551</v>
      </c>
      <c r="EJ18" s="234">
        <v>0.33274831206841526</v>
      </c>
      <c r="EK18" s="234">
        <f t="shared" si="72"/>
        <v>4.4020350147818799E-2</v>
      </c>
      <c r="EL18" s="234">
        <v>0.66581712565318774</v>
      </c>
      <c r="EM18" s="234">
        <v>0.16173221528555753</v>
      </c>
      <c r="EN18" s="234">
        <v>0.62179677550536894</v>
      </c>
      <c r="EO18" s="234">
        <v>0.16782237130087874</v>
      </c>
      <c r="EP18" s="234">
        <v>0.67853936372528678</v>
      </c>
      <c r="EQ18" s="234">
        <v>1.411785367106501</v>
      </c>
      <c r="ER18" s="234">
        <v>4.8010374504880344</v>
      </c>
      <c r="ES18" s="234">
        <v>4.0677914471068206</v>
      </c>
      <c r="ET18" s="234">
        <f t="shared" si="73"/>
        <v>4.4069247082203118</v>
      </c>
      <c r="EU18" s="234">
        <f t="shared" si="74"/>
        <v>5.7123480751938356</v>
      </c>
      <c r="EV18" s="234">
        <f t="shared" si="75"/>
        <v>5.6683302338641468</v>
      </c>
      <c r="EW18" s="234">
        <f t="shared" si="76"/>
        <v>1.2862326019073831</v>
      </c>
      <c r="EX18" s="234">
        <f t="shared" si="77"/>
        <v>0.10969663901912169</v>
      </c>
      <c r="EY18" s="234">
        <f t="shared" si="78"/>
        <v>0.14109539342605987</v>
      </c>
      <c r="FA18" s="234">
        <v>3.7004000000000001</v>
      </c>
      <c r="FB18" s="234">
        <v>0.81790000000000007</v>
      </c>
      <c r="FC18" s="234">
        <v>4.5183</v>
      </c>
      <c r="FD18" s="234">
        <f t="shared" si="79"/>
        <v>0.18101940995507163</v>
      </c>
      <c r="FE18" s="234">
        <v>0.10390000000000001</v>
      </c>
      <c r="FF18" s="234">
        <v>1.5736000000000001</v>
      </c>
      <c r="FG18" s="234">
        <v>6.5603999999999996</v>
      </c>
      <c r="FH18" s="234">
        <v>0.81209999999999993</v>
      </c>
      <c r="FI18" s="234">
        <v>7.3724999999999996</v>
      </c>
      <c r="FJ18" s="234">
        <f t="shared" si="80"/>
        <v>0.11015259409969481</v>
      </c>
      <c r="FK18" s="234">
        <v>0.1905</v>
      </c>
      <c r="FL18" s="234">
        <v>0.46229999999999999</v>
      </c>
      <c r="FM18" s="234">
        <v>10.994400000000001</v>
      </c>
      <c r="FN18" s="234">
        <v>0.81579999999999997</v>
      </c>
      <c r="FO18" s="234">
        <v>9.2639999999999993</v>
      </c>
      <c r="FP18" s="234">
        <v>0.91459999999999997</v>
      </c>
      <c r="FQ18" s="234">
        <f t="shared" si="81"/>
        <v>1.5308270676691731</v>
      </c>
      <c r="FR18" s="234">
        <f t="shared" si="82"/>
        <v>4.2048679327657712E-2</v>
      </c>
      <c r="FS18" s="234">
        <f t="shared" si="83"/>
        <v>6.4369256474519632E-2</v>
      </c>
      <c r="FT18" s="234">
        <v>2.9991000000000003</v>
      </c>
      <c r="FU18" s="234">
        <v>0.64500000000000002</v>
      </c>
      <c r="FV18" s="234">
        <v>3.6441000000000003</v>
      </c>
      <c r="FW18" s="234">
        <f t="shared" si="84"/>
        <v>0.17699843582777638</v>
      </c>
      <c r="FX18" s="234">
        <v>8.900000000000001E-2</v>
      </c>
      <c r="FY18" s="234">
        <v>0.44770000000000004</v>
      </c>
      <c r="FZ18" s="234">
        <v>4.8162000000000003</v>
      </c>
      <c r="GA18" s="234">
        <v>0.70709999999999995</v>
      </c>
      <c r="GB18" s="234">
        <v>3.6779000000000002</v>
      </c>
      <c r="GC18" s="234">
        <v>0.43119999999999997</v>
      </c>
      <c r="GD18" s="234">
        <f t="shared" si="85"/>
        <v>1.3547298247587971</v>
      </c>
      <c r="GE18" s="234">
        <f t="shared" si="86"/>
        <v>9.2957103110335948E-2</v>
      </c>
      <c r="GF18" s="234">
        <f t="shared" si="87"/>
        <v>0.12593176000675085</v>
      </c>
      <c r="GG18" s="248">
        <v>2.4944270021127455</v>
      </c>
      <c r="GH18" s="248">
        <v>1.231926953952984</v>
      </c>
      <c r="GI18" s="248">
        <f t="shared" si="88"/>
        <v>3.7263539560657293</v>
      </c>
      <c r="GJ18" s="248">
        <f t="shared" si="89"/>
        <v>0.33059848003640746</v>
      </c>
      <c r="GK18" s="248">
        <v>-0.25603328671804226</v>
      </c>
      <c r="GL18" s="248">
        <v>0.51169978883286593</v>
      </c>
      <c r="GM18" s="248">
        <v>0.76773307555090819</v>
      </c>
    </row>
    <row r="19" spans="1:195" ht="15">
      <c r="A19" s="129">
        <v>1989</v>
      </c>
      <c r="B19" s="234">
        <f t="shared" si="43"/>
        <v>4.0213928870769546</v>
      </c>
      <c r="C19" s="234">
        <f t="shared" si="44"/>
        <v>4.0502745556528268</v>
      </c>
      <c r="D19" s="234">
        <f t="shared" si="0"/>
        <v>1.616982785101343</v>
      </c>
      <c r="E19" s="234">
        <f t="shared" si="1"/>
        <v>1.0451476991762418</v>
      </c>
      <c r="F19" s="234">
        <f t="shared" si="2"/>
        <v>1.3881440713752424</v>
      </c>
      <c r="G19" s="235">
        <f t="shared" si="3"/>
        <v>-2.8881668575872835E-2</v>
      </c>
      <c r="H19" s="236">
        <f t="shared" si="4"/>
        <v>1.7842847608465791</v>
      </c>
      <c r="I19" s="237">
        <f t="shared" si="5"/>
        <v>0.62775047413477514</v>
      </c>
      <c r="J19" s="238">
        <f t="shared" si="6"/>
        <v>0.52920331773502649</v>
      </c>
      <c r="K19" s="239">
        <f>[11]A29!$N61</f>
        <v>0.11115707745636427</v>
      </c>
      <c r="L19" s="239">
        <f>[11]A29!$O61</f>
        <v>0.51617389152041326</v>
      </c>
      <c r="M19" s="239">
        <f>[11]A23!$K21</f>
        <v>2.5726552827194802E-2</v>
      </c>
      <c r="N19" s="240">
        <f>[11]A29!$S61</f>
        <v>0</v>
      </c>
      <c r="O19" s="236">
        <f t="shared" si="7"/>
        <v>2.2371081262303751</v>
      </c>
      <c r="P19" s="237">
        <f t="shared" si="8"/>
        <v>0.98923231096656794</v>
      </c>
      <c r="Q19" s="238">
        <f t="shared" si="9"/>
        <v>0.51594438144121535</v>
      </c>
      <c r="R19" s="238">
        <f t="shared" si="10"/>
        <v>0.17612588902853635</v>
      </c>
      <c r="S19" s="239">
        <f>[11]A29!$AD61</f>
        <v>1.0371293928134013</v>
      </c>
      <c r="T19" s="239">
        <f>[11]A25!$K22</f>
        <v>0.52958505902151387</v>
      </c>
      <c r="U19" s="240">
        <f>[11]A29!$AH61</f>
        <v>0.48132384801934575</v>
      </c>
      <c r="V19" s="234">
        <f t="shared" si="11"/>
        <v>0.44369819387220555</v>
      </c>
      <c r="W19" s="234">
        <f t="shared" si="12"/>
        <v>0.55630180612779434</v>
      </c>
      <c r="X19" s="235">
        <f t="shared" si="13"/>
        <v>0.38822335025380711</v>
      </c>
      <c r="Y19" s="241">
        <f t="shared" si="45"/>
        <v>0.50634309213150519</v>
      </c>
      <c r="Z19" s="234">
        <f t="shared" si="14"/>
        <v>0.4615230787556574</v>
      </c>
      <c r="AA19" s="234">
        <f t="shared" si="15"/>
        <v>4.6328137712711555E-2</v>
      </c>
      <c r="AB19" s="234">
        <f t="shared" si="16"/>
        <v>0.36119008531635571</v>
      </c>
      <c r="AC19" s="242">
        <f>[11]A28!$K22</f>
        <v>0.39999999999999997</v>
      </c>
      <c r="AD19" s="242">
        <f>[11]A27!$P22</f>
        <v>0.8</v>
      </c>
      <c r="AE19" s="234">
        <f t="shared" si="17"/>
        <v>0.33078789233783862</v>
      </c>
      <c r="AF19" s="243">
        <f t="shared" si="46"/>
        <v>0.60392456878009582</v>
      </c>
      <c r="AG19" s="243">
        <f t="shared" si="47"/>
        <v>0.50867904347549298</v>
      </c>
      <c r="AH19" s="244">
        <f>[11]A27!$G22</f>
        <v>0.25262555406122611</v>
      </c>
      <c r="AI19" s="239">
        <f>[11]A27!$H22</f>
        <v>0.44679994052276512</v>
      </c>
      <c r="AJ19" s="245">
        <f>[11]A27!$C22</f>
        <v>0.34572220459225045</v>
      </c>
      <c r="AK19" s="235">
        <f>[11]A28!$C22+[11]A28!$D22</f>
        <v>1.5693761853369379</v>
      </c>
      <c r="AL19" s="239">
        <f>[11]A28!$E22</f>
        <v>4.7606599764405018E-2</v>
      </c>
      <c r="AM19" s="239">
        <f>[11]A28!$J22</f>
        <v>0</v>
      </c>
      <c r="AN19" s="240">
        <f>[11]A25!$F22-[11]A25!$G22</f>
        <v>0.17612588902853635</v>
      </c>
      <c r="AO19" s="235">
        <f t="shared" si="48"/>
        <v>1.1008611048903423</v>
      </c>
      <c r="AP19" s="235">
        <f>[11]A29!$AM61</f>
        <v>2.4624103326416385E-2</v>
      </c>
      <c r="AQ19" s="235">
        <f>[11]A29!$AN61</f>
        <v>0.41783275577555856</v>
      </c>
      <c r="AR19" s="235">
        <f>[11]A29!$AO61</f>
        <v>0.65840424578836743</v>
      </c>
      <c r="AS19" s="235">
        <f t="shared" si="18"/>
        <v>1.7395936056767414</v>
      </c>
      <c r="AT19" s="249">
        <f t="shared" si="90"/>
        <v>2.2509138975900091</v>
      </c>
      <c r="AU19" s="234">
        <f t="shared" si="19"/>
        <v>0.5895408129770745</v>
      </c>
      <c r="AV19" s="234">
        <f>[11]A29!$AS61</f>
        <v>0.58954081297707406</v>
      </c>
      <c r="AW19" s="234">
        <f t="shared" si="20"/>
        <v>0</v>
      </c>
      <c r="AX19" s="234">
        <f t="shared" si="21"/>
        <v>0.99999999999999922</v>
      </c>
      <c r="AY19" s="234">
        <f t="shared" si="22"/>
        <v>1.1008611048903418</v>
      </c>
      <c r="AZ19" s="236">
        <f t="shared" si="23"/>
        <v>4.0213928870769546</v>
      </c>
      <c r="BA19" s="238">
        <f t="shared" si="50"/>
        <v>4.0502745556528277</v>
      </c>
      <c r="BB19" s="238">
        <f t="shared" si="24"/>
        <v>1.2681108693261658</v>
      </c>
      <c r="BC19" s="238">
        <f t="shared" si="25"/>
        <v>1.6813025814363196</v>
      </c>
      <c r="BD19" s="238">
        <f t="shared" si="26"/>
        <v>1.1008611048903423</v>
      </c>
      <c r="BE19" s="238">
        <f t="shared" si="27"/>
        <v>1.6416068884277595</v>
      </c>
      <c r="BF19" s="238">
        <f t="shared" si="27"/>
        <v>1.4629804549518004</v>
      </c>
      <c r="BG19" s="245">
        <f t="shared" si="27"/>
        <v>0.94568721227326802</v>
      </c>
      <c r="BH19" s="234">
        <f t="shared" si="27"/>
        <v>3.2928968900105557</v>
      </c>
      <c r="BI19" s="234">
        <f t="shared" si="28"/>
        <v>3.3217785585864288</v>
      </c>
      <c r="BJ19" s="234">
        <f t="shared" si="29"/>
        <v>-2.8881668575873043E-2</v>
      </c>
      <c r="BK19" s="235">
        <f>[11]A29!$AW61</f>
        <v>0.11998688425613864</v>
      </c>
      <c r="BL19" s="235">
        <f>[11]A29!$AY61</f>
        <v>0.14886855283201147</v>
      </c>
      <c r="BM19" s="235">
        <f>[11]A29!$AZ61</f>
        <v>3.4229201128365416E-2</v>
      </c>
      <c r="BN19" s="234">
        <f t="shared" si="91"/>
        <v>-2.8881668575872835E-2</v>
      </c>
      <c r="BO19" s="236">
        <f t="shared" si="31"/>
        <v>0</v>
      </c>
      <c r="BP19" s="246">
        <f>[11]A29!$C61</f>
        <v>4.0213928870769546</v>
      </c>
      <c r="BQ19" s="247">
        <f t="shared" si="32"/>
        <v>0</v>
      </c>
      <c r="BR19" s="234">
        <f t="shared" si="33"/>
        <v>0.82013663837932604</v>
      </c>
      <c r="BS19" s="234">
        <f t="shared" si="51"/>
        <v>4.4815917198093413E-2</v>
      </c>
      <c r="BT19" s="234">
        <f t="shared" si="52"/>
        <v>3.6755175676730555E-2</v>
      </c>
      <c r="BU19" s="234">
        <f t="shared" si="34"/>
        <v>5.8060782858296384E-2</v>
      </c>
      <c r="BV19" s="234">
        <f t="shared" si="35"/>
        <v>4.3638289768744565E-2</v>
      </c>
      <c r="BW19" s="234">
        <f t="shared" si="36"/>
        <v>0.89830092737295908</v>
      </c>
      <c r="BX19" s="234">
        <f t="shared" si="37"/>
        <v>2.5726552827194802E-2</v>
      </c>
      <c r="BY19" s="234">
        <f t="shared" si="38"/>
        <v>0.52958505902151387</v>
      </c>
      <c r="BZ19" s="234">
        <f t="shared" si="39"/>
        <v>3.4229201128365416E-2</v>
      </c>
      <c r="CA19" s="234">
        <f t="shared" si="40"/>
        <v>0.58954081297707406</v>
      </c>
      <c r="CB19" s="234">
        <f t="shared" si="53"/>
        <v>0</v>
      </c>
      <c r="CC19" s="236">
        <v>4.0674950438103332</v>
      </c>
      <c r="CD19" s="238">
        <f t="shared" si="41"/>
        <v>7.6287451075053997E-2</v>
      </c>
      <c r="CE19" s="234">
        <f t="shared" si="54"/>
        <v>3.7571962146576299</v>
      </c>
      <c r="CF19" s="234">
        <f t="shared" si="42"/>
        <v>2.3223381498055291</v>
      </c>
      <c r="CG19" s="234">
        <f t="shared" si="42"/>
        <v>2.3082931993090456</v>
      </c>
      <c r="CH19" s="234">
        <f t="shared" si="42"/>
        <v>0.47082551667654304</v>
      </c>
      <c r="CI19" s="234">
        <f t="shared" si="42"/>
        <v>1.0039137743894342</v>
      </c>
      <c r="CJ19" s="234">
        <f t="shared" si="42"/>
        <v>0.83355390824306796</v>
      </c>
      <c r="CK19" s="234">
        <f t="shared" si="42"/>
        <v>0.87343513445694454</v>
      </c>
      <c r="CL19" s="234">
        <v>3.4799959720914471</v>
      </c>
      <c r="CM19" s="234">
        <f t="shared" si="55"/>
        <v>2.1400180879093309</v>
      </c>
      <c r="CN19" s="234">
        <f t="shared" si="56"/>
        <v>2.1722491191785616</v>
      </c>
      <c r="CO19" s="234">
        <v>0.43052931409195855</v>
      </c>
      <c r="CP19" s="234">
        <v>0.95280413865692615</v>
      </c>
      <c r="CQ19" s="234">
        <v>0.7889156664296767</v>
      </c>
      <c r="CR19" s="234">
        <v>0.83227123499644518</v>
      </c>
      <c r="CS19" s="234">
        <v>0.27720024256618292</v>
      </c>
      <c r="CT19" s="234">
        <f t="shared" si="57"/>
        <v>0.18232006189619843</v>
      </c>
      <c r="CU19" s="234">
        <f t="shared" si="58"/>
        <v>0.13604408013048386</v>
      </c>
      <c r="CV19" s="234">
        <v>4.0296202584584502E-2</v>
      </c>
      <c r="CW19" s="234">
        <v>5.1109635732508048E-2</v>
      </c>
      <c r="CX19" s="234">
        <v>4.4638241813391315E-2</v>
      </c>
      <c r="CY19" s="234">
        <v>4.1163899460499358E-2</v>
      </c>
      <c r="CZ19" s="234">
        <v>0.3102988291527054</v>
      </c>
      <c r="DA19" s="234">
        <f t="shared" si="59"/>
        <v>0.98170058984861952</v>
      </c>
      <c r="DB19" s="234">
        <f t="shared" si="60"/>
        <v>0.27223349086194637</v>
      </c>
      <c r="DC19" s="234">
        <v>4.6667851616410865E-3</v>
      </c>
      <c r="DD19" s="234">
        <v>0.26756670570030527</v>
      </c>
      <c r="DE19" s="234">
        <v>0.94363525155786043</v>
      </c>
      <c r="DF19" s="234">
        <v>0.62735121910417857</v>
      </c>
      <c r="DG19" s="234">
        <f t="shared" si="61"/>
        <v>1.4342844297603614</v>
      </c>
      <c r="DH19" s="234">
        <f t="shared" si="62"/>
        <v>3.6651783697879643</v>
      </c>
      <c r="DI19" s="234">
        <v>0.1212375057504914</v>
      </c>
      <c r="DJ19" s="234">
        <v>3.5439408640374728</v>
      </c>
      <c r="DK19" s="234">
        <v>4.4721115804441469</v>
      </c>
      <c r="DL19" s="234">
        <v>1.0515529463426876</v>
      </c>
      <c r="DM19" s="234">
        <f t="shared" si="63"/>
        <v>6.2457050599589561</v>
      </c>
      <c r="DN19" s="234">
        <f t="shared" si="64"/>
        <v>6.2891819664589521</v>
      </c>
      <c r="DO19" s="234">
        <f t="shared" si="65"/>
        <v>-3.511563715444771E-2</v>
      </c>
      <c r="DP19" s="234">
        <v>0.30263226130232951</v>
      </c>
      <c r="DQ19" s="234">
        <v>0.33774789845677722</v>
      </c>
      <c r="DR19" s="234">
        <f t="shared" si="66"/>
        <v>4.7383231694145103</v>
      </c>
      <c r="DS19" s="234">
        <f t="shared" si="67"/>
        <v>1.327301186853423</v>
      </c>
      <c r="DT19" s="234">
        <f t="shared" si="68"/>
        <v>5.370299353048328E-2</v>
      </c>
      <c r="DU19" s="234">
        <f t="shared" si="69"/>
        <v>7.1280047050592155E-2</v>
      </c>
      <c r="DV19" s="234">
        <f t="shared" si="70"/>
        <v>3.850745759014349</v>
      </c>
      <c r="DW19" s="234">
        <f t="shared" si="71"/>
        <v>0.13947845475231924</v>
      </c>
      <c r="DX19" s="234">
        <v>3.3136496909029809</v>
      </c>
      <c r="DY19" s="234">
        <v>3.2930757617152895</v>
      </c>
      <c r="DZ19" s="234">
        <v>2.2808318663819716</v>
      </c>
      <c r="EA19" s="234">
        <v>0.3897329228747789</v>
      </c>
      <c r="EB19" s="234">
        <v>1.4019768182080972</v>
      </c>
      <c r="EC19" s="234">
        <v>2.0573929187691575E-2</v>
      </c>
      <c r="ED19" s="234">
        <v>1.4319208417939924E-2</v>
      </c>
      <c r="EE19" s="234">
        <v>4.7420840456361829E-3</v>
      </c>
      <c r="EF19" s="234">
        <v>1.0996804815387833E-2</v>
      </c>
      <c r="EG19" s="234">
        <v>0.53709606811136812</v>
      </c>
      <c r="EH19" s="234">
        <v>0.7054706778124461</v>
      </c>
      <c r="EI19" s="234">
        <v>0.49036322477222988</v>
      </c>
      <c r="EJ19" s="234">
        <v>0.32198861507115184</v>
      </c>
      <c r="EK19" s="234">
        <f t="shared" si="72"/>
        <v>-8.2427909416704637E-3</v>
      </c>
      <c r="EL19" s="234">
        <v>0.72708299681833055</v>
      </c>
      <c r="EM19" s="234">
        <v>0.19700387021377166</v>
      </c>
      <c r="EN19" s="234">
        <v>0.73532578776000102</v>
      </c>
      <c r="EO19" s="234">
        <v>0.2348431224736057</v>
      </c>
      <c r="EP19" s="234">
        <v>0.56214315810264692</v>
      </c>
      <c r="EQ19" s="234">
        <v>1.4205122888620036</v>
      </c>
      <c r="ER19" s="234">
        <v>5.2824430350839204</v>
      </c>
      <c r="ES19" s="234">
        <v>4.4240739043245636</v>
      </c>
      <c r="ET19" s="234">
        <f t="shared" si="73"/>
        <v>4.4211340414743612</v>
      </c>
      <c r="EU19" s="234">
        <f t="shared" si="74"/>
        <v>6.1590361424192004</v>
      </c>
      <c r="EV19" s="234">
        <f t="shared" si="75"/>
        <v>6.1672812667765653</v>
      </c>
      <c r="EW19" s="234">
        <f t="shared" si="76"/>
        <v>1.394954599639304</v>
      </c>
      <c r="EX19" s="234">
        <f t="shared" si="77"/>
        <v>0.11923013657918209</v>
      </c>
      <c r="EY19" s="234">
        <f t="shared" si="78"/>
        <v>0.16632062743675249</v>
      </c>
      <c r="FA19" s="234">
        <v>3.9619</v>
      </c>
      <c r="FB19" s="234">
        <v>0.79430000000000012</v>
      </c>
      <c r="FC19" s="234">
        <v>4.7561999999999998</v>
      </c>
      <c r="FD19" s="234">
        <f t="shared" si="79"/>
        <v>0.16700306967747364</v>
      </c>
      <c r="FE19" s="234">
        <v>0.1036</v>
      </c>
      <c r="FF19" s="234">
        <v>1.6984000000000001</v>
      </c>
      <c r="FG19" s="234">
        <v>6.9254999999999995</v>
      </c>
      <c r="FH19" s="234">
        <v>0.9355</v>
      </c>
      <c r="FI19" s="234">
        <v>7.8610000000000007</v>
      </c>
      <c r="FJ19" s="234">
        <f t="shared" si="80"/>
        <v>0.1190052156214222</v>
      </c>
      <c r="FK19" s="234">
        <v>0.17280000000000001</v>
      </c>
      <c r="FL19" s="234">
        <v>0.58340000000000003</v>
      </c>
      <c r="FM19" s="234">
        <v>11.870999999999999</v>
      </c>
      <c r="FN19" s="234">
        <v>0.86010000000000009</v>
      </c>
      <c r="FO19" s="234">
        <v>10.1526</v>
      </c>
      <c r="FP19" s="234">
        <v>0.85829999999999995</v>
      </c>
      <c r="FQ19" s="234">
        <f t="shared" si="81"/>
        <v>1.5440545251164117</v>
      </c>
      <c r="FR19" s="234">
        <f t="shared" si="82"/>
        <v>4.914497514952406E-2</v>
      </c>
      <c r="FS19" s="234">
        <f t="shared" si="83"/>
        <v>7.5882521266356223E-2</v>
      </c>
      <c r="FT19" s="234">
        <v>2.9766000000000004</v>
      </c>
      <c r="FU19" s="234">
        <v>0.63500000000000001</v>
      </c>
      <c r="FV19" s="234">
        <v>3.6116000000000001</v>
      </c>
      <c r="FW19" s="234">
        <f t="shared" si="84"/>
        <v>0.17582235020489534</v>
      </c>
      <c r="FX19" s="234">
        <v>0.11359999999999999</v>
      </c>
      <c r="FY19" s="234">
        <v>0.45079999999999998</v>
      </c>
      <c r="FZ19" s="234">
        <v>4.7321</v>
      </c>
      <c r="GA19" s="234">
        <v>0.68540000000000001</v>
      </c>
      <c r="GB19" s="234">
        <v>3.6255000000000002</v>
      </c>
      <c r="GC19" s="234">
        <v>0.42119999999999996</v>
      </c>
      <c r="GD19" s="234">
        <f t="shared" si="85"/>
        <v>1.3528016009148083</v>
      </c>
      <c r="GE19" s="234">
        <f t="shared" si="86"/>
        <v>9.5264258997062617E-2</v>
      </c>
      <c r="GF19" s="234">
        <f t="shared" si="87"/>
        <v>0.12887364208118923</v>
      </c>
      <c r="GG19" s="248">
        <v>2.1528828581991655</v>
      </c>
      <c r="GH19" s="248">
        <v>1.2348560999073932</v>
      </c>
      <c r="GI19" s="248">
        <f t="shared" si="88"/>
        <v>3.3877389581065587</v>
      </c>
      <c r="GJ19" s="248">
        <f t="shared" si="89"/>
        <v>0.3645074532535903</v>
      </c>
      <c r="GK19" s="248">
        <v>-0.26090592762901821</v>
      </c>
      <c r="GL19" s="248">
        <v>0.50758035646389976</v>
      </c>
      <c r="GM19" s="248">
        <v>0.76848628409291786</v>
      </c>
    </row>
    <row r="20" spans="1:195" ht="15">
      <c r="A20" s="129">
        <v>1990</v>
      </c>
      <c r="B20" s="234">
        <f t="shared" si="43"/>
        <v>4.3182544508545462</v>
      </c>
      <c r="C20" s="234">
        <f t="shared" si="44"/>
        <v>4.3238681292937047</v>
      </c>
      <c r="D20" s="234">
        <f t="shared" si="0"/>
        <v>1.6664872826611949</v>
      </c>
      <c r="E20" s="234">
        <f t="shared" si="1"/>
        <v>1.1433427873135891</v>
      </c>
      <c r="F20" s="234">
        <f t="shared" si="2"/>
        <v>1.5140380593189204</v>
      </c>
      <c r="G20" s="235">
        <f t="shared" si="3"/>
        <v>-5.6136784391583039E-3</v>
      </c>
      <c r="H20" s="236">
        <f t="shared" si="4"/>
        <v>1.9248303929322428</v>
      </c>
      <c r="I20" s="237">
        <f t="shared" si="5"/>
        <v>0.64696927603009236</v>
      </c>
      <c r="J20" s="238">
        <f t="shared" si="6"/>
        <v>0.58103604893953387</v>
      </c>
      <c r="K20" s="239">
        <f>[11]A29!$N62</f>
        <v>0.10237582489970376</v>
      </c>
      <c r="L20" s="239">
        <f>[11]A29!$O62</f>
        <v>0.59444924306291258</v>
      </c>
      <c r="M20" s="239">
        <f>[11]A23!$K22</f>
        <v>3.0401894986173305E-2</v>
      </c>
      <c r="N20" s="240">
        <f>[11]A29!$S62</f>
        <v>0</v>
      </c>
      <c r="O20" s="236">
        <f t="shared" si="7"/>
        <v>2.3934240579223038</v>
      </c>
      <c r="P20" s="237">
        <f t="shared" si="8"/>
        <v>1.0195180066311029</v>
      </c>
      <c r="Q20" s="238">
        <f t="shared" si="9"/>
        <v>0.5623067383740552</v>
      </c>
      <c r="R20" s="238">
        <f t="shared" si="10"/>
        <v>0.2145809136035266</v>
      </c>
      <c r="S20" s="239">
        <f>[11]A29!$AD62</f>
        <v>1.1417540304184675</v>
      </c>
      <c r="T20" s="239">
        <f>[11]A25!$K23</f>
        <v>0.56919759247568702</v>
      </c>
      <c r="U20" s="240">
        <f>[11]A29!$AH62</f>
        <v>0.54473563110484879</v>
      </c>
      <c r="V20" s="234">
        <f t="shared" si="11"/>
        <v>0.44574269877758943</v>
      </c>
      <c r="W20" s="234">
        <f t="shared" si="12"/>
        <v>0.55425730122241068</v>
      </c>
      <c r="X20" s="235">
        <f t="shared" si="13"/>
        <v>0.38822335025380711</v>
      </c>
      <c r="Y20" s="241">
        <f t="shared" si="45"/>
        <v>0.50819059287087698</v>
      </c>
      <c r="Z20" s="234">
        <f t="shared" si="14"/>
        <v>0.46195558544088589</v>
      </c>
      <c r="AA20" s="234">
        <f t="shared" si="15"/>
        <v>5.070367073672178E-2</v>
      </c>
      <c r="AB20" s="234">
        <f t="shared" si="16"/>
        <v>0.36792948637004963</v>
      </c>
      <c r="AC20" s="242">
        <f>[11]A28!$K23</f>
        <v>0.39999999999999997</v>
      </c>
      <c r="AD20" s="242">
        <f>[11]A27!$P23</f>
        <v>0.8</v>
      </c>
      <c r="AE20" s="234">
        <f t="shared" si="17"/>
        <v>0.32462549995011902</v>
      </c>
      <c r="AF20" s="243">
        <f t="shared" si="46"/>
        <v>0.6003078857040115</v>
      </c>
      <c r="AG20" s="243">
        <f t="shared" si="47"/>
        <v>0.50820671674080964</v>
      </c>
      <c r="AH20" s="244">
        <f>[11]A27!$G23</f>
        <v>0.28410946978270468</v>
      </c>
      <c r="AI20" s="239">
        <f>[11]A27!$H23</f>
        <v>0.48807509358484785</v>
      </c>
      <c r="AJ20" s="245">
        <f>[11]A27!$C23</f>
        <v>0.37115822394603648</v>
      </c>
      <c r="AK20" s="235">
        <f>[11]A28!$C23+[11]A28!$D23</f>
        <v>1.6174231900752309</v>
      </c>
      <c r="AL20" s="239">
        <f>[11]A28!$E23</f>
        <v>4.9064092585964114E-2</v>
      </c>
      <c r="AM20" s="239">
        <f>[11]A28!$J23</f>
        <v>9.1878668657182521E-4</v>
      </c>
      <c r="AN20" s="240">
        <f>[11]A25!$F23-[11]A25!$G23</f>
        <v>0.21366212691695477</v>
      </c>
      <c r="AO20" s="235">
        <f t="shared" si="48"/>
        <v>1.1970813208156892</v>
      </c>
      <c r="AP20" s="235">
        <f>[11]A29!$AM62</f>
        <v>2.5377978923774542E-2</v>
      </c>
      <c r="AQ20" s="235">
        <f>[11]A29!$AN62</f>
        <v>0.45265990006825274</v>
      </c>
      <c r="AR20" s="235">
        <f>[11]A29!$AO62</f>
        <v>0.71904344182366198</v>
      </c>
      <c r="AS20" s="235">
        <f t="shared" si="18"/>
        <v>1.8027591043278626</v>
      </c>
      <c r="AT20" s="249">
        <f t="shared" si="90"/>
        <v>2.3636423719875115</v>
      </c>
      <c r="AU20" s="234">
        <f t="shared" si="19"/>
        <v>0.63619805315604028</v>
      </c>
      <c r="AV20" s="234">
        <f>[11]A29!$AS62</f>
        <v>0.6361980531560405</v>
      </c>
      <c r="AW20" s="234">
        <f t="shared" si="20"/>
        <v>0</v>
      </c>
      <c r="AX20" s="234">
        <f t="shared" si="21"/>
        <v>1.0000000000000004</v>
      </c>
      <c r="AY20" s="234">
        <f t="shared" si="22"/>
        <v>1.1970813208156901</v>
      </c>
      <c r="AZ20" s="236">
        <f t="shared" si="23"/>
        <v>4.3182544508545462</v>
      </c>
      <c r="BA20" s="238">
        <f t="shared" si="50"/>
        <v>4.3238681292937038</v>
      </c>
      <c r="BB20" s="238">
        <f t="shared" si="24"/>
        <v>1.3303811498693301</v>
      </c>
      <c r="BC20" s="238">
        <f t="shared" si="25"/>
        <v>1.7964056586086847</v>
      </c>
      <c r="BD20" s="238">
        <f t="shared" si="26"/>
        <v>1.1970813208156892</v>
      </c>
      <c r="BE20" s="238">
        <f t="shared" si="27"/>
        <v>1.6918652615849699</v>
      </c>
      <c r="BF20" s="238">
        <f t="shared" si="27"/>
        <v>1.5960026873818418</v>
      </c>
      <c r="BG20" s="245">
        <f t="shared" si="27"/>
        <v>1.0360001803268923</v>
      </c>
      <c r="BH20" s="234">
        <f t="shared" si="27"/>
        <v>3.5389623778092423</v>
      </c>
      <c r="BI20" s="234">
        <f t="shared" si="28"/>
        <v>3.5445760562484008</v>
      </c>
      <c r="BJ20" s="234">
        <f t="shared" si="29"/>
        <v>-5.6136784391584982E-3</v>
      </c>
      <c r="BK20" s="235">
        <f>[11]A29!$AW62</f>
        <v>0.16404919873897209</v>
      </c>
      <c r="BL20" s="235">
        <f>[11]A29!$AY62</f>
        <v>0.16966287717813039</v>
      </c>
      <c r="BM20" s="235">
        <f>[11]A29!$AZ62</f>
        <v>3.6598565694180255E-2</v>
      </c>
      <c r="BN20" s="234">
        <f t="shared" si="91"/>
        <v>-5.6136784391583039E-3</v>
      </c>
      <c r="BO20" s="236">
        <f t="shared" si="31"/>
        <v>0</v>
      </c>
      <c r="BP20" s="246">
        <f>[11]A29!$C62</f>
        <v>4.3182544508545453</v>
      </c>
      <c r="BQ20" s="247">
        <f t="shared" si="32"/>
        <v>0</v>
      </c>
      <c r="BR20" s="234">
        <f t="shared" si="33"/>
        <v>0.81976969469404259</v>
      </c>
      <c r="BS20" s="234">
        <f t="shared" si="51"/>
        <v>4.7865492088693541E-2</v>
      </c>
      <c r="BT20" s="234">
        <f t="shared" si="52"/>
        <v>3.9238679835928415E-2</v>
      </c>
      <c r="BU20" s="234">
        <f t="shared" si="34"/>
        <v>5.7527000456261551E-2</v>
      </c>
      <c r="BV20" s="234">
        <f t="shared" si="35"/>
        <v>4.7786840647116254E-2</v>
      </c>
      <c r="BW20" s="234">
        <f t="shared" si="36"/>
        <v>0.89468615889662229</v>
      </c>
      <c r="BX20" s="234">
        <f t="shared" si="37"/>
        <v>3.0401894986173305E-2</v>
      </c>
      <c r="BY20" s="234">
        <f t="shared" si="38"/>
        <v>0.56919759247568702</v>
      </c>
      <c r="BZ20" s="234">
        <f t="shared" si="39"/>
        <v>3.6598565694180255E-2</v>
      </c>
      <c r="CA20" s="234">
        <f t="shared" si="40"/>
        <v>0.6361980531560405</v>
      </c>
      <c r="CB20" s="234">
        <f t="shared" si="53"/>
        <v>-1.214306433183765E-16</v>
      </c>
      <c r="CC20" s="236">
        <v>4.0515967678499374</v>
      </c>
      <c r="CD20" s="238">
        <f t="shared" si="41"/>
        <v>7.1083011747718527E-2</v>
      </c>
      <c r="CE20" s="234">
        <f t="shared" si="54"/>
        <v>3.7635970672038419</v>
      </c>
      <c r="CF20" s="234">
        <f t="shared" si="42"/>
        <v>2.2992638152538678</v>
      </c>
      <c r="CG20" s="234">
        <f t="shared" si="42"/>
        <v>2.3512270785221228</v>
      </c>
      <c r="CH20" s="234">
        <f t="shared" si="42"/>
        <v>0.47584370108435409</v>
      </c>
      <c r="CI20" s="234">
        <f t="shared" si="42"/>
        <v>0.99977348089083784</v>
      </c>
      <c r="CJ20" s="234">
        <f t="shared" si="42"/>
        <v>0.87560989654693111</v>
      </c>
      <c r="CK20" s="234">
        <f t="shared" si="42"/>
        <v>0.8868938265721491</v>
      </c>
      <c r="CL20" s="234">
        <v>3.4848438653214329</v>
      </c>
      <c r="CM20" s="234">
        <f t="shared" si="55"/>
        <v>2.1210691805166704</v>
      </c>
      <c r="CN20" s="234">
        <f t="shared" si="56"/>
        <v>2.2070019837066903</v>
      </c>
      <c r="CO20" s="234">
        <v>0.43207223109765802</v>
      </c>
      <c r="CP20" s="234">
        <v>0.94694341397397763</v>
      </c>
      <c r="CQ20" s="234">
        <v>0.82798633863505489</v>
      </c>
      <c r="CR20" s="234">
        <v>0.84322729890192805</v>
      </c>
      <c r="CS20" s="234">
        <v>0.27875320188240893</v>
      </c>
      <c r="CT20" s="234">
        <f t="shared" si="57"/>
        <v>0.17819463473719738</v>
      </c>
      <c r="CU20" s="234">
        <f t="shared" si="58"/>
        <v>0.14422509481543255</v>
      </c>
      <c r="CV20" s="234">
        <v>4.3771469986696052E-2</v>
      </c>
      <c r="CW20" s="234">
        <v>5.2830066916860263E-2</v>
      </c>
      <c r="CX20" s="234">
        <v>4.7623557911876245E-2</v>
      </c>
      <c r="CY20" s="234">
        <v>4.3666527670221007E-2</v>
      </c>
      <c r="CZ20" s="234">
        <v>0.28799970064609554</v>
      </c>
      <c r="DA20" s="234">
        <f t="shared" si="59"/>
        <v>0.97765131598336041</v>
      </c>
      <c r="DB20" s="234">
        <f t="shared" si="60"/>
        <v>0.27831486666269534</v>
      </c>
      <c r="DC20" s="234">
        <v>5.4531284128591564E-3</v>
      </c>
      <c r="DD20" s="234">
        <v>0.27286173824983617</v>
      </c>
      <c r="DE20" s="234">
        <v>0.96796648199996016</v>
      </c>
      <c r="DF20" s="234">
        <v>0.59750302813685319</v>
      </c>
      <c r="DG20" s="234">
        <f t="shared" si="61"/>
        <v>1.4181379440440027</v>
      </c>
      <c r="DH20" s="234">
        <f t="shared" si="62"/>
        <v>3.7019530986279063</v>
      </c>
      <c r="DI20" s="234">
        <v>0.12122148090784536</v>
      </c>
      <c r="DJ20" s="234">
        <v>3.580731617720061</v>
      </c>
      <c r="DK20" s="234">
        <v>4.5225880145350557</v>
      </c>
      <c r="DL20" s="234">
        <v>1.0754014018784375</v>
      </c>
      <c r="DM20" s="234">
        <f t="shared" si="63"/>
        <v>6.3314950438127244</v>
      </c>
      <c r="DN20" s="234">
        <f t="shared" si="64"/>
        <v>6.3774483231071653</v>
      </c>
      <c r="DO20" s="234">
        <f t="shared" si="65"/>
        <v>-3.9790512499751796E-2</v>
      </c>
      <c r="DP20" s="234">
        <v>0.31458509560969794</v>
      </c>
      <c r="DQ20" s="234">
        <v>0.35437560810944974</v>
      </c>
      <c r="DR20" s="234">
        <f t="shared" si="66"/>
        <v>4.6950530752812307</v>
      </c>
      <c r="DS20" s="234">
        <f t="shared" si="67"/>
        <v>1.3583335951372946</v>
      </c>
      <c r="DT20" s="234">
        <f t="shared" si="68"/>
        <v>5.5566990143291965E-2</v>
      </c>
      <c r="DU20" s="234">
        <f t="shared" si="69"/>
        <v>7.5478509492296383E-2</v>
      </c>
      <c r="DV20" s="234">
        <f t="shared" si="70"/>
        <v>3.873431022145529</v>
      </c>
      <c r="DW20" s="234">
        <f t="shared" si="71"/>
        <v>0.13656667079065682</v>
      </c>
      <c r="DX20" s="234">
        <v>3.3444494429138634</v>
      </c>
      <c r="DY20" s="234">
        <v>3.3235974641164305</v>
      </c>
      <c r="DZ20" s="234">
        <v>2.3248270002378781</v>
      </c>
      <c r="EA20" s="234">
        <v>0.41032199353895998</v>
      </c>
      <c r="EB20" s="234">
        <v>1.409092457417513</v>
      </c>
      <c r="EC20" s="234">
        <v>2.0851978797432905E-2</v>
      </c>
      <c r="ED20" s="234">
        <v>1.4632866100325643E-2</v>
      </c>
      <c r="EE20" s="234">
        <v>4.8772363477447653E-3</v>
      </c>
      <c r="EF20" s="234">
        <v>1.1096349044852027E-2</v>
      </c>
      <c r="EG20" s="234">
        <v>0.52898157923166578</v>
      </c>
      <c r="EH20" s="234">
        <v>0.71309974143885413</v>
      </c>
      <c r="EI20" s="234">
        <v>0.49943531021128368</v>
      </c>
      <c r="EJ20" s="234">
        <v>0.31531714800409527</v>
      </c>
      <c r="EK20" s="234">
        <f t="shared" si="72"/>
        <v>-2.4583728071392863E-2</v>
      </c>
      <c r="EL20" s="234">
        <v>0.7804059571824179</v>
      </c>
      <c r="EM20" s="234">
        <v>0.20852979809521976</v>
      </c>
      <c r="EN20" s="234">
        <v>0.80498968525381076</v>
      </c>
      <c r="EO20" s="234">
        <v>0.23501705385395572</v>
      </c>
      <c r="EP20" s="234">
        <v>0.61725590943558006</v>
      </c>
      <c r="EQ20" s="234">
        <v>1.4627110518754445</v>
      </c>
      <c r="ER20" s="234">
        <v>5.3831751931041136</v>
      </c>
      <c r="ES20" s="234">
        <v>4.537720050664249</v>
      </c>
      <c r="ET20" s="234">
        <f t="shared" si="73"/>
        <v>4.5152706596525025</v>
      </c>
      <c r="EU20" s="234">
        <f t="shared" si="74"/>
        <v>6.2732260051307094</v>
      </c>
      <c r="EV20" s="234">
        <f t="shared" si="75"/>
        <v>6.2978097332021017</v>
      </c>
      <c r="EW20" s="234">
        <f t="shared" si="76"/>
        <v>1.3947801157255066</v>
      </c>
      <c r="EX20" s="234">
        <f t="shared" si="77"/>
        <v>0.12782057879740299</v>
      </c>
      <c r="EY20" s="234">
        <f t="shared" si="78"/>
        <v>0.17828160168714299</v>
      </c>
      <c r="FA20" s="234">
        <v>3.8919000000000001</v>
      </c>
      <c r="FB20" s="234">
        <v>0.6925</v>
      </c>
      <c r="FC20" s="234">
        <v>4.5842999999999998</v>
      </c>
      <c r="FD20" s="234">
        <f t="shared" si="79"/>
        <v>0.15105904936413411</v>
      </c>
      <c r="FE20" s="234">
        <v>4.2099999999999999E-2</v>
      </c>
      <c r="FF20" s="234">
        <v>1.7609999999999999</v>
      </c>
      <c r="FG20" s="234">
        <v>6.9879999999999995</v>
      </c>
      <c r="FH20" s="234">
        <v>1.0306999999999999</v>
      </c>
      <c r="FI20" s="234">
        <v>8.0188000000000006</v>
      </c>
      <c r="FJ20" s="234">
        <f t="shared" si="80"/>
        <v>0.12853544171197684</v>
      </c>
      <c r="FK20" s="234">
        <v>0.13019999999999998</v>
      </c>
      <c r="FL20" s="234">
        <v>0.60289999999999999</v>
      </c>
      <c r="FM20" s="234">
        <v>11.6823</v>
      </c>
      <c r="FN20" s="234">
        <v>0.88709999999999989</v>
      </c>
      <c r="FO20" s="234">
        <v>9.9937000000000005</v>
      </c>
      <c r="FP20" s="234">
        <v>0.8015000000000001</v>
      </c>
      <c r="FQ20" s="234">
        <f t="shared" si="81"/>
        <v>1.4809091600537483</v>
      </c>
      <c r="FR20" s="234">
        <f t="shared" si="82"/>
        <v>5.1607988153017814E-2</v>
      </c>
      <c r="FS20" s="234">
        <f t="shared" si="83"/>
        <v>7.6426742387749408E-2</v>
      </c>
      <c r="FT20" s="234">
        <v>3.0242</v>
      </c>
      <c r="FU20" s="234">
        <v>0.67930000000000001</v>
      </c>
      <c r="FV20" s="234">
        <v>3.7035</v>
      </c>
      <c r="FW20" s="234">
        <f t="shared" si="84"/>
        <v>0.18342108815984878</v>
      </c>
      <c r="FX20" s="234">
        <v>0.1338</v>
      </c>
      <c r="FY20" s="234">
        <v>0.46939999999999998</v>
      </c>
      <c r="FZ20" s="234">
        <v>4.7089999999999996</v>
      </c>
      <c r="GA20" s="234">
        <v>0.66469999999999996</v>
      </c>
      <c r="GB20" s="234">
        <v>3.6168999999999998</v>
      </c>
      <c r="GC20" s="234">
        <v>0.4274</v>
      </c>
      <c r="GD20" s="234">
        <f t="shared" si="85"/>
        <v>1.319158472700787</v>
      </c>
      <c r="GE20" s="234">
        <f t="shared" si="86"/>
        <v>9.9681461032066265E-2</v>
      </c>
      <c r="GF20" s="234">
        <f t="shared" si="87"/>
        <v>0.13149564389164356</v>
      </c>
      <c r="GG20" s="248">
        <v>1.9179455073689675</v>
      </c>
      <c r="GH20" s="248">
        <v>1.2275923445202963</v>
      </c>
      <c r="GI20" s="248">
        <f t="shared" si="88"/>
        <v>3.145537851889264</v>
      </c>
      <c r="GJ20" s="248">
        <f t="shared" si="89"/>
        <v>0.39026468677939552</v>
      </c>
      <c r="GK20" s="248">
        <v>-0.20784653362483593</v>
      </c>
      <c r="GL20" s="248">
        <v>0.54247397605745129</v>
      </c>
      <c r="GM20" s="248">
        <v>0.75032050968228714</v>
      </c>
    </row>
    <row r="21" spans="1:195" ht="15">
      <c r="A21" s="129">
        <v>1991</v>
      </c>
      <c r="B21" s="234">
        <f t="shared" si="43"/>
        <v>4.3413653860490369</v>
      </c>
      <c r="C21" s="234">
        <f t="shared" si="44"/>
        <v>4.3057908025761451</v>
      </c>
      <c r="D21" s="234">
        <f t="shared" si="0"/>
        <v>1.489236699077259</v>
      </c>
      <c r="E21" s="234">
        <f t="shared" si="1"/>
        <v>1.184939274217375</v>
      </c>
      <c r="F21" s="234">
        <f t="shared" si="2"/>
        <v>1.6316148292815111</v>
      </c>
      <c r="G21" s="235">
        <f t="shared" si="3"/>
        <v>3.557458347289158E-2</v>
      </c>
      <c r="H21" s="236">
        <f t="shared" si="4"/>
        <v>1.9353827739116938</v>
      </c>
      <c r="I21" s="237">
        <f t="shared" si="5"/>
        <v>0.578102748795701</v>
      </c>
      <c r="J21" s="238">
        <f t="shared" si="6"/>
        <v>0.6130626273358103</v>
      </c>
      <c r="K21" s="239">
        <f>[11]A29!$N63</f>
        <v>0.10090783811485049</v>
      </c>
      <c r="L21" s="239">
        <f>[11]A29!$O63</f>
        <v>0.64330955966533199</v>
      </c>
      <c r="M21" s="239">
        <f>[11]A23!$K23</f>
        <v>3.9051782229585115E-2</v>
      </c>
      <c r="N21" s="240">
        <f>[11]A29!$S63</f>
        <v>0</v>
      </c>
      <c r="O21" s="236">
        <f t="shared" si="7"/>
        <v>2.4059826121373429</v>
      </c>
      <c r="P21" s="237">
        <f t="shared" si="8"/>
        <v>0.91113395028155797</v>
      </c>
      <c r="Q21" s="238">
        <f t="shared" si="9"/>
        <v>0.5718766468815647</v>
      </c>
      <c r="R21" s="238">
        <f t="shared" si="10"/>
        <v>0.21420403056847398</v>
      </c>
      <c r="S21" s="239">
        <f>[11]A29!$AD63</f>
        <v>1.2628464214097983</v>
      </c>
      <c r="T21" s="239">
        <f>[11]A25!$K24</f>
        <v>0.66581704823582122</v>
      </c>
      <c r="U21" s="240">
        <f>[11]A29!$AH63</f>
        <v>0.55407843700405213</v>
      </c>
      <c r="V21" s="234">
        <f t="shared" si="11"/>
        <v>0.44580048022012608</v>
      </c>
      <c r="W21" s="234">
        <f t="shared" si="12"/>
        <v>0.55419951977987381</v>
      </c>
      <c r="X21" s="235">
        <f t="shared" si="13"/>
        <v>0.38818728356204041</v>
      </c>
      <c r="Y21" s="241">
        <f t="shared" si="45"/>
        <v>0.5173789414151404</v>
      </c>
      <c r="Z21" s="234">
        <f t="shared" si="14"/>
        <v>0.44639042935777973</v>
      </c>
      <c r="AA21" s="234">
        <f t="shared" si="15"/>
        <v>5.5402906954759579E-2</v>
      </c>
      <c r="AB21" s="234">
        <f t="shared" si="16"/>
        <v>0.37570779639812985</v>
      </c>
      <c r="AC21" s="242">
        <f>[11]A28!$K24</f>
        <v>0.39999999999999997</v>
      </c>
      <c r="AD21" s="242">
        <f>[11]A27!$P24</f>
        <v>0.8</v>
      </c>
      <c r="AE21" s="234">
        <f t="shared" si="17"/>
        <v>0.33389994870126349</v>
      </c>
      <c r="AF21" s="243">
        <f t="shared" si="46"/>
        <v>0.59660341512534043</v>
      </c>
      <c r="AG21" s="243">
        <f t="shared" si="47"/>
        <v>0.51179562443440729</v>
      </c>
      <c r="AH21" s="244">
        <f>[11]A27!$G24</f>
        <v>0.29654169703557504</v>
      </c>
      <c r="AI21" s="239">
        <f>[11]A27!$H24</f>
        <v>0.49274641430650606</v>
      </c>
      <c r="AJ21" s="245">
        <f>[11]A27!$C24</f>
        <v>0.39565116287529389</v>
      </c>
      <c r="AK21" s="235">
        <f>[11]A28!$C24+[11]A28!$D24</f>
        <v>1.4452568719892527</v>
      </c>
      <c r="AL21" s="239">
        <f>[11]A28!$E24</f>
        <v>4.3979827088006199E-2</v>
      </c>
      <c r="AM21" s="239">
        <f>[11]A28!$J24</f>
        <v>1.6682253827784844E-3</v>
      </c>
      <c r="AN21" s="240">
        <f>[11]A25!$F24-[11]A25!$G24</f>
        <v>0.21253580518569551</v>
      </c>
      <c r="AO21" s="235">
        <f t="shared" si="48"/>
        <v>1.3165029605981871</v>
      </c>
      <c r="AP21" s="235">
        <f>[11]A29!$AM63</f>
        <v>2.2678731458029323E-2</v>
      </c>
      <c r="AQ21" s="235">
        <f>[11]A29!$AN63</f>
        <v>0.45816824021411073</v>
      </c>
      <c r="AR21" s="235">
        <f>[11]A29!$AO63</f>
        <v>0.83565598892604687</v>
      </c>
      <c r="AS21" s="235">
        <f t="shared" si="18"/>
        <v>1.9058598442072456</v>
      </c>
      <c r="AT21" s="249">
        <f t="shared" si="90"/>
        <v>2.4763708463850138</v>
      </c>
      <c r="AU21" s="234">
        <f t="shared" si="19"/>
        <v>0.74599195842041865</v>
      </c>
      <c r="AV21" s="234">
        <f>[11]A29!$AS63</f>
        <v>0.74599195842041843</v>
      </c>
      <c r="AW21" s="234">
        <f t="shared" si="20"/>
        <v>0</v>
      </c>
      <c r="AX21" s="234">
        <f t="shared" si="21"/>
        <v>0.99999999999999967</v>
      </c>
      <c r="AY21" s="234">
        <f t="shared" si="22"/>
        <v>1.3165029605981866</v>
      </c>
      <c r="AZ21" s="236">
        <f t="shared" si="23"/>
        <v>4.3413653860490369</v>
      </c>
      <c r="BA21" s="238">
        <f t="shared" si="50"/>
        <v>4.305790802576146</v>
      </c>
      <c r="BB21" s="238">
        <f t="shared" si="24"/>
        <v>1.2920732142463618</v>
      </c>
      <c r="BC21" s="238">
        <f t="shared" si="25"/>
        <v>1.6972146277315967</v>
      </c>
      <c r="BD21" s="238">
        <f t="shared" si="26"/>
        <v>1.3165029605981871</v>
      </c>
      <c r="BE21" s="238">
        <f t="shared" si="27"/>
        <v>1.5119154305352882</v>
      </c>
      <c r="BF21" s="238">
        <f t="shared" si="27"/>
        <v>1.6431075144314857</v>
      </c>
      <c r="BG21" s="245">
        <f t="shared" si="27"/>
        <v>1.1507678576093714</v>
      </c>
      <c r="BH21" s="234">
        <f t="shared" si="27"/>
        <v>3.8120158252823759</v>
      </c>
      <c r="BI21" s="234">
        <f t="shared" si="28"/>
        <v>3.7764412418094846</v>
      </c>
      <c r="BJ21" s="234">
        <f t="shared" si="29"/>
        <v>3.557458347289133E-2</v>
      </c>
      <c r="BK21" s="235">
        <f>[11]A29!$AW63</f>
        <v>0.22583389238492521</v>
      </c>
      <c r="BL21" s="235">
        <f>[11]A29!$AY63</f>
        <v>0.19025930891203363</v>
      </c>
      <c r="BM21" s="235">
        <f>[11]A29!$AZ63</f>
        <v>4.1123127955012183E-2</v>
      </c>
      <c r="BN21" s="234">
        <f t="shared" si="91"/>
        <v>3.557458347289158E-2</v>
      </c>
      <c r="BO21" s="236">
        <f t="shared" si="31"/>
        <v>0</v>
      </c>
      <c r="BP21" s="246">
        <f>[11]A29!$C63</f>
        <v>4.3413653860490369</v>
      </c>
      <c r="BQ21" s="247">
        <f t="shared" si="32"/>
        <v>0</v>
      </c>
      <c r="BR21" s="234">
        <f t="shared" si="33"/>
        <v>0.87706101270643422</v>
      </c>
      <c r="BS21" s="234">
        <f t="shared" si="51"/>
        <v>5.0380582333877579E-2</v>
      </c>
      <c r="BT21" s="234">
        <f t="shared" si="52"/>
        <v>4.4186844562490557E-2</v>
      </c>
      <c r="BU21" s="234">
        <f t="shared" si="34"/>
        <v>5.5125430630763493E-2</v>
      </c>
      <c r="BV21" s="234">
        <f t="shared" si="35"/>
        <v>5.2348797850682346E-2</v>
      </c>
      <c r="BW21" s="234">
        <f t="shared" si="36"/>
        <v>0.89252577151855428</v>
      </c>
      <c r="BX21" s="234">
        <f t="shared" si="37"/>
        <v>3.9051782229585115E-2</v>
      </c>
      <c r="BY21" s="234">
        <f t="shared" si="38"/>
        <v>0.66581704823582122</v>
      </c>
      <c r="BZ21" s="234">
        <f t="shared" si="39"/>
        <v>4.1123127955012183E-2</v>
      </c>
      <c r="CA21" s="234">
        <f t="shared" si="40"/>
        <v>0.74599195842041843</v>
      </c>
      <c r="CB21" s="234">
        <f t="shared" si="53"/>
        <v>-6.2450045135165055E-17</v>
      </c>
      <c r="CC21" s="236">
        <v>4.0874572774403806</v>
      </c>
      <c r="CD21" s="238">
        <f t="shared" si="41"/>
        <v>6.3011028678215467E-2</v>
      </c>
      <c r="CE21" s="234">
        <f t="shared" si="54"/>
        <v>3.8299023897106035</v>
      </c>
      <c r="CF21" s="234">
        <f t="shared" si="42"/>
        <v>2.2602040068645031</v>
      </c>
      <c r="CG21" s="234">
        <f t="shared" si="42"/>
        <v>2.4742514188461779</v>
      </c>
      <c r="CH21" s="234">
        <f t="shared" si="42"/>
        <v>0.52137304784768446</v>
      </c>
      <c r="CI21" s="234">
        <f t="shared" si="42"/>
        <v>1.0063585391402567</v>
      </c>
      <c r="CJ21" s="234">
        <f t="shared" si="42"/>
        <v>0.9465198318582364</v>
      </c>
      <c r="CK21" s="234">
        <f t="shared" si="42"/>
        <v>0.90455303600007719</v>
      </c>
      <c r="CL21" s="234">
        <v>3.5554785452031701</v>
      </c>
      <c r="CM21" s="234">
        <f t="shared" si="55"/>
        <v>2.090777366421781</v>
      </c>
      <c r="CN21" s="234">
        <f t="shared" si="56"/>
        <v>2.3228652134124221</v>
      </c>
      <c r="CO21" s="234">
        <v>0.47469134097739663</v>
      </c>
      <c r="CP21" s="234">
        <v>0.95420075197842025</v>
      </c>
      <c r="CQ21" s="234">
        <v>0.89397312045660515</v>
      </c>
      <c r="CR21" s="234">
        <v>0.85816403463103297</v>
      </c>
      <c r="CS21" s="234">
        <v>0.27442384450743335</v>
      </c>
      <c r="CT21" s="234">
        <f t="shared" si="57"/>
        <v>0.1694266404427219</v>
      </c>
      <c r="CU21" s="234">
        <f t="shared" si="58"/>
        <v>0.15138620543375561</v>
      </c>
      <c r="CV21" s="234">
        <v>4.668170687028788E-2</v>
      </c>
      <c r="CW21" s="234">
        <v>5.2157787161836444E-2</v>
      </c>
      <c r="CX21" s="234">
        <v>5.254671140163128E-2</v>
      </c>
      <c r="CY21" s="234">
        <v>4.6389001369044176E-2</v>
      </c>
      <c r="CZ21" s="234">
        <v>0.25755488772977636</v>
      </c>
      <c r="DA21" s="234">
        <f t="shared" si="59"/>
        <v>0.98121611678436449</v>
      </c>
      <c r="DB21" s="234">
        <f t="shared" si="60"/>
        <v>0.29365756541524457</v>
      </c>
      <c r="DC21" s="234">
        <v>6.6116156649505403E-3</v>
      </c>
      <c r="DD21" s="234">
        <v>0.28704594975029402</v>
      </c>
      <c r="DE21" s="234">
        <v>1.0173187944698328</v>
      </c>
      <c r="DF21" s="234">
        <v>0.49232814639131572</v>
      </c>
      <c r="DG21" s="234">
        <f t="shared" si="61"/>
        <v>1.3834419891633409</v>
      </c>
      <c r="DH21" s="234">
        <f t="shared" si="62"/>
        <v>3.7933383467345401</v>
      </c>
      <c r="DI21" s="234">
        <v>0.13452796899404176</v>
      </c>
      <c r="DJ21" s="234">
        <v>3.6588103777404983</v>
      </c>
      <c r="DK21" s="234">
        <v>4.6844521895065654</v>
      </c>
      <c r="DL21" s="234">
        <v>1.1805016293553923</v>
      </c>
      <c r="DM21" s="234">
        <f t="shared" si="63"/>
        <v>6.5612473309959629</v>
      </c>
      <c r="DN21" s="234">
        <f t="shared" si="64"/>
        <v>6.6063240199764754</v>
      </c>
      <c r="DO21" s="234">
        <f t="shared" si="65"/>
        <v>-3.9907541312354189E-2</v>
      </c>
      <c r="DP21" s="234">
        <v>0.32524247507761128</v>
      </c>
      <c r="DQ21" s="234">
        <v>0.36515001638996547</v>
      </c>
      <c r="DR21" s="234">
        <f t="shared" si="66"/>
        <v>4.6248621128122087</v>
      </c>
      <c r="DS21" s="234">
        <f t="shared" si="67"/>
        <v>1.4284369693260786</v>
      </c>
      <c r="DT21" s="234">
        <f t="shared" si="68"/>
        <v>5.5272798501225455E-2</v>
      </c>
      <c r="DU21" s="234">
        <f t="shared" si="69"/>
        <v>7.8953708777261503E-2</v>
      </c>
      <c r="DV21" s="234">
        <f t="shared" si="70"/>
        <v>3.8582082588114868</v>
      </c>
      <c r="DW21" s="234">
        <f t="shared" si="71"/>
        <v>0.13507043675054212</v>
      </c>
      <c r="DX21" s="234">
        <v>3.3370783842192706</v>
      </c>
      <c r="DY21" s="234">
        <v>3.3152370595854697</v>
      </c>
      <c r="DZ21" s="234">
        <v>2.3449653505785846</v>
      </c>
      <c r="EA21" s="234">
        <v>0.436377726741839</v>
      </c>
      <c r="EB21" s="234">
        <v>1.4066494357487243</v>
      </c>
      <c r="EC21" s="234">
        <v>2.184132463380108E-2</v>
      </c>
      <c r="ED21" s="234">
        <v>1.4872689013707025E-2</v>
      </c>
      <c r="EE21" s="234">
        <v>5.1474099169728383E-3</v>
      </c>
      <c r="EF21" s="234">
        <v>1.211604553706689E-2</v>
      </c>
      <c r="EG21" s="234">
        <v>0.52112987459221616</v>
      </c>
      <c r="EH21" s="234">
        <v>0.72706553573549104</v>
      </c>
      <c r="EI21" s="234">
        <v>0.51950651435813844</v>
      </c>
      <c r="EJ21" s="234">
        <v>0.31357085321486355</v>
      </c>
      <c r="EK21" s="234">
        <f t="shared" si="72"/>
        <v>-2.6040945781634295E-2</v>
      </c>
      <c r="EL21" s="234">
        <v>0.80812291792849256</v>
      </c>
      <c r="EM21" s="234">
        <v>0.20953293152203298</v>
      </c>
      <c r="EN21" s="234">
        <v>0.83416386371012685</v>
      </c>
      <c r="EO21" s="234">
        <v>0.21032521311113445</v>
      </c>
      <c r="EP21" s="234">
        <v>0.71576425418952383</v>
      </c>
      <c r="EQ21" s="234">
        <v>1.5131098834548617</v>
      </c>
      <c r="ER21" s="234">
        <v>5.3439312504487377</v>
      </c>
      <c r="ES21" s="234">
        <v>4.5465856211833993</v>
      </c>
      <c r="ET21" s="234">
        <f t="shared" si="73"/>
        <v>4.6000134587826444</v>
      </c>
      <c r="EU21" s="234">
        <f t="shared" si="74"/>
        <v>6.2789219556840541</v>
      </c>
      <c r="EV21" s="234">
        <f t="shared" si="75"/>
        <v>6.3049629014656885</v>
      </c>
      <c r="EW21" s="234">
        <f t="shared" si="76"/>
        <v>1.3706400987648946</v>
      </c>
      <c r="EX21" s="234">
        <f t="shared" si="77"/>
        <v>0.13230273940489201</v>
      </c>
      <c r="EY21" s="234">
        <f t="shared" si="78"/>
        <v>0.18133943980478728</v>
      </c>
      <c r="FA21" s="234">
        <v>3.7894999999999999</v>
      </c>
      <c r="FB21" s="234">
        <v>0.6018</v>
      </c>
      <c r="FC21" s="234">
        <v>4.3913000000000002</v>
      </c>
      <c r="FD21" s="234">
        <f t="shared" si="79"/>
        <v>0.13704370004326735</v>
      </c>
      <c r="FE21" s="234">
        <v>-1.18E-2</v>
      </c>
      <c r="FF21" s="234">
        <v>1.7228999999999999</v>
      </c>
      <c r="FG21" s="234">
        <v>6.6171000000000006</v>
      </c>
      <c r="FH21" s="234">
        <v>1.0437000000000001</v>
      </c>
      <c r="FI21" s="234">
        <v>7.6607000000000003</v>
      </c>
      <c r="FJ21" s="234">
        <f t="shared" si="80"/>
        <v>0.13624081350268252</v>
      </c>
      <c r="FK21" s="234">
        <v>0.1313</v>
      </c>
      <c r="FL21" s="234">
        <v>0.5625</v>
      </c>
      <c r="FM21" s="234">
        <v>11.1317</v>
      </c>
      <c r="FN21" s="234">
        <v>0.89859999999999995</v>
      </c>
      <c r="FO21" s="234">
        <v>9.4432000000000009</v>
      </c>
      <c r="FP21" s="234">
        <v>0.78989999999999994</v>
      </c>
      <c r="FQ21" s="234">
        <f t="shared" si="81"/>
        <v>1.4784312162987756</v>
      </c>
      <c r="FR21" s="234">
        <f t="shared" si="82"/>
        <v>5.0531365379950947E-2</v>
      </c>
      <c r="FS21" s="234">
        <f t="shared" si="83"/>
        <v>7.4707147979918717E-2</v>
      </c>
      <c r="FT21" s="234">
        <v>2.8624000000000001</v>
      </c>
      <c r="FU21" s="234">
        <v>0.64639999999999997</v>
      </c>
      <c r="FV21" s="234">
        <v>3.5087999999999999</v>
      </c>
      <c r="FW21" s="234">
        <f t="shared" si="84"/>
        <v>0.18422252621979024</v>
      </c>
      <c r="FX21" s="234">
        <v>0.12859999999999999</v>
      </c>
      <c r="FY21" s="234">
        <v>0.4551</v>
      </c>
      <c r="FZ21" s="234">
        <v>4.3630000000000004</v>
      </c>
      <c r="GA21" s="234">
        <v>0.5968</v>
      </c>
      <c r="GB21" s="234">
        <v>3.3557999999999999</v>
      </c>
      <c r="GC21" s="234">
        <v>0.41039999999999999</v>
      </c>
      <c r="GD21" s="234">
        <f t="shared" si="85"/>
        <v>1.2907520265073074</v>
      </c>
      <c r="GE21" s="234">
        <f t="shared" si="86"/>
        <v>0.10430896172358468</v>
      </c>
      <c r="GF21" s="234">
        <f t="shared" si="87"/>
        <v>0.13463700372759008</v>
      </c>
      <c r="GG21" s="248">
        <v>1.7962571891523138</v>
      </c>
      <c r="GH21" s="248">
        <v>1.1994924649451952</v>
      </c>
      <c r="GI21" s="248">
        <f t="shared" si="88"/>
        <v>2.995749654097509</v>
      </c>
      <c r="GJ21" s="248">
        <f t="shared" si="89"/>
        <v>0.40039809845410829</v>
      </c>
      <c r="GK21" s="248">
        <v>-0.14289720426314126</v>
      </c>
      <c r="GL21" s="248">
        <v>0.57025060814775042</v>
      </c>
      <c r="GM21" s="248">
        <v>0.71314781241089165</v>
      </c>
    </row>
    <row r="22" spans="1:195" ht="15">
      <c r="A22" s="129">
        <v>1992</v>
      </c>
      <c r="B22" s="234">
        <f t="shared" si="43"/>
        <v>4.5394340211027204</v>
      </c>
      <c r="C22" s="234">
        <f t="shared" si="44"/>
        <v>4.5300391963236688</v>
      </c>
      <c r="D22" s="234">
        <f t="shared" si="0"/>
        <v>1.3384294283993439</v>
      </c>
      <c r="E22" s="234">
        <f t="shared" si="1"/>
        <v>1.2453135023148545</v>
      </c>
      <c r="F22" s="234">
        <f t="shared" si="2"/>
        <v>1.9462962656094711</v>
      </c>
      <c r="G22" s="235">
        <f t="shared" si="3"/>
        <v>9.3948247790507367E-3</v>
      </c>
      <c r="H22" s="236">
        <f t="shared" si="4"/>
        <v>2.0708273138494304</v>
      </c>
      <c r="I22" s="237">
        <f t="shared" si="5"/>
        <v>0.58541635587662078</v>
      </c>
      <c r="J22" s="238">
        <f t="shared" si="6"/>
        <v>0.66298162589710063</v>
      </c>
      <c r="K22" s="239">
        <f>[11]A29!$N64</f>
        <v>0.10868004749215654</v>
      </c>
      <c r="L22" s="239">
        <f>[11]A29!$O64</f>
        <v>0.71374928458355269</v>
      </c>
      <c r="M22" s="239">
        <f>[11]A23!$K24</f>
        <v>5.2724256578903485E-2</v>
      </c>
      <c r="N22" s="240">
        <f>[11]A29!$S64</f>
        <v>0</v>
      </c>
      <c r="O22" s="236">
        <f t="shared" si="7"/>
        <v>2.46860670725329</v>
      </c>
      <c r="P22" s="237">
        <f t="shared" si="8"/>
        <v>0.75301307252272287</v>
      </c>
      <c r="Q22" s="238">
        <f t="shared" si="9"/>
        <v>0.58233187641775386</v>
      </c>
      <c r="R22" s="238">
        <f t="shared" si="10"/>
        <v>0.25583342338129367</v>
      </c>
      <c r="S22" s="239">
        <f>[11]A29!$AD64</f>
        <v>1.4250362964887462</v>
      </c>
      <c r="T22" s="239">
        <f>[11]A25!$K25</f>
        <v>0.84989862329806265</v>
      </c>
      <c r="U22" s="240">
        <f>[11]A29!$AH64</f>
        <v>0.54760796155722669</v>
      </c>
      <c r="V22" s="234">
        <f t="shared" si="11"/>
        <v>0.45618623472059727</v>
      </c>
      <c r="W22" s="234">
        <f t="shared" si="12"/>
        <v>0.54381376527940273</v>
      </c>
      <c r="X22" s="235">
        <f t="shared" si="13"/>
        <v>0.4373905291194416</v>
      </c>
      <c r="Y22" s="241">
        <f t="shared" si="45"/>
        <v>0.53238130371566306</v>
      </c>
      <c r="Z22" s="234">
        <f t="shared" si="14"/>
        <v>0.42053130789296772</v>
      </c>
      <c r="AA22" s="234">
        <f t="shared" si="15"/>
        <v>5.841227577356578E-2</v>
      </c>
      <c r="AB22" s="234">
        <f t="shared" si="16"/>
        <v>0.38551771449738759</v>
      </c>
      <c r="AC22" s="242">
        <f>[11]A28!$K25</f>
        <v>0.45049179632304498</v>
      </c>
      <c r="AD22" s="242">
        <f>[11]A27!$P25</f>
        <v>0.84986651515096345</v>
      </c>
      <c r="AE22" s="234">
        <f t="shared" si="17"/>
        <v>0.31627860136940894</v>
      </c>
      <c r="AF22" s="243">
        <f t="shared" si="46"/>
        <v>0.58111733740307303</v>
      </c>
      <c r="AG22" s="243">
        <f t="shared" si="47"/>
        <v>0.50651019315573242</v>
      </c>
      <c r="AH22" s="244">
        <f>[11]A27!$G25</f>
        <v>0.32824809018056195</v>
      </c>
      <c r="AI22" s="239">
        <f>[11]A27!$H25</f>
        <v>0.52319939935571014</v>
      </c>
      <c r="AJ22" s="245">
        <f>[11]A27!$C25</f>
        <v>0.39386601277858241</v>
      </c>
      <c r="AK22" s="235">
        <f>[11]A28!$C25+[11]A28!$D25</f>
        <v>1.2995050312898977</v>
      </c>
      <c r="AL22" s="239">
        <f>[11]A28!$E25</f>
        <v>3.8924397109446104E-2</v>
      </c>
      <c r="AM22" s="239">
        <f>[11]A28!$J25</f>
        <v>3.2796263691732712E-2</v>
      </c>
      <c r="AN22" s="240">
        <f>[11]A25!$F25-[11]A25!$G25</f>
        <v>0.22303715968956095</v>
      </c>
      <c r="AO22" s="235">
        <f t="shared" si="48"/>
        <v>1.5660343282307618</v>
      </c>
      <c r="AP22" s="235">
        <f>[11]A29!$AM64</f>
        <v>2.0382174036538227E-2</v>
      </c>
      <c r="AQ22" s="235">
        <f>[11]A29!$AN64</f>
        <v>0.49973086668165262</v>
      </c>
      <c r="AR22" s="235">
        <f>[11]A29!$AO64</f>
        <v>1.045921287512571</v>
      </c>
      <c r="AS22" s="235">
        <f t="shared" si="18"/>
        <v>1.9592577251950012</v>
      </c>
      <c r="AT22" s="249">
        <f t="shared" si="90"/>
        <v>2.5890993207825161</v>
      </c>
      <c r="AU22" s="234">
        <f t="shared" si="19"/>
        <v>0.93619273264324665</v>
      </c>
      <c r="AV22" s="234">
        <f>[11]A29!$AS64</f>
        <v>0.95194119914850617</v>
      </c>
      <c r="AW22" s="235">
        <f t="shared" si="20"/>
        <v>-1.5748466505259517E-2</v>
      </c>
      <c r="AX22" s="251">
        <f t="shared" si="21"/>
        <v>1.0168218209308197</v>
      </c>
      <c r="AY22" s="234">
        <f t="shared" si="22"/>
        <v>1.581782794736021</v>
      </c>
      <c r="AZ22" s="236">
        <f t="shared" si="23"/>
        <v>4.5236855545974608</v>
      </c>
      <c r="BA22" s="238">
        <f t="shared" si="50"/>
        <v>4.5142907298184101</v>
      </c>
      <c r="BB22" s="238">
        <f t="shared" si="24"/>
        <v>1.3570780292658779</v>
      </c>
      <c r="BC22" s="238">
        <f t="shared" si="25"/>
        <v>1.5911783723217705</v>
      </c>
      <c r="BD22" s="238">
        <f t="shared" si="26"/>
        <v>1.5660343282307618</v>
      </c>
      <c r="BE22" s="238">
        <f t="shared" si="27"/>
        <v>1.3588116024358818</v>
      </c>
      <c r="BF22" s="238">
        <f t="shared" si="27"/>
        <v>1.7450443689965072</v>
      </c>
      <c r="BG22" s="245">
        <f t="shared" si="27"/>
        <v>1.4104347583860211</v>
      </c>
      <c r="BH22" s="234">
        <f t="shared" si="27"/>
        <v>4.0980433062673001</v>
      </c>
      <c r="BI22" s="234">
        <f t="shared" si="28"/>
        <v>4.0886484814882493</v>
      </c>
      <c r="BJ22" s="234">
        <f t="shared" si="29"/>
        <v>9.3948247790507367E-3</v>
      </c>
      <c r="BK22" s="235">
        <f>[11]A29!$AW64</f>
        <v>0.21145262494966049</v>
      </c>
      <c r="BL22" s="235">
        <f>[11]A29!$AY64</f>
        <v>0.20205780017060976</v>
      </c>
      <c r="BM22" s="235">
        <f>[11]A29!$AZ64</f>
        <v>4.9318319271540123E-2</v>
      </c>
      <c r="BN22" s="234">
        <f t="shared" si="91"/>
        <v>9.3948247790507367E-3</v>
      </c>
      <c r="BO22" s="236">
        <f t="shared" si="31"/>
        <v>0</v>
      </c>
      <c r="BP22" s="246">
        <f>[11]A29!$C64</f>
        <v>4.5394340211027213</v>
      </c>
      <c r="BQ22" s="247">
        <f t="shared" si="32"/>
        <v>0</v>
      </c>
      <c r="BR22" s="234">
        <f t="shared" si="33"/>
        <v>0.90571226493706969</v>
      </c>
      <c r="BS22" s="234">
        <f t="shared" si="51"/>
        <v>4.9419215441348398E-2</v>
      </c>
      <c r="BT22" s="234">
        <f t="shared" si="52"/>
        <v>4.4759589548796663E-2</v>
      </c>
      <c r="BU22" s="234">
        <f t="shared" si="34"/>
        <v>5.1808157179933437E-2</v>
      </c>
      <c r="BV22" s="234">
        <f t="shared" si="35"/>
        <v>5.5386043409051275E-2</v>
      </c>
      <c r="BW22" s="234">
        <f t="shared" si="36"/>
        <v>0.89280579941101534</v>
      </c>
      <c r="BX22" s="234">
        <f t="shared" si="37"/>
        <v>5.2724256578903485E-2</v>
      </c>
      <c r="BY22" s="234">
        <f t="shared" si="38"/>
        <v>0.84989862329806265</v>
      </c>
      <c r="BZ22" s="234">
        <f t="shared" si="39"/>
        <v>4.9318319271540123E-2</v>
      </c>
      <c r="CA22" s="234">
        <f t="shared" si="40"/>
        <v>0.95194119914850617</v>
      </c>
      <c r="CB22" s="234">
        <f t="shared" si="53"/>
        <v>-1.457167719820518E-16</v>
      </c>
      <c r="CC22" s="236">
        <v>4.0102473965643872</v>
      </c>
      <c r="CD22" s="238">
        <f t="shared" si="41"/>
        <v>4.7777028486973586E-2</v>
      </c>
      <c r="CE22" s="234">
        <f t="shared" si="54"/>
        <v>3.8186496924589175</v>
      </c>
      <c r="CF22" s="234">
        <f t="shared" si="42"/>
        <v>2.1546449806353078</v>
      </c>
      <c r="CG22" s="234">
        <f t="shared" si="42"/>
        <v>2.5500940439689996</v>
      </c>
      <c r="CH22" s="234">
        <f t="shared" si="42"/>
        <v>0.5916969293504688</v>
      </c>
      <c r="CI22" s="234">
        <f t="shared" si="42"/>
        <v>0.95907824268006125</v>
      </c>
      <c r="CJ22" s="234">
        <f t="shared" si="42"/>
        <v>0.99931887193846947</v>
      </c>
      <c r="CK22" s="234">
        <f t="shared" si="42"/>
        <v>0.88608933214538987</v>
      </c>
      <c r="CL22" s="234">
        <v>3.5567172234151516</v>
      </c>
      <c r="CM22" s="234">
        <f t="shared" si="55"/>
        <v>2.001851191883194</v>
      </c>
      <c r="CN22" s="234">
        <f t="shared" si="56"/>
        <v>2.3938831597389507</v>
      </c>
      <c r="CO22" s="234">
        <v>0.54036003824731771</v>
      </c>
      <c r="CP22" s="234">
        <v>0.90976846214657758</v>
      </c>
      <c r="CQ22" s="234">
        <v>0.94375465934505531</v>
      </c>
      <c r="CR22" s="234">
        <v>0.83901712820699326</v>
      </c>
      <c r="CS22" s="234">
        <v>0.26193246904376605</v>
      </c>
      <c r="CT22" s="234">
        <f t="shared" si="57"/>
        <v>0.1527937887521138</v>
      </c>
      <c r="CU22" s="234">
        <f t="shared" si="58"/>
        <v>0.15621088423004889</v>
      </c>
      <c r="CV22" s="234">
        <v>5.1336891103151081E-2</v>
      </c>
      <c r="CW22" s="234">
        <v>4.9309780533483637E-2</v>
      </c>
      <c r="CX22" s="234">
        <v>5.5564212593414188E-2</v>
      </c>
      <c r="CY22" s="234">
        <v>4.7072203938396638E-2</v>
      </c>
      <c r="CZ22" s="234">
        <v>0.19159770410546839</v>
      </c>
      <c r="DA22" s="234">
        <f t="shared" si="59"/>
        <v>0.9477672224428324</v>
      </c>
      <c r="DB22" s="234">
        <f t="shared" si="60"/>
        <v>0.28647708056803101</v>
      </c>
      <c r="DC22" s="234">
        <v>7.6857828608833216E-3</v>
      </c>
      <c r="DD22" s="234">
        <v>0.27879129770714767</v>
      </c>
      <c r="DE22" s="234">
        <v>1.042646598905395</v>
      </c>
      <c r="DF22" s="234">
        <v>0.28086131970834877</v>
      </c>
      <c r="DG22" s="234">
        <f t="shared" si="61"/>
        <v>1.2810174191319534</v>
      </c>
      <c r="DH22" s="234">
        <f t="shared" si="62"/>
        <v>3.8313131625361385</v>
      </c>
      <c r="DI22" s="234">
        <v>0.14804580249831809</v>
      </c>
      <c r="DJ22" s="234">
        <v>3.6832673600378203</v>
      </c>
      <c r="DK22" s="234">
        <v>4.831469261959743</v>
      </c>
      <c r="DL22" s="234">
        <v>1.3334665527210579</v>
      </c>
      <c r="DM22" s="234">
        <f t="shared" si="63"/>
        <v>6.6678842870731696</v>
      </c>
      <c r="DN22" s="234">
        <f t="shared" si="64"/>
        <v>6.7602051930105276</v>
      </c>
      <c r="DO22" s="234">
        <f t="shared" si="65"/>
        <v>-6.0005182100841825E-2</v>
      </c>
      <c r="DP22" s="234">
        <v>0.32054539338509375</v>
      </c>
      <c r="DQ22" s="234">
        <v>0.38055057548593557</v>
      </c>
      <c r="DR22" s="234">
        <f t="shared" si="66"/>
        <v>4.3834296222100937</v>
      </c>
      <c r="DS22" s="234">
        <f t="shared" si="67"/>
        <v>1.5422182573110597</v>
      </c>
      <c r="DT22" s="234">
        <f t="shared" si="68"/>
        <v>5.6292755119236947E-2</v>
      </c>
      <c r="DU22" s="234">
        <f t="shared" si="69"/>
        <v>8.6815714699227831E-2</v>
      </c>
      <c r="DV22" s="234">
        <f t="shared" si="70"/>
        <v>3.7674122600671249</v>
      </c>
      <c r="DW22" s="234">
        <f t="shared" si="71"/>
        <v>0.13102589395389219</v>
      </c>
      <c r="DX22" s="234">
        <v>3.2737837007989765</v>
      </c>
      <c r="DY22" s="234">
        <v>3.2505956605770336</v>
      </c>
      <c r="DZ22" s="234">
        <v>2.2499221932708693</v>
      </c>
      <c r="EA22" s="234">
        <v>0.44183478543914195</v>
      </c>
      <c r="EB22" s="234">
        <v>1.4425082527453061</v>
      </c>
      <c r="EC22" s="234">
        <v>2.3188040221942943E-2</v>
      </c>
      <c r="ED22" s="234">
        <v>1.4529272483055519E-2</v>
      </c>
      <c r="EE22" s="234">
        <v>5.149701805603181E-3</v>
      </c>
      <c r="EF22" s="234">
        <v>1.3808469544490606E-2</v>
      </c>
      <c r="EG22" s="234">
        <v>0.49362855926814847</v>
      </c>
      <c r="EH22" s="234">
        <v>0.71851474801081727</v>
      </c>
      <c r="EI22" s="234">
        <v>0.55212237730041014</v>
      </c>
      <c r="EJ22" s="234">
        <v>0.32723618855774134</v>
      </c>
      <c r="EK22" s="234">
        <f t="shared" si="72"/>
        <v>-2.1822683272321952E-2</v>
      </c>
      <c r="EL22" s="234">
        <v>0.84924055012064614</v>
      </c>
      <c r="EM22" s="234">
        <v>0.22176799692853913</v>
      </c>
      <c r="EN22" s="234">
        <v>0.87106323339296809</v>
      </c>
      <c r="EO22" s="234">
        <v>0.21681968589426195</v>
      </c>
      <c r="EP22" s="234">
        <v>0.69859032030675039</v>
      </c>
      <c r="EQ22" s="234">
        <v>1.5048611207377165</v>
      </c>
      <c r="ER22" s="234">
        <v>5.4470110149134419</v>
      </c>
      <c r="ES22" s="234">
        <v>4.6407402144824754</v>
      </c>
      <c r="ET22" s="234">
        <f t="shared" si="73"/>
        <v>4.4878273345024589</v>
      </c>
      <c r="EU22" s="234">
        <f t="shared" si="74"/>
        <v>6.4242931253300135</v>
      </c>
      <c r="EV22" s="234">
        <f t="shared" si="75"/>
        <v>6.4461178794585976</v>
      </c>
      <c r="EW22" s="234">
        <f t="shared" si="76"/>
        <v>1.436356035781676</v>
      </c>
      <c r="EX22" s="234">
        <f t="shared" si="77"/>
        <v>0.13512989518369276</v>
      </c>
      <c r="EY22" s="234">
        <f t="shared" si="78"/>
        <v>0.19409464056164233</v>
      </c>
      <c r="FA22" s="234">
        <v>3.73</v>
      </c>
      <c r="FB22" s="234">
        <v>0.49249999999999999</v>
      </c>
      <c r="FC22" s="234">
        <v>4.2225000000000001</v>
      </c>
      <c r="FD22" s="234">
        <f t="shared" si="79"/>
        <v>0.11663706335109532</v>
      </c>
      <c r="FE22" s="234">
        <v>3.4000000000000002E-3</v>
      </c>
      <c r="FF22" s="234">
        <v>1.8356000000000001</v>
      </c>
      <c r="FG22" s="234">
        <v>6.2692999999999994</v>
      </c>
      <c r="FH22" s="234">
        <v>1.0343</v>
      </c>
      <c r="FI22" s="234">
        <v>7.3036000000000003</v>
      </c>
      <c r="FJ22" s="234">
        <f t="shared" si="80"/>
        <v>0.14161509392628291</v>
      </c>
      <c r="FK22" s="234">
        <v>0.15710000000000002</v>
      </c>
      <c r="FL22" s="234">
        <v>0.51960000000000006</v>
      </c>
      <c r="FM22" s="234">
        <v>11.1723</v>
      </c>
      <c r="FN22" s="234">
        <v>0.91569999999999996</v>
      </c>
      <c r="FO22" s="234">
        <v>9.4169999999999998</v>
      </c>
      <c r="FP22" s="234">
        <v>0.8395999999999999</v>
      </c>
      <c r="FQ22" s="234">
        <f t="shared" si="81"/>
        <v>1.5633247044007554</v>
      </c>
      <c r="FR22" s="234">
        <f t="shared" si="82"/>
        <v>4.6507881098788978E-2</v>
      </c>
      <c r="FS22" s="234">
        <f t="shared" si="83"/>
        <v>7.2706919471069761E-2</v>
      </c>
      <c r="FT22" s="234">
        <v>2.8906999999999998</v>
      </c>
      <c r="FU22" s="234">
        <v>0.59530000000000005</v>
      </c>
      <c r="FV22" s="234">
        <v>3.4860000000000002</v>
      </c>
      <c r="FW22" s="234">
        <f t="shared" si="84"/>
        <v>0.17076878944348825</v>
      </c>
      <c r="FX22" s="234">
        <v>0.1148</v>
      </c>
      <c r="FY22" s="234">
        <v>0.48710000000000003</v>
      </c>
      <c r="FZ22" s="234">
        <v>4.4045999999999994</v>
      </c>
      <c r="GA22" s="234">
        <v>0.59889999999999999</v>
      </c>
      <c r="GB22" s="234">
        <v>3.3712</v>
      </c>
      <c r="GC22" s="234">
        <v>0.43450000000000005</v>
      </c>
      <c r="GD22" s="234">
        <f t="shared" si="85"/>
        <v>1.306537731371618</v>
      </c>
      <c r="GE22" s="234">
        <f t="shared" si="86"/>
        <v>0.11058892975525589</v>
      </c>
      <c r="GF22" s="234">
        <f t="shared" si="87"/>
        <v>0.14448860939724725</v>
      </c>
      <c r="GG22" s="248">
        <v>1.6853983031160189</v>
      </c>
      <c r="GH22" s="248">
        <v>1.1587164100823744</v>
      </c>
      <c r="GI22" s="248">
        <f t="shared" si="88"/>
        <v>2.844114713198393</v>
      </c>
      <c r="GJ22" s="248">
        <f t="shared" si="89"/>
        <v>0.40740846517379814</v>
      </c>
      <c r="GK22" s="248">
        <v>-0.1048528787449249</v>
      </c>
      <c r="GL22" s="248">
        <v>0.60069549166706215</v>
      </c>
      <c r="GM22" s="248">
        <v>0.70554837041198715</v>
      </c>
    </row>
    <row r="23" spans="1:195" ht="15">
      <c r="A23" s="129">
        <v>1993</v>
      </c>
      <c r="B23" s="234">
        <f t="shared" si="43"/>
        <v>4.8755638382803888</v>
      </c>
      <c r="C23" s="234">
        <f t="shared" si="44"/>
        <v>4.9258568285488948</v>
      </c>
      <c r="D23" s="234">
        <f>AK23+AL23</f>
        <v>1.2963452021335222</v>
      </c>
      <c r="E23" s="234">
        <f>AH23+AI23+AJ23</f>
        <v>1.3715122516422833</v>
      </c>
      <c r="F23" s="234">
        <f t="shared" si="2"/>
        <v>2.2579993747730889</v>
      </c>
      <c r="G23" s="235">
        <f t="shared" si="3"/>
        <v>-5.0292990268505366E-2</v>
      </c>
      <c r="H23" s="236">
        <f t="shared" si="4"/>
        <v>2.2920250660169033</v>
      </c>
      <c r="I23" s="252">
        <f t="shared" si="5"/>
        <v>0.62987658918021616</v>
      </c>
      <c r="J23" s="238">
        <f t="shared" si="6"/>
        <v>0.76730961809691434</v>
      </c>
      <c r="K23" s="239">
        <f>[11]A29!$N65</f>
        <v>0.11402210614112551</v>
      </c>
      <c r="L23" s="239">
        <f>[11]A29!$O65</f>
        <v>0.78081675259864713</v>
      </c>
      <c r="M23" s="239">
        <f>[11]A23!$K25</f>
        <v>6.1686578399540157E-2</v>
      </c>
      <c r="N23" s="240">
        <f>[11]A29!$S65</f>
        <v>0</v>
      </c>
      <c r="O23" s="236">
        <f t="shared" si="7"/>
        <v>2.5835387722634859</v>
      </c>
      <c r="P23" s="237">
        <f t="shared" si="8"/>
        <v>0.66646861295330617</v>
      </c>
      <c r="Q23" s="238">
        <f t="shared" si="9"/>
        <v>0.60420263354536896</v>
      </c>
      <c r="R23" s="238">
        <f t="shared" si="10"/>
        <v>0.3236753847898679</v>
      </c>
      <c r="S23" s="239">
        <f>[11]A29!$AD65</f>
        <v>1.5626083092614051</v>
      </c>
      <c r="T23" s="239">
        <f>[11]A25!$K26</f>
        <v>0.97397166069332575</v>
      </c>
      <c r="U23" s="240">
        <f>[11]A29!$AH65</f>
        <v>0.57341616828646191</v>
      </c>
      <c r="V23" s="234">
        <f t="shared" si="11"/>
        <v>0.47010461600792008</v>
      </c>
      <c r="W23" s="234">
        <f t="shared" si="12"/>
        <v>0.52989538399208003</v>
      </c>
      <c r="X23" s="235">
        <f t="shared" si="13"/>
        <v>0.4858864661538968</v>
      </c>
      <c r="Y23" s="241">
        <f t="shared" si="45"/>
        <v>0.55946245990738941</v>
      </c>
      <c r="Z23" s="234">
        <f t="shared" si="14"/>
        <v>0.40532512159246092</v>
      </c>
      <c r="AA23" s="234">
        <f t="shared" si="15"/>
        <v>5.9562678179986762E-2</v>
      </c>
      <c r="AB23" s="234">
        <f>AH23/(AH23+AI23)</f>
        <v>0.42273435415084815</v>
      </c>
      <c r="AC23" s="242">
        <f>[11]A28!$K26</f>
        <v>0.5</v>
      </c>
      <c r="AD23" s="242">
        <f>[11]A27!$P26</f>
        <v>0.9</v>
      </c>
      <c r="AE23" s="234">
        <f>AJ23/(AH23+AI23+AJ23)</f>
        <v>0.28648218648395352</v>
      </c>
      <c r="AF23" s="243">
        <f t="shared" si="46"/>
        <v>0.56379232518326217</v>
      </c>
      <c r="AG23" s="243">
        <f t="shared" si="47"/>
        <v>0.49599844280089794</v>
      </c>
      <c r="AH23" s="244">
        <f>[11]A27!$G26</f>
        <v>0.41368717232090385</v>
      </c>
      <c r="AI23" s="239">
        <f>[11]A27!$H26</f>
        <v>0.56491125068136794</v>
      </c>
      <c r="AJ23" s="245">
        <f>[11]A27!$C26</f>
        <v>0.39291382864001162</v>
      </c>
      <c r="AK23" s="235">
        <f>[11]A28!$C26+[11]A28!$D26</f>
        <v>1.2597531783604323</v>
      </c>
      <c r="AL23" s="239">
        <f>[11]A28!$E26</f>
        <v>3.6592023773089982E-2</v>
      </c>
      <c r="AM23" s="239">
        <f>[11]A28!$J26</f>
        <v>5.5678288950246881E-2</v>
      </c>
      <c r="AN23" s="240">
        <f>[11]A25!$F26-[11]A25!$G26</f>
        <v>0.267997095839621</v>
      </c>
      <c r="AO23" s="235">
        <f t="shared" si="48"/>
        <v>1.7702223956547991</v>
      </c>
      <c r="AP23" s="235">
        <f>[11]A29!$AM65</f>
        <v>1.9741297494419118E-2</v>
      </c>
      <c r="AQ23" s="235">
        <f>[11]A29!$AN65</f>
        <v>0.54566602271087639</v>
      </c>
      <c r="AR23" s="235">
        <f>[11]A29!$AO65</f>
        <v>1.2048150754495037</v>
      </c>
      <c r="AS23" s="235">
        <f t="shared" si="18"/>
        <v>1.9920367708327527</v>
      </c>
      <c r="AT23" s="234">
        <f>[11]A29!$AQ65</f>
        <v>2.7018277951800185</v>
      </c>
      <c r="AU23" s="234">
        <f>AO23+AS23-AT23</f>
        <v>1.0604313713075335</v>
      </c>
      <c r="AV23" s="234">
        <f>[11]A29!$AS65</f>
        <v>1.1105108594948296</v>
      </c>
      <c r="AW23" s="234">
        <f t="shared" si="20"/>
        <v>-5.0079488187296128E-2</v>
      </c>
      <c r="AX23" s="234">
        <f t="shared" si="21"/>
        <v>1.0472255815343778</v>
      </c>
      <c r="AY23" s="234">
        <f t="shared" ref="AY23:AY45" si="92">AO23-AW23</f>
        <v>1.8203018838420952</v>
      </c>
      <c r="AZ23" s="236">
        <f t="shared" si="23"/>
        <v>4.8254843500930926</v>
      </c>
      <c r="BA23" s="238">
        <f t="shared" si="50"/>
        <v>4.8757773403615978</v>
      </c>
      <c r="BB23" s="238">
        <f t="shared" si="24"/>
        <v>1.5112083134182561</v>
      </c>
      <c r="BC23" s="238">
        <f t="shared" si="25"/>
        <v>1.594346631288543</v>
      </c>
      <c r="BD23" s="238">
        <f t="shared" si="26"/>
        <v>1.7702223956547991</v>
      </c>
      <c r="BE23" s="238">
        <f t="shared" si="27"/>
        <v>1.3160864996279416</v>
      </c>
      <c r="BF23" s="238">
        <f t="shared" si="27"/>
        <v>1.9171782743531596</v>
      </c>
      <c r="BG23" s="245">
        <f t="shared" si="27"/>
        <v>1.6425125663804971</v>
      </c>
      <c r="BH23" s="234">
        <f t="shared" si="27"/>
        <v>4.3354618326928049</v>
      </c>
      <c r="BI23" s="234">
        <f t="shared" si="28"/>
        <v>4.3857548229613101</v>
      </c>
      <c r="BJ23" s="234">
        <f>BH23-BI23</f>
        <v>-5.02929902685052E-2</v>
      </c>
      <c r="BK23" s="235">
        <f>[11]A29!$AW65</f>
        <v>0.18066854269884519</v>
      </c>
      <c r="BL23" s="235">
        <f>[11]A29!$AY65</f>
        <v>0.23096153296735056</v>
      </c>
      <c r="BM23" s="235">
        <f>[11]A29!$AZ65</f>
        <v>7.4852620401963943E-2</v>
      </c>
      <c r="BN23" s="234">
        <f t="shared" si="91"/>
        <v>-5.0292990268505366E-2</v>
      </c>
      <c r="BO23" s="236">
        <f t="shared" si="31"/>
        <v>0</v>
      </c>
      <c r="BP23" s="246">
        <f>[11]A29!$C65</f>
        <v>4.8755638382803896</v>
      </c>
      <c r="BQ23" s="247">
        <f t="shared" si="32"/>
        <v>0</v>
      </c>
      <c r="BR23" s="234">
        <f t="shared" si="33"/>
        <v>0.89949858592928555</v>
      </c>
      <c r="BS23" s="234">
        <f t="shared" si="51"/>
        <v>5.2661752033690466E-2</v>
      </c>
      <c r="BT23" s="234">
        <f t="shared" si="52"/>
        <v>4.7369171486863253E-2</v>
      </c>
      <c r="BU23" s="234">
        <f t="shared" si="34"/>
        <v>6.7403771662362971E-2</v>
      </c>
      <c r="BV23" s="234">
        <f t="shared" si="35"/>
        <v>5.5547929020344139E-2</v>
      </c>
      <c r="BW23" s="234">
        <f t="shared" si="36"/>
        <v>0.87704829931729311</v>
      </c>
      <c r="BX23" s="234">
        <f t="shared" si="37"/>
        <v>6.1686578399540157E-2</v>
      </c>
      <c r="BY23" s="234">
        <f t="shared" si="38"/>
        <v>0.97397166069332575</v>
      </c>
      <c r="BZ23" s="234">
        <f t="shared" si="39"/>
        <v>7.4852620401963943E-2</v>
      </c>
      <c r="CA23" s="234">
        <f t="shared" si="40"/>
        <v>1.1105108594948296</v>
      </c>
      <c r="CB23" s="234">
        <f t="shared" si="53"/>
        <v>-2.0816681711721685E-16</v>
      </c>
      <c r="CC23" s="236">
        <v>3.9678753066324459</v>
      </c>
      <c r="CD23" s="238">
        <f t="shared" si="41"/>
        <v>3.3352299928127056E-2</v>
      </c>
      <c r="CE23" s="234">
        <f t="shared" si="54"/>
        <v>3.8355375393282323</v>
      </c>
      <c r="CF23" s="234">
        <f t="shared" si="42"/>
        <v>2.1093520191839858</v>
      </c>
      <c r="CG23" s="234">
        <f t="shared" si="42"/>
        <v>2.6101050308136005</v>
      </c>
      <c r="CH23" s="234">
        <f t="shared" si="42"/>
        <v>0.62969778362681206</v>
      </c>
      <c r="CI23" s="234">
        <f t="shared" si="42"/>
        <v>0.92980592307474319</v>
      </c>
      <c r="CJ23" s="234">
        <f t="shared" si="42"/>
        <v>1.0506013241120455</v>
      </c>
      <c r="CK23" s="234">
        <f t="shared" si="42"/>
        <v>0.88391951066935437</v>
      </c>
      <c r="CL23" s="234">
        <v>3.5796064904646747</v>
      </c>
      <c r="CM23" s="234">
        <f t="shared" si="55"/>
        <v>1.9661046430805591</v>
      </c>
      <c r="CN23" s="234">
        <f t="shared" si="56"/>
        <v>2.4496064035806819</v>
      </c>
      <c r="CO23" s="234">
        <v>0.57665736519350419</v>
      </c>
      <c r="CP23" s="234">
        <v>0.87985596825441925</v>
      </c>
      <c r="CQ23" s="234">
        <v>0.9930930701327586</v>
      </c>
      <c r="CR23" s="234">
        <v>0.83610455619656643</v>
      </c>
      <c r="CS23" s="234">
        <v>0.25593104886355733</v>
      </c>
      <c r="CT23" s="234">
        <f t="shared" si="57"/>
        <v>0.14324737610342664</v>
      </c>
      <c r="CU23" s="234">
        <f t="shared" si="58"/>
        <v>0.16049862723291861</v>
      </c>
      <c r="CV23" s="234">
        <v>5.304041843330784E-2</v>
      </c>
      <c r="CW23" s="234">
        <v>4.9949954820323904E-2</v>
      </c>
      <c r="CX23" s="234">
        <v>5.7508253979286855E-2</v>
      </c>
      <c r="CY23" s="234">
        <v>4.7814954472787927E-2</v>
      </c>
      <c r="CZ23" s="234">
        <v>0.13233776730421445</v>
      </c>
      <c r="DA23" s="234">
        <f t="shared" si="59"/>
        <v>0.93182645500839201</v>
      </c>
      <c r="DB23" s="234">
        <f t="shared" si="60"/>
        <v>0.27475768054493638</v>
      </c>
      <c r="DC23" s="234">
        <v>9.0231632723986946E-3</v>
      </c>
      <c r="DD23" s="234">
        <v>0.26573451727253766</v>
      </c>
      <c r="DE23" s="234">
        <v>1.0742463682491139</v>
      </c>
      <c r="DF23" s="234">
        <v>0.18144766108292265</v>
      </c>
      <c r="DG23" s="234">
        <f t="shared" si="61"/>
        <v>1.2278863731146168</v>
      </c>
      <c r="DH23" s="234">
        <f t="shared" si="62"/>
        <v>3.9724581219156185</v>
      </c>
      <c r="DI23" s="234">
        <v>0.1705461527768124</v>
      </c>
      <c r="DJ23" s="234">
        <v>3.8019119691388061</v>
      </c>
      <c r="DK23" s="234">
        <v>5.0188968339473128</v>
      </c>
      <c r="DL23" s="234">
        <v>1.450942604434559</v>
      </c>
      <c r="DM23" s="234">
        <f t="shared" si="63"/>
        <v>6.8573208332741551</v>
      </c>
      <c r="DN23" s="234">
        <f t="shared" si="64"/>
        <v>6.9770627128657807</v>
      </c>
      <c r="DO23" s="234">
        <f t="shared" si="65"/>
        <v>-6.7124139848474318E-2</v>
      </c>
      <c r="DP23" s="234">
        <v>0.3447783589351498</v>
      </c>
      <c r="DQ23" s="234">
        <v>0.41190249878362412</v>
      </c>
      <c r="DR23" s="234">
        <f t="shared" si="66"/>
        <v>4.2690648473069945</v>
      </c>
      <c r="DS23" s="234">
        <f t="shared" si="67"/>
        <v>1.6343304593433481</v>
      </c>
      <c r="DT23" s="234">
        <f t="shared" si="68"/>
        <v>5.9036662809991855E-2</v>
      </c>
      <c r="DU23" s="234">
        <f t="shared" si="69"/>
        <v>9.6485416248352343E-2</v>
      </c>
      <c r="DV23" s="234">
        <f t="shared" si="70"/>
        <v>3.7521518280362094</v>
      </c>
      <c r="DW23" s="234">
        <f t="shared" si="71"/>
        <v>0.11737819590689016</v>
      </c>
      <c r="DX23" s="234">
        <v>3.3117310156925792</v>
      </c>
      <c r="DY23" s="234">
        <v>3.2855992918200636</v>
      </c>
      <c r="DZ23" s="234">
        <v>2.204581648873873</v>
      </c>
      <c r="EA23" s="234">
        <v>0.46062989997859471</v>
      </c>
      <c r="EB23" s="234">
        <v>1.5416475429247853</v>
      </c>
      <c r="EC23" s="234">
        <v>2.6131723872515351E-2</v>
      </c>
      <c r="ED23" s="234">
        <v>1.4567986452477479E-2</v>
      </c>
      <c r="EE23" s="234">
        <v>5.1469606505011554E-3</v>
      </c>
      <c r="EF23" s="234">
        <v>1.6710698070539029E-2</v>
      </c>
      <c r="EG23" s="234">
        <v>0.44042081234363023</v>
      </c>
      <c r="EH23" s="234">
        <v>0.7236292963236024</v>
      </c>
      <c r="EI23" s="234">
        <v>0.63687791562166263</v>
      </c>
      <c r="EJ23" s="234">
        <v>0.3536694316416904</v>
      </c>
      <c r="EK23" s="234">
        <f t="shared" si="72"/>
        <v>-9.6349093006145026E-3</v>
      </c>
      <c r="EL23" s="234">
        <v>0.95240414296074005</v>
      </c>
      <c r="EM23" s="234">
        <v>0.25960354597074375</v>
      </c>
      <c r="EN23" s="234">
        <v>0.96203905226135455</v>
      </c>
      <c r="EO23" s="234">
        <v>0.25158770350688031</v>
      </c>
      <c r="EP23" s="234">
        <v>0.69604986565848159</v>
      </c>
      <c r="EQ23" s="234">
        <v>1.5150597227445743</v>
      </c>
      <c r="ER23" s="234">
        <v>5.8236818675314908</v>
      </c>
      <c r="ES23" s="234">
        <v>5.0046720104453977</v>
      </c>
      <c r="ET23" s="234">
        <f t="shared" si="73"/>
        <v>4.4578386543945268</v>
      </c>
      <c r="EU23" s="234">
        <f t="shared" si="74"/>
        <v>6.9166996830824123</v>
      </c>
      <c r="EV23" s="234">
        <f t="shared" si="75"/>
        <v>6.9263366437822489</v>
      </c>
      <c r="EW23" s="234">
        <f t="shared" si="76"/>
        <v>1.553743233159478</v>
      </c>
      <c r="EX23" s="234">
        <f t="shared" si="77"/>
        <v>0.13889579755338258</v>
      </c>
      <c r="EY23" s="234">
        <f t="shared" si="78"/>
        <v>0.21580840556285696</v>
      </c>
      <c r="FA23" s="234">
        <v>3.8127999999999997</v>
      </c>
      <c r="FB23" s="234">
        <v>0.36759999999999998</v>
      </c>
      <c r="FC23" s="234">
        <v>4.1804000000000006</v>
      </c>
      <c r="FD23" s="234">
        <f t="shared" si="79"/>
        <v>8.7934168979045046E-2</v>
      </c>
      <c r="FE23" s="234">
        <v>2.3700000000000002E-2</v>
      </c>
      <c r="FF23" s="234">
        <v>2.0528</v>
      </c>
      <c r="FG23" s="234">
        <v>6.1001000000000003</v>
      </c>
      <c r="FH23" s="234">
        <v>1.0199</v>
      </c>
      <c r="FI23" s="234">
        <v>7.12</v>
      </c>
      <c r="FJ23" s="234">
        <f t="shared" si="80"/>
        <v>0.14324438202247192</v>
      </c>
      <c r="FK23" s="234">
        <v>0.1857</v>
      </c>
      <c r="FL23" s="234">
        <v>0.46490000000000004</v>
      </c>
      <c r="FM23" s="234">
        <v>11.371099999999998</v>
      </c>
      <c r="FN23" s="234">
        <v>0.93319999999999992</v>
      </c>
      <c r="FO23" s="234">
        <v>9.5176999999999996</v>
      </c>
      <c r="FP23" s="234">
        <v>0.92019999999999991</v>
      </c>
      <c r="FQ23" s="234">
        <f t="shared" si="81"/>
        <v>1.639833869316297</v>
      </c>
      <c r="FR23" s="234">
        <f t="shared" si="82"/>
        <v>4.0884347160784804E-2</v>
      </c>
      <c r="FS23" s="234">
        <f t="shared" si="83"/>
        <v>6.704353719914051E-2</v>
      </c>
      <c r="FT23" s="234">
        <v>3.0277999999999996</v>
      </c>
      <c r="FU23" s="234">
        <v>0.55330000000000001</v>
      </c>
      <c r="FV23" s="234">
        <v>3.5810000000000004</v>
      </c>
      <c r="FW23" s="234">
        <f t="shared" si="84"/>
        <v>0.15450991343200221</v>
      </c>
      <c r="FX23" s="234">
        <v>9.4700000000000006E-2</v>
      </c>
      <c r="FY23" s="234">
        <v>0.58099999999999996</v>
      </c>
      <c r="FZ23" s="234">
        <v>4.8033000000000001</v>
      </c>
      <c r="GA23" s="234">
        <v>0.63900000000000001</v>
      </c>
      <c r="GB23" s="234">
        <v>3.6707000000000001</v>
      </c>
      <c r="GC23" s="234">
        <v>0.49359999999999998</v>
      </c>
      <c r="GD23" s="234">
        <f t="shared" si="85"/>
        <v>1.3777643920488769</v>
      </c>
      <c r="GE23" s="234">
        <f t="shared" si="86"/>
        <v>0.12095850769262798</v>
      </c>
      <c r="GF23" s="234">
        <f t="shared" si="87"/>
        <v>0.16665232481427297</v>
      </c>
      <c r="GG23" s="248">
        <v>1.6851492878777488</v>
      </c>
      <c r="GH23" s="248">
        <v>1.0990864850894868</v>
      </c>
      <c r="GI23" s="248">
        <f t="shared" si="88"/>
        <v>2.7842357729672358</v>
      </c>
      <c r="GJ23" s="248">
        <f t="shared" si="89"/>
        <v>0.39475338107525298</v>
      </c>
      <c r="GK23" s="248">
        <v>-6.3428568413643402E-2</v>
      </c>
      <c r="GL23" s="248">
        <v>0.65298855094128394</v>
      </c>
      <c r="GM23" s="248">
        <v>0.71641711935492736</v>
      </c>
    </row>
    <row r="24" spans="1:195" ht="15">
      <c r="A24" s="129">
        <v>1994</v>
      </c>
      <c r="B24" s="234">
        <f t="shared" si="43"/>
        <v>4.6705226085410736</v>
      </c>
      <c r="C24" s="234">
        <f t="shared" si="44"/>
        <v>4.7439054936545553</v>
      </c>
      <c r="D24" s="234">
        <f t="shared" ref="D24:D43" si="93">AK24+AL24</f>
        <v>1.2028511560659636</v>
      </c>
      <c r="E24" s="234">
        <f t="shared" ref="E24:E45" si="94">AH24+AI24+AJ24</f>
        <v>1.3020586938028256</v>
      </c>
      <c r="F24" s="234">
        <f t="shared" si="2"/>
        <v>2.2389956437857661</v>
      </c>
      <c r="G24" s="235">
        <f t="shared" si="3"/>
        <v>-7.3382885113481872E-2</v>
      </c>
      <c r="H24" s="236">
        <f t="shared" si="4"/>
        <v>2.2580676214753157</v>
      </c>
      <c r="I24" s="237">
        <f t="shared" si="5"/>
        <v>0.5844720017968944</v>
      </c>
      <c r="J24" s="238">
        <f t="shared" si="6"/>
        <v>0.79414330134320121</v>
      </c>
      <c r="K24" s="239">
        <f>[11]A29!$N66</f>
        <v>0.10880601247004018</v>
      </c>
      <c r="L24" s="239">
        <f>[11]A29!$O66</f>
        <v>0.77039956291774669</v>
      </c>
      <c r="M24" s="239">
        <f>[11]A23!$K26</f>
        <v>5.9817149534598615E-2</v>
      </c>
      <c r="N24" s="240">
        <f>[11]A29!$S66</f>
        <v>-2.4674294743350133E-4</v>
      </c>
      <c r="O24" s="236">
        <f t="shared" si="7"/>
        <v>2.4124549870657583</v>
      </c>
      <c r="P24" s="237">
        <f t="shared" si="8"/>
        <v>0.61837915426906931</v>
      </c>
      <c r="Q24" s="238">
        <f t="shared" si="9"/>
        <v>0.50791539245962436</v>
      </c>
      <c r="R24" s="238">
        <f t="shared" si="10"/>
        <v>0.33314517583319647</v>
      </c>
      <c r="S24" s="239">
        <f>[11]A29!$AD66</f>
        <v>1.6185971796334342</v>
      </c>
      <c r="T24" s="239">
        <f>[11]A25!$K27</f>
        <v>0.93385755168607643</v>
      </c>
      <c r="U24" s="240">
        <f>[11]A29!$AH66</f>
        <v>0.66558191512956566</v>
      </c>
      <c r="V24" s="234">
        <f t="shared" si="11"/>
        <v>0.48347215306183178</v>
      </c>
      <c r="W24" s="234">
        <f t="shared" si="12"/>
        <v>0.51652784693816833</v>
      </c>
      <c r="X24" s="235">
        <f t="shared" si="13"/>
        <v>0.48590550780070274</v>
      </c>
      <c r="Y24" s="241">
        <f t="shared" si="45"/>
        <v>0.60991359692381164</v>
      </c>
      <c r="Z24" s="234">
        <f t="shared" si="14"/>
        <v>0.406098604107968</v>
      </c>
      <c r="AA24" s="234">
        <f t="shared" si="15"/>
        <v>6.0197919360447154E-2</v>
      </c>
      <c r="AB24" s="234">
        <f t="shared" ref="AB24:AB45" si="95">AH24/(AH24+AI24)</f>
        <v>0.50092436426223552</v>
      </c>
      <c r="AC24" s="242">
        <f>[11]A28!$K27</f>
        <v>0.5</v>
      </c>
      <c r="AD24" s="242">
        <f>[11]A27!$P27</f>
        <v>0.9</v>
      </c>
      <c r="AE24" s="234">
        <f t="shared" ref="AE24:AE45" si="96">AJ24/(AH24+AI24+AJ24)</f>
        <v>0.27310420106226108</v>
      </c>
      <c r="AF24" s="243">
        <f t="shared" si="46"/>
        <v>0.54916962668489355</v>
      </c>
      <c r="AG24" s="243">
        <f t="shared" si="47"/>
        <v>0.48388606719144311</v>
      </c>
      <c r="AH24" s="244">
        <f>[11]A27!$G27</f>
        <v>0.47410537196672853</v>
      </c>
      <c r="AI24" s="239">
        <f>[11]A27!$H27</f>
        <v>0.47235562252890523</v>
      </c>
      <c r="AJ24" s="245">
        <f>[11]A27!$C27</f>
        <v>0.35559769930719187</v>
      </c>
      <c r="AK24" s="235">
        <f>[11]A28!$C27+[11]A28!$D27</f>
        <v>1.1689440035937888</v>
      </c>
      <c r="AL24" s="239">
        <f>[11]A28!$E27</f>
        <v>3.3907152472174872E-2</v>
      </c>
      <c r="AM24" s="239">
        <f>[11]A28!$J27</f>
        <v>4.1184113836976462E-2</v>
      </c>
      <c r="AN24" s="240">
        <f>[11]A25!$F27-[11]A25!$G27</f>
        <v>0.29196106199622002</v>
      </c>
      <c r="AO24" s="235">
        <f t="shared" si="48"/>
        <v>1.7477390047713603</v>
      </c>
      <c r="AP24" s="235">
        <f>[11]A29!$AM66</f>
        <v>1.8317530295420766E-2</v>
      </c>
      <c r="AQ24" s="235">
        <f>[11]A29!$AN66</f>
        <v>0.44866064619399387</v>
      </c>
      <c r="AR24" s="235">
        <f>[11]A29!$AO66</f>
        <v>1.2807608282819458</v>
      </c>
      <c r="AS24" s="235">
        <f t="shared" si="18"/>
        <v>1.9810250219554366</v>
      </c>
      <c r="AT24" s="234">
        <f>[11]A29!$AQ66</f>
        <v>2.6699168938724513</v>
      </c>
      <c r="AU24" s="234">
        <f>AO24+AS24-AT24</f>
        <v>1.0588471328543454</v>
      </c>
      <c r="AV24" s="234">
        <f>[11]A29!$AS66</f>
        <v>1.108152583565515</v>
      </c>
      <c r="AW24" s="234">
        <f t="shared" si="20"/>
        <v>-4.9305450711169652E-2</v>
      </c>
      <c r="AX24" s="234">
        <f t="shared" si="21"/>
        <v>1.0465652209665586</v>
      </c>
      <c r="AY24" s="234">
        <f t="shared" si="92"/>
        <v>1.79704445548253</v>
      </c>
      <c r="AZ24" s="236">
        <f t="shared" si="23"/>
        <v>4.6212171578299035</v>
      </c>
      <c r="BA24" s="238">
        <f t="shared" si="50"/>
        <v>4.6946000429433861</v>
      </c>
      <c r="BB24" s="238">
        <f t="shared" si="24"/>
        <v>1.4874213156101357</v>
      </c>
      <c r="BC24" s="238">
        <f t="shared" si="25"/>
        <v>1.45943972256189</v>
      </c>
      <c r="BD24" s="238">
        <f t="shared" si="26"/>
        <v>1.7477390047713603</v>
      </c>
      <c r="BE24" s="238">
        <f t="shared" si="27"/>
        <v>1.2211686863613844</v>
      </c>
      <c r="BF24" s="238">
        <f t="shared" si="27"/>
        <v>1.7507193399968195</v>
      </c>
      <c r="BG24" s="245">
        <f t="shared" si="27"/>
        <v>1.7227120165851826</v>
      </c>
      <c r="BH24" s="234">
        <f t="shared" si="27"/>
        <v>4.3700217645066175</v>
      </c>
      <c r="BI24" s="234">
        <f t="shared" si="28"/>
        <v>4.4434046496200992</v>
      </c>
      <c r="BJ24" s="234">
        <f t="shared" ref="BJ24:BJ45" si="97">BH24-BI24</f>
        <v>-7.3382885113481677E-2</v>
      </c>
      <c r="BK24" s="235">
        <f>[11]A29!$AW66</f>
        <v>0.21332012871000541</v>
      </c>
      <c r="BL24" s="235">
        <f>[11]A29!$AY66</f>
        <v>0.28670301382348728</v>
      </c>
      <c r="BM24" s="235">
        <f>[11]A29!$AZ66</f>
        <v>0.11447788234484015</v>
      </c>
      <c r="BN24" s="234">
        <f t="shared" si="91"/>
        <v>-7.3382885113481872E-2</v>
      </c>
      <c r="BO24" s="236">
        <f t="shared" si="31"/>
        <v>0</v>
      </c>
      <c r="BP24" s="246">
        <f>[11]A29!$C66</f>
        <v>4.6705226085410745</v>
      </c>
      <c r="BQ24" s="247">
        <f t="shared" si="32"/>
        <v>0</v>
      </c>
      <c r="BR24" s="234">
        <f t="shared" si="33"/>
        <v>0.94649269564488947</v>
      </c>
      <c r="BS24" s="234">
        <f t="shared" si="51"/>
        <v>6.4523273577615697E-2</v>
      </c>
      <c r="BT24" s="234">
        <f t="shared" si="52"/>
        <v>6.107080714031015E-2</v>
      </c>
      <c r="BU24" s="234">
        <f t="shared" si="34"/>
        <v>0.10330516216142729</v>
      </c>
      <c r="BV24" s="234">
        <f t="shared" si="35"/>
        <v>5.3979163539135643E-2</v>
      </c>
      <c r="BW24" s="234">
        <f t="shared" si="36"/>
        <v>0.84271567429943717</v>
      </c>
      <c r="BX24" s="234">
        <f t="shared" si="37"/>
        <v>5.9817149534598615E-2</v>
      </c>
      <c r="BY24" s="234">
        <f t="shared" si="38"/>
        <v>0.93385755168607643</v>
      </c>
      <c r="BZ24" s="234">
        <f t="shared" si="39"/>
        <v>0.11447788234484015</v>
      </c>
      <c r="CA24" s="234">
        <f t="shared" si="40"/>
        <v>1.108152583565515</v>
      </c>
      <c r="CB24" s="234">
        <f t="shared" si="53"/>
        <v>-1.2490009027033011E-16</v>
      </c>
      <c r="CC24" s="236">
        <v>3.8740957460635741</v>
      </c>
      <c r="CD24" s="238">
        <f t="shared" si="41"/>
        <v>2.6982190829738257E-2</v>
      </c>
      <c r="CE24" s="234">
        <f t="shared" si="54"/>
        <v>3.7695641553506101</v>
      </c>
      <c r="CF24" s="234">
        <f t="shared" si="42"/>
        <v>2.0504533239959617</v>
      </c>
      <c r="CG24" s="234">
        <f t="shared" si="42"/>
        <v>2.5941061898120275</v>
      </c>
      <c r="CH24" s="234">
        <f t="shared" si="42"/>
        <v>0.6186556785817493</v>
      </c>
      <c r="CI24" s="234">
        <f t="shared" si="42"/>
        <v>0.90703743022314509</v>
      </c>
      <c r="CJ24" s="234">
        <f t="shared" si="42"/>
        <v>1.0684130810071333</v>
      </c>
      <c r="CK24" s="234">
        <f t="shared" si="42"/>
        <v>0.87499535845737919</v>
      </c>
      <c r="CL24" s="234">
        <v>3.5160516476147055</v>
      </c>
      <c r="CM24" s="234">
        <f t="shared" si="55"/>
        <v>1.9115152600892484</v>
      </c>
      <c r="CN24" s="234">
        <f t="shared" si="56"/>
        <v>2.432660308570374</v>
      </c>
      <c r="CO24" s="234">
        <v>0.56451379395258416</v>
      </c>
      <c r="CP24" s="234">
        <v>0.85690274405657074</v>
      </c>
      <c r="CQ24" s="234">
        <v>1.0112437705612194</v>
      </c>
      <c r="CR24" s="234">
        <v>0.82812392104491706</v>
      </c>
      <c r="CS24" s="234">
        <v>0.25351250773590445</v>
      </c>
      <c r="CT24" s="234">
        <f t="shared" si="57"/>
        <v>0.13893806390671321</v>
      </c>
      <c r="CU24" s="234">
        <f t="shared" si="58"/>
        <v>0.16144588124165338</v>
      </c>
      <c r="CV24" s="234">
        <v>5.414188462916518E-2</v>
      </c>
      <c r="CW24" s="234">
        <v>5.0134686166574377E-2</v>
      </c>
      <c r="CX24" s="234">
        <v>5.7169310445913828E-2</v>
      </c>
      <c r="CY24" s="234">
        <v>4.6871437412462136E-2</v>
      </c>
      <c r="CZ24" s="234">
        <v>0.10453159071296456</v>
      </c>
      <c r="DA24" s="234">
        <f t="shared" si="59"/>
        <v>0.90369130863746205</v>
      </c>
      <c r="DB24" s="234">
        <f t="shared" si="60"/>
        <v>0.25788142080062537</v>
      </c>
      <c r="DC24" s="234">
        <v>1.0533125956809225E-2</v>
      </c>
      <c r="DD24" s="234">
        <v>0.24734829484381612</v>
      </c>
      <c r="DE24" s="234">
        <v>1.0570411387251228</v>
      </c>
      <c r="DF24" s="234">
        <v>0.18525105045438278</v>
      </c>
      <c r="DG24" s="234">
        <f t="shared" si="61"/>
        <v>1.2008280674896588</v>
      </c>
      <c r="DH24" s="234">
        <f t="shared" si="62"/>
        <v>4.0108969577538192</v>
      </c>
      <c r="DI24" s="234">
        <v>0.17663553304452623</v>
      </c>
      <c r="DJ24" s="234">
        <v>3.8342614247092928</v>
      </c>
      <c r="DK24" s="234">
        <v>5.026473974789095</v>
      </c>
      <c r="DL24" s="234">
        <v>1.4628859809126737</v>
      </c>
      <c r="DM24" s="234">
        <f t="shared" si="63"/>
        <v>6.8628845683664714</v>
      </c>
      <c r="DN24" s="234">
        <f t="shared" si="64"/>
        <v>6.9585104719715964</v>
      </c>
      <c r="DO24" s="234">
        <f t="shared" si="65"/>
        <v>-5.3019608481808422E-2</v>
      </c>
      <c r="DP24" s="234">
        <v>0.37419790886290349</v>
      </c>
      <c r="DQ24" s="234">
        <v>0.42721751734471192</v>
      </c>
      <c r="DR24" s="234">
        <f t="shared" si="66"/>
        <v>4.1549727001230821</v>
      </c>
      <c r="DS24" s="234">
        <f t="shared" si="67"/>
        <v>1.6747427658827856</v>
      </c>
      <c r="DT24" s="234">
        <f t="shared" si="68"/>
        <v>6.1394966504040603E-2</v>
      </c>
      <c r="DU24" s="234">
        <f t="shared" si="69"/>
        <v>0.10282077601425793</v>
      </c>
      <c r="DV24" s="234">
        <f t="shared" si="70"/>
        <v>3.649958359356976</v>
      </c>
      <c r="DW24" s="234">
        <f t="shared" si="71"/>
        <v>0.10533935060759897</v>
      </c>
      <c r="DX24" s="234">
        <v>3.2654741160375349</v>
      </c>
      <c r="DY24" s="234">
        <v>3.2375513766111572</v>
      </c>
      <c r="DZ24" s="234">
        <v>2.1549446129085692</v>
      </c>
      <c r="EA24" s="234">
        <v>0.46729538516108565</v>
      </c>
      <c r="EB24" s="234">
        <v>1.5499021488636735</v>
      </c>
      <c r="EC24" s="234">
        <v>2.7922739426377949E-2</v>
      </c>
      <c r="ED24" s="234">
        <v>1.4547635739406052E-2</v>
      </c>
      <c r="EE24" s="234">
        <v>5.3987053010862611E-3</v>
      </c>
      <c r="EF24" s="234">
        <v>1.8773808988058159E-2</v>
      </c>
      <c r="EG24" s="234">
        <v>0.3844842433194412</v>
      </c>
      <c r="EH24" s="234">
        <v>0.71727628858182102</v>
      </c>
      <c r="EI24" s="234">
        <v>0.68589279631981348</v>
      </c>
      <c r="EJ24" s="234">
        <v>0.35310075105743366</v>
      </c>
      <c r="EK24" s="234">
        <f t="shared" si="72"/>
        <v>2.498887480376788E-2</v>
      </c>
      <c r="EL24" s="234">
        <v>0.97778835784535889</v>
      </c>
      <c r="EM24" s="234">
        <v>0.27848619453230283</v>
      </c>
      <c r="EN24" s="234">
        <v>0.95279948304159101</v>
      </c>
      <c r="EO24" s="234">
        <v>0.25069964628608477</v>
      </c>
      <c r="EP24" s="234">
        <v>0.75393543270814689</v>
      </c>
      <c r="EQ24" s="234">
        <v>1.4921373731708709</v>
      </c>
      <c r="ER24" s="234">
        <v>5.7830854713508995</v>
      </c>
      <c r="ES24" s="234">
        <v>5.0448835308881748</v>
      </c>
      <c r="ET24" s="234">
        <f t="shared" si="73"/>
        <v>4.3789059104006673</v>
      </c>
      <c r="EU24" s="234">
        <f t="shared" si="74"/>
        <v>6.9666602397973403</v>
      </c>
      <c r="EV24" s="234">
        <f t="shared" si="75"/>
        <v>6.9416723581328847</v>
      </c>
      <c r="EW24" s="234">
        <f t="shared" si="76"/>
        <v>1.5852526864405099</v>
      </c>
      <c r="EX24" s="234">
        <f t="shared" si="77"/>
        <v>0.1372579162318556</v>
      </c>
      <c r="EY24" s="234">
        <f t="shared" si="78"/>
        <v>0.21758848044177556</v>
      </c>
      <c r="FA24" s="234">
        <v>3.7716000000000003</v>
      </c>
      <c r="FB24" s="234">
        <v>0.30909999999999999</v>
      </c>
      <c r="FC24" s="234">
        <v>4.0807000000000002</v>
      </c>
      <c r="FD24" s="234">
        <f t="shared" si="79"/>
        <v>7.5746808145661274E-2</v>
      </c>
      <c r="FE24" s="234">
        <v>2.7200000000000002E-2</v>
      </c>
      <c r="FF24" s="234">
        <v>2.0834000000000001</v>
      </c>
      <c r="FG24" s="234">
        <v>6.0964999999999998</v>
      </c>
      <c r="FH24" s="234">
        <v>1.0148999999999999</v>
      </c>
      <c r="FI24" s="234">
        <v>7.1113999999999997</v>
      </c>
      <c r="FJ24" s="234">
        <f t="shared" si="80"/>
        <v>0.14271451472283939</v>
      </c>
      <c r="FK24" s="234">
        <v>0.1923</v>
      </c>
      <c r="FL24" s="234">
        <v>0.44400000000000001</v>
      </c>
      <c r="FM24" s="234">
        <v>11.8134</v>
      </c>
      <c r="FN24" s="234">
        <v>0.96779999999999999</v>
      </c>
      <c r="FO24" s="234">
        <v>9.8420000000000005</v>
      </c>
      <c r="FP24" s="234">
        <v>1.0036</v>
      </c>
      <c r="FQ24" s="234">
        <f t="shared" si="81"/>
        <v>1.7073607839169835</v>
      </c>
      <c r="FR24" s="234">
        <f t="shared" si="82"/>
        <v>3.7584438011072176E-2</v>
      </c>
      <c r="FS24" s="234">
        <f t="shared" si="83"/>
        <v>6.4170195545663458E-2</v>
      </c>
      <c r="FT24" s="234">
        <v>3.0680999999999998</v>
      </c>
      <c r="FU24" s="234">
        <v>0.52049999999999996</v>
      </c>
      <c r="FV24" s="234">
        <v>3.5886</v>
      </c>
      <c r="FW24" s="234">
        <f t="shared" si="84"/>
        <v>0.14504263501086773</v>
      </c>
      <c r="FX24" s="234">
        <v>7.4400000000000008E-2</v>
      </c>
      <c r="FY24" s="234">
        <v>0.63350000000000006</v>
      </c>
      <c r="FZ24" s="234">
        <v>5.0659999999999998</v>
      </c>
      <c r="GA24" s="234">
        <v>0.67420000000000002</v>
      </c>
      <c r="GB24" s="234">
        <v>3.8664000000000001</v>
      </c>
      <c r="GC24" s="234">
        <v>0.52539999999999998</v>
      </c>
      <c r="GD24" s="234">
        <f t="shared" si="85"/>
        <v>1.4415798759319332</v>
      </c>
      <c r="GE24" s="234">
        <f t="shared" si="86"/>
        <v>0.12504934859849981</v>
      </c>
      <c r="GF24" s="234">
        <f t="shared" si="87"/>
        <v>0.18026862443799441</v>
      </c>
      <c r="GG24" s="248">
        <v>1.8126162018556631</v>
      </c>
      <c r="GH24" s="248">
        <v>1.0772242037194348</v>
      </c>
      <c r="GI24" s="248">
        <f t="shared" si="88"/>
        <v>2.8898404055750979</v>
      </c>
      <c r="GJ24" s="248">
        <f t="shared" si="89"/>
        <v>0.37276252406231403</v>
      </c>
      <c r="GK24" s="248">
        <v>-1.5186128710159341E-2</v>
      </c>
      <c r="GL24" s="248">
        <v>0.68108913014357741</v>
      </c>
      <c r="GM24" s="248">
        <v>0.69627525885373664</v>
      </c>
    </row>
    <row r="25" spans="1:195" ht="15">
      <c r="A25" s="129">
        <v>1995</v>
      </c>
      <c r="B25" s="234">
        <f t="shared" si="43"/>
        <v>4.6461421443749487</v>
      </c>
      <c r="C25" s="234">
        <f t="shared" si="44"/>
        <v>4.7329890732399225</v>
      </c>
      <c r="D25" s="234">
        <f t="shared" si="93"/>
        <v>1.1894940699309697</v>
      </c>
      <c r="E25" s="234">
        <f t="shared" si="94"/>
        <v>1.2410051202121657</v>
      </c>
      <c r="F25" s="234">
        <f t="shared" si="2"/>
        <v>2.3024898830967873</v>
      </c>
      <c r="G25" s="235">
        <f t="shared" si="3"/>
        <v>-8.6846928864973805E-2</v>
      </c>
      <c r="H25" s="236">
        <f t="shared" si="4"/>
        <v>2.325984130173163</v>
      </c>
      <c r="I25" s="237">
        <f t="shared" si="5"/>
        <v>0.57762065476754731</v>
      </c>
      <c r="J25" s="238">
        <f t="shared" si="6"/>
        <v>0.83109381761055967</v>
      </c>
      <c r="K25" s="239">
        <f>[11]A29!$N67</f>
        <v>0.10981530395167005</v>
      </c>
      <c r="L25" s="239">
        <f>[11]A29!$O67</f>
        <v>0.81029227345449784</v>
      </c>
      <c r="M25" s="239">
        <f>[11]A23!$K27</f>
        <v>6.1933945345679316E-2</v>
      </c>
      <c r="N25" s="240">
        <f>[11]A29!$S67</f>
        <v>2.8379196111122246E-3</v>
      </c>
      <c r="O25" s="236">
        <f t="shared" si="7"/>
        <v>2.3201580142017857</v>
      </c>
      <c r="P25" s="237">
        <f t="shared" si="8"/>
        <v>0.61187341516342242</v>
      </c>
      <c r="Q25" s="238">
        <f t="shared" si="9"/>
        <v>0.40991130260160602</v>
      </c>
      <c r="R25" s="238">
        <f t="shared" si="10"/>
        <v>0.34741431182734428</v>
      </c>
      <c r="S25" s="239">
        <f>[11]A29!$AD67</f>
        <v>1.7004398908651308</v>
      </c>
      <c r="T25" s="239">
        <f>[11]A25!$K28</f>
        <v>0.9455747994218674</v>
      </c>
      <c r="U25" s="240">
        <f>[11]A29!$AH67</f>
        <v>0.74948090625571795</v>
      </c>
      <c r="V25" s="234">
        <f t="shared" si="11"/>
        <v>0.50062698425815821</v>
      </c>
      <c r="W25" s="234">
        <f t="shared" si="12"/>
        <v>0.49937301574184179</v>
      </c>
      <c r="X25" s="235">
        <f t="shared" si="13"/>
        <v>0.48560196252266186</v>
      </c>
      <c r="Y25" s="241">
        <f t="shared" si="45"/>
        <v>0.66969410848883004</v>
      </c>
      <c r="Z25" s="234">
        <f t="shared" si="14"/>
        <v>0.41399705491496153</v>
      </c>
      <c r="AA25" s="234">
        <f t="shared" si="15"/>
        <v>6.1472365046289265E-2</v>
      </c>
      <c r="AB25" s="234">
        <f t="shared" si="95"/>
        <v>0.5854596486592043</v>
      </c>
      <c r="AC25" s="242">
        <f>[11]A28!$K28</f>
        <v>0.5</v>
      </c>
      <c r="AD25" s="242">
        <f>[11]A27!$P28</f>
        <v>0.90000000000000013</v>
      </c>
      <c r="AE25" s="234">
        <f t="shared" si="96"/>
        <v>0.26780176047543119</v>
      </c>
      <c r="AF25" s="243">
        <f t="shared" si="46"/>
        <v>0.53139064712851702</v>
      </c>
      <c r="AG25" s="243">
        <f t="shared" si="47"/>
        <v>0.46735538435516655</v>
      </c>
      <c r="AH25" s="244">
        <f>[11]A27!$G28</f>
        <v>0.5319847972539018</v>
      </c>
      <c r="AI25" s="239">
        <f>[11]A27!$H28</f>
        <v>0.37667696700642184</v>
      </c>
      <c r="AJ25" s="245">
        <f>[11]A27!$C28</f>
        <v>0.33234335595184211</v>
      </c>
      <c r="AK25" s="235">
        <f>[11]A28!$C28+[11]A28!$D28</f>
        <v>1.1552413095350946</v>
      </c>
      <c r="AL25" s="239">
        <f>[11]A28!$E28</f>
        <v>3.4252760395875083E-2</v>
      </c>
      <c r="AM25" s="239">
        <f>[11]A28!$J28</f>
        <v>3.2327620508508847E-2</v>
      </c>
      <c r="AN25" s="240">
        <f>[11]A25!$F28-[11]A25!$G28</f>
        <v>0.31508669131883543</v>
      </c>
      <c r="AO25" s="235">
        <f t="shared" si="48"/>
        <v>1.8209380798587333</v>
      </c>
      <c r="AP25" s="235">
        <f>[11]A29!$AM67</f>
        <v>1.8114122892349788E-2</v>
      </c>
      <c r="AQ25" s="235">
        <f>[11]A29!$AN67</f>
        <v>0.35121804713749288</v>
      </c>
      <c r="AR25" s="235">
        <f>[11]A29!$AO67</f>
        <v>1.4516059098288907</v>
      </c>
      <c r="AS25" s="235">
        <f t="shared" si="18"/>
        <v>2.1435425898507661</v>
      </c>
      <c r="AT25" s="234">
        <f>[11]A29!$AQ67</f>
        <v>2.8331314535996519</v>
      </c>
      <c r="AU25" s="234">
        <f t="shared" ref="AU25:AU45" si="98">AO25+AS25-AT25</f>
        <v>1.1313492161098475</v>
      </c>
      <c r="AV25" s="234">
        <f>[11]A29!$AS67</f>
        <v>1.1556714035688862</v>
      </c>
      <c r="AW25" s="234">
        <f t="shared" si="20"/>
        <v>-2.4322187459038691E-2</v>
      </c>
      <c r="AX25" s="234">
        <f t="shared" si="21"/>
        <v>1.0214983906937867</v>
      </c>
      <c r="AY25" s="234">
        <f t="shared" si="92"/>
        <v>1.845260267317772</v>
      </c>
      <c r="AZ25" s="236">
        <f t="shared" si="23"/>
        <v>4.6218199569159104</v>
      </c>
      <c r="BA25" s="238">
        <f t="shared" si="50"/>
        <v>4.7086668857808833</v>
      </c>
      <c r="BB25" s="238">
        <f t="shared" si="24"/>
        <v>1.5185297763297771</v>
      </c>
      <c r="BC25" s="238">
        <f t="shared" si="25"/>
        <v>1.3691990295923728</v>
      </c>
      <c r="BD25" s="238">
        <f t="shared" si="26"/>
        <v>1.8209380798587333</v>
      </c>
      <c r="BE25" s="238">
        <f t="shared" si="27"/>
        <v>1.2076081928233195</v>
      </c>
      <c r="BF25" s="238">
        <f t="shared" si="27"/>
        <v>1.5922231673496585</v>
      </c>
      <c r="BG25" s="245">
        <f t="shared" si="27"/>
        <v>1.908835525607905</v>
      </c>
      <c r="BH25" s="234">
        <f t="shared" si="27"/>
        <v>4.6542747541703946</v>
      </c>
      <c r="BI25" s="234">
        <f t="shared" si="28"/>
        <v>4.7411216830353684</v>
      </c>
      <c r="BJ25" s="234">
        <f t="shared" si="97"/>
        <v>-8.6846928864973805E-2</v>
      </c>
      <c r="BK25" s="235">
        <f>[11]A29!$AW67</f>
        <v>0.25026880164027376</v>
      </c>
      <c r="BL25" s="235">
        <f>[11]A29!$AY67</f>
        <v>0.33711573050524757</v>
      </c>
      <c r="BM25" s="235">
        <f>[11]A29!$AZ67</f>
        <v>0.1481626588013395</v>
      </c>
      <c r="BN25" s="234">
        <f t="shared" si="91"/>
        <v>-8.6846928864973805E-2</v>
      </c>
      <c r="BO25" s="236">
        <f t="shared" si="31"/>
        <v>0</v>
      </c>
      <c r="BP25" s="246">
        <f>[11]A29!$C67</f>
        <v>4.6461421443749487</v>
      </c>
      <c r="BQ25" s="247">
        <f t="shared" si="32"/>
        <v>0</v>
      </c>
      <c r="BR25" s="234">
        <f t="shared" si="33"/>
        <v>1.0068925659941015</v>
      </c>
      <c r="BS25" s="234">
        <f t="shared" si="51"/>
        <v>7.1104635789355816E-2</v>
      </c>
      <c r="BT25" s="234">
        <f t="shared" si="52"/>
        <v>7.1594729184020503E-2</v>
      </c>
      <c r="BU25" s="234">
        <f t="shared" si="34"/>
        <v>0.12820483257073856</v>
      </c>
      <c r="BV25" s="234">
        <f t="shared" si="35"/>
        <v>5.359131077780243E-2</v>
      </c>
      <c r="BW25" s="234">
        <f t="shared" si="36"/>
        <v>0.81820385665145901</v>
      </c>
      <c r="BX25" s="234">
        <f t="shared" si="37"/>
        <v>6.1933945345679316E-2</v>
      </c>
      <c r="BY25" s="234">
        <f t="shared" si="38"/>
        <v>0.9455747994218674</v>
      </c>
      <c r="BZ25" s="234">
        <f t="shared" si="39"/>
        <v>0.1481626588013395</v>
      </c>
      <c r="CA25" s="234">
        <f t="shared" si="40"/>
        <v>1.1556714035688862</v>
      </c>
      <c r="CB25" s="234">
        <f t="shared" si="53"/>
        <v>1.0408340855860843E-16</v>
      </c>
      <c r="CC25" s="236">
        <v>3.9363662652961979</v>
      </c>
      <c r="CD25" s="238">
        <f t="shared" si="41"/>
        <v>2.6440727139786638E-2</v>
      </c>
      <c r="CE25" s="234">
        <f t="shared" si="54"/>
        <v>3.8322858789532406</v>
      </c>
      <c r="CF25" s="234">
        <f t="shared" si="42"/>
        <v>2.0220547881780995</v>
      </c>
      <c r="CG25" s="234">
        <f t="shared" si="42"/>
        <v>2.6921219002511809</v>
      </c>
      <c r="CH25" s="234">
        <f t="shared" si="42"/>
        <v>0.67450533763732801</v>
      </c>
      <c r="CI25" s="234">
        <f t="shared" si="42"/>
        <v>0.88706574850782605</v>
      </c>
      <c r="CJ25" s="234">
        <f t="shared" si="42"/>
        <v>1.1305508141060265</v>
      </c>
      <c r="CK25" s="234">
        <f t="shared" si="42"/>
        <v>0.88189080947603982</v>
      </c>
      <c r="CL25" s="234">
        <v>3.5668620036542205</v>
      </c>
      <c r="CM25" s="234">
        <f t="shared" si="55"/>
        <v>1.8838695887028312</v>
      </c>
      <c r="CN25" s="234">
        <f t="shared" si="56"/>
        <v>2.5193045532336642</v>
      </c>
      <c r="CO25" s="234">
        <v>0.61322545493032898</v>
      </c>
      <c r="CP25" s="234">
        <v>0.83525071648375016</v>
      </c>
      <c r="CQ25" s="234">
        <v>1.0708283818195847</v>
      </c>
      <c r="CR25" s="234">
        <v>0.83631213828227491</v>
      </c>
      <c r="CS25" s="234">
        <v>0.26542387529902001</v>
      </c>
      <c r="CT25" s="234">
        <f t="shared" si="57"/>
        <v>0.13818519947526814</v>
      </c>
      <c r="CU25" s="234">
        <f t="shared" si="58"/>
        <v>0.1728173470175168</v>
      </c>
      <c r="CV25" s="234">
        <v>6.1279882706999002E-2</v>
      </c>
      <c r="CW25" s="234">
        <v>5.1815032024075933E-2</v>
      </c>
      <c r="CX25" s="234">
        <v>5.9722432286441862E-2</v>
      </c>
      <c r="CY25" s="234">
        <v>4.557867119376495E-2</v>
      </c>
      <c r="CZ25" s="234">
        <v>0.10408038634295774</v>
      </c>
      <c r="DA25" s="234">
        <f t="shared" si="59"/>
        <v>0.88755874115428579</v>
      </c>
      <c r="DB25" s="234">
        <f t="shared" si="60"/>
        <v>0.24115495022764102</v>
      </c>
      <c r="DC25" s="234">
        <v>1.3274018056948838E-2</v>
      </c>
      <c r="DD25" s="234">
        <v>0.22788093217069219</v>
      </c>
      <c r="DE25" s="234">
        <v>1.0246333050389691</v>
      </c>
      <c r="DF25" s="234">
        <v>0.10260228412686105</v>
      </c>
      <c r="DG25" s="234">
        <f t="shared" si="61"/>
        <v>1.2039180492321933</v>
      </c>
      <c r="DH25" s="234">
        <f t="shared" si="62"/>
        <v>4.1410667489775443</v>
      </c>
      <c r="DI25" s="234">
        <v>0.1717544563623736</v>
      </c>
      <c r="DJ25" s="234">
        <v>3.9693122926151707</v>
      </c>
      <c r="DK25" s="234">
        <v>5.2423825140828768</v>
      </c>
      <c r="DL25" s="234">
        <v>1.6092107415695656</v>
      </c>
      <c r="DM25" s="234">
        <f t="shared" si="63"/>
        <v>7.0743435994563661</v>
      </c>
      <c r="DN25" s="234">
        <f t="shared" si="64"/>
        <v>7.1489066285978859</v>
      </c>
      <c r="DO25" s="234">
        <f t="shared" si="65"/>
        <v>-5.7900146616251202E-2</v>
      </c>
      <c r="DP25" s="234">
        <v>0.40838390307894129</v>
      </c>
      <c r="DQ25" s="234">
        <v>0.46628404969519249</v>
      </c>
      <c r="DR25" s="234">
        <f t="shared" si="66"/>
        <v>4.1135315785645785</v>
      </c>
      <c r="DS25" s="234">
        <f t="shared" si="67"/>
        <v>1.7379000238749851</v>
      </c>
      <c r="DT25" s="234">
        <f t="shared" si="68"/>
        <v>6.522452647932328E-2</v>
      </c>
      <c r="DU25" s="234">
        <f t="shared" si="69"/>
        <v>0.11335370612565053</v>
      </c>
      <c r="DV25" s="234">
        <f t="shared" si="70"/>
        <v>3.5961089462132518</v>
      </c>
      <c r="DW25" s="234">
        <f t="shared" si="71"/>
        <v>9.7193045877654816E-2</v>
      </c>
      <c r="DX25" s="234">
        <v>3.2465921644229025</v>
      </c>
      <c r="DY25" s="234">
        <v>3.2187048698745806</v>
      </c>
      <c r="DZ25" s="234">
        <v>2.1035651835817593</v>
      </c>
      <c r="EA25" s="234">
        <v>0.46754576045328289</v>
      </c>
      <c r="EB25" s="234">
        <v>1.5826854467461042</v>
      </c>
      <c r="EC25" s="234">
        <v>2.7887294548322252E-2</v>
      </c>
      <c r="ED25" s="234">
        <v>1.4455576093860181E-2</v>
      </c>
      <c r="EE25" s="234">
        <v>5.7452789145657716E-3</v>
      </c>
      <c r="EF25" s="234">
        <v>1.9176997369027844E-2</v>
      </c>
      <c r="EG25" s="234">
        <v>0.34951678179034951</v>
      </c>
      <c r="EH25" s="234">
        <v>0.70788689013825934</v>
      </c>
      <c r="EI25" s="234">
        <v>0.79141061121993417</v>
      </c>
      <c r="EJ25" s="234">
        <v>0.43304050287202434</v>
      </c>
      <c r="EK25" s="234">
        <f t="shared" si="72"/>
        <v>8.7434749056225058E-2</v>
      </c>
      <c r="EL25" s="234">
        <v>0.97755524918801773</v>
      </c>
      <c r="EM25" s="234">
        <v>0.27424195321896544</v>
      </c>
      <c r="EN25" s="234">
        <v>0.89012050013179267</v>
      </c>
      <c r="EO25" s="234">
        <v>0.19956915983100337</v>
      </c>
      <c r="EP25" s="234">
        <v>0.78577787788140663</v>
      </c>
      <c r="EQ25" s="234">
        <v>1.4685463443156332</v>
      </c>
      <c r="ER25" s="234">
        <v>5.800821728316115</v>
      </c>
      <c r="ES25" s="234">
        <v>5.1180532618818875</v>
      </c>
      <c r="ET25" s="234">
        <f t="shared" si="73"/>
        <v>4.2944539941295119</v>
      </c>
      <c r="EU25" s="234">
        <f t="shared" si="74"/>
        <v>7.1529562088690444</v>
      </c>
      <c r="EV25" s="234">
        <f t="shared" si="75"/>
        <v>7.0655233789038974</v>
      </c>
      <c r="EW25" s="234">
        <f t="shared" si="76"/>
        <v>1.6452669858758338</v>
      </c>
      <c r="EX25" s="234">
        <f t="shared" si="77"/>
        <v>0.12598083006695543</v>
      </c>
      <c r="EY25" s="234">
        <f t="shared" si="78"/>
        <v>0.20727210056239537</v>
      </c>
      <c r="FA25" s="234">
        <v>3.7177999999999995</v>
      </c>
      <c r="FB25" s="234">
        <v>0.26700000000000002</v>
      </c>
      <c r="FC25" s="234">
        <v>3.9848000000000003</v>
      </c>
      <c r="FD25" s="234">
        <f t="shared" si="79"/>
        <v>6.7004617546677372E-2</v>
      </c>
      <c r="FE25" s="234">
        <v>-6.0000000000000001E-3</v>
      </c>
      <c r="FF25" s="234">
        <v>2.1684000000000001</v>
      </c>
      <c r="FG25" s="234">
        <v>6.0226999999999995</v>
      </c>
      <c r="FH25" s="234">
        <v>0.9890000000000001</v>
      </c>
      <c r="FI25" s="234">
        <v>7.0116999999999994</v>
      </c>
      <c r="FJ25" s="234">
        <f t="shared" si="80"/>
        <v>0.14104995935365178</v>
      </c>
      <c r="FK25" s="234">
        <v>0.1986</v>
      </c>
      <c r="FL25" s="234">
        <v>0.46560000000000001</v>
      </c>
      <c r="FM25" s="234">
        <v>12.141200000000001</v>
      </c>
      <c r="FN25" s="234">
        <v>1.004</v>
      </c>
      <c r="FO25" s="234">
        <v>10.0428</v>
      </c>
      <c r="FP25" s="234">
        <v>1.0944</v>
      </c>
      <c r="FQ25" s="234">
        <f t="shared" si="81"/>
        <v>1.78203754531711</v>
      </c>
      <c r="FR25" s="234">
        <f t="shared" si="82"/>
        <v>3.8348762889994399E-2</v>
      </c>
      <c r="FS25" s="234">
        <f t="shared" si="83"/>
        <v>6.8338935286433505E-2</v>
      </c>
      <c r="FT25" s="234">
        <v>3.0967000000000002</v>
      </c>
      <c r="FU25" s="234">
        <v>0.4456</v>
      </c>
      <c r="FV25" s="234">
        <v>3.5422000000000002</v>
      </c>
      <c r="FW25" s="234">
        <f t="shared" si="84"/>
        <v>0.12579752696064592</v>
      </c>
      <c r="FX25" s="234">
        <v>4.6100000000000002E-2</v>
      </c>
      <c r="FY25" s="234">
        <v>0.66920000000000002</v>
      </c>
      <c r="FZ25" s="234">
        <v>5.2576999999999998</v>
      </c>
      <c r="GA25" s="234">
        <v>0.70540000000000003</v>
      </c>
      <c r="GB25" s="234">
        <v>3.9662000000000002</v>
      </c>
      <c r="GC25" s="234">
        <v>0.58609999999999995</v>
      </c>
      <c r="GD25" s="234">
        <f t="shared" si="85"/>
        <v>1.5038757472612339</v>
      </c>
      <c r="GE25" s="234">
        <f t="shared" si="86"/>
        <v>0.12727998934895488</v>
      </c>
      <c r="GF25" s="234">
        <f t="shared" si="87"/>
        <v>0.1914132890935614</v>
      </c>
      <c r="GG25" s="248">
        <v>1.9011147679726002</v>
      </c>
      <c r="GH25" s="248">
        <v>1.0937290689352059</v>
      </c>
      <c r="GI25" s="248">
        <f t="shared" si="88"/>
        <v>2.9948438369078061</v>
      </c>
      <c r="GJ25" s="248">
        <f t="shared" si="89"/>
        <v>0.36520404017609398</v>
      </c>
      <c r="GK25" s="248">
        <v>2.8800149047235039E-2</v>
      </c>
      <c r="GL25" s="248">
        <v>0.68250897312882874</v>
      </c>
      <c r="GM25" s="248">
        <v>0.65370882408159359</v>
      </c>
    </row>
    <row r="26" spans="1:195" ht="15">
      <c r="A26" s="129">
        <v>1996</v>
      </c>
      <c r="B26" s="234">
        <f t="shared" si="43"/>
        <v>4.7944492710278102</v>
      </c>
      <c r="C26" s="234">
        <f t="shared" si="44"/>
        <v>4.8869023719062881</v>
      </c>
      <c r="D26" s="234">
        <f t="shared" si="93"/>
        <v>1.180828405908712</v>
      </c>
      <c r="E26" s="234">
        <f t="shared" si="94"/>
        <v>1.3157055558117265</v>
      </c>
      <c r="F26" s="234">
        <f t="shared" si="2"/>
        <v>2.3903684101858493</v>
      </c>
      <c r="G26" s="235">
        <f t="shared" si="3"/>
        <v>-9.2453100878477745E-2</v>
      </c>
      <c r="H26" s="236">
        <f t="shared" si="4"/>
        <v>2.4787891190500897</v>
      </c>
      <c r="I26" s="237">
        <f t="shared" si="5"/>
        <v>0.57310543698815797</v>
      </c>
      <c r="J26" s="238">
        <f t="shared" si="6"/>
        <v>0.93827664623638141</v>
      </c>
      <c r="K26" s="239">
        <f>[11]A29!$N68</f>
        <v>0.11764411381532303</v>
      </c>
      <c r="L26" s="239">
        <f>[11]A29!$O68</f>
        <v>0.85628302485165564</v>
      </c>
      <c r="M26" s="239">
        <f>[11]A23!$K28</f>
        <v>6.6091354259478333E-2</v>
      </c>
      <c r="N26" s="240">
        <f>[11]A29!$S68</f>
        <v>6.5201028414284849E-3</v>
      </c>
      <c r="O26" s="236">
        <f t="shared" si="7"/>
        <v>2.3156601519777205</v>
      </c>
      <c r="P26" s="237">
        <f t="shared" si="8"/>
        <v>0.60772296892055411</v>
      </c>
      <c r="Q26" s="238">
        <f t="shared" si="9"/>
        <v>0.3774289095753452</v>
      </c>
      <c r="R26" s="238">
        <f t="shared" si="10"/>
        <v>0.35611075893758548</v>
      </c>
      <c r="S26" s="239">
        <f>[11]A29!$AD68</f>
        <v>1.736984477055626</v>
      </c>
      <c r="T26" s="239">
        <f>[11]A25!$K29</f>
        <v>0.98424355149701148</v>
      </c>
      <c r="U26" s="240">
        <f>[11]A29!$AH68</f>
        <v>0.76258696251139058</v>
      </c>
      <c r="V26" s="234">
        <f t="shared" si="11"/>
        <v>0.51701227376188286</v>
      </c>
      <c r="W26" s="234">
        <f t="shared" si="12"/>
        <v>0.4829877262381172</v>
      </c>
      <c r="X26" s="235">
        <f t="shared" si="13"/>
        <v>0.48534184486112697</v>
      </c>
      <c r="Y26" s="241">
        <f t="shared" si="45"/>
        <v>0.71313573321312773</v>
      </c>
      <c r="Z26" s="234">
        <f t="shared" si="14"/>
        <v>0.42099333770361719</v>
      </c>
      <c r="AA26" s="234">
        <f t="shared" si="15"/>
        <v>6.2924076784706018E-2</v>
      </c>
      <c r="AB26" s="234">
        <f t="shared" si="95"/>
        <v>0.64304317833348446</v>
      </c>
      <c r="AC26" s="242">
        <f>[11]A28!$K29</f>
        <v>0.5</v>
      </c>
      <c r="AD26" s="242">
        <f>[11]A27!$P29</f>
        <v>0.9</v>
      </c>
      <c r="AE26" s="234">
        <f t="shared" si="96"/>
        <v>0.27277950600825462</v>
      </c>
      <c r="AF26" s="243">
        <f t="shared" si="46"/>
        <v>0.51438045354546635</v>
      </c>
      <c r="AG26" s="243">
        <f t="shared" si="47"/>
        <v>0.45159499893076782</v>
      </c>
      <c r="AH26" s="244">
        <f>[11]A27!$G29</f>
        <v>0.61526888582640638</v>
      </c>
      <c r="AI26" s="239">
        <f>[11]A27!$H29</f>
        <v>0.34153915841868132</v>
      </c>
      <c r="AJ26" s="245">
        <f>[11]A27!$C29</f>
        <v>0.35889751156663885</v>
      </c>
      <c r="AK26" s="235">
        <f>[11]A28!$C29+[11]A28!$D29</f>
        <v>1.1462108739763159</v>
      </c>
      <c r="AL26" s="239">
        <f>[11]A28!$E29</f>
        <v>3.4617531932396112E-2</v>
      </c>
      <c r="AM26" s="239">
        <f>[11]A28!$J29</f>
        <v>2.6449183904801787E-2</v>
      </c>
      <c r="AN26" s="240">
        <f>[11]A25!$F29-[11]A25!$G29</f>
        <v>0.3296615750327837</v>
      </c>
      <c r="AO26" s="235">
        <f t="shared" si="48"/>
        <v>1.8612350493326846</v>
      </c>
      <c r="AP26" s="235">
        <f>[11]A29!$AM68</f>
        <v>1.7982158465614902E-2</v>
      </c>
      <c r="AQ26" s="235">
        <f>[11]A29!$AN68</f>
        <v>0.31505803538633137</v>
      </c>
      <c r="AR26" s="235">
        <f>[11]A29!$AO68</f>
        <v>1.5281948554807383</v>
      </c>
      <c r="AS26" s="235">
        <f t="shared" si="18"/>
        <v>2.2208608703970487</v>
      </c>
      <c r="AT26" s="234">
        <f>[11]A29!$AQ68</f>
        <v>2.9196971421756754</v>
      </c>
      <c r="AU26" s="234">
        <f t="shared" si="98"/>
        <v>1.1623987775540576</v>
      </c>
      <c r="AV26" s="234">
        <f>[11]A29!$AS68</f>
        <v>1.2177772656543133</v>
      </c>
      <c r="AW26" s="234">
        <f t="shared" si="20"/>
        <v>-5.5378488100255696E-2</v>
      </c>
      <c r="AX26" s="234">
        <f t="shared" si="21"/>
        <v>1.047641557415248</v>
      </c>
      <c r="AY26" s="234">
        <f t="shared" si="92"/>
        <v>1.9166135374329403</v>
      </c>
      <c r="AZ26" s="236">
        <f t="shared" si="23"/>
        <v>4.7390707829275547</v>
      </c>
      <c r="BA26" s="238">
        <f t="shared" si="50"/>
        <v>4.8315238838060317</v>
      </c>
      <c r="BB26" s="238">
        <f t="shared" si="24"/>
        <v>1.6290261970398625</v>
      </c>
      <c r="BC26" s="238">
        <f t="shared" si="25"/>
        <v>1.3412626374334846</v>
      </c>
      <c r="BD26" s="238">
        <f t="shared" si="26"/>
        <v>1.8612350493326846</v>
      </c>
      <c r="BE26" s="238">
        <f t="shared" si="27"/>
        <v>1.1988105643743268</v>
      </c>
      <c r="BF26" s="238">
        <f t="shared" si="27"/>
        <v>1.630763591198058</v>
      </c>
      <c r="BG26" s="245">
        <f t="shared" si="27"/>
        <v>2.0019497282336469</v>
      </c>
      <c r="BH26" s="234">
        <f t="shared" si="27"/>
        <v>4.8141283723043298</v>
      </c>
      <c r="BI26" s="234">
        <f t="shared" si="28"/>
        <v>4.9065814731828077</v>
      </c>
      <c r="BJ26" s="234">
        <f t="shared" si="97"/>
        <v>-9.2453100878477912E-2</v>
      </c>
      <c r="BK26" s="235">
        <f>[11]A29!$AW68</f>
        <v>0.24736823284127663</v>
      </c>
      <c r="BL26" s="235">
        <f>[11]A29!$AY68</f>
        <v>0.33982133371975437</v>
      </c>
      <c r="BM26" s="235">
        <f>[11]A29!$AZ68</f>
        <v>0.1674423598978235</v>
      </c>
      <c r="BN26" s="234">
        <f t="shared" si="91"/>
        <v>-9.2453100878477745E-2</v>
      </c>
      <c r="BO26" s="236">
        <f t="shared" si="31"/>
        <v>0</v>
      </c>
      <c r="BP26" s="246">
        <f>[11]A29!$C68</f>
        <v>4.7944492710278102</v>
      </c>
      <c r="BQ26" s="247">
        <f t="shared" si="32"/>
        <v>0</v>
      </c>
      <c r="BR26" s="234">
        <f t="shared" si="33"/>
        <v>1.015534972232746</v>
      </c>
      <c r="BS26" s="234">
        <f t="shared" si="51"/>
        <v>6.9258267813765373E-2</v>
      </c>
      <c r="BT26" s="234">
        <f t="shared" si="52"/>
        <v>7.0334193081140306E-2</v>
      </c>
      <c r="BU26" s="234">
        <f t="shared" si="34"/>
        <v>0.13749834606072769</v>
      </c>
      <c r="BV26" s="234">
        <f t="shared" si="35"/>
        <v>5.4272120299410712E-2</v>
      </c>
      <c r="BW26" s="234">
        <f t="shared" si="36"/>
        <v>0.80822953363986161</v>
      </c>
      <c r="BX26" s="234">
        <f t="shared" si="37"/>
        <v>6.6091354259478333E-2</v>
      </c>
      <c r="BY26" s="234">
        <f t="shared" si="38"/>
        <v>0.98424355149701148</v>
      </c>
      <c r="BZ26" s="234">
        <f t="shared" si="39"/>
        <v>0.1674423598978235</v>
      </c>
      <c r="CA26" s="234">
        <f t="shared" si="40"/>
        <v>1.2177772656543133</v>
      </c>
      <c r="CB26" s="234">
        <f t="shared" si="53"/>
        <v>0</v>
      </c>
      <c r="CC26" s="236">
        <v>4.0477702639757593</v>
      </c>
      <c r="CD26" s="238">
        <f t="shared" si="41"/>
        <v>3.2043023568733953E-2</v>
      </c>
      <c r="CE26" s="234">
        <f t="shared" si="54"/>
        <v>3.918067466006363</v>
      </c>
      <c r="CF26" s="234">
        <f t="shared" si="42"/>
        <v>1.9755049714467918</v>
      </c>
      <c r="CG26" s="234">
        <f t="shared" si="42"/>
        <v>2.8259828644468077</v>
      </c>
      <c r="CH26" s="234">
        <f t="shared" si="42"/>
        <v>0.75473511955522865</v>
      </c>
      <c r="CI26" s="234">
        <f t="shared" si="42"/>
        <v>0.85398435966967556</v>
      </c>
      <c r="CJ26" s="234">
        <f t="shared" si="42"/>
        <v>1.2172633852219035</v>
      </c>
      <c r="CK26" s="234">
        <f t="shared" si="42"/>
        <v>0.88342036988723671</v>
      </c>
      <c r="CL26" s="234">
        <v>3.6387930363458127</v>
      </c>
      <c r="CM26" s="234">
        <f t="shared" si="55"/>
        <v>1.8420205380177981</v>
      </c>
      <c r="CN26" s="234">
        <f t="shared" si="56"/>
        <v>2.6355232592637483</v>
      </c>
      <c r="CO26" s="234">
        <v>0.68289401743040623</v>
      </c>
      <c r="CP26" s="234">
        <v>0.79975725296474465</v>
      </c>
      <c r="CQ26" s="234">
        <v>1.1528719888685974</v>
      </c>
      <c r="CR26" s="234">
        <v>0.83875076093573364</v>
      </c>
      <c r="CS26" s="234">
        <v>0.27927442966055022</v>
      </c>
      <c r="CT26" s="234">
        <f t="shared" si="57"/>
        <v>0.13348443342899385</v>
      </c>
      <c r="CU26" s="234">
        <f t="shared" si="58"/>
        <v>0.19045960518305938</v>
      </c>
      <c r="CV26" s="234">
        <v>7.1841102124822448E-2</v>
      </c>
      <c r="CW26" s="234">
        <v>5.4227106704930868E-2</v>
      </c>
      <c r="CX26" s="234">
        <v>6.4391396353306082E-2</v>
      </c>
      <c r="CY26" s="234">
        <v>4.4669608951503029E-2</v>
      </c>
      <c r="CZ26" s="234">
        <v>0.12970279796939571</v>
      </c>
      <c r="DA26" s="234">
        <f t="shared" si="59"/>
        <v>0.8709200777328534</v>
      </c>
      <c r="DB26" s="234">
        <f t="shared" si="60"/>
        <v>0.23386301707394846</v>
      </c>
      <c r="DC26" s="234">
        <v>1.6652897353393047E-2</v>
      </c>
      <c r="DD26" s="234">
        <v>0.21721011972055543</v>
      </c>
      <c r="DE26" s="234">
        <v>0.97508029683740616</v>
      </c>
      <c r="DF26" s="234">
        <v>-5.031031683914608E-2</v>
      </c>
      <c r="DG26" s="234">
        <f t="shared" si="61"/>
        <v>1.179700626141404</v>
      </c>
      <c r="DH26" s="234">
        <f t="shared" si="62"/>
        <v>4.3203428559005133</v>
      </c>
      <c r="DI26" s="234">
        <v>0.19090529611270546</v>
      </c>
      <c r="DJ26" s="234">
        <v>4.1294375597878075</v>
      </c>
      <c r="DK26" s="234">
        <v>5.5503537988810629</v>
      </c>
      <c r="DL26" s="234">
        <v>1.8507823144041509</v>
      </c>
      <c r="DM26" s="234">
        <f t="shared" si="63"/>
        <v>7.3801887374212694</v>
      </c>
      <c r="DN26" s="234">
        <f t="shared" si="64"/>
        <v>7.4088544656057058</v>
      </c>
      <c r="DO26" s="234">
        <f t="shared" si="65"/>
        <v>-6.2820245238716377E-2</v>
      </c>
      <c r="DP26" s="234">
        <v>0.45363835985737894</v>
      </c>
      <c r="DQ26" s="234">
        <v>0.51645860509609531</v>
      </c>
      <c r="DR26" s="234">
        <f t="shared" si="66"/>
        <v>4.0261256753210493</v>
      </c>
      <c r="DS26" s="234">
        <f t="shared" si="67"/>
        <v>1.8401945351631164</v>
      </c>
      <c r="DT26" s="234">
        <f t="shared" si="68"/>
        <v>6.9708293973604535E-2</v>
      </c>
      <c r="DU26" s="234">
        <f t="shared" si="69"/>
        <v>0.12827682162577106</v>
      </c>
      <c r="DV26" s="234">
        <f t="shared" si="70"/>
        <v>3.5885711649822865</v>
      </c>
      <c r="DW26" s="234">
        <f t="shared" si="71"/>
        <v>8.2432023425284773E-2</v>
      </c>
      <c r="DX26" s="234">
        <v>3.2927579826471653</v>
      </c>
      <c r="DY26" s="234">
        <v>3.2639596062463863</v>
      </c>
      <c r="DZ26" s="234">
        <v>2.0531507038757368</v>
      </c>
      <c r="EA26" s="234">
        <v>0.48037810327587527</v>
      </c>
      <c r="EB26" s="234">
        <v>1.691187005646525</v>
      </c>
      <c r="EC26" s="234">
        <v>2.8798376400779004E-2</v>
      </c>
      <c r="ED26" s="234">
        <v>1.4334822881350576E-2</v>
      </c>
      <c r="EE26" s="234">
        <v>5.649825593526731E-3</v>
      </c>
      <c r="EF26" s="234">
        <v>2.0113379112955163E-2</v>
      </c>
      <c r="EG26" s="234">
        <v>0.29581318233512133</v>
      </c>
      <c r="EH26" s="234">
        <v>0.69870305749943362</v>
      </c>
      <c r="EI26" s="234">
        <v>0.9183989884244127</v>
      </c>
      <c r="EJ26" s="234">
        <v>0.5155091132601004</v>
      </c>
      <c r="EK26" s="234">
        <f t="shared" si="72"/>
        <v>0.11782914297780267</v>
      </c>
      <c r="EL26" s="234">
        <v>1.0262797978437737</v>
      </c>
      <c r="EM26" s="234">
        <v>0.30749715252502491</v>
      </c>
      <c r="EN26" s="234">
        <v>0.90845065486597099</v>
      </c>
      <c r="EO26" s="234">
        <v>0.21291651980677848</v>
      </c>
      <c r="EP26" s="234">
        <v>0.74864718766188154</v>
      </c>
      <c r="EQ26" s="234">
        <v>1.4532038737695294</v>
      </c>
      <c r="ER26" s="234">
        <v>6.2194314968127342</v>
      </c>
      <c r="ES26" s="234">
        <v>5.514874810705086</v>
      </c>
      <c r="ET26" s="234">
        <f t="shared" si="73"/>
        <v>4.21939245802605</v>
      </c>
      <c r="EU26" s="234">
        <f t="shared" si="74"/>
        <v>7.7416843087246665</v>
      </c>
      <c r="EV26" s="234">
        <f t="shared" si="75"/>
        <v>7.6238584141065484</v>
      </c>
      <c r="EW26" s="234">
        <f t="shared" si="76"/>
        <v>1.8068616489098062</v>
      </c>
      <c r="EX26" s="234">
        <f t="shared" si="77"/>
        <v>0.11915890950769102</v>
      </c>
      <c r="EY26" s="234">
        <f t="shared" si="78"/>
        <v>0.21530366371536097</v>
      </c>
      <c r="FA26" s="234">
        <v>3.7799</v>
      </c>
      <c r="FB26" s="234">
        <v>0.2064</v>
      </c>
      <c r="FC26" s="234">
        <v>3.9863</v>
      </c>
      <c r="FD26" s="234">
        <f t="shared" si="79"/>
        <v>5.177733738052831E-2</v>
      </c>
      <c r="FE26" s="234">
        <v>-5.67E-2</v>
      </c>
      <c r="FF26" s="234">
        <v>2.2761</v>
      </c>
      <c r="FG26" s="234">
        <v>5.8591999999999995</v>
      </c>
      <c r="FH26" s="234">
        <v>0.93159999999999998</v>
      </c>
      <c r="FI26" s="234">
        <v>6.7908000000000008</v>
      </c>
      <c r="FJ26" s="234">
        <f t="shared" si="80"/>
        <v>0.13718560405254165</v>
      </c>
      <c r="FK26" s="234">
        <v>0.22329999999999997</v>
      </c>
      <c r="FL26" s="234">
        <v>0.49359999999999998</v>
      </c>
      <c r="FM26" s="234">
        <v>12.121100000000002</v>
      </c>
      <c r="FN26" s="234">
        <v>1.0018</v>
      </c>
      <c r="FO26" s="234">
        <v>9.9396000000000004</v>
      </c>
      <c r="FP26" s="234">
        <v>1.1797</v>
      </c>
      <c r="FQ26" s="234">
        <f t="shared" si="81"/>
        <v>1.8456185763228017</v>
      </c>
      <c r="FR26" s="234">
        <f t="shared" si="82"/>
        <v>4.07223766819843E-2</v>
      </c>
      <c r="FS26" s="234">
        <f t="shared" si="83"/>
        <v>7.5157974876284714E-2</v>
      </c>
      <c r="FT26" s="234">
        <v>3.2058999999999997</v>
      </c>
      <c r="FU26" s="234">
        <v>0.36280000000000001</v>
      </c>
      <c r="FV26" s="234">
        <v>3.5687000000000002</v>
      </c>
      <c r="FW26" s="234">
        <f t="shared" si="84"/>
        <v>0.10166166951550985</v>
      </c>
      <c r="FX26" s="234">
        <v>2.2099999999999998E-2</v>
      </c>
      <c r="FY26" s="234">
        <v>0.75450000000000006</v>
      </c>
      <c r="FZ26" s="234">
        <v>5.6794000000000002</v>
      </c>
      <c r="GA26" s="234">
        <v>0.74379999999999991</v>
      </c>
      <c r="GB26" s="234">
        <v>4.2713000000000001</v>
      </c>
      <c r="GC26" s="234">
        <v>0.66430000000000011</v>
      </c>
      <c r="GD26" s="234">
        <f t="shared" si="85"/>
        <v>1.6013646873061524</v>
      </c>
      <c r="GE26" s="234">
        <f t="shared" si="86"/>
        <v>0.1328485403387682</v>
      </c>
      <c r="GF26" s="234">
        <f t="shared" si="87"/>
        <v>0.21273896125867031</v>
      </c>
      <c r="GG26" s="248">
        <v>1.9214377907828375</v>
      </c>
      <c r="GH26" s="248">
        <v>1.1023375307068579</v>
      </c>
      <c r="GI26" s="248">
        <f t="shared" si="88"/>
        <v>3.0237753214896954</v>
      </c>
      <c r="GJ26" s="248">
        <f t="shared" si="89"/>
        <v>0.36455669271213559</v>
      </c>
      <c r="GK26" s="248">
        <v>4.5563574823020751E-2</v>
      </c>
      <c r="GL26" s="248">
        <v>0.71934703218463114</v>
      </c>
      <c r="GM26" s="248">
        <v>0.67378345736161049</v>
      </c>
    </row>
    <row r="27" spans="1:195" ht="15">
      <c r="A27" s="129">
        <v>1997</v>
      </c>
      <c r="B27" s="234">
        <f t="shared" si="43"/>
        <v>5.190691247432432</v>
      </c>
      <c r="C27" s="234">
        <f t="shared" si="44"/>
        <v>5.2618552762420876</v>
      </c>
      <c r="D27" s="234">
        <f t="shared" si="93"/>
        <v>1.1823737142462236</v>
      </c>
      <c r="E27" s="234">
        <f t="shared" si="94"/>
        <v>1.5093988877072906</v>
      </c>
      <c r="F27" s="234">
        <f t="shared" si="2"/>
        <v>2.5700826742885736</v>
      </c>
      <c r="G27" s="235">
        <f t="shared" si="3"/>
        <v>-7.1164028809656277E-2</v>
      </c>
      <c r="H27" s="236">
        <f t="shared" si="4"/>
        <v>2.7946465253147306</v>
      </c>
      <c r="I27" s="237">
        <f t="shared" si="5"/>
        <v>0.57365187692355302</v>
      </c>
      <c r="J27" s="238">
        <f t="shared" si="6"/>
        <v>1.1481858518735029</v>
      </c>
      <c r="K27" s="239">
        <f>[11]A29!$N69</f>
        <v>0.13412055076712659</v>
      </c>
      <c r="L27" s="239">
        <f>[11]A29!$O69</f>
        <v>0.94670101015090147</v>
      </c>
      <c r="M27" s="239">
        <f>[11]A23!$K29</f>
        <v>8.9958849072054592E-2</v>
      </c>
      <c r="N27" s="240">
        <f>[11]A29!$S69</f>
        <v>8.012764400353381E-3</v>
      </c>
      <c r="O27" s="236">
        <f t="shared" si="7"/>
        <v>2.3960447221177015</v>
      </c>
      <c r="P27" s="237">
        <f t="shared" si="8"/>
        <v>0.60872183732267071</v>
      </c>
      <c r="Q27" s="238">
        <f t="shared" si="9"/>
        <v>0.36121303583378772</v>
      </c>
      <c r="R27" s="238">
        <f t="shared" si="10"/>
        <v>0.38472257204586946</v>
      </c>
      <c r="S27" s="239">
        <f>[11]A29!$AD69</f>
        <v>1.8789748176586927</v>
      </c>
      <c r="T27" s="239">
        <f>[11]A25!$K30</f>
        <v>1.0587920459361926</v>
      </c>
      <c r="U27" s="240">
        <f>[11]A29!$AH69</f>
        <v>0.83758754074331909</v>
      </c>
      <c r="V27" s="234">
        <f t="shared" si="11"/>
        <v>0.53839583055476448</v>
      </c>
      <c r="W27" s="234">
        <f t="shared" si="12"/>
        <v>0.46160416944523558</v>
      </c>
      <c r="X27" s="235">
        <f t="shared" si="13"/>
        <v>0.48516968028950347</v>
      </c>
      <c r="Y27" s="241">
        <f t="shared" si="45"/>
        <v>0.76069080295768987</v>
      </c>
      <c r="Z27" s="234">
        <f t="shared" si="14"/>
        <v>0.42930921279034723</v>
      </c>
      <c r="AA27" s="234">
        <f t="shared" si="15"/>
        <v>7.831014492607534E-2</v>
      </c>
      <c r="AB27" s="234">
        <f t="shared" si="95"/>
        <v>0.71169102994174482</v>
      </c>
      <c r="AC27" s="242">
        <f>[11]A28!$K30</f>
        <v>0.5</v>
      </c>
      <c r="AD27" s="242">
        <f>[11]A27!$P30</f>
        <v>0.9</v>
      </c>
      <c r="AE27" s="234">
        <f t="shared" si="96"/>
        <v>0.26020944727585993</v>
      </c>
      <c r="AF27" s="243">
        <f t="shared" si="46"/>
        <v>0.4912738903113727</v>
      </c>
      <c r="AG27" s="243">
        <f t="shared" si="47"/>
        <v>0.43193444857909835</v>
      </c>
      <c r="AH27" s="244">
        <f>[11]A27!$G30</f>
        <v>0.79470198661330216</v>
      </c>
      <c r="AI27" s="239">
        <f>[11]A27!$H30</f>
        <v>0.3219370508048765</v>
      </c>
      <c r="AJ27" s="245">
        <f>[11]A27!$C30</f>
        <v>0.39275985028911187</v>
      </c>
      <c r="AK27" s="235">
        <f>[11]A28!$C30+[11]A28!$D30</f>
        <v>1.147303753847106</v>
      </c>
      <c r="AL27" s="239">
        <f>[11]A28!$E30</f>
        <v>3.5069960399117653E-2</v>
      </c>
      <c r="AM27" s="239">
        <f>[11]A28!$J30</f>
        <v>2.3360274074971907E-2</v>
      </c>
      <c r="AN27" s="240">
        <f>[11]A25!$F30-[11]A25!$G30</f>
        <v>0.36136229797089753</v>
      </c>
      <c r="AO27" s="235">
        <f t="shared" si="48"/>
        <v>1.922236072713861</v>
      </c>
      <c r="AP27" s="235">
        <f>[11]A29!$AM69</f>
        <v>1.8005691079891729E-2</v>
      </c>
      <c r="AQ27" s="235">
        <f>[11]A29!$AN69</f>
        <v>0.2906408175219648</v>
      </c>
      <c r="AR27" s="235">
        <f>[11]A29!$AO69</f>
        <v>1.6135895641120044</v>
      </c>
      <c r="AS27" s="235">
        <f t="shared" si="18"/>
        <v>2.3897553020709394</v>
      </c>
      <c r="AT27" s="234">
        <f>[11]A29!$AQ69</f>
        <v>3.1019481169685408</v>
      </c>
      <c r="AU27" s="234">
        <f t="shared" si="98"/>
        <v>1.2100432578162597</v>
      </c>
      <c r="AV27" s="234">
        <f>[11]A29!$AS69</f>
        <v>1.3390467365779766</v>
      </c>
      <c r="AW27" s="234">
        <f t="shared" si="20"/>
        <v>-0.12900347876171692</v>
      </c>
      <c r="AX27" s="234">
        <f t="shared" si="21"/>
        <v>1.1066106338995905</v>
      </c>
      <c r="AY27" s="234">
        <f t="shared" si="92"/>
        <v>2.0512395514755779</v>
      </c>
      <c r="AZ27" s="236">
        <f t="shared" si="23"/>
        <v>5.0616877686707156</v>
      </c>
      <c r="BA27" s="238">
        <f t="shared" si="50"/>
        <v>5.132851797480372</v>
      </c>
      <c r="BB27" s="238">
        <f t="shared" si="24"/>
        <v>1.8559582795641825</v>
      </c>
      <c r="BC27" s="238">
        <f t="shared" si="25"/>
        <v>1.3546574452023279</v>
      </c>
      <c r="BD27" s="238">
        <f t="shared" si="26"/>
        <v>1.922236072713861</v>
      </c>
      <c r="BE27" s="238">
        <f t="shared" si="27"/>
        <v>1.2003794053261154</v>
      </c>
      <c r="BF27" s="238">
        <f t="shared" si="27"/>
        <v>1.8000397052292554</v>
      </c>
      <c r="BG27" s="245">
        <f t="shared" si="27"/>
        <v>2.1324326869250005</v>
      </c>
      <c r="BH27" s="234">
        <f t="shared" si="27"/>
        <v>5.2154311298805336</v>
      </c>
      <c r="BI27" s="234">
        <f t="shared" si="28"/>
        <v>5.28659515869019</v>
      </c>
      <c r="BJ27" s="234">
        <f t="shared" si="97"/>
        <v>-7.1164028809656443E-2</v>
      </c>
      <c r="BK27" s="235">
        <f>[11]A29!$AW69</f>
        <v>0.28840419622281616</v>
      </c>
      <c r="BL27" s="235">
        <f>[11]A29!$AY69</f>
        <v>0.35956822503247243</v>
      </c>
      <c r="BM27" s="235">
        <f>[11]A29!$AZ69</f>
        <v>0.19029584156972965</v>
      </c>
      <c r="BN27" s="234">
        <f t="shared" si="91"/>
        <v>-7.1164028809656277E-2</v>
      </c>
      <c r="BO27" s="236">
        <f t="shared" si="31"/>
        <v>0</v>
      </c>
      <c r="BP27" s="246">
        <f>[11]A29!$C69</f>
        <v>5.190691247432432</v>
      </c>
      <c r="BQ27" s="247">
        <f t="shared" si="32"/>
        <v>0</v>
      </c>
      <c r="BR27" s="234">
        <f t="shared" si="33"/>
        <v>1.0299528151748485</v>
      </c>
      <c r="BS27" s="234">
        <f t="shared" si="51"/>
        <v>6.8015086126163526E-2</v>
      </c>
      <c r="BT27" s="234">
        <f t="shared" si="52"/>
        <v>7.0052329430001906E-2</v>
      </c>
      <c r="BU27" s="234">
        <f t="shared" si="34"/>
        <v>0.14211291986420382</v>
      </c>
      <c r="BV27" s="234">
        <f t="shared" si="35"/>
        <v>6.7181261575641818E-2</v>
      </c>
      <c r="BW27" s="234">
        <f t="shared" si="36"/>
        <v>0.79070581856015454</v>
      </c>
      <c r="BX27" s="234">
        <f t="shared" si="37"/>
        <v>8.9958849072054592E-2</v>
      </c>
      <c r="BY27" s="234">
        <f t="shared" si="38"/>
        <v>1.0587920459361926</v>
      </c>
      <c r="BZ27" s="234">
        <f t="shared" si="39"/>
        <v>0.19029584156972965</v>
      </c>
      <c r="CA27" s="234">
        <f t="shared" si="40"/>
        <v>1.3390467365779766</v>
      </c>
      <c r="CB27" s="234">
        <f t="shared" si="53"/>
        <v>-1.6653345369377348E-16</v>
      </c>
      <c r="CC27" s="236">
        <v>4.2126590119440781</v>
      </c>
      <c r="CD27" s="238">
        <f t="shared" si="41"/>
        <v>4.2364691926585686E-2</v>
      </c>
      <c r="CE27" s="234">
        <f t="shared" si="54"/>
        <v>4.0341910107113117</v>
      </c>
      <c r="CF27" s="234">
        <f t="shared" si="42"/>
        <v>1.9547889003306049</v>
      </c>
      <c r="CG27" s="234">
        <f t="shared" si="42"/>
        <v>2.9598031049067486</v>
      </c>
      <c r="CH27" s="234">
        <f t="shared" si="42"/>
        <v>0.84396703262692774</v>
      </c>
      <c r="CI27" s="234">
        <f t="shared" si="42"/>
        <v>0.82050695732670165</v>
      </c>
      <c r="CJ27" s="234">
        <f t="shared" si="42"/>
        <v>1.2953291149531192</v>
      </c>
      <c r="CK27" s="234">
        <f t="shared" si="42"/>
        <v>0.88040099452604192</v>
      </c>
      <c r="CL27" s="234">
        <v>3.735277604933847</v>
      </c>
      <c r="CM27" s="234">
        <f t="shared" si="55"/>
        <v>1.8162802829114948</v>
      </c>
      <c r="CN27" s="234">
        <f t="shared" si="56"/>
        <v>2.7551139281683605</v>
      </c>
      <c r="CO27" s="234">
        <v>0.76221252067635592</v>
      </c>
      <c r="CP27" s="234">
        <v>0.76566609504281458</v>
      </c>
      <c r="CQ27" s="234">
        <v>1.2272353124491899</v>
      </c>
      <c r="CR27" s="234">
        <v>0.83611660614600836</v>
      </c>
      <c r="CS27" s="234">
        <v>0.29891340577746472</v>
      </c>
      <c r="CT27" s="234">
        <f t="shared" si="57"/>
        <v>0.13850861741911011</v>
      </c>
      <c r="CU27" s="234">
        <f t="shared" si="58"/>
        <v>0.20468917673838821</v>
      </c>
      <c r="CV27" s="234">
        <v>8.1754511950571804E-2</v>
      </c>
      <c r="CW27" s="234">
        <v>5.484086228388705E-2</v>
      </c>
      <c r="CX27" s="234">
        <v>6.8093802503929338E-2</v>
      </c>
      <c r="CY27" s="234">
        <v>4.4284388380033603E-2</v>
      </c>
      <c r="CZ27" s="234">
        <v>0.17846800123276571</v>
      </c>
      <c r="DA27" s="234">
        <f t="shared" si="59"/>
        <v>0.86007963474856441</v>
      </c>
      <c r="DB27" s="234">
        <f t="shared" si="60"/>
        <v>0.23550972847000162</v>
      </c>
      <c r="DC27" s="234">
        <v>1.9566486911278522E-2</v>
      </c>
      <c r="DD27" s="234">
        <v>0.2159432415587231</v>
      </c>
      <c r="DE27" s="234">
        <v>0.9171213619858003</v>
      </c>
      <c r="DF27" s="234">
        <v>-0.18874065091322986</v>
      </c>
      <c r="DG27" s="234">
        <f t="shared" si="61"/>
        <v>1.1906625657145957</v>
      </c>
      <c r="DH27" s="234">
        <f t="shared" si="62"/>
        <v>4.4880315430057989</v>
      </c>
      <c r="DI27" s="234">
        <v>0.20345028724730368</v>
      </c>
      <c r="DJ27" s="234">
        <v>4.2845812557584955</v>
      </c>
      <c r="DK27" s="234">
        <v>5.8674347596336247</v>
      </c>
      <c r="DL27" s="234">
        <v>2.1126703159720339</v>
      </c>
      <c r="DM27" s="234">
        <f t="shared" si="63"/>
        <v>7.6833443763825491</v>
      </c>
      <c r="DN27" s="234">
        <f t="shared" si="64"/>
        <v>7.6649571161454668</v>
      </c>
      <c r="DO27" s="234">
        <f t="shared" si="65"/>
        <v>-7.3394937943742911E-2</v>
      </c>
      <c r="DP27" s="234">
        <v>0.48959405994255051</v>
      </c>
      <c r="DQ27" s="234">
        <v>0.56298899788629342</v>
      </c>
      <c r="DR27" s="234">
        <f t="shared" si="66"/>
        <v>4.0055311007937648</v>
      </c>
      <c r="DS27" s="234">
        <f t="shared" si="67"/>
        <v>1.9135932098059416</v>
      </c>
      <c r="DT27" s="234">
        <f t="shared" si="68"/>
        <v>7.3449725726503198E-2</v>
      </c>
      <c r="DU27" s="234">
        <f t="shared" si="69"/>
        <v>0.14055289641234531</v>
      </c>
      <c r="DV27" s="234">
        <f t="shared" si="70"/>
        <v>3.5796188518144154</v>
      </c>
      <c r="DW27" s="234">
        <f t="shared" si="71"/>
        <v>7.1863228502280233E-2</v>
      </c>
      <c r="DX27" s="234">
        <v>3.3223758843154059</v>
      </c>
      <c r="DY27" s="234">
        <v>3.2922562654534149</v>
      </c>
      <c r="DZ27" s="234">
        <v>2.016602271922614</v>
      </c>
      <c r="EA27" s="234">
        <v>0.49769737638141048</v>
      </c>
      <c r="EB27" s="234">
        <v>1.7733513699122108</v>
      </c>
      <c r="EC27" s="234">
        <v>3.0119618861991059E-2</v>
      </c>
      <c r="ED27" s="234">
        <v>1.4282775016348516E-2</v>
      </c>
      <c r="EE27" s="234">
        <v>5.8220600162091412E-3</v>
      </c>
      <c r="EF27" s="234">
        <v>2.1658903861851684E-2</v>
      </c>
      <c r="EG27" s="234">
        <v>0.25724296749900932</v>
      </c>
      <c r="EH27" s="234">
        <v>0.68682479032314303</v>
      </c>
      <c r="EI27" s="234">
        <v>0.95386232908371649</v>
      </c>
      <c r="EJ27" s="234">
        <v>0.52428050625958278</v>
      </c>
      <c r="EK27" s="234">
        <f t="shared" si="72"/>
        <v>0.13897692314708121</v>
      </c>
      <c r="EL27" s="234">
        <v>1.1755651761966184</v>
      </c>
      <c r="EM27" s="234">
        <v>0.3859398469480802</v>
      </c>
      <c r="EN27" s="234">
        <v>1.0365882530495372</v>
      </c>
      <c r="EO27" s="234">
        <v>0.28349332110721892</v>
      </c>
      <c r="EP27" s="234">
        <v>0.71574315334751726</v>
      </c>
      <c r="EQ27" s="234">
        <v>1.4386752447527453</v>
      </c>
      <c r="ER27" s="234">
        <v>6.6280694745701858</v>
      </c>
      <c r="ES27" s="234">
        <v>5.9051373831649574</v>
      </c>
      <c r="ET27" s="234">
        <f t="shared" si="73"/>
        <v>4.1563850820148511</v>
      </c>
      <c r="EU27" s="234">
        <f t="shared" si="74"/>
        <v>8.2244281631986027</v>
      </c>
      <c r="EV27" s="234">
        <f t="shared" si="75"/>
        <v>8.0854512400515226</v>
      </c>
      <c r="EW27" s="234">
        <f t="shared" si="76"/>
        <v>1.9453085025827337</v>
      </c>
      <c r="EX27" s="234">
        <f t="shared" si="77"/>
        <v>0.128204131380419</v>
      </c>
      <c r="EY27" s="234">
        <f t="shared" si="78"/>
        <v>0.24939658684056296</v>
      </c>
      <c r="FA27" s="234">
        <v>4.2697000000000003</v>
      </c>
      <c r="FB27" s="234">
        <v>0.21160000000000001</v>
      </c>
      <c r="FC27" s="234">
        <v>4.4813000000000001</v>
      </c>
      <c r="FD27" s="234">
        <f t="shared" si="79"/>
        <v>4.7218441077365947E-2</v>
      </c>
      <c r="FE27" s="234">
        <v>-8.4700000000000011E-2</v>
      </c>
      <c r="FF27" s="234">
        <v>2.5450999999999997</v>
      </c>
      <c r="FG27" s="234">
        <v>5.7717999999999998</v>
      </c>
      <c r="FH27" s="234">
        <v>0.88150000000000006</v>
      </c>
      <c r="FI27" s="234">
        <v>6.6533000000000007</v>
      </c>
      <c r="FJ27" s="234">
        <f t="shared" si="80"/>
        <v>0.1324906437407001</v>
      </c>
      <c r="FK27" s="234">
        <v>0.26600000000000001</v>
      </c>
      <c r="FL27" s="234">
        <v>0.53170000000000006</v>
      </c>
      <c r="FM27" s="234">
        <v>12.086199999999998</v>
      </c>
      <c r="FN27" s="234">
        <v>0.99379999999999991</v>
      </c>
      <c r="FO27" s="234">
        <v>9.8227999999999991</v>
      </c>
      <c r="FP27" s="234">
        <v>1.2695999999999998</v>
      </c>
      <c r="FQ27" s="234">
        <f t="shared" si="81"/>
        <v>1.8922236312682976</v>
      </c>
      <c r="FR27" s="234">
        <f t="shared" si="82"/>
        <v>4.3992321821581651E-2</v>
      </c>
      <c r="FS27" s="234">
        <f t="shared" si="83"/>
        <v>8.3243310945156801E-2</v>
      </c>
      <c r="FT27" s="234">
        <v>3.3054000000000001</v>
      </c>
      <c r="FU27" s="234">
        <v>0.33149999999999996</v>
      </c>
      <c r="FV27" s="234">
        <v>3.6368999999999998</v>
      </c>
      <c r="FW27" s="234">
        <f t="shared" si="84"/>
        <v>9.1149055514311628E-2</v>
      </c>
      <c r="FX27" s="234">
        <v>1.32E-2</v>
      </c>
      <c r="FY27" s="234">
        <v>0.87709999999999999</v>
      </c>
      <c r="FZ27" s="234">
        <v>6.1600999999999999</v>
      </c>
      <c r="GA27" s="234">
        <v>0.77400000000000002</v>
      </c>
      <c r="GB27" s="234">
        <v>4.6945999999999994</v>
      </c>
      <c r="GC27" s="234">
        <v>0.6915</v>
      </c>
      <c r="GD27" s="234">
        <f t="shared" si="85"/>
        <v>1.6999475674034827</v>
      </c>
      <c r="GE27" s="234">
        <f t="shared" si="86"/>
        <v>0.14238405220694469</v>
      </c>
      <c r="GF27" s="234">
        <f t="shared" si="87"/>
        <v>0.24204542318624611</v>
      </c>
      <c r="GG27" s="248">
        <v>1.9757980903320993</v>
      </c>
      <c r="GH27" s="248">
        <v>1.1572132953240768</v>
      </c>
      <c r="GI27" s="248">
        <f t="shared" si="88"/>
        <v>3.1330113856561761</v>
      </c>
      <c r="GJ27" s="248">
        <f t="shared" si="89"/>
        <v>0.36936134372895385</v>
      </c>
      <c r="GK27" s="248">
        <v>6.4619927749770559E-2</v>
      </c>
      <c r="GL27" s="248">
        <v>0.83482441401849627</v>
      </c>
      <c r="GM27" s="248">
        <v>0.77020448626872584</v>
      </c>
    </row>
    <row r="28" spans="1:195" ht="15">
      <c r="A28" s="129">
        <v>1998</v>
      </c>
      <c r="B28" s="234">
        <f t="shared" si="43"/>
        <v>5.5504539870431611</v>
      </c>
      <c r="C28" s="234">
        <f t="shared" si="44"/>
        <v>5.5842076557472939</v>
      </c>
      <c r="D28" s="234">
        <f t="shared" si="93"/>
        <v>1.1429580521616609</v>
      </c>
      <c r="E28" s="234">
        <f t="shared" si="94"/>
        <v>1.6770049191103737</v>
      </c>
      <c r="F28" s="234">
        <f t="shared" si="2"/>
        <v>2.7642446844752593</v>
      </c>
      <c r="G28" s="235">
        <f t="shared" si="3"/>
        <v>-3.3753668704132878E-2</v>
      </c>
      <c r="H28" s="236">
        <f t="shared" si="4"/>
        <v>3.0942606096674949</v>
      </c>
      <c r="I28" s="237">
        <f t="shared" si="5"/>
        <v>0.55491960128799234</v>
      </c>
      <c r="J28" s="238">
        <f t="shared" si="6"/>
        <v>1.3403839999784197</v>
      </c>
      <c r="K28" s="239">
        <f>[11]A29!$N70</f>
        <v>0.14990800185001885</v>
      </c>
      <c r="L28" s="239">
        <f>[11]A29!$O70</f>
        <v>1.0634367565469744</v>
      </c>
      <c r="M28" s="239">
        <f>[11]A23!$K30</f>
        <v>0.13158623369297709</v>
      </c>
      <c r="N28" s="240">
        <f>[11]A29!$S70</f>
        <v>1.4387749995910245E-2</v>
      </c>
      <c r="O28" s="236">
        <f t="shared" si="7"/>
        <v>2.4561933773756666</v>
      </c>
      <c r="P28" s="237">
        <f t="shared" si="8"/>
        <v>0.58803845087366857</v>
      </c>
      <c r="Q28" s="238">
        <f t="shared" si="9"/>
        <v>0.33662091913195391</v>
      </c>
      <c r="R28" s="238">
        <f t="shared" si="10"/>
        <v>0.41767457720491247</v>
      </c>
      <c r="S28" s="239">
        <f>[11]A29!$AD70</f>
        <v>1.984974772438882</v>
      </c>
      <c r="T28" s="239">
        <f>[11]A25!$K31</f>
        <v>1.1338044568789494</v>
      </c>
      <c r="U28" s="240">
        <f>[11]A29!$AH70</f>
        <v>0.87111534227375043</v>
      </c>
      <c r="V28" s="234">
        <f t="shared" si="11"/>
        <v>0.55747883270281284</v>
      </c>
      <c r="W28" s="234">
        <f t="shared" si="12"/>
        <v>0.44252116729718721</v>
      </c>
      <c r="X28" s="235">
        <f t="shared" si="13"/>
        <v>0.48551178255271965</v>
      </c>
      <c r="Y28" s="241">
        <f t="shared" si="45"/>
        <v>0.79927255114402029</v>
      </c>
      <c r="Z28" s="234">
        <f t="shared" si="14"/>
        <v>0.43909941526120788</v>
      </c>
      <c r="AA28" s="234">
        <f t="shared" si="15"/>
        <v>0.10398862159599359</v>
      </c>
      <c r="AB28" s="234">
        <f t="shared" si="95"/>
        <v>0.76813394607147012</v>
      </c>
      <c r="AC28" s="242">
        <f>[11]A28!$K31</f>
        <v>0.5</v>
      </c>
      <c r="AD28" s="242">
        <f>[11]A27!$P31</f>
        <v>0.9</v>
      </c>
      <c r="AE28" s="234">
        <f t="shared" si="96"/>
        <v>0.23613814279622738</v>
      </c>
      <c r="AF28" s="243">
        <f t="shared" si="46"/>
        <v>0.46965127292728609</v>
      </c>
      <c r="AG28" s="243">
        <f t="shared" si="47"/>
        <v>0.41539106166708833</v>
      </c>
      <c r="AH28" s="244">
        <f>[11]A27!$G31</f>
        <v>0.98397965562544487</v>
      </c>
      <c r="AI28" s="239">
        <f>[11]A27!$H31</f>
        <v>0.29702043642606768</v>
      </c>
      <c r="AJ28" s="245">
        <f>[11]A27!$C31</f>
        <v>0.3960048270588612</v>
      </c>
      <c r="AK28" s="235">
        <f>[11]A28!$C31+[11]A28!$D31</f>
        <v>1.1098392025759847</v>
      </c>
      <c r="AL28" s="239">
        <f>[11]A28!$E31</f>
        <v>3.3118849585676249E-2</v>
      </c>
      <c r="AM28" s="239">
        <f>[11]A28!$J31</f>
        <v>1.9970428209953161E-2</v>
      </c>
      <c r="AN28" s="240">
        <f>[11]A25!$F31-[11]A25!$G31</f>
        <v>0.39770414899495932</v>
      </c>
      <c r="AO28" s="235">
        <f t="shared" si="48"/>
        <v>2.0354157781978879</v>
      </c>
      <c r="AP28" s="235">
        <f>[11]A29!$AM70</f>
        <v>1.7405452570989757E-2</v>
      </c>
      <c r="AQ28" s="235">
        <f>[11]A29!$AN70</f>
        <v>0.26050895401538471</v>
      </c>
      <c r="AR28" s="235">
        <f>[11]A29!$AO70</f>
        <v>1.7575013716115133</v>
      </c>
      <c r="AS28" s="235">
        <f t="shared" si="18"/>
        <v>2.6000206620809578</v>
      </c>
      <c r="AT28" s="234">
        <f>[11]A29!$AQ70</f>
        <v>3.3248154391580931</v>
      </c>
      <c r="AU28" s="234">
        <f t="shared" si="98"/>
        <v>1.3106210011207526</v>
      </c>
      <c r="AV28" s="234">
        <f>[11]A29!$AS70</f>
        <v>1.471867328343194</v>
      </c>
      <c r="AW28" s="234">
        <f t="shared" si="20"/>
        <v>-0.16124632722244137</v>
      </c>
      <c r="AX28" s="234">
        <f t="shared" si="21"/>
        <v>1.1230304772200008</v>
      </c>
      <c r="AY28" s="234">
        <f t="shared" si="92"/>
        <v>2.1966621054203292</v>
      </c>
      <c r="AZ28" s="236">
        <f t="shared" si="23"/>
        <v>5.3892076598207197</v>
      </c>
      <c r="BA28" s="238">
        <f t="shared" si="50"/>
        <v>5.4229613285248535</v>
      </c>
      <c r="BB28" s="238">
        <f t="shared" si="24"/>
        <v>2.0452116031164307</v>
      </c>
      <c r="BC28" s="238">
        <f t="shared" si="25"/>
        <v>1.3423339472105349</v>
      </c>
      <c r="BD28" s="238">
        <f t="shared" si="26"/>
        <v>2.0354157781978879</v>
      </c>
      <c r="BE28" s="238">
        <f t="shared" si="27"/>
        <v>1.1603635047326506</v>
      </c>
      <c r="BF28" s="238">
        <f t="shared" si="27"/>
        <v>1.9375138731257584</v>
      </c>
      <c r="BG28" s="245">
        <f t="shared" si="27"/>
        <v>2.3250839506664445</v>
      </c>
      <c r="BH28" s="234">
        <f t="shared" si="27"/>
        <v>5.6484321910668145</v>
      </c>
      <c r="BI28" s="234">
        <f t="shared" si="28"/>
        <v>5.6821858597709474</v>
      </c>
      <c r="BJ28" s="234">
        <f t="shared" si="97"/>
        <v>-3.3753668704132878E-2</v>
      </c>
      <c r="BK28" s="235">
        <f>[11]A29!$AW70</f>
        <v>0.33717218453152792</v>
      </c>
      <c r="BL28" s="235">
        <f>[11]A29!$AY70</f>
        <v>0.3709258532356608</v>
      </c>
      <c r="BM28" s="235">
        <f>[11]A29!$AZ70</f>
        <v>0.20647663777126751</v>
      </c>
      <c r="BN28" s="234">
        <f t="shared" si="91"/>
        <v>-3.3753668704132878E-2</v>
      </c>
      <c r="BO28" s="236">
        <f t="shared" si="31"/>
        <v>0</v>
      </c>
      <c r="BP28" s="246">
        <f>[11]A29!$C70</f>
        <v>5.550453987043162</v>
      </c>
      <c r="BQ28" s="247">
        <f t="shared" si="32"/>
        <v>0</v>
      </c>
      <c r="BR28" s="234">
        <f t="shared" si="33"/>
        <v>1.0478012870721702</v>
      </c>
      <c r="BS28" s="234">
        <f t="shared" si="51"/>
        <v>6.5278725896976045E-2</v>
      </c>
      <c r="BT28" s="234">
        <f t="shared" si="52"/>
        <v>6.8399133013282917E-2</v>
      </c>
      <c r="BU28" s="234">
        <f t="shared" si="34"/>
        <v>0.14028209866149263</v>
      </c>
      <c r="BV28" s="234">
        <f t="shared" si="35"/>
        <v>8.94008795215918E-2</v>
      </c>
      <c r="BW28" s="234">
        <f t="shared" si="36"/>
        <v>0.77031702181691553</v>
      </c>
      <c r="BX28" s="234">
        <f t="shared" si="37"/>
        <v>0.13158623369297709</v>
      </c>
      <c r="BY28" s="234">
        <f t="shared" si="38"/>
        <v>1.1338044568789494</v>
      </c>
      <c r="BZ28" s="234">
        <f t="shared" si="39"/>
        <v>0.20647663777126751</v>
      </c>
      <c r="CA28" s="234">
        <f t="shared" si="40"/>
        <v>1.471867328343194</v>
      </c>
      <c r="CB28" s="234">
        <f t="shared" si="53"/>
        <v>0</v>
      </c>
      <c r="CC28" s="236">
        <v>4.5035020406899857</v>
      </c>
      <c r="CD28" s="238">
        <f t="shared" si="41"/>
        <v>5.2506761060664278E-2</v>
      </c>
      <c r="CE28" s="234">
        <f t="shared" si="54"/>
        <v>4.2670377351032629</v>
      </c>
      <c r="CF28" s="234">
        <f t="shared" si="42"/>
        <v>1.9892771690020743</v>
      </c>
      <c r="CG28" s="234">
        <f t="shared" si="42"/>
        <v>3.1679635620412694</v>
      </c>
      <c r="CH28" s="234">
        <f t="shared" si="42"/>
        <v>0.98753440518916047</v>
      </c>
      <c r="CI28" s="234">
        <f t="shared" si="42"/>
        <v>0.78821662837540596</v>
      </c>
      <c r="CJ28" s="234">
        <f t="shared" si="42"/>
        <v>1.3922125284767031</v>
      </c>
      <c r="CK28" s="234">
        <f t="shared" si="42"/>
        <v>0.89020299594008112</v>
      </c>
      <c r="CL28" s="234">
        <v>3.9447281631128841</v>
      </c>
      <c r="CM28" s="234">
        <f t="shared" si="55"/>
        <v>1.8386575541216446</v>
      </c>
      <c r="CN28" s="234">
        <f t="shared" si="56"/>
        <v>2.9515298634425142</v>
      </c>
      <c r="CO28" s="234">
        <v>0.89784755347164935</v>
      </c>
      <c r="CP28" s="234">
        <v>0.7328284543207052</v>
      </c>
      <c r="CQ28" s="234">
        <v>1.3208538556501597</v>
      </c>
      <c r="CR28" s="234">
        <v>0.84545925445127457</v>
      </c>
      <c r="CS28" s="234">
        <v>0.32230957199037841</v>
      </c>
      <c r="CT28" s="234">
        <f t="shared" si="57"/>
        <v>0.15061961488042971</v>
      </c>
      <c r="CU28" s="234">
        <f t="shared" si="58"/>
        <v>0.21643369859875528</v>
      </c>
      <c r="CV28" s="234">
        <v>8.9686851717511104E-2</v>
      </c>
      <c r="CW28" s="234">
        <v>5.5388174054700708E-2</v>
      </c>
      <c r="CX28" s="234">
        <v>7.1358672826543471E-2</v>
      </c>
      <c r="CY28" s="234">
        <v>4.4743741488806582E-2</v>
      </c>
      <c r="CZ28" s="234">
        <v>0.23646430558672304</v>
      </c>
      <c r="DA28" s="234">
        <f t="shared" si="59"/>
        <v>0.85354020952318987</v>
      </c>
      <c r="DB28" s="234">
        <f t="shared" si="60"/>
        <v>0.24135727285454286</v>
      </c>
      <c r="DC28" s="234">
        <v>2.3633118246725975E-2</v>
      </c>
      <c r="DD28" s="234">
        <v>0.21772415460781688</v>
      </c>
      <c r="DE28" s="234">
        <v>0.85843317679100972</v>
      </c>
      <c r="DF28" s="234">
        <v>-0.35737301617604117</v>
      </c>
      <c r="DG28" s="234">
        <f t="shared" si="61"/>
        <v>1.2330376847008511</v>
      </c>
      <c r="DH28" s="234">
        <f t="shared" si="62"/>
        <v>4.7412646837972332</v>
      </c>
      <c r="DI28" s="234">
        <v>0.21257709391266721</v>
      </c>
      <c r="DJ28" s="234">
        <v>4.5286875898845658</v>
      </c>
      <c r="DK28" s="234">
        <v>6.3316753846741252</v>
      </c>
      <c r="DL28" s="234">
        <v>2.4626780828019803</v>
      </c>
      <c r="DM28" s="234">
        <f t="shared" si="63"/>
        <v>8.1505855186930454</v>
      </c>
      <c r="DN28" s="234">
        <f t="shared" si="64"/>
        <v>8.0803115574052153</v>
      </c>
      <c r="DO28" s="234">
        <f t="shared" si="65"/>
        <v>-8.8947093785397002E-2</v>
      </c>
      <c r="DP28" s="234">
        <v>0.51801343973120539</v>
      </c>
      <c r="DQ28" s="234">
        <v>0.6069605335166024</v>
      </c>
      <c r="DR28" s="234">
        <f t="shared" si="66"/>
        <v>4.0758550632261148</v>
      </c>
      <c r="DS28" s="234">
        <f t="shared" si="67"/>
        <v>1.9824825544727538</v>
      </c>
      <c r="DT28" s="234">
        <f t="shared" si="68"/>
        <v>7.5115981506969534E-2</v>
      </c>
      <c r="DU28" s="234">
        <f t="shared" si="69"/>
        <v>0.1489161228996651</v>
      </c>
      <c r="DV28" s="234">
        <f t="shared" si="70"/>
        <v>3.5914469354607657</v>
      </c>
      <c r="DW28" s="234">
        <f t="shared" si="71"/>
        <v>6.5304001882985935E-2</v>
      </c>
      <c r="DX28" s="234">
        <v>3.3569110780247917</v>
      </c>
      <c r="DY28" s="234">
        <v>3.3240367428603399</v>
      </c>
      <c r="DZ28" s="234">
        <v>1.9945163301274236</v>
      </c>
      <c r="EA28" s="234">
        <v>0.49791003337460399</v>
      </c>
      <c r="EB28" s="234">
        <v>1.8274304461075204</v>
      </c>
      <c r="EC28" s="234">
        <v>3.2874335164451658E-2</v>
      </c>
      <c r="ED28" s="234">
        <v>1.4366425840370015E-2</v>
      </c>
      <c r="EE28" s="234">
        <v>7.3543140000548275E-3</v>
      </c>
      <c r="EF28" s="234">
        <v>2.5862223324136468E-2</v>
      </c>
      <c r="EG28" s="234">
        <v>0.23453585743597388</v>
      </c>
      <c r="EH28" s="234">
        <v>0.66900773937348523</v>
      </c>
      <c r="EI28" s="234">
        <v>0.95998158626067787</v>
      </c>
      <c r="EJ28" s="234">
        <v>0.52550970432316657</v>
      </c>
      <c r="EK28" s="234">
        <f t="shared" si="72"/>
        <v>0.167817150405007</v>
      </c>
      <c r="EL28" s="234">
        <v>1.3465402382353908</v>
      </c>
      <c r="EM28" s="234">
        <v>0.46952689119598873</v>
      </c>
      <c r="EN28" s="234">
        <v>1.1787230878303838</v>
      </c>
      <c r="EO28" s="234">
        <v>0.3632821394674971</v>
      </c>
      <c r="EP28" s="234">
        <v>0.67924229694262284</v>
      </c>
      <c r="EQ28" s="234">
        <v>1.4249777502909051</v>
      </c>
      <c r="ER28" s="234">
        <v>6.9853071496952692</v>
      </c>
      <c r="ES28" s="234">
        <v>6.2395716963469869</v>
      </c>
      <c r="ET28" s="234">
        <f t="shared" si="73"/>
        <v>4.1028682456321839</v>
      </c>
      <c r="EU28" s="234">
        <f t="shared" si="74"/>
        <v>8.6183740701018099</v>
      </c>
      <c r="EV28" s="234">
        <f t="shared" si="75"/>
        <v>8.4505530833306075</v>
      </c>
      <c r="EW28" s="234">
        <f t="shared" si="76"/>
        <v>2.0596696207164014</v>
      </c>
      <c r="EX28" s="234">
        <f t="shared" si="77"/>
        <v>0.13948472676368479</v>
      </c>
      <c r="EY28" s="234">
        <f t="shared" si="78"/>
        <v>0.2872924542690895</v>
      </c>
      <c r="FA28" s="234">
        <v>4.6741999999999999</v>
      </c>
      <c r="FB28" s="234">
        <v>0.21660000000000001</v>
      </c>
      <c r="FC28" s="234">
        <v>4.8906999999999998</v>
      </c>
      <c r="FD28" s="234">
        <f t="shared" si="79"/>
        <v>4.4288138712249785E-2</v>
      </c>
      <c r="FE28" s="234">
        <v>-0.1492</v>
      </c>
      <c r="FF28" s="234">
        <v>2.7787000000000002</v>
      </c>
      <c r="FG28" s="234">
        <v>5.9221000000000004</v>
      </c>
      <c r="FH28" s="234">
        <v>0.82180000000000009</v>
      </c>
      <c r="FI28" s="234">
        <v>6.7439</v>
      </c>
      <c r="FJ28" s="234">
        <f t="shared" si="80"/>
        <v>0.12185827191980902</v>
      </c>
      <c r="FK28" s="234">
        <v>0.30969999999999998</v>
      </c>
      <c r="FL28" s="234">
        <v>0.55299999999999994</v>
      </c>
      <c r="FM28" s="234">
        <v>12.606900000000001</v>
      </c>
      <c r="FN28" s="234">
        <v>1.0332999999999999</v>
      </c>
      <c r="FO28" s="234">
        <v>10.1433</v>
      </c>
      <c r="FP28" s="234">
        <v>1.4302999999999999</v>
      </c>
      <c r="FQ28" s="234">
        <f t="shared" si="81"/>
        <v>1.9593578067203385</v>
      </c>
      <c r="FR28" s="234">
        <f t="shared" si="82"/>
        <v>4.3864867651841444E-2</v>
      </c>
      <c r="FS28" s="234">
        <f t="shared" si="83"/>
        <v>8.5946970874389975E-2</v>
      </c>
      <c r="FT28" s="234">
        <v>3.3983999999999996</v>
      </c>
      <c r="FU28" s="234">
        <v>0.29609999999999997</v>
      </c>
      <c r="FV28" s="234">
        <v>3.6944999999999997</v>
      </c>
      <c r="FW28" s="234">
        <f t="shared" si="84"/>
        <v>8.0146163215590746E-2</v>
      </c>
      <c r="FX28" s="234">
        <v>-7.8000000000000005E-3</v>
      </c>
      <c r="FY28" s="234">
        <v>1.0548</v>
      </c>
      <c r="FZ28" s="234">
        <v>6.6926999999999994</v>
      </c>
      <c r="GA28" s="234">
        <v>0.79890000000000005</v>
      </c>
      <c r="GB28" s="234">
        <v>5.1820000000000004</v>
      </c>
      <c r="GC28" s="234">
        <v>0.7118000000000001</v>
      </c>
      <c r="GD28" s="234">
        <f t="shared" si="85"/>
        <v>1.8077141236528644</v>
      </c>
      <c r="GE28" s="234">
        <f t="shared" si="86"/>
        <v>0.15760455421578737</v>
      </c>
      <c r="GF28" s="234">
        <f t="shared" si="87"/>
        <v>0.28490397860789241</v>
      </c>
      <c r="GG28" s="248">
        <v>2.129510918209625</v>
      </c>
      <c r="GH28" s="248">
        <v>1.2900324377244012</v>
      </c>
      <c r="GI28" s="248">
        <f t="shared" si="88"/>
        <v>3.4195433559340263</v>
      </c>
      <c r="GJ28" s="248">
        <f t="shared" si="89"/>
        <v>0.37725283859488812</v>
      </c>
      <c r="GK28" s="248">
        <v>9.5772214506557499E-2</v>
      </c>
      <c r="GL28" s="248">
        <v>0.96794091095297585</v>
      </c>
      <c r="GM28" s="248">
        <v>0.87216869644641837</v>
      </c>
    </row>
    <row r="29" spans="1:195" ht="15">
      <c r="A29" s="129">
        <v>1999</v>
      </c>
      <c r="B29" s="234">
        <f t="shared" si="43"/>
        <v>5.8293065759547966</v>
      </c>
      <c r="C29" s="234">
        <f t="shared" si="44"/>
        <v>5.8369959478022375</v>
      </c>
      <c r="D29" s="234">
        <f t="shared" si="93"/>
        <v>1.0877286499905359</v>
      </c>
      <c r="E29" s="234">
        <f t="shared" si="94"/>
        <v>1.7902409050480832</v>
      </c>
      <c r="F29" s="234">
        <f t="shared" si="2"/>
        <v>2.9590263927636187</v>
      </c>
      <c r="G29" s="235">
        <f t="shared" si="3"/>
        <v>-7.6893718474407846E-3</v>
      </c>
      <c r="H29" s="236">
        <f t="shared" si="4"/>
        <v>3.3361196524395291</v>
      </c>
      <c r="I29" s="237">
        <f t="shared" si="5"/>
        <v>0.52907398585428156</v>
      </c>
      <c r="J29" s="238">
        <f t="shared" si="6"/>
        <v>1.4734665691322486</v>
      </c>
      <c r="K29" s="239">
        <f>[11]A29!$N71</f>
        <v>0.15773068751700359</v>
      </c>
      <c r="L29" s="239">
        <f>[11]A29!$O71</f>
        <v>1.2035384447084947</v>
      </c>
      <c r="M29" s="239">
        <f>[11]A23!$K31</f>
        <v>0.18267962199344762</v>
      </c>
      <c r="N29" s="240">
        <f>[11]A29!$S71</f>
        <v>2.7690034772499532E-2</v>
      </c>
      <c r="O29" s="236">
        <f t="shared" si="7"/>
        <v>2.4931869235152675</v>
      </c>
      <c r="P29" s="237">
        <f t="shared" si="8"/>
        <v>0.55865466413625442</v>
      </c>
      <c r="Q29" s="238">
        <f t="shared" si="9"/>
        <v>0.31677433591583459</v>
      </c>
      <c r="R29" s="238">
        <f t="shared" si="10"/>
        <v>0.44912811073981262</v>
      </c>
      <c r="S29" s="239">
        <f>[11]A29!$AD71</f>
        <v>2.0196769013937397</v>
      </c>
      <c r="T29" s="239">
        <f>[11]A25!$K32</f>
        <v>1.2041714479419099</v>
      </c>
      <c r="U29" s="240">
        <f>[11]A29!$AH71</f>
        <v>0.8510470886703736</v>
      </c>
      <c r="V29" s="234">
        <f t="shared" si="11"/>
        <v>0.57230128643441569</v>
      </c>
      <c r="W29" s="234">
        <f t="shared" si="12"/>
        <v>0.42769871356558431</v>
      </c>
      <c r="X29" s="235">
        <f t="shared" si="13"/>
        <v>0.48640254704965702</v>
      </c>
      <c r="Y29" s="241">
        <f t="shared" si="45"/>
        <v>0.82305491120072105</v>
      </c>
      <c r="Z29" s="234">
        <f t="shared" si="14"/>
        <v>0.45185591750515103</v>
      </c>
      <c r="AA29" s="234">
        <f t="shared" si="15"/>
        <v>0.13172259513197945</v>
      </c>
      <c r="AB29" s="234">
        <f t="shared" si="95"/>
        <v>0.80133034046129836</v>
      </c>
      <c r="AC29" s="242">
        <f>[11]A28!$K32</f>
        <v>0.5</v>
      </c>
      <c r="AD29" s="242">
        <f>[11]A27!$P32</f>
        <v>0.9</v>
      </c>
      <c r="AE29" s="234">
        <f t="shared" si="96"/>
        <v>0.22017478159941875</v>
      </c>
      <c r="AF29" s="243">
        <f t="shared" si="46"/>
        <v>0.45261272097048727</v>
      </c>
      <c r="AG29" s="243">
        <f t="shared" si="47"/>
        <v>0.40278470616068146</v>
      </c>
      <c r="AH29" s="244">
        <f>[11]A27!$G32</f>
        <v>1.1187172588808718</v>
      </c>
      <c r="AI29" s="239">
        <f>[11]A27!$H32</f>
        <v>0.27735774588790391</v>
      </c>
      <c r="AJ29" s="245">
        <f>[11]A27!$C32</f>
        <v>0.39416590027930748</v>
      </c>
      <c r="AK29" s="235">
        <f>[11]A28!$C32+[11]A28!$D32</f>
        <v>1.0581479717085631</v>
      </c>
      <c r="AL29" s="239">
        <f>[11]A28!$E32</f>
        <v>2.958067828197285E-2</v>
      </c>
      <c r="AM29" s="239">
        <f>[11]A28!$J32</f>
        <v>1.8701839372616873E-2</v>
      </c>
      <c r="AN29" s="240">
        <f>[11]A25!$F32-[11]A25!$G32</f>
        <v>0.43042627136719575</v>
      </c>
      <c r="AO29" s="235">
        <f t="shared" si="48"/>
        <v>2.1639765213216888</v>
      </c>
      <c r="AP29" s="235">
        <f>[11]A29!$AM71</f>
        <v>1.6564395685135062E-2</v>
      </c>
      <c r="AQ29" s="235">
        <f>[11]A29!$AN71</f>
        <v>0.23728211677012992</v>
      </c>
      <c r="AR29" s="235">
        <f>[11]A29!$AO71</f>
        <v>1.9101300088664239</v>
      </c>
      <c r="AS29" s="235">
        <f t="shared" si="18"/>
        <v>2.7498571021539933</v>
      </c>
      <c r="AT29" s="234">
        <f>[11]A29!$AQ71</f>
        <v>3.4943980264288377</v>
      </c>
      <c r="AU29" s="234">
        <f t="shared" si="98"/>
        <v>1.4194355970468444</v>
      </c>
      <c r="AV29" s="234">
        <f>[11]A29!$AS71</f>
        <v>1.6076266702319577</v>
      </c>
      <c r="AW29" s="234">
        <f t="shared" si="20"/>
        <v>-0.1881910731851133</v>
      </c>
      <c r="AX29" s="234">
        <f t="shared" si="21"/>
        <v>1.1325816215801883</v>
      </c>
      <c r="AY29" s="234">
        <f t="shared" si="92"/>
        <v>2.3521675945068021</v>
      </c>
      <c r="AZ29" s="236">
        <f t="shared" si="23"/>
        <v>5.6411155027696829</v>
      </c>
      <c r="BA29" s="238">
        <f t="shared" si="50"/>
        <v>5.6488048746171247</v>
      </c>
      <c r="BB29" s="238">
        <f t="shared" si="24"/>
        <v>2.160271242503534</v>
      </c>
      <c r="BC29" s="238">
        <f t="shared" si="25"/>
        <v>1.3245571107919016</v>
      </c>
      <c r="BD29" s="238">
        <f t="shared" si="26"/>
        <v>2.1639765213216888</v>
      </c>
      <c r="BE29" s="238">
        <f t="shared" si="27"/>
        <v>1.104293045675671</v>
      </c>
      <c r="BF29" s="238">
        <f t="shared" si="27"/>
        <v>2.027523021818213</v>
      </c>
      <c r="BG29" s="245">
        <f t="shared" si="27"/>
        <v>2.5169888071232402</v>
      </c>
      <c r="BH29" s="234">
        <f t="shared" si="27"/>
        <v>5.9730724482562279</v>
      </c>
      <c r="BI29" s="234">
        <f t="shared" si="28"/>
        <v>5.9807618201036687</v>
      </c>
      <c r="BJ29" s="234">
        <f t="shared" si="97"/>
        <v>-7.6893718474408956E-3</v>
      </c>
      <c r="BK29" s="235">
        <f>[11]A29!$AW71</f>
        <v>0.36976810791531994</v>
      </c>
      <c r="BL29" s="235">
        <f>[11]A29!$AY71</f>
        <v>0.37745747976276073</v>
      </c>
      <c r="BM29" s="235">
        <f>[11]A29!$AZ71</f>
        <v>0.2207756002966004</v>
      </c>
      <c r="BN29" s="234">
        <f t="shared" si="91"/>
        <v>-7.6893718474407846E-3</v>
      </c>
      <c r="BO29" s="236">
        <f t="shared" si="31"/>
        <v>0</v>
      </c>
      <c r="BP29" s="246">
        <f>[11]A29!$C71</f>
        <v>5.8293065759547957</v>
      </c>
      <c r="BQ29" s="247">
        <f t="shared" si="32"/>
        <v>0</v>
      </c>
      <c r="BR29" s="234">
        <f t="shared" si="33"/>
        <v>1.0587658722251481</v>
      </c>
      <c r="BS29" s="234">
        <f t="shared" si="51"/>
        <v>6.3111939768940334E-2</v>
      </c>
      <c r="BT29" s="234">
        <f t="shared" si="52"/>
        <v>6.6820767957283117E-2</v>
      </c>
      <c r="BU29" s="234">
        <f t="shared" si="34"/>
        <v>0.1373301428650382</v>
      </c>
      <c r="BV29" s="234">
        <f t="shared" si="35"/>
        <v>0.11363311232395114</v>
      </c>
      <c r="BW29" s="234">
        <f t="shared" si="36"/>
        <v>0.74903674481101079</v>
      </c>
      <c r="BX29" s="234">
        <f t="shared" si="37"/>
        <v>0.18267962199344762</v>
      </c>
      <c r="BY29" s="234">
        <f t="shared" si="38"/>
        <v>1.2041714479419099</v>
      </c>
      <c r="BZ29" s="234">
        <f t="shared" si="39"/>
        <v>0.2207756002966004</v>
      </c>
      <c r="CA29" s="234">
        <f t="shared" si="40"/>
        <v>1.6076266702319577</v>
      </c>
      <c r="CB29" s="234">
        <f t="shared" si="53"/>
        <v>0</v>
      </c>
      <c r="CC29" s="236">
        <v>4.8522420543541491</v>
      </c>
      <c r="CD29" s="238">
        <f t="shared" si="41"/>
        <v>6.2652443673820044E-2</v>
      </c>
      <c r="CE29" s="234">
        <f t="shared" si="54"/>
        <v>4.5482372323519851</v>
      </c>
      <c r="CF29" s="234">
        <f t="shared" si="42"/>
        <v>2.0437452549132669</v>
      </c>
      <c r="CG29" s="234">
        <f t="shared" si="42"/>
        <v>3.4217188646618215</v>
      </c>
      <c r="CH29" s="234">
        <f t="shared" si="42"/>
        <v>1.1559283849955893</v>
      </c>
      <c r="CI29" s="234">
        <f t="shared" si="42"/>
        <v>0.76981617521185752</v>
      </c>
      <c r="CJ29" s="234">
        <f t="shared" si="42"/>
        <v>1.495974304454375</v>
      </c>
      <c r="CK29" s="234">
        <f t="shared" si="42"/>
        <v>0.9172268872231033</v>
      </c>
      <c r="CL29" s="234">
        <v>4.2118418164661557</v>
      </c>
      <c r="CM29" s="234">
        <f t="shared" si="55"/>
        <v>1.888622663495267</v>
      </c>
      <c r="CN29" s="234">
        <f t="shared" si="56"/>
        <v>3.1953614695342449</v>
      </c>
      <c r="CO29" s="234">
        <v>1.0607426058403349</v>
      </c>
      <c r="CP29" s="234">
        <v>0.71244333152342354</v>
      </c>
      <c r="CQ29" s="234">
        <v>1.4221755321704865</v>
      </c>
      <c r="CR29" s="234">
        <v>0.87214231656335606</v>
      </c>
      <c r="CS29" s="234">
        <v>0.33639541588582955</v>
      </c>
      <c r="CT29" s="234">
        <f t="shared" si="57"/>
        <v>0.15512259141800006</v>
      </c>
      <c r="CU29" s="234">
        <f t="shared" si="58"/>
        <v>0.22635739512757674</v>
      </c>
      <c r="CV29" s="234">
        <v>9.5185779155254446E-2</v>
      </c>
      <c r="CW29" s="234">
        <v>5.7372843688433997E-2</v>
      </c>
      <c r="CX29" s="234">
        <v>7.3798772283888328E-2</v>
      </c>
      <c r="CY29" s="234">
        <v>4.5084570659747247E-2</v>
      </c>
      <c r="CZ29" s="234">
        <v>0.30400482200216417</v>
      </c>
      <c r="DA29" s="234">
        <f t="shared" si="59"/>
        <v>0.8551005165867589</v>
      </c>
      <c r="DB29" s="234">
        <f t="shared" si="60"/>
        <v>0.25272788429196097</v>
      </c>
      <c r="DC29" s="234">
        <v>2.5799637211090291E-2</v>
      </c>
      <c r="DD29" s="234">
        <v>0.2269282470808707</v>
      </c>
      <c r="DE29" s="234">
        <v>0.80382357887655576</v>
      </c>
      <c r="DF29" s="234">
        <v>-0.56514625678727759</v>
      </c>
      <c r="DG29" s="234">
        <f t="shared" si="61"/>
        <v>1.2452006150593435</v>
      </c>
      <c r="DH29" s="234">
        <f t="shared" si="62"/>
        <v>5.0835726899235985</v>
      </c>
      <c r="DI29" s="234">
        <v>0.2308199990389698</v>
      </c>
      <c r="DJ29" s="234">
        <v>4.8527526908846284</v>
      </c>
      <c r="DK29" s="234">
        <v>6.8939195617702191</v>
      </c>
      <c r="DL29" s="234">
        <v>2.8486844697515736</v>
      </c>
      <c r="DM29" s="234">
        <f t="shared" si="63"/>
        <v>8.7580194388773815</v>
      </c>
      <c r="DN29" s="234">
        <f t="shared" si="64"/>
        <v>8.6149700278698784</v>
      </c>
      <c r="DO29" s="234">
        <f t="shared" si="65"/>
        <v>-7.8815590312815265E-2</v>
      </c>
      <c r="DP29" s="234">
        <v>0.56200338763154112</v>
      </c>
      <c r="DQ29" s="234">
        <v>0.64081897794435638</v>
      </c>
      <c r="DR29" s="234">
        <f t="shared" si="66"/>
        <v>4.1440463865593689</v>
      </c>
      <c r="DS29" s="234">
        <f t="shared" si="67"/>
        <v>2.0788787634741062</v>
      </c>
      <c r="DT29" s="234">
        <f t="shared" si="68"/>
        <v>7.4384353732081882E-2</v>
      </c>
      <c r="DU29" s="234">
        <f t="shared" si="69"/>
        <v>0.15463605330837091</v>
      </c>
      <c r="DV29" s="234">
        <f t="shared" si="70"/>
        <v>3.8293055968851508</v>
      </c>
      <c r="DW29" s="234">
        <f t="shared" si="71"/>
        <v>7.3215213685388733E-2</v>
      </c>
      <c r="DX29" s="234">
        <v>3.5489421693425496</v>
      </c>
      <c r="DY29" s="234">
        <v>3.5121387043051344</v>
      </c>
      <c r="DZ29" s="234">
        <v>2.0702365699962</v>
      </c>
      <c r="EA29" s="234">
        <v>0.49796804556081598</v>
      </c>
      <c r="EB29" s="234">
        <v>1.9398701798697506</v>
      </c>
      <c r="EC29" s="234">
        <v>3.6803465037415398E-2</v>
      </c>
      <c r="ED29" s="234">
        <v>1.5191628179003332E-2</v>
      </c>
      <c r="EE29" s="234">
        <v>8.6480827570850523E-3</v>
      </c>
      <c r="EF29" s="234">
        <v>3.0259919615497118E-2</v>
      </c>
      <c r="EG29" s="234">
        <v>0.28036342754260135</v>
      </c>
      <c r="EH29" s="234">
        <v>0.67436298996537403</v>
      </c>
      <c r="EI29" s="234">
        <v>0.94078981391159966</v>
      </c>
      <c r="EJ29" s="234">
        <v>0.54679025148882687</v>
      </c>
      <c r="EK29" s="234">
        <f t="shared" si="72"/>
        <v>0.14089380811728214</v>
      </c>
      <c r="EL29" s="234">
        <v>1.5965632198203978</v>
      </c>
      <c r="EM29" s="234">
        <v>0.61461651822267926</v>
      </c>
      <c r="EN29" s="234">
        <v>1.4556694117031157</v>
      </c>
      <c r="EO29" s="234">
        <v>0.54432252040040707</v>
      </c>
      <c r="EP29" s="234">
        <v>0.53542388577021427</v>
      </c>
      <c r="EQ29" s="234">
        <v>1.4640448946918623</v>
      </c>
      <c r="ER29" s="234">
        <v>7.877676219456224</v>
      </c>
      <c r="ES29" s="234">
        <v>6.949055210534576</v>
      </c>
      <c r="ET29" s="234">
        <f t="shared" si="73"/>
        <v>4.2238360828324399</v>
      </c>
      <c r="EU29" s="234">
        <f t="shared" si="74"/>
        <v>9.4659755615086496</v>
      </c>
      <c r="EV29" s="234">
        <f t="shared" si="75"/>
        <v>9.3250821616857245</v>
      </c>
      <c r="EW29" s="234">
        <f t="shared" si="76"/>
        <v>2.2077282306448947</v>
      </c>
      <c r="EX29" s="234">
        <f t="shared" si="77"/>
        <v>0.15610258295461171</v>
      </c>
      <c r="EY29" s="234">
        <f t="shared" si="78"/>
        <v>0.34463207926548278</v>
      </c>
      <c r="FA29" s="234">
        <v>5.1270000000000007</v>
      </c>
      <c r="FB29" s="234">
        <v>0.23469999999999999</v>
      </c>
      <c r="FC29" s="234">
        <v>5.3616999999999999</v>
      </c>
      <c r="FD29" s="234">
        <f t="shared" si="79"/>
        <v>4.3773430068821458E-2</v>
      </c>
      <c r="FE29" s="234">
        <v>-0.22260000000000002</v>
      </c>
      <c r="FF29" s="234">
        <v>3.0786000000000002</v>
      </c>
      <c r="FG29" s="234">
        <v>6.0205999999999991</v>
      </c>
      <c r="FH29" s="234">
        <v>0.72260000000000002</v>
      </c>
      <c r="FI29" s="234">
        <v>6.7432000000000007</v>
      </c>
      <c r="FJ29" s="234">
        <f t="shared" si="80"/>
        <v>0.10715980543362201</v>
      </c>
      <c r="FK29" s="234">
        <v>0.26489999999999997</v>
      </c>
      <c r="FL29" s="234">
        <v>0.55409999999999993</v>
      </c>
      <c r="FM29" s="234">
        <v>13.202199999999999</v>
      </c>
      <c r="FN29" s="234">
        <v>1.0456000000000001</v>
      </c>
      <c r="FO29" s="234">
        <v>10.5692</v>
      </c>
      <c r="FP29" s="234">
        <v>1.5874000000000001</v>
      </c>
      <c r="FQ29" s="234">
        <f t="shared" si="81"/>
        <v>2.0379111804022658</v>
      </c>
      <c r="FR29" s="234">
        <f t="shared" si="82"/>
        <v>4.1970277680992561E-2</v>
      </c>
      <c r="FS29" s="234">
        <f t="shared" si="83"/>
        <v>8.5531698130682426E-2</v>
      </c>
      <c r="FT29" s="234">
        <v>3.4895</v>
      </c>
      <c r="FU29" s="234">
        <v>0.26700000000000002</v>
      </c>
      <c r="FV29" s="234">
        <v>3.7565</v>
      </c>
      <c r="FW29" s="234">
        <f t="shared" si="84"/>
        <v>7.1076800212964197E-2</v>
      </c>
      <c r="FX29" s="234">
        <v>-2.4399999999999998E-2</v>
      </c>
      <c r="FY29" s="234">
        <v>1.3825000000000001</v>
      </c>
      <c r="FZ29" s="234">
        <v>7.4260999999999999</v>
      </c>
      <c r="GA29" s="234">
        <v>0.83349999999999991</v>
      </c>
      <c r="GB29" s="234">
        <v>5.8723000000000001</v>
      </c>
      <c r="GC29" s="234">
        <v>0.72030000000000005</v>
      </c>
      <c r="GD29" s="234">
        <f t="shared" si="85"/>
        <v>1.9641090745589675</v>
      </c>
      <c r="GE29" s="234">
        <f t="shared" si="86"/>
        <v>0.18616770579442776</v>
      </c>
      <c r="GF29" s="234">
        <f t="shared" si="87"/>
        <v>0.36565368034065965</v>
      </c>
      <c r="GG29" s="248">
        <v>2.1790578668841292</v>
      </c>
      <c r="GH29" s="248">
        <v>1.3015820736671031</v>
      </c>
      <c r="GI29" s="248">
        <f t="shared" si="88"/>
        <v>3.4806399405512325</v>
      </c>
      <c r="GJ29" s="248">
        <f t="shared" si="89"/>
        <v>0.37394907140580885</v>
      </c>
      <c r="GK29" s="248">
        <v>0.12508449711631123</v>
      </c>
      <c r="GL29" s="248">
        <v>1.0415701841437865</v>
      </c>
      <c r="GM29" s="248">
        <v>0.91648568702747546</v>
      </c>
    </row>
    <row r="30" spans="1:195" ht="15">
      <c r="A30" s="129">
        <v>2000</v>
      </c>
      <c r="B30" s="234">
        <f t="shared" si="43"/>
        <v>6.1206998476355547</v>
      </c>
      <c r="C30" s="234">
        <f t="shared" si="44"/>
        <v>6.1002488918964506</v>
      </c>
      <c r="D30" s="234">
        <f t="shared" si="93"/>
        <v>1.0350434620097659</v>
      </c>
      <c r="E30" s="234">
        <f t="shared" si="94"/>
        <v>1.9254210670722862</v>
      </c>
      <c r="F30" s="234">
        <f t="shared" si="2"/>
        <v>3.1397843628143987</v>
      </c>
      <c r="G30" s="235">
        <f t="shared" si="3"/>
        <v>2.0450955739103938E-2</v>
      </c>
      <c r="H30" s="236">
        <f t="shared" si="4"/>
        <v>3.586981313531866</v>
      </c>
      <c r="I30" s="237">
        <f t="shared" si="5"/>
        <v>0.50394755053597851</v>
      </c>
      <c r="J30" s="238">
        <f t="shared" si="6"/>
        <v>1.6540600114701294</v>
      </c>
      <c r="K30" s="239">
        <f>[11]A29!$N72</f>
        <v>0.15613657461601371</v>
      </c>
      <c r="L30" s="239">
        <f>[11]A29!$O72</f>
        <v>1.3253213749054069</v>
      </c>
      <c r="M30" s="239">
        <f>[11]A23!$K32</f>
        <v>0.25758959550844657</v>
      </c>
      <c r="N30" s="240">
        <f>[11]A29!$S72</f>
        <v>5.2484197995662119E-2</v>
      </c>
      <c r="O30" s="236">
        <f t="shared" si="7"/>
        <v>2.5337185341036883</v>
      </c>
      <c r="P30" s="237">
        <f t="shared" si="8"/>
        <v>0.53109591147378754</v>
      </c>
      <c r="Q30" s="238">
        <f t="shared" si="9"/>
        <v>0.27136105560215673</v>
      </c>
      <c r="R30" s="238">
        <f t="shared" si="10"/>
        <v>0.47304445141976892</v>
      </c>
      <c r="S30" s="239">
        <f>[11]A29!$AD72</f>
        <v>2.1207569461980036</v>
      </c>
      <c r="T30" s="239">
        <f>[11]A25!$K33</f>
        <v>1.3176419485280166</v>
      </c>
      <c r="U30" s="240">
        <f>[11]A29!$AH72</f>
        <v>0.86253983059002837</v>
      </c>
      <c r="V30" s="234">
        <f t="shared" si="11"/>
        <v>0.58604104151872893</v>
      </c>
      <c r="W30" s="234">
        <f t="shared" si="12"/>
        <v>0.41395895848127101</v>
      </c>
      <c r="X30" s="235">
        <f t="shared" si="13"/>
        <v>0.48688540050043194</v>
      </c>
      <c r="Y30" s="241">
        <f t="shared" si="45"/>
        <v>0.85906404565585393</v>
      </c>
      <c r="Z30" s="234">
        <f t="shared" si="14"/>
        <v>0.45217321100626956</v>
      </c>
      <c r="AA30" s="234">
        <f t="shared" si="15"/>
        <v>0.16352490939102468</v>
      </c>
      <c r="AB30" s="234">
        <f t="shared" si="95"/>
        <v>0.84781072742636909</v>
      </c>
      <c r="AC30" s="242">
        <f>[11]A28!$K33</f>
        <v>0.5</v>
      </c>
      <c r="AD30" s="242">
        <f>[11]A27!$P33</f>
        <v>0.9</v>
      </c>
      <c r="AE30" s="234">
        <f t="shared" si="96"/>
        <v>0.21562512130453954</v>
      </c>
      <c r="AF30" s="243">
        <f t="shared" si="46"/>
        <v>0.43720898360334048</v>
      </c>
      <c r="AG30" s="243">
        <f t="shared" si="47"/>
        <v>0.39070893335920159</v>
      </c>
      <c r="AH30" s="244">
        <f>[11]A27!$G33</f>
        <v>1.2804077754353296</v>
      </c>
      <c r="AI30" s="239">
        <f>[11]A27!$H33</f>
        <v>0.22984414048717902</v>
      </c>
      <c r="AJ30" s="245">
        <f>[11]A27!$C33</f>
        <v>0.41516915114977765</v>
      </c>
      <c r="AK30" s="235">
        <f>[11]A28!$C33+[11]A28!$D33</f>
        <v>1.007895101071957</v>
      </c>
      <c r="AL30" s="239">
        <f>[11]A28!$E33</f>
        <v>2.7148360937809E-2</v>
      </c>
      <c r="AM30" s="239">
        <f>[11]A28!$J33</f>
        <v>2.0088112066394586E-2</v>
      </c>
      <c r="AN30" s="240">
        <f>[11]A25!$F33-[11]A25!$G33</f>
        <v>0.45295633935337432</v>
      </c>
      <c r="AO30" s="235">
        <f t="shared" si="48"/>
        <v>2.1942080080467474</v>
      </c>
      <c r="AP30" s="235">
        <f>[11]A29!$AM72</f>
        <v>1.5762083177813694E-2</v>
      </c>
      <c r="AQ30" s="235">
        <f>[11]A29!$AN72</f>
        <v>0.19369775183870522</v>
      </c>
      <c r="AR30" s="235">
        <f>[11]A29!$AO72</f>
        <v>1.9847481730302285</v>
      </c>
      <c r="AS30" s="235">
        <f t="shared" si="18"/>
        <v>2.8901203527867869</v>
      </c>
      <c r="AT30" s="234">
        <f>[11]A29!$AQ72</f>
        <v>3.5936185247510744</v>
      </c>
      <c r="AU30" s="234">
        <f t="shared" si="98"/>
        <v>1.4907098360824604</v>
      </c>
      <c r="AV30" s="234">
        <f>[11]A29!$AS72</f>
        <v>1.8071051648143281</v>
      </c>
      <c r="AW30" s="234">
        <f t="shared" si="20"/>
        <v>-0.31639532873186771</v>
      </c>
      <c r="AX30" s="234">
        <f t="shared" si="21"/>
        <v>1.2122447448011378</v>
      </c>
      <c r="AY30" s="234">
        <f t="shared" si="92"/>
        <v>2.5106033367786154</v>
      </c>
      <c r="AZ30" s="236">
        <f t="shared" si="23"/>
        <v>5.8043045189036873</v>
      </c>
      <c r="BA30" s="238">
        <f t="shared" si="50"/>
        <v>5.7838535631645822</v>
      </c>
      <c r="BB30" s="238">
        <f t="shared" si="24"/>
        <v>2.3141441366221214</v>
      </c>
      <c r="BC30" s="238">
        <f t="shared" si="25"/>
        <v>1.2755014184957132</v>
      </c>
      <c r="BD30" s="238">
        <f t="shared" si="26"/>
        <v>2.1942080080467474</v>
      </c>
      <c r="BE30" s="238">
        <f t="shared" si="27"/>
        <v>1.0508055451875797</v>
      </c>
      <c r="BF30" s="238">
        <f t="shared" si="27"/>
        <v>2.1191188189109913</v>
      </c>
      <c r="BG30" s="245">
        <f t="shared" si="27"/>
        <v>2.6139291990660114</v>
      </c>
      <c r="BH30" s="234">
        <f t="shared" si="27"/>
        <v>6.3361986738901974</v>
      </c>
      <c r="BI30" s="234">
        <f t="shared" si="28"/>
        <v>6.3157477181510933</v>
      </c>
      <c r="BJ30" s="234">
        <f t="shared" si="97"/>
        <v>2.045095573910416E-2</v>
      </c>
      <c r="BK30" s="235">
        <f>[11]A29!$AW72</f>
        <v>0.3996625390907842</v>
      </c>
      <c r="BL30" s="235">
        <f>[11]A29!$AY72</f>
        <v>0.37921158335168026</v>
      </c>
      <c r="BM30" s="235">
        <f>[11]A29!$AZ72</f>
        <v>0.23187362077786486</v>
      </c>
      <c r="BN30" s="234">
        <f t="shared" si="91"/>
        <v>2.0450955739103938E-2</v>
      </c>
      <c r="BO30" s="236">
        <f t="shared" si="31"/>
        <v>0</v>
      </c>
      <c r="BP30" s="246">
        <f>[11]A29!$C72</f>
        <v>6.1206998476355556</v>
      </c>
      <c r="BQ30" s="247">
        <f t="shared" si="32"/>
        <v>0</v>
      </c>
      <c r="BR30" s="234">
        <f t="shared" si="33"/>
        <v>1.0919618986161694</v>
      </c>
      <c r="BS30" s="234">
        <f t="shared" si="51"/>
        <v>6.0042230987448743E-2</v>
      </c>
      <c r="BT30" s="234">
        <f t="shared" si="52"/>
        <v>6.5563828546205127E-2</v>
      </c>
      <c r="BU30" s="234">
        <f t="shared" si="34"/>
        <v>0.1283121897345077</v>
      </c>
      <c r="BV30" s="234">
        <f t="shared" si="35"/>
        <v>0.14254267019092534</v>
      </c>
      <c r="BW30" s="234">
        <f t="shared" si="36"/>
        <v>0.72914514007456688</v>
      </c>
      <c r="BX30" s="234">
        <f t="shared" si="37"/>
        <v>0.25758959550844657</v>
      </c>
      <c r="BY30" s="234">
        <f t="shared" si="38"/>
        <v>1.3176419485280166</v>
      </c>
      <c r="BZ30" s="234">
        <f t="shared" si="39"/>
        <v>0.23187362077786486</v>
      </c>
      <c r="CA30" s="234">
        <f t="shared" si="40"/>
        <v>1.8071051648143281</v>
      </c>
      <c r="CB30" s="234">
        <f t="shared" si="53"/>
        <v>0</v>
      </c>
      <c r="CC30" s="236">
        <v>4.881473781169765</v>
      </c>
      <c r="CD30" s="238">
        <f t="shared" si="41"/>
        <v>7.2765579033704078E-2</v>
      </c>
      <c r="CE30" s="234">
        <f t="shared" si="54"/>
        <v>4.5262705149451019</v>
      </c>
      <c r="CF30" s="234">
        <f t="shared" si="42"/>
        <v>2.1202281351745818</v>
      </c>
      <c r="CG30" s="234">
        <f t="shared" si="42"/>
        <v>3.3430487792316184</v>
      </c>
      <c r="CH30" s="234">
        <f t="shared" si="42"/>
        <v>1.1204588188749458</v>
      </c>
      <c r="CI30" s="234">
        <f t="shared" si="42"/>
        <v>0.73848627785975995</v>
      </c>
      <c r="CJ30" s="234">
        <f t="shared" si="42"/>
        <v>1.4841036824969127</v>
      </c>
      <c r="CK30" s="234">
        <f t="shared" si="42"/>
        <v>0.93700639946109798</v>
      </c>
      <c r="CL30" s="234">
        <v>4.1878038033699365</v>
      </c>
      <c r="CM30" s="234">
        <f t="shared" si="55"/>
        <v>1.9608116088469743</v>
      </c>
      <c r="CN30" s="234">
        <f t="shared" si="56"/>
        <v>3.1197138179651986</v>
      </c>
      <c r="CO30" s="234">
        <v>1.0300976422722739</v>
      </c>
      <c r="CP30" s="234">
        <v>0.68033841662702166</v>
      </c>
      <c r="CQ30" s="234">
        <v>1.4092777590659034</v>
      </c>
      <c r="CR30" s="234">
        <v>0.89272162344223638</v>
      </c>
      <c r="CS30" s="234">
        <v>0.3384667115751655</v>
      </c>
      <c r="CT30" s="234">
        <f t="shared" si="57"/>
        <v>0.15941652632760742</v>
      </c>
      <c r="CU30" s="234">
        <f t="shared" si="58"/>
        <v>0.22333496126641966</v>
      </c>
      <c r="CV30" s="234">
        <v>9.0361176602672053E-2</v>
      </c>
      <c r="CW30" s="234">
        <v>5.8147861232738296E-2</v>
      </c>
      <c r="CX30" s="234">
        <v>7.48259234310093E-2</v>
      </c>
      <c r="CY30" s="234">
        <v>4.428477601886157E-2</v>
      </c>
      <c r="CZ30" s="234">
        <v>0.35520326622466281</v>
      </c>
      <c r="DA30" s="234">
        <f t="shared" si="59"/>
        <v>0.85158919863737181</v>
      </c>
      <c r="DB30" s="234">
        <f t="shared" si="60"/>
        <v>0.2497098910968901</v>
      </c>
      <c r="DC30" s="234">
        <v>2.4195071292242055E-2</v>
      </c>
      <c r="DD30" s="234">
        <v>0.22551481980464805</v>
      </c>
      <c r="DE30" s="234">
        <v>0.74609582350959913</v>
      </c>
      <c r="DF30" s="234">
        <v>-0.48429398226114312</v>
      </c>
      <c r="DG30" s="234">
        <f t="shared" si="61"/>
        <v>1.256134781632424</v>
      </c>
      <c r="DH30" s="234">
        <f t="shared" si="62"/>
        <v>5.2803733018973844</v>
      </c>
      <c r="DI30" s="234">
        <v>0.25267688335017402</v>
      </c>
      <c r="DJ30" s="234">
        <v>5.0276964185472099</v>
      </c>
      <c r="DK30" s="234">
        <v>7.0208020657909511</v>
      </c>
      <c r="DL30" s="234">
        <v>2.8806539238800943</v>
      </c>
      <c r="DM30" s="234">
        <f t="shared" si="63"/>
        <v>8.8731319722258934</v>
      </c>
      <c r="DN30" s="234">
        <f t="shared" si="64"/>
        <v>8.7039042887616489</v>
      </c>
      <c r="DO30" s="234">
        <f t="shared" si="65"/>
        <v>-8.908560682609179E-2</v>
      </c>
      <c r="DP30" s="234">
        <v>0.57472768608959246</v>
      </c>
      <c r="DQ30" s="234">
        <v>0.66381329291568425</v>
      </c>
      <c r="DR30" s="234">
        <f t="shared" si="66"/>
        <v>4.2279521154443778</v>
      </c>
      <c r="DS30" s="234">
        <f t="shared" si="67"/>
        <v>2.0586572532283345</v>
      </c>
      <c r="DT30" s="234">
        <f t="shared" si="68"/>
        <v>7.6266152624494044E-2</v>
      </c>
      <c r="DU30" s="234">
        <f t="shared" si="69"/>
        <v>0.15700586827623383</v>
      </c>
      <c r="DV30" s="234">
        <f t="shared" si="70"/>
        <v>4.0581445857540022</v>
      </c>
      <c r="DW30" s="234">
        <f t="shared" si="71"/>
        <v>8.1381451566205978E-2</v>
      </c>
      <c r="DX30" s="234">
        <v>3.7278868886998016</v>
      </c>
      <c r="DY30" s="234">
        <v>3.6898772955988393</v>
      </c>
      <c r="DZ30" s="234">
        <v>2.1806112450964146</v>
      </c>
      <c r="EA30" s="234">
        <v>0.50176263104323904</v>
      </c>
      <c r="EB30" s="234">
        <v>2.0110286815456635</v>
      </c>
      <c r="EC30" s="234">
        <v>3.8009593100962691E-2</v>
      </c>
      <c r="ED30" s="234">
        <v>1.6245703718252333E-2</v>
      </c>
      <c r="EE30" s="234">
        <v>8.9598874081455934E-3</v>
      </c>
      <c r="EF30" s="234">
        <v>3.0723776790855948E-2</v>
      </c>
      <c r="EG30" s="234">
        <v>0.33025769705420033</v>
      </c>
      <c r="EH30" s="234">
        <v>0.6869467701764953</v>
      </c>
      <c r="EI30" s="234">
        <v>0.90410901516650599</v>
      </c>
      <c r="EJ30" s="234">
        <v>0.54741994204421096</v>
      </c>
      <c r="EK30" s="234">
        <f t="shared" si="72"/>
        <v>0.14603944318596529</v>
      </c>
      <c r="EL30" s="234">
        <v>1.8524300102053119</v>
      </c>
      <c r="EM30" s="234">
        <v>0.77945425620691156</v>
      </c>
      <c r="EN30" s="234">
        <v>1.7063905670193467</v>
      </c>
      <c r="EO30" s="234">
        <v>0.66638040718073699</v>
      </c>
      <c r="EP30" s="234">
        <v>0.4871116066172449</v>
      </c>
      <c r="EQ30" s="234">
        <v>1.5154157499032335</v>
      </c>
      <c r="ER30" s="234">
        <v>8.5711714290373973</v>
      </c>
      <c r="ES30" s="234">
        <v>7.5428672857514085</v>
      </c>
      <c r="ET30" s="234">
        <f t="shared" si="73"/>
        <v>4.3992194688943957</v>
      </c>
      <c r="EU30" s="234">
        <f t="shared" si="74"/>
        <v>10.132039686132138</v>
      </c>
      <c r="EV30" s="234">
        <f t="shared" si="75"/>
        <v>9.986002962655288</v>
      </c>
      <c r="EW30" s="234">
        <f t="shared" si="76"/>
        <v>2.2699488018871112</v>
      </c>
      <c r="EX30" s="234">
        <f t="shared" si="77"/>
        <v>0.17087823560645288</v>
      </c>
      <c r="EY30" s="234">
        <f t="shared" si="78"/>
        <v>0.3878848461834512</v>
      </c>
      <c r="FA30" s="234">
        <v>5.2027000000000001</v>
      </c>
      <c r="FB30" s="234">
        <v>0.27029999999999998</v>
      </c>
      <c r="FC30" s="234">
        <v>5.4729999999999999</v>
      </c>
      <c r="FD30" s="234">
        <f t="shared" si="79"/>
        <v>4.9387904257262923E-2</v>
      </c>
      <c r="FE30" s="234">
        <v>-0.15670000000000001</v>
      </c>
      <c r="FF30" s="234">
        <v>3.286</v>
      </c>
      <c r="FG30" s="234">
        <v>5.9647000000000006</v>
      </c>
      <c r="FH30" s="234">
        <v>0.6351</v>
      </c>
      <c r="FI30" s="234">
        <v>6.5998000000000001</v>
      </c>
      <c r="FJ30" s="234">
        <f t="shared" si="80"/>
        <v>9.6230188793599805E-2</v>
      </c>
      <c r="FK30" s="234">
        <v>0.26280000000000003</v>
      </c>
      <c r="FL30" s="234">
        <v>0.55330000000000001</v>
      </c>
      <c r="FM30" s="234">
        <v>13.3849</v>
      </c>
      <c r="FN30" s="234">
        <v>1.0322</v>
      </c>
      <c r="FO30" s="234">
        <v>10.6419</v>
      </c>
      <c r="FP30" s="234">
        <v>1.7108000000000001</v>
      </c>
      <c r="FQ30" s="234">
        <f t="shared" si="81"/>
        <v>2.1121824207038031</v>
      </c>
      <c r="FR30" s="234">
        <f t="shared" si="82"/>
        <v>4.1337626728627036E-2</v>
      </c>
      <c r="FS30" s="234">
        <f t="shared" si="83"/>
        <v>8.7312608489821683E-2</v>
      </c>
      <c r="FT30" s="234">
        <v>3.5389999999999997</v>
      </c>
      <c r="FU30" s="234">
        <v>0.27050000000000002</v>
      </c>
      <c r="FV30" s="234">
        <v>3.8094999999999999</v>
      </c>
      <c r="FW30" s="234">
        <f t="shared" si="84"/>
        <v>7.1006693791836203E-2</v>
      </c>
      <c r="FX30" s="234">
        <v>-2.7000000000000003E-2</v>
      </c>
      <c r="FY30" s="234">
        <v>1.7430000000000001</v>
      </c>
      <c r="FZ30" s="234">
        <v>7.9801000000000011</v>
      </c>
      <c r="GA30" s="234">
        <v>0.85560000000000003</v>
      </c>
      <c r="GB30" s="234">
        <v>6.4107000000000003</v>
      </c>
      <c r="GC30" s="234">
        <v>0.71379999999999999</v>
      </c>
      <c r="GD30" s="234">
        <f t="shared" si="85"/>
        <v>2.0800469177635867</v>
      </c>
      <c r="GE30" s="234">
        <f t="shared" si="86"/>
        <v>0.21841831555995536</v>
      </c>
      <c r="GF30" s="234">
        <f t="shared" si="87"/>
        <v>0.45432034406359961</v>
      </c>
      <c r="GG30" s="248">
        <v>2.0446293592133684</v>
      </c>
      <c r="GH30" s="248">
        <v>1.2673584890693912</v>
      </c>
      <c r="GI30" s="248">
        <f t="shared" si="88"/>
        <v>3.3119878482827598</v>
      </c>
      <c r="GJ30" s="248">
        <f t="shared" si="89"/>
        <v>0.38265795260284752</v>
      </c>
      <c r="GK30" s="248">
        <v>0.18292826093854112</v>
      </c>
      <c r="GL30" s="248">
        <v>1.1619744899578006</v>
      </c>
      <c r="GM30" s="248">
        <v>0.97904622901925953</v>
      </c>
    </row>
    <row r="31" spans="1:195" ht="15">
      <c r="A31" s="129">
        <v>2001</v>
      </c>
      <c r="B31" s="234">
        <f t="shared" si="43"/>
        <v>6.034198958251805</v>
      </c>
      <c r="C31" s="234">
        <f t="shared" si="44"/>
        <v>6.0011857903060228</v>
      </c>
      <c r="D31" s="234">
        <f t="shared" si="93"/>
        <v>0.92819914206927023</v>
      </c>
      <c r="E31" s="234">
        <f t="shared" si="94"/>
        <v>1.9613286519750672</v>
      </c>
      <c r="F31" s="234">
        <f t="shared" si="2"/>
        <v>3.1116579962616853</v>
      </c>
      <c r="G31" s="235">
        <f t="shared" si="3"/>
        <v>3.3013167945782074E-2</v>
      </c>
      <c r="H31" s="236">
        <f t="shared" si="4"/>
        <v>3.6235374473774415</v>
      </c>
      <c r="I31" s="237">
        <f t="shared" si="5"/>
        <v>0.45213317544100851</v>
      </c>
      <c r="J31" s="238">
        <f t="shared" si="6"/>
        <v>1.7398679128785977</v>
      </c>
      <c r="K31" s="239">
        <f>[11]A29!$N73</f>
        <v>0.14034110678357237</v>
      </c>
      <c r="L31" s="239">
        <f>[11]A29!$O73</f>
        <v>1.3741034405797687</v>
      </c>
      <c r="M31" s="239">
        <f>[11]A23!$K33</f>
        <v>0.30930062681842285</v>
      </c>
      <c r="N31" s="240">
        <f>[11]A29!$S73</f>
        <v>8.2908188305505892E-2</v>
      </c>
      <c r="O31" s="236">
        <f t="shared" si="7"/>
        <v>2.4106615108743634</v>
      </c>
      <c r="P31" s="237">
        <f t="shared" si="8"/>
        <v>0.47606596662826178</v>
      </c>
      <c r="Q31" s="238">
        <f t="shared" si="9"/>
        <v>0.22146073909646966</v>
      </c>
      <c r="R31" s="238">
        <f t="shared" si="10"/>
        <v>0.5002205104788402</v>
      </c>
      <c r="S31" s="239">
        <f>[11]A29!$AD73</f>
        <v>2.0836503310410577</v>
      </c>
      <c r="T31" s="239">
        <f>[11]A25!$K34</f>
        <v>1.2877173381056195</v>
      </c>
      <c r="U31" s="240">
        <f>[11]A29!$AH73</f>
        <v>0.87073603637026564</v>
      </c>
      <c r="V31" s="234">
        <f t="shared" si="11"/>
        <v>0.60050016123883876</v>
      </c>
      <c r="W31" s="234">
        <f t="shared" si="12"/>
        <v>0.3994998387611613</v>
      </c>
      <c r="X31" s="235">
        <f t="shared" si="13"/>
        <v>0.4871079437038161</v>
      </c>
      <c r="Y31" s="241">
        <f t="shared" si="45"/>
        <v>0.88708636929692652</v>
      </c>
      <c r="Z31" s="234">
        <f t="shared" si="14"/>
        <v>0.45522609020349403</v>
      </c>
      <c r="AA31" s="234">
        <f t="shared" si="15"/>
        <v>0.19367385565580275</v>
      </c>
      <c r="AB31" s="234">
        <f t="shared" si="95"/>
        <v>0.88362454080619279</v>
      </c>
      <c r="AC31" s="242">
        <f>[11]A28!$K34</f>
        <v>0.5</v>
      </c>
      <c r="AD31" s="242">
        <f>[11]A27!$P34</f>
        <v>0.9</v>
      </c>
      <c r="AE31" s="234">
        <f t="shared" si="96"/>
        <v>0.2114034452263106</v>
      </c>
      <c r="AF31" s="243">
        <f t="shared" si="46"/>
        <v>0.42135689044698643</v>
      </c>
      <c r="AG31" s="243">
        <f>((1-AC31-0.1)*$AK31+(1-AD$31-0.1)*$AJ31+(1-AE31)*(1-AB31)*E31+AL31+R31+S31-U31)/B31</f>
        <v>0.37764278707533611</v>
      </c>
      <c r="AH31" s="244">
        <f>[11]A27!$G34</f>
        <v>1.3666994420548533</v>
      </c>
      <c r="AI31" s="239">
        <f>[11]A27!$H34</f>
        <v>0.17999757567160926</v>
      </c>
      <c r="AJ31" s="245">
        <f>[11]A27!$C34</f>
        <v>0.41463163424860472</v>
      </c>
      <c r="AK31" s="235">
        <f>[11]A28!$C34+[11]A28!$D34</f>
        <v>0.90426635088201701</v>
      </c>
      <c r="AL31" s="239">
        <f>[11]A28!$E34</f>
        <v>2.3932791187253256E-2</v>
      </c>
      <c r="AM31" s="239">
        <f>[11]A28!$J34</f>
        <v>3.0202514810041509E-2</v>
      </c>
      <c r="AN31" s="240">
        <f>[11]A25!$F34-[11]A25!$G34</f>
        <v>0.4700179956687987</v>
      </c>
      <c r="AO31" s="235">
        <f t="shared" si="48"/>
        <v>2.1338194209037198</v>
      </c>
      <c r="AP31" s="235">
        <f>[11]A29!$AM73</f>
        <v>1.4135012315775687E-2</v>
      </c>
      <c r="AQ31" s="235">
        <f>[11]A29!$AN73</f>
        <v>0.15105198026976277</v>
      </c>
      <c r="AR31" s="235">
        <f>[11]A29!$AO73</f>
        <v>1.9686324283181815</v>
      </c>
      <c r="AS31" s="235">
        <f t="shared" si="18"/>
        <v>2.8541450428653339</v>
      </c>
      <c r="AT31" s="234">
        <f>[11]A29!$AQ73</f>
        <v>3.4997122437577817</v>
      </c>
      <c r="AU31" s="234">
        <f t="shared" si="98"/>
        <v>1.4882522200112716</v>
      </c>
      <c r="AV31" s="234">
        <f>[11]A29!$AS73</f>
        <v>1.8255291781068255</v>
      </c>
      <c r="AW31" s="234">
        <f t="shared" si="20"/>
        <v>-0.33727695809555391</v>
      </c>
      <c r="AX31" s="234">
        <f t="shared" si="21"/>
        <v>1.2266262086227557</v>
      </c>
      <c r="AY31" s="234">
        <f t="shared" si="92"/>
        <v>2.4710963789992739</v>
      </c>
      <c r="AZ31" s="236">
        <f t="shared" si="23"/>
        <v>5.6969220001562508</v>
      </c>
      <c r="BA31" s="238">
        <f t="shared" si="50"/>
        <v>5.6639088322104705</v>
      </c>
      <c r="BB31" s="238">
        <f t="shared" si="24"/>
        <v>2.3323421951031786</v>
      </c>
      <c r="BC31" s="238">
        <f t="shared" si="25"/>
        <v>1.1977472162035716</v>
      </c>
      <c r="BD31" s="238">
        <f t="shared" si="26"/>
        <v>2.1338194209037198</v>
      </c>
      <c r="BE31" s="238">
        <f t="shared" si="27"/>
        <v>0.94233415438504609</v>
      </c>
      <c r="BF31" s="238">
        <f t="shared" si="27"/>
        <v>2.1123806322448302</v>
      </c>
      <c r="BG31" s="245">
        <f t="shared" si="27"/>
        <v>2.609194045580594</v>
      </c>
      <c r="BH31" s="234">
        <f t="shared" si="27"/>
        <v>6.3118988144861596</v>
      </c>
      <c r="BI31" s="234">
        <f t="shared" si="28"/>
        <v>6.2788856465403784</v>
      </c>
      <c r="BJ31" s="234">
        <f t="shared" si="97"/>
        <v>3.3013167945781241E-2</v>
      </c>
      <c r="BK31" s="235">
        <f>[11]A29!$AW73</f>
        <v>0.40711572361393222</v>
      </c>
      <c r="BL31" s="235">
        <f>[11]A29!$AY73</f>
        <v>0.37410255566815015</v>
      </c>
      <c r="BM31" s="235">
        <f>[11]A29!$AZ73</f>
        <v>0.22851121318278347</v>
      </c>
      <c r="BN31" s="234">
        <f t="shared" si="91"/>
        <v>3.3013167945782074E-2</v>
      </c>
      <c r="BO31" s="236">
        <f t="shared" si="31"/>
        <v>0</v>
      </c>
      <c r="BP31" s="246">
        <f>[11]A29!$C73</f>
        <v>6.034198958251805</v>
      </c>
      <c r="BQ31" s="247">
        <f t="shared" si="32"/>
        <v>0</v>
      </c>
      <c r="BR31" s="234">
        <f t="shared" si="33"/>
        <v>1.1085781626343549</v>
      </c>
      <c r="BS31" s="234">
        <f t="shared" si="51"/>
        <v>5.958104299514963E-2</v>
      </c>
      <c r="BT31" s="234">
        <f t="shared" si="52"/>
        <v>6.6050243171401485E-2</v>
      </c>
      <c r="BU31" s="234">
        <f t="shared" si="34"/>
        <v>0.12517532774784909</v>
      </c>
      <c r="BV31" s="234">
        <f t="shared" si="35"/>
        <v>0.16943066729789807</v>
      </c>
      <c r="BW31" s="234">
        <f t="shared" si="36"/>
        <v>0.70539400495425297</v>
      </c>
      <c r="BX31" s="234">
        <f t="shared" si="37"/>
        <v>0.30930062681842285</v>
      </c>
      <c r="BY31" s="234">
        <f t="shared" si="38"/>
        <v>1.2877173381056195</v>
      </c>
      <c r="BZ31" s="234">
        <f t="shared" si="39"/>
        <v>0.22851121318278347</v>
      </c>
      <c r="CA31" s="234">
        <f t="shared" si="40"/>
        <v>1.8255291781068255</v>
      </c>
      <c r="CB31" s="234">
        <f t="shared" si="53"/>
        <v>-4.4408920985006262E-16</v>
      </c>
      <c r="CC31" s="236">
        <v>4.7656911764900824</v>
      </c>
      <c r="CD31" s="238">
        <f t="shared" si="41"/>
        <v>8.0992430426203424E-2</v>
      </c>
      <c r="CE31" s="234">
        <f t="shared" si="54"/>
        <v>4.3797062654454368</v>
      </c>
      <c r="CF31" s="234">
        <f t="shared" si="42"/>
        <v>2.2738898808875718</v>
      </c>
      <c r="CG31" s="234">
        <f t="shared" si="42"/>
        <v>3.0950133555745674</v>
      </c>
      <c r="CH31" s="234">
        <f t="shared" si="42"/>
        <v>0.94545108889851204</v>
      </c>
      <c r="CI31" s="234">
        <f t="shared" si="42"/>
        <v>0.73264826612485967</v>
      </c>
      <c r="CJ31" s="234">
        <f t="shared" si="42"/>
        <v>1.4169140005511953</v>
      </c>
      <c r="CK31" s="234">
        <f t="shared" si="42"/>
        <v>0.9891969710167019</v>
      </c>
      <c r="CL31" s="234">
        <v>4.0431139698668179</v>
      </c>
      <c r="CM31" s="234">
        <f t="shared" si="55"/>
        <v>2.1088013631513611</v>
      </c>
      <c r="CN31" s="234">
        <f t="shared" si="56"/>
        <v>2.8782773956012004</v>
      </c>
      <c r="CO31" s="234">
        <v>0.86525472846530493</v>
      </c>
      <c r="CP31" s="234">
        <v>0.67440013594237569</v>
      </c>
      <c r="CQ31" s="234">
        <v>1.3386225311935196</v>
      </c>
      <c r="CR31" s="234">
        <v>0.94396478888574353</v>
      </c>
      <c r="CS31" s="234">
        <v>0.33659229557861914</v>
      </c>
      <c r="CT31" s="234">
        <f t="shared" si="57"/>
        <v>0.16508851773621067</v>
      </c>
      <c r="CU31" s="234">
        <f t="shared" si="58"/>
        <v>0.21673595997336681</v>
      </c>
      <c r="CV31" s="234">
        <v>8.0196360433207076E-2</v>
      </c>
      <c r="CW31" s="234">
        <v>5.824813018248394E-2</v>
      </c>
      <c r="CX31" s="234">
        <v>7.8291469357675794E-2</v>
      </c>
      <c r="CY31" s="234">
        <v>4.5232182130958344E-2</v>
      </c>
      <c r="CZ31" s="234">
        <v>0.38598491104464455</v>
      </c>
      <c r="DA31" s="234">
        <f t="shared" si="59"/>
        <v>0.88477315440853632</v>
      </c>
      <c r="DB31" s="234">
        <f t="shared" si="60"/>
        <v>0.25114082268144494</v>
      </c>
      <c r="DC31" s="234">
        <v>2.3116248938440432E-2</v>
      </c>
      <c r="DD31" s="234">
        <v>0.22802457374300453</v>
      </c>
      <c r="DE31" s="234">
        <v>0.74992906604533671</v>
      </c>
      <c r="DF31" s="234">
        <v>-0.21417949611305864</v>
      </c>
      <c r="DG31" s="234">
        <f t="shared" si="61"/>
        <v>1.2762835616140062</v>
      </c>
      <c r="DH31" s="234">
        <f t="shared" si="62"/>
        <v>5.4652689284236651</v>
      </c>
      <c r="DI31" s="234">
        <v>0.28184542603923957</v>
      </c>
      <c r="DJ31" s="234">
        <v>5.183423502384426</v>
      </c>
      <c r="DK31" s="234">
        <v>6.9557319861507301</v>
      </c>
      <c r="DL31" s="234">
        <v>2.6607220238224851</v>
      </c>
      <c r="DM31" s="234">
        <f t="shared" si="63"/>
        <v>8.811423106679678</v>
      </c>
      <c r="DN31" s="234">
        <f t="shared" si="64"/>
        <v>8.6948580232127686</v>
      </c>
      <c r="DO31" s="234">
        <f t="shared" si="65"/>
        <v>-0.13355263157894726</v>
      </c>
      <c r="DP31" s="234">
        <v>0.56632302985432137</v>
      </c>
      <c r="DQ31" s="234">
        <v>0.69987566143326863</v>
      </c>
      <c r="DR31" s="234">
        <f t="shared" si="66"/>
        <v>4.4349465969101143</v>
      </c>
      <c r="DS31" s="234">
        <f t="shared" si="67"/>
        <v>1.9605327444688039</v>
      </c>
      <c r="DT31" s="234">
        <f t="shared" si="68"/>
        <v>8.0493052280417005E-2</v>
      </c>
      <c r="DU31" s="234">
        <f t="shared" si="69"/>
        <v>0.15780926469799686</v>
      </c>
      <c r="DV31" s="234">
        <f t="shared" si="70"/>
        <v>4.1314925656616257</v>
      </c>
      <c r="DW31" s="234">
        <f t="shared" si="71"/>
        <v>7.9069308278392522E-2</v>
      </c>
      <c r="DX31" s="234">
        <v>3.8048183063374399</v>
      </c>
      <c r="DY31" s="234">
        <v>3.7653666377970154</v>
      </c>
      <c r="DZ31" s="234">
        <v>2.3183541998303672</v>
      </c>
      <c r="EA31" s="234">
        <v>0.51856220881483683</v>
      </c>
      <c r="EB31" s="234">
        <v>1.9655746467814854</v>
      </c>
      <c r="EC31" s="234">
        <v>3.9451668540424159E-2</v>
      </c>
      <c r="ED31" s="234">
        <v>1.7492966717284224E-2</v>
      </c>
      <c r="EE31" s="234">
        <v>9.3571606703634243E-3</v>
      </c>
      <c r="EF31" s="234">
        <v>3.1315862493503356E-2</v>
      </c>
      <c r="EG31" s="234">
        <v>0.32667425932418592</v>
      </c>
      <c r="EH31" s="234">
        <v>0.70796337496506134</v>
      </c>
      <c r="EI31" s="234">
        <v>0.89814235500229556</v>
      </c>
      <c r="EJ31" s="234">
        <v>0.51685323936142025</v>
      </c>
      <c r="EK31" s="234">
        <f t="shared" si="72"/>
        <v>0.17334213238808838</v>
      </c>
      <c r="EL31" s="234">
        <v>1.9531174252688854</v>
      </c>
      <c r="EM31" s="234">
        <v>0.78289393834412624</v>
      </c>
      <c r="EN31" s="234">
        <v>1.7797752928807971</v>
      </c>
      <c r="EO31" s="234">
        <v>0.62024008102190076</v>
      </c>
      <c r="EP31" s="234">
        <v>0.67465557231336859</v>
      </c>
      <c r="EQ31" s="234">
        <v>1.5889977132114432</v>
      </c>
      <c r="ER31" s="234">
        <v>8.4143392038996812</v>
      </c>
      <c r="ES31" s="234">
        <v>7.4999970630016071</v>
      </c>
      <c r="ET31" s="234">
        <f t="shared" si="73"/>
        <v>4.6328082547241554</v>
      </c>
      <c r="EU31" s="234">
        <f t="shared" si="74"/>
        <v>10.013740811638016</v>
      </c>
      <c r="EV31" s="234">
        <f t="shared" si="75"/>
        <v>9.8404009283871776</v>
      </c>
      <c r="EW31" s="234">
        <f t="shared" si="76"/>
        <v>2.1240682513360549</v>
      </c>
      <c r="EX31" s="234">
        <f t="shared" si="77"/>
        <v>0.18086410359018765</v>
      </c>
      <c r="EY31" s="234">
        <f t="shared" si="78"/>
        <v>0.38416770024227298</v>
      </c>
      <c r="FA31" s="234">
        <v>5.1840000000000002</v>
      </c>
      <c r="FB31" s="234">
        <v>0.33090000000000003</v>
      </c>
      <c r="FC31" s="234">
        <v>5.5148999999999999</v>
      </c>
      <c r="FD31" s="234">
        <f t="shared" si="79"/>
        <v>6.0001087961703753E-2</v>
      </c>
      <c r="FE31" s="234">
        <v>-0.11890000000000001</v>
      </c>
      <c r="FF31" s="234">
        <v>3.5372000000000003</v>
      </c>
      <c r="FG31" s="234">
        <v>5.8985000000000003</v>
      </c>
      <c r="FH31" s="234">
        <v>0.56430000000000002</v>
      </c>
      <c r="FI31" s="234">
        <v>6.4628999999999994</v>
      </c>
      <c r="FJ31" s="234">
        <f t="shared" si="80"/>
        <v>8.7313744603815635E-2</v>
      </c>
      <c r="FK31" s="234">
        <v>0.38369999999999999</v>
      </c>
      <c r="FL31" s="234">
        <v>0.53310000000000002</v>
      </c>
      <c r="FM31" s="234">
        <v>13.3598</v>
      </c>
      <c r="FN31" s="234">
        <v>1.0371999999999999</v>
      </c>
      <c r="FO31" s="234">
        <v>10.4658</v>
      </c>
      <c r="FP31" s="234">
        <v>1.8568</v>
      </c>
      <c r="FQ31" s="234">
        <f t="shared" si="81"/>
        <v>2.1976246874588763</v>
      </c>
      <c r="FR31" s="234">
        <f t="shared" si="82"/>
        <v>3.990329196544859E-2</v>
      </c>
      <c r="FS31" s="234">
        <f t="shared" si="83"/>
        <v>8.7692459534149253E-2</v>
      </c>
      <c r="FT31" s="234">
        <v>3.5510000000000002</v>
      </c>
      <c r="FU31" s="234">
        <v>0.25579999999999997</v>
      </c>
      <c r="FV31" s="234">
        <v>3.8069000000000002</v>
      </c>
      <c r="FW31" s="234">
        <f t="shared" si="84"/>
        <v>6.7193779715779237E-2</v>
      </c>
      <c r="FX31" s="234">
        <v>-3.0999999999999999E-3</v>
      </c>
      <c r="FY31" s="234">
        <v>1.9421999999999999</v>
      </c>
      <c r="FZ31" s="234">
        <v>8.1069000000000013</v>
      </c>
      <c r="GA31" s="234">
        <v>0.85199999999999998</v>
      </c>
      <c r="GB31" s="234">
        <v>6.5487000000000002</v>
      </c>
      <c r="GC31" s="234">
        <v>0.70620000000000005</v>
      </c>
      <c r="GD31" s="234">
        <f t="shared" si="85"/>
        <v>2.1277952755905516</v>
      </c>
      <c r="GE31" s="234">
        <f t="shared" si="86"/>
        <v>0.23957369648077559</v>
      </c>
      <c r="GF31" s="234">
        <f t="shared" si="87"/>
        <v>0.50976377952755902</v>
      </c>
      <c r="GG31" s="248">
        <v>2.093301528136617</v>
      </c>
      <c r="GH31" s="248">
        <v>1.4548350592875841</v>
      </c>
      <c r="GI31" s="248">
        <f t="shared" si="88"/>
        <v>3.5481365874242012</v>
      </c>
      <c r="GJ31" s="248">
        <f t="shared" si="89"/>
        <v>0.41002791844147507</v>
      </c>
      <c r="GK31" s="248">
        <v>0.28567508232711308</v>
      </c>
      <c r="GL31" s="248">
        <v>1.3604604437823429</v>
      </c>
      <c r="GM31" s="248">
        <v>1.0747853614552298</v>
      </c>
    </row>
    <row r="32" spans="1:195" ht="15">
      <c r="A32" s="129">
        <v>2002</v>
      </c>
      <c r="B32" s="234">
        <f t="shared" si="43"/>
        <v>5.9563532175536018</v>
      </c>
      <c r="C32" s="234">
        <f t="shared" si="44"/>
        <v>5.9057202079378204</v>
      </c>
      <c r="D32" s="234">
        <f t="shared" si="93"/>
        <v>0.82273450086961097</v>
      </c>
      <c r="E32" s="234">
        <f t="shared" si="94"/>
        <v>2.0381079479743689</v>
      </c>
      <c r="F32" s="234">
        <f t="shared" si="2"/>
        <v>3.0448777590938403</v>
      </c>
      <c r="G32" s="235">
        <f t="shared" si="3"/>
        <v>5.0633009615781377E-2</v>
      </c>
      <c r="H32" s="236">
        <f t="shared" si="4"/>
        <v>3.7711723545873888</v>
      </c>
      <c r="I32" s="237">
        <f t="shared" si="5"/>
        <v>0.44046722380029912</v>
      </c>
      <c r="J32" s="238">
        <f t="shared" si="6"/>
        <v>1.8667219980729137</v>
      </c>
      <c r="K32" s="239">
        <f>[11]A29!$N74</f>
        <v>0.13004879157679228</v>
      </c>
      <c r="L32" s="239">
        <f>[11]A29!$O74</f>
        <v>1.4497457922969663</v>
      </c>
      <c r="M32" s="239">
        <f>[11]A23!$K34</f>
        <v>0.32692141955647264</v>
      </c>
      <c r="N32" s="240">
        <f>[11]A29!$S74</f>
        <v>0.1158114511595829</v>
      </c>
      <c r="O32" s="236">
        <f t="shared" si="7"/>
        <v>2.1851808629662131</v>
      </c>
      <c r="P32" s="237">
        <f t="shared" si="8"/>
        <v>0.38226727706931185</v>
      </c>
      <c r="Q32" s="238">
        <f t="shared" si="9"/>
        <v>0.17138594990145511</v>
      </c>
      <c r="R32" s="238">
        <f t="shared" si="10"/>
        <v>0.53210955491637146</v>
      </c>
      <c r="S32" s="239">
        <f>[11]A29!$AD74</f>
        <v>1.9947164467255027</v>
      </c>
      <c r="T32" s="239">
        <f>[11]A25!$K35</f>
        <v>1.1672591419464291</v>
      </c>
      <c r="U32" s="240">
        <f>[11]A29!$AH74</f>
        <v>0.8952983656464284</v>
      </c>
      <c r="V32" s="234">
        <f t="shared" si="11"/>
        <v>0.63313443928637392</v>
      </c>
      <c r="W32" s="234">
        <f t="shared" si="12"/>
        <v>0.36686556071362608</v>
      </c>
      <c r="X32" s="235">
        <f t="shared" si="13"/>
        <v>0.53536982262775612</v>
      </c>
      <c r="Y32" s="241">
        <f t="shared" si="45"/>
        <v>0.91590928730159171</v>
      </c>
      <c r="Z32" s="234">
        <f t="shared" si="14"/>
        <v>0.47293750275804852</v>
      </c>
      <c r="AA32" s="234">
        <f t="shared" si="15"/>
        <v>0.21879646140466655</v>
      </c>
      <c r="AB32" s="234">
        <f t="shared" si="95"/>
        <v>0.90750297701962912</v>
      </c>
      <c r="AC32" s="242">
        <f>[11]A28!$K35</f>
        <v>0.54972631175827191</v>
      </c>
      <c r="AD32" s="242">
        <f>[11]A27!$P35</f>
        <v>0.95117423177330951</v>
      </c>
      <c r="AE32" s="234">
        <f t="shared" si="96"/>
        <v>0.19249069735634933</v>
      </c>
      <c r="AF32" s="243">
        <f t="shared" si="46"/>
        <v>0.38690408071963878</v>
      </c>
      <c r="AG32" s="243">
        <f t="shared" ref="AG32:AG45" si="99">((1-AC32-0.1)*$AK32+(1-AD$31-0.1)*$AJ32+(1-AE32)*(1-AB32)*E32+AL32+R32+S32-U32)/B32</f>
        <v>0.35019764536315368</v>
      </c>
      <c r="AH32" s="244">
        <f>[11]A27!$G35</f>
        <v>1.4935603480139905</v>
      </c>
      <c r="AI32" s="239">
        <f>[11]A27!$H35</f>
        <v>0.1522307797672742</v>
      </c>
      <c r="AJ32" s="245">
        <f>[11]A27!$C35</f>
        <v>0.39231682019310438</v>
      </c>
      <c r="AK32" s="235">
        <f>[11]A28!$C35+[11]A28!$D35</f>
        <v>0.80124821093515952</v>
      </c>
      <c r="AL32" s="239">
        <f>[11]A28!$E35</f>
        <v>2.148628993445147E-2</v>
      </c>
      <c r="AM32" s="239">
        <f>[11]A28!$J35</f>
        <v>5.318967054612523E-2</v>
      </c>
      <c r="AN32" s="240">
        <f>[11]A25!$F35-[11]A25!$G35</f>
        <v>0.47891988437024624</v>
      </c>
      <c r="AO32" s="235">
        <f t="shared" si="48"/>
        <v>2.167750499875301</v>
      </c>
      <c r="AP32" s="235">
        <f>[11]A29!$AM74</f>
        <v>1.2528951789892551E-2</v>
      </c>
      <c r="AQ32" s="235">
        <f>[11]A29!$AN74</f>
        <v>0.11887818648112189</v>
      </c>
      <c r="AR32" s="235">
        <f>[11]A29!$AO74</f>
        <v>2.0363433616042865</v>
      </c>
      <c r="AS32" s="235">
        <f t="shared" si="18"/>
        <v>2.9358519733971993</v>
      </c>
      <c r="AT32" s="234">
        <f>[11]A29!$AQ74</f>
        <v>3.5970487830597286</v>
      </c>
      <c r="AU32" s="234">
        <f t="shared" si="98"/>
        <v>1.5065536902127721</v>
      </c>
      <c r="AV32" s="234">
        <f>[11]A29!$AS74</f>
        <v>1.7215226029381472</v>
      </c>
      <c r="AW32" s="234">
        <f t="shared" si="20"/>
        <v>-0.21496891272537511</v>
      </c>
      <c r="AX32" s="234">
        <f t="shared" si="21"/>
        <v>1.1426891813560358</v>
      </c>
      <c r="AY32" s="234">
        <f t="shared" si="92"/>
        <v>2.3827194126006761</v>
      </c>
      <c r="AZ32" s="236">
        <f t="shared" si="23"/>
        <v>5.7413843048282267</v>
      </c>
      <c r="BA32" s="238">
        <f t="shared" si="50"/>
        <v>5.6907512952124453</v>
      </c>
      <c r="BB32" s="238">
        <f t="shared" si="24"/>
        <v>2.4372380134500053</v>
      </c>
      <c r="BC32" s="238">
        <f t="shared" si="25"/>
        <v>1.0857627818871385</v>
      </c>
      <c r="BD32" s="238">
        <f t="shared" si="26"/>
        <v>2.167750499875301</v>
      </c>
      <c r="BE32" s="238">
        <f t="shared" si="27"/>
        <v>0.83526345265950352</v>
      </c>
      <c r="BF32" s="238">
        <f t="shared" si="27"/>
        <v>2.1569861344554906</v>
      </c>
      <c r="BG32" s="245">
        <f t="shared" si="27"/>
        <v>2.6985017080974503</v>
      </c>
      <c r="BH32" s="234">
        <f t="shared" si="27"/>
        <v>6.3803142124196679</v>
      </c>
      <c r="BI32" s="234">
        <f t="shared" si="28"/>
        <v>6.3296812028038865</v>
      </c>
      <c r="BJ32" s="234">
        <f t="shared" si="97"/>
        <v>5.0633009615781432E-2</v>
      </c>
      <c r="BK32" s="235">
        <f>[11]A29!$AW74</f>
        <v>0.42394084843969193</v>
      </c>
      <c r="BL32" s="235">
        <f>[11]A29!$AY74</f>
        <v>0.37330783882391055</v>
      </c>
      <c r="BM32" s="235">
        <f>[11]A29!$AZ74</f>
        <v>0.22734204143524506</v>
      </c>
      <c r="BN32" s="234">
        <f t="shared" si="91"/>
        <v>5.0633009615781377E-2</v>
      </c>
      <c r="BO32" s="236">
        <f t="shared" si="31"/>
        <v>0</v>
      </c>
      <c r="BP32" s="246">
        <f>[11]A29!$C74</f>
        <v>5.9563532175536018</v>
      </c>
      <c r="BQ32" s="247">
        <f t="shared" si="32"/>
        <v>0</v>
      </c>
      <c r="BR32" s="234">
        <f t="shared" si="33"/>
        <v>1.1122751416195196</v>
      </c>
      <c r="BS32" s="234">
        <f t="shared" si="51"/>
        <v>5.897735239154616E-2</v>
      </c>
      <c r="BT32" s="234">
        <f t="shared" si="52"/>
        <v>6.5599042983651323E-2</v>
      </c>
      <c r="BU32" s="234">
        <f t="shared" si="34"/>
        <v>0.13205870259689717</v>
      </c>
      <c r="BV32" s="234">
        <f t="shared" si="35"/>
        <v>0.18990248457877415</v>
      </c>
      <c r="BW32" s="234">
        <f t="shared" si="36"/>
        <v>0.67803881282432843</v>
      </c>
      <c r="BX32" s="234">
        <f t="shared" si="37"/>
        <v>0.32692141955647264</v>
      </c>
      <c r="BY32" s="234">
        <f t="shared" si="38"/>
        <v>1.1672591419464291</v>
      </c>
      <c r="BZ32" s="234">
        <f t="shared" si="39"/>
        <v>0.22734204143524506</v>
      </c>
      <c r="CA32" s="234">
        <f t="shared" si="40"/>
        <v>1.7215226029381472</v>
      </c>
      <c r="CB32" s="234">
        <f t="shared" si="53"/>
        <v>0</v>
      </c>
      <c r="CC32" s="236">
        <v>4.5552561026085456</v>
      </c>
      <c r="CD32" s="238">
        <f t="shared" si="41"/>
        <v>8.2482400284852639E-2</v>
      </c>
      <c r="CE32" s="234">
        <f t="shared" si="54"/>
        <v>4.1795276453531685</v>
      </c>
      <c r="CF32" s="234">
        <f t="shared" si="42"/>
        <v>2.40092245252628</v>
      </c>
      <c r="CG32" s="234">
        <f t="shared" si="42"/>
        <v>2.8291943756007103</v>
      </c>
      <c r="CH32" s="234">
        <f t="shared" si="42"/>
        <v>0.76832201002560052</v>
      </c>
      <c r="CI32" s="234">
        <f t="shared" si="42"/>
        <v>0.73589856482160398</v>
      </c>
      <c r="CJ32" s="234">
        <f t="shared" si="42"/>
        <v>1.3249738007535061</v>
      </c>
      <c r="CK32" s="234">
        <f t="shared" si="42"/>
        <v>1.0505891827738219</v>
      </c>
      <c r="CL32" s="234">
        <v>3.85319559752151</v>
      </c>
      <c r="CM32" s="234">
        <f t="shared" si="55"/>
        <v>2.2326870337402509</v>
      </c>
      <c r="CN32" s="234">
        <f t="shared" si="56"/>
        <v>2.6236493000477905</v>
      </c>
      <c r="CO32" s="234">
        <v>0.70247798573475961</v>
      </c>
      <c r="CP32" s="234">
        <v>0.67754227692747648</v>
      </c>
      <c r="CQ32" s="234">
        <v>1.2436290373855545</v>
      </c>
      <c r="CR32" s="234">
        <v>1.0031407362665312</v>
      </c>
      <c r="CS32" s="234">
        <v>0.32633204783165848</v>
      </c>
      <c r="CT32" s="234">
        <f t="shared" si="57"/>
        <v>0.16823541878602921</v>
      </c>
      <c r="CU32" s="234">
        <f t="shared" si="58"/>
        <v>0.20554507555291987</v>
      </c>
      <c r="CV32" s="234">
        <v>6.5844024290840894E-2</v>
      </c>
      <c r="CW32" s="234">
        <v>5.8356287894127452E-2</v>
      </c>
      <c r="CX32" s="234">
        <v>8.1344763367951517E-2</v>
      </c>
      <c r="CY32" s="234">
        <v>4.7448446507290611E-2</v>
      </c>
      <c r="CZ32" s="234">
        <v>0.37572845725537585</v>
      </c>
      <c r="DA32" s="234">
        <f t="shared" si="59"/>
        <v>0.926704688604986</v>
      </c>
      <c r="DB32" s="234">
        <f t="shared" si="60"/>
        <v>0.25619245930824008</v>
      </c>
      <c r="DC32" s="234">
        <v>2.1836056714140389E-2</v>
      </c>
      <c r="DD32" s="234">
        <v>0.23435640259409968</v>
      </c>
      <c r="DE32" s="234">
        <v>0.80716869065785024</v>
      </c>
      <c r="DF32" s="234">
        <v>5.3625010596813724E-2</v>
      </c>
      <c r="DG32" s="234">
        <f t="shared" si="61"/>
        <v>1.2661907638182432</v>
      </c>
      <c r="DH32" s="234">
        <f t="shared" si="62"/>
        <v>5.5254823139199738</v>
      </c>
      <c r="DI32" s="234">
        <v>0.27063209986436082</v>
      </c>
      <c r="DJ32" s="234">
        <v>5.2548502140556126</v>
      </c>
      <c r="DK32" s="234">
        <v>6.7380480671414036</v>
      </c>
      <c r="DL32" s="234">
        <v>2.3366954899966093</v>
      </c>
      <c r="DM32" s="234">
        <f t="shared" si="63"/>
        <v>8.6108691488289253</v>
      </c>
      <c r="DN32" s="234">
        <f t="shared" si="64"/>
        <v>8.5958059405730758</v>
      </c>
      <c r="DO32" s="234">
        <f t="shared" si="65"/>
        <v>-0.15829862877246526</v>
      </c>
      <c r="DP32" s="234">
        <v>0.56290161919294679</v>
      </c>
      <c r="DQ32" s="234">
        <v>0.72120024796541204</v>
      </c>
      <c r="DR32" s="234">
        <f t="shared" si="66"/>
        <v>4.5938179049495087</v>
      </c>
      <c r="DS32" s="234">
        <f t="shared" si="67"/>
        <v>1.8711681913450928</v>
      </c>
      <c r="DT32" s="234">
        <f t="shared" si="68"/>
        <v>8.3901411101113127E-2</v>
      </c>
      <c r="DU32" s="234">
        <f t="shared" si="69"/>
        <v>0.15699365166137094</v>
      </c>
      <c r="DV32" s="234">
        <f t="shared" si="70"/>
        <v>4.2627849575612924</v>
      </c>
      <c r="DW32" s="234">
        <f t="shared" si="71"/>
        <v>7.5282796687381068E-2</v>
      </c>
      <c r="DX32" s="234">
        <v>3.9418705842791795</v>
      </c>
      <c r="DY32" s="234">
        <v>3.9007292238480193</v>
      </c>
      <c r="DZ32" s="234">
        <v>2.5281108227334155</v>
      </c>
      <c r="EA32" s="234">
        <v>0.54123921406433817</v>
      </c>
      <c r="EB32" s="234">
        <v>1.9138576151789422</v>
      </c>
      <c r="EC32" s="234">
        <v>4.1141360431160207E-2</v>
      </c>
      <c r="ED32" s="234">
        <v>1.9339703344184951E-2</v>
      </c>
      <c r="EE32" s="234">
        <v>9.756234199859529E-3</v>
      </c>
      <c r="EF32" s="234">
        <v>3.1557891286834783E-2</v>
      </c>
      <c r="EG32" s="234">
        <v>0.32091437328211309</v>
      </c>
      <c r="EH32" s="234">
        <v>0.74901873809375785</v>
      </c>
      <c r="EI32" s="234">
        <v>0.93456715882186014</v>
      </c>
      <c r="EJ32" s="234">
        <v>0.50646279401021543</v>
      </c>
      <c r="EK32" s="234">
        <f t="shared" si="72"/>
        <v>7.8650822362090533E-2</v>
      </c>
      <c r="EL32" s="234">
        <v>1.8681443684280341</v>
      </c>
      <c r="EM32" s="234">
        <v>0.59536684548453023</v>
      </c>
      <c r="EN32" s="234">
        <v>1.7894935460659436</v>
      </c>
      <c r="EO32" s="234">
        <v>0.51270737162307733</v>
      </c>
      <c r="EP32" s="234">
        <v>0.80613141132032506</v>
      </c>
      <c r="EQ32" s="234">
        <v>1.6937977516605482</v>
      </c>
      <c r="ER32" s="234">
        <v>8.0593932884760893</v>
      </c>
      <c r="ES32" s="234">
        <v>7.1717269481358663</v>
      </c>
      <c r="ET32" s="234">
        <f t="shared" si="73"/>
        <v>4.9902670158319067</v>
      </c>
      <c r="EU32" s="234">
        <f t="shared" si="74"/>
        <v>9.6236052486118595</v>
      </c>
      <c r="EV32" s="234">
        <f t="shared" si="75"/>
        <v>9.544955895562147</v>
      </c>
      <c r="EW32" s="234">
        <f t="shared" si="76"/>
        <v>1.9127144630297799</v>
      </c>
      <c r="EX32" s="234">
        <f t="shared" si="77"/>
        <v>0.18748054633735445</v>
      </c>
      <c r="EY32" s="234">
        <f t="shared" si="78"/>
        <v>0.35859675251618267</v>
      </c>
      <c r="FA32" s="234">
        <v>5.0617000000000001</v>
      </c>
      <c r="FB32" s="234">
        <v>0.34279999999999999</v>
      </c>
      <c r="FC32" s="234">
        <v>5.4045000000000005</v>
      </c>
      <c r="FD32" s="234">
        <f t="shared" si="79"/>
        <v>6.342862429456933E-2</v>
      </c>
      <c r="FE32" s="234">
        <v>-0.1166</v>
      </c>
      <c r="FF32" s="234">
        <v>3.4427999999999996</v>
      </c>
      <c r="FG32" s="234">
        <v>5.8380999999999998</v>
      </c>
      <c r="FH32" s="234">
        <v>0.47670000000000001</v>
      </c>
      <c r="FI32" s="234">
        <v>6.3147000000000002</v>
      </c>
      <c r="FJ32" s="234">
        <f t="shared" si="80"/>
        <v>7.5490522115064851E-2</v>
      </c>
      <c r="FK32" s="234">
        <v>0.44030000000000002</v>
      </c>
      <c r="FL32" s="234">
        <v>0.52170000000000005</v>
      </c>
      <c r="FM32" s="234">
        <v>13.367100000000001</v>
      </c>
      <c r="FN32" s="234">
        <v>1.0222</v>
      </c>
      <c r="FO32" s="234">
        <v>10.363800000000001</v>
      </c>
      <c r="FP32" s="234">
        <v>1.9811000000000001</v>
      </c>
      <c r="FQ32" s="234">
        <f t="shared" si="81"/>
        <v>2.2754834536293069</v>
      </c>
      <c r="FR32" s="234">
        <f t="shared" si="82"/>
        <v>3.9028659918755752E-2</v>
      </c>
      <c r="FS32" s="234">
        <f t="shared" si="83"/>
        <v>8.8809069862454043E-2</v>
      </c>
      <c r="FT32" s="234">
        <v>3.5987</v>
      </c>
      <c r="FU32" s="234">
        <v>0.2114</v>
      </c>
      <c r="FV32" s="234">
        <v>3.8100999999999998</v>
      </c>
      <c r="FW32" s="234">
        <f t="shared" si="84"/>
        <v>5.5484108028660668E-2</v>
      </c>
      <c r="FX32" s="234">
        <v>-1.3000000000000001E-2</v>
      </c>
      <c r="FY32" s="234">
        <v>2.0813999999999999</v>
      </c>
      <c r="FZ32" s="234">
        <v>8.0924999999999994</v>
      </c>
      <c r="GA32" s="234">
        <v>0.85589999999999999</v>
      </c>
      <c r="GB32" s="234">
        <v>6.5110000000000001</v>
      </c>
      <c r="GC32" s="234">
        <v>0.72560000000000002</v>
      </c>
      <c r="GD32" s="234">
        <f t="shared" si="85"/>
        <v>2.1167377259292199</v>
      </c>
      <c r="GE32" s="234">
        <f t="shared" si="86"/>
        <v>0.25720111214087121</v>
      </c>
      <c r="GF32" s="234">
        <f t="shared" si="87"/>
        <v>0.54442729721953398</v>
      </c>
      <c r="GG32" s="248">
        <v>2.1930141625153912</v>
      </c>
      <c r="GH32" s="248">
        <v>1.5625556835055607</v>
      </c>
      <c r="GI32" s="248">
        <f t="shared" si="88"/>
        <v>3.7555698460209519</v>
      </c>
      <c r="GJ32" s="248">
        <f t="shared" si="89"/>
        <v>0.41606353964128706</v>
      </c>
      <c r="GK32" s="248">
        <v>0.34329222097639317</v>
      </c>
      <c r="GL32" s="248">
        <v>1.463903451619746</v>
      </c>
      <c r="GM32" s="248">
        <v>1.1206112306433529</v>
      </c>
    </row>
    <row r="33" spans="1:195" ht="15">
      <c r="A33" s="129">
        <v>2003</v>
      </c>
      <c r="B33" s="234">
        <f t="shared" si="43"/>
        <v>5.977913825984448</v>
      </c>
      <c r="C33" s="234">
        <f t="shared" si="44"/>
        <v>5.8951376851157686</v>
      </c>
      <c r="D33" s="234">
        <f t="shared" si="93"/>
        <v>0.74820536476757438</v>
      </c>
      <c r="E33" s="234">
        <f t="shared" si="94"/>
        <v>2.1156318689997256</v>
      </c>
      <c r="F33" s="234">
        <f t="shared" si="2"/>
        <v>3.0313004513484683</v>
      </c>
      <c r="G33" s="235">
        <f t="shared" si="3"/>
        <v>8.2776140868679404E-2</v>
      </c>
      <c r="H33" s="236">
        <f t="shared" si="4"/>
        <v>3.9450045553674862</v>
      </c>
      <c r="I33" s="237">
        <f t="shared" si="5"/>
        <v>0.43638339714960545</v>
      </c>
      <c r="J33" s="238">
        <f t="shared" si="6"/>
        <v>1.9844200804757721</v>
      </c>
      <c r="K33" s="239">
        <f>[11]A29!$N75</f>
        <v>0.1304767419591209</v>
      </c>
      <c r="L33" s="239">
        <f>[11]A29!$O75</f>
        <v>1.550699029005316</v>
      </c>
      <c r="M33" s="239">
        <f>[11]A23!$K35</f>
        <v>0.34813295710386033</v>
      </c>
      <c r="N33" s="240">
        <f>[11]A29!$S75</f>
        <v>0.15697469322232815</v>
      </c>
      <c r="O33" s="236">
        <f t="shared" si="7"/>
        <v>2.0329092706169618</v>
      </c>
      <c r="P33" s="237">
        <f t="shared" si="8"/>
        <v>0.31182196761796893</v>
      </c>
      <c r="Q33" s="238">
        <f t="shared" si="9"/>
        <v>0.13121178852395354</v>
      </c>
      <c r="R33" s="238">
        <f t="shared" si="10"/>
        <v>0.54044034354792303</v>
      </c>
      <c r="S33" s="239">
        <f>[11]A29!$AD75</f>
        <v>1.9963838908783693</v>
      </c>
      <c r="T33" s="239">
        <f>[11]A25!$K36</f>
        <v>1.0989959923158583</v>
      </c>
      <c r="U33" s="240">
        <f>[11]A29!$AH75</f>
        <v>0.94694871995125296</v>
      </c>
      <c r="V33" s="234">
        <f t="shared" si="11"/>
        <v>0.65992998062627972</v>
      </c>
      <c r="W33" s="234">
        <f t="shared" si="12"/>
        <v>0.34007001937372033</v>
      </c>
      <c r="X33" s="235">
        <f t="shared" si="13"/>
        <v>0.58324013392387986</v>
      </c>
      <c r="Y33" s="241">
        <f t="shared" si="45"/>
        <v>0.93797985819433194</v>
      </c>
      <c r="Z33" s="234">
        <f t="shared" si="14"/>
        <v>0.48945523098290727</v>
      </c>
      <c r="AA33" s="234">
        <f t="shared" si="15"/>
        <v>0.24056802764083843</v>
      </c>
      <c r="AB33" s="234">
        <f t="shared" si="95"/>
        <v>0.92467251945421258</v>
      </c>
      <c r="AC33" s="242">
        <f>[11]A28!$K36</f>
        <v>0.59999999999999987</v>
      </c>
      <c r="AD33" s="242">
        <f>[11]A27!$P36</f>
        <v>1</v>
      </c>
      <c r="AE33" s="234">
        <f t="shared" si="96"/>
        <v>0.17665981450196733</v>
      </c>
      <c r="AF33" s="243">
        <f t="shared" si="46"/>
        <v>0.35848869899171615</v>
      </c>
      <c r="AG33" s="243">
        <f t="shared" si="99"/>
        <v>0.32790347293147154</v>
      </c>
      <c r="AH33" s="244">
        <f>[11]A27!$G36</f>
        <v>1.6106729469438301</v>
      </c>
      <c r="AI33" s="239">
        <f>[11]A27!$H36</f>
        <v>0.13121178852395335</v>
      </c>
      <c r="AJ33" s="245">
        <f>[11]A27!$C36</f>
        <v>0.37374713353194194</v>
      </c>
      <c r="AK33" s="235">
        <f>[11]A28!$C36+[11]A28!$D36</f>
        <v>0.72730566191600921</v>
      </c>
      <c r="AL33" s="239">
        <f>[11]A28!$E36</f>
        <v>2.0899702851565154E-2</v>
      </c>
      <c r="AM33" s="239">
        <f>[11]A28!$J36</f>
        <v>9.9930588146613111E-2</v>
      </c>
      <c r="AN33" s="240">
        <f>[11]A25!$F36-[11]A25!$G36</f>
        <v>0.44050975540130993</v>
      </c>
      <c r="AO33" s="235">
        <f t="shared" si="48"/>
        <v>2.2070395751924217</v>
      </c>
      <c r="AP33" s="235">
        <f>[11]A29!$AM75</f>
        <v>1.1393990326409762E-2</v>
      </c>
      <c r="AQ33" s="235">
        <f>[11]A29!$AN75</f>
        <v>0.10288127007362817</v>
      </c>
      <c r="AR33" s="235">
        <f>[11]A29!$AO75</f>
        <v>2.0927643147923836</v>
      </c>
      <c r="AS33" s="235">
        <f t="shared" si="18"/>
        <v>3.1182155397167479</v>
      </c>
      <c r="AT33" s="234">
        <f>[11]A29!$AQ75</f>
        <v>3.7922893846046501</v>
      </c>
      <c r="AU33" s="234">
        <f t="shared" si="98"/>
        <v>1.5329657303045194</v>
      </c>
      <c r="AV33" s="234">
        <f>[11]A29!$AS75</f>
        <v>1.6863095209535224</v>
      </c>
      <c r="AW33" s="234">
        <f t="shared" si="20"/>
        <v>-0.15334379064900294</v>
      </c>
      <c r="AX33" s="234">
        <f t="shared" si="21"/>
        <v>1.1000308014834368</v>
      </c>
      <c r="AY33" s="234">
        <f t="shared" si="92"/>
        <v>2.3603833658414244</v>
      </c>
      <c r="AZ33" s="236">
        <f t="shared" si="23"/>
        <v>5.8245700353354453</v>
      </c>
      <c r="BA33" s="238">
        <f t="shared" si="50"/>
        <v>5.7417938944667659</v>
      </c>
      <c r="BB33" s="238">
        <f t="shared" si="24"/>
        <v>2.5512802195844988</v>
      </c>
      <c r="BC33" s="238">
        <f t="shared" si="25"/>
        <v>0.98347409968984545</v>
      </c>
      <c r="BD33" s="238">
        <f t="shared" si="26"/>
        <v>2.2070395751924217</v>
      </c>
      <c r="BE33" s="238">
        <f t="shared" si="27"/>
        <v>0.75959935509398413</v>
      </c>
      <c r="BF33" s="238">
        <f t="shared" si="27"/>
        <v>2.2185131390733539</v>
      </c>
      <c r="BG33" s="245">
        <f t="shared" si="27"/>
        <v>2.7636814002994274</v>
      </c>
      <c r="BH33" s="234">
        <f t="shared" si="27"/>
        <v>6.6652984596004332</v>
      </c>
      <c r="BI33" s="234">
        <f t="shared" si="28"/>
        <v>6.5825223187317539</v>
      </c>
      <c r="BJ33" s="234">
        <f t="shared" si="97"/>
        <v>8.2776140868679349E-2</v>
      </c>
      <c r="BK33" s="235">
        <f>[11]A29!$AW75</f>
        <v>0.46052349613552801</v>
      </c>
      <c r="BL33" s="235">
        <f>[11]A29!$AY75</f>
        <v>0.37774735526684861</v>
      </c>
      <c r="BM33" s="235">
        <f>[11]A29!$AZ75</f>
        <v>0.2391805715338034</v>
      </c>
      <c r="BN33" s="234">
        <f t="shared" si="91"/>
        <v>8.2776140868679404E-2</v>
      </c>
      <c r="BO33" s="236">
        <f t="shared" si="31"/>
        <v>0</v>
      </c>
      <c r="BP33" s="246">
        <f>[11]A29!$C75</f>
        <v>5.977913825984448</v>
      </c>
      <c r="BQ33" s="247">
        <f t="shared" si="32"/>
        <v>0</v>
      </c>
      <c r="BR33" s="234">
        <f t="shared" si="33"/>
        <v>1.1464226058471341</v>
      </c>
      <c r="BS33" s="234">
        <f t="shared" si="51"/>
        <v>5.738641465626336E-2</v>
      </c>
      <c r="BT33" s="234">
        <f t="shared" si="52"/>
        <v>6.5789083030457607E-2</v>
      </c>
      <c r="BU33" s="234">
        <f t="shared" si="34"/>
        <v>0.14183669638451601</v>
      </c>
      <c r="BV33" s="234">
        <f t="shared" si="35"/>
        <v>0.20644665334452292</v>
      </c>
      <c r="BW33" s="234">
        <f t="shared" si="36"/>
        <v>0.65171665027096093</v>
      </c>
      <c r="BX33" s="234">
        <f t="shared" si="37"/>
        <v>0.34813295710386033</v>
      </c>
      <c r="BY33" s="234">
        <f t="shared" si="38"/>
        <v>1.0989959923158583</v>
      </c>
      <c r="BZ33" s="234">
        <f t="shared" si="39"/>
        <v>0.2391805715338034</v>
      </c>
      <c r="CA33" s="234">
        <f t="shared" si="40"/>
        <v>1.6863095209535224</v>
      </c>
      <c r="CB33" s="234">
        <f t="shared" si="53"/>
        <v>0</v>
      </c>
      <c r="CC33" s="236">
        <v>4.5810866647123438</v>
      </c>
      <c r="CD33" s="238">
        <f t="shared" si="41"/>
        <v>7.8006455163139213E-2</v>
      </c>
      <c r="CE33" s="234">
        <f t="shared" si="54"/>
        <v>4.2237323332030057</v>
      </c>
      <c r="CF33" s="234">
        <f t="shared" si="42"/>
        <v>2.5132009184728616</v>
      </c>
      <c r="CG33" s="234">
        <f t="shared" si="42"/>
        <v>2.8193358793598149</v>
      </c>
      <c r="CH33" s="234">
        <f t="shared" si="42"/>
        <v>0.72965036410040118</v>
      </c>
      <c r="CI33" s="234">
        <f t="shared" si="42"/>
        <v>0.74840150139374151</v>
      </c>
      <c r="CJ33" s="234">
        <f t="shared" si="42"/>
        <v>1.3412840138656721</v>
      </c>
      <c r="CK33" s="234">
        <f t="shared" si="42"/>
        <v>1.1088044646296706</v>
      </c>
      <c r="CL33" s="234">
        <v>3.8936009472213748</v>
      </c>
      <c r="CM33" s="234">
        <f t="shared" si="55"/>
        <v>2.3405401350337587</v>
      </c>
      <c r="CN33" s="234">
        <f t="shared" si="56"/>
        <v>2.6129873647717079</v>
      </c>
      <c r="CO33" s="234">
        <v>0.66678938713755487</v>
      </c>
      <c r="CP33" s="234">
        <v>0.68823686573455634</v>
      </c>
      <c r="CQ33" s="234">
        <v>1.2579611118995966</v>
      </c>
      <c r="CR33" s="234">
        <v>1.0599265525840917</v>
      </c>
      <c r="CS33" s="234">
        <v>0.330131385981631</v>
      </c>
      <c r="CT33" s="234">
        <f t="shared" si="57"/>
        <v>0.17266078343910296</v>
      </c>
      <c r="CU33" s="234">
        <f t="shared" si="58"/>
        <v>0.20634851458810699</v>
      </c>
      <c r="CV33" s="234">
        <v>6.2860976962846302E-2</v>
      </c>
      <c r="CW33" s="234">
        <v>6.0164635659185152E-2</v>
      </c>
      <c r="CX33" s="234">
        <v>8.332290196607553E-2</v>
      </c>
      <c r="CY33" s="234">
        <v>4.8877912045578967E-2</v>
      </c>
      <c r="CZ33" s="234">
        <v>0.35735433150933843</v>
      </c>
      <c r="DA33" s="234">
        <f t="shared" si="59"/>
        <v>0.95079708408937524</v>
      </c>
      <c r="DB33" s="234">
        <f t="shared" si="60"/>
        <v>0.25274386164108592</v>
      </c>
      <c r="DC33" s="234">
        <v>2.1696285557875953E-2</v>
      </c>
      <c r="DD33" s="234">
        <v>0.23104757608320994</v>
      </c>
      <c r="DE33" s="234">
        <v>0.84618661422112273</v>
      </c>
      <c r="DF33" s="234">
        <v>9.7414336692279585E-2</v>
      </c>
      <c r="DG33" s="234">
        <f t="shared" si="61"/>
        <v>1.2529895987510393</v>
      </c>
      <c r="DH33" s="234">
        <f t="shared" si="62"/>
        <v>5.6128058028020513</v>
      </c>
      <c r="DI33" s="234">
        <v>0.25073361245716835</v>
      </c>
      <c r="DJ33" s="234">
        <v>5.3620721903448834</v>
      </c>
      <c r="DK33" s="234">
        <v>6.7683810648608107</v>
      </c>
      <c r="DL33" s="234">
        <v>2.3000699499199122</v>
      </c>
      <c r="DM33" s="234">
        <f t="shared" si="63"/>
        <v>8.6848855438029524</v>
      </c>
      <c r="DN33" s="234">
        <f t="shared" si="64"/>
        <v>8.7233721437116039</v>
      </c>
      <c r="DO33" s="234">
        <f t="shared" si="65"/>
        <v>-0.15919233186675041</v>
      </c>
      <c r="DP33" s="234">
        <v>0.61182280367389141</v>
      </c>
      <c r="DQ33" s="234">
        <v>0.77101513554064183</v>
      </c>
      <c r="DR33" s="234">
        <f t="shared" si="66"/>
        <v>4.7169876013132761</v>
      </c>
      <c r="DS33" s="234">
        <f t="shared" si="67"/>
        <v>1.84935235812002</v>
      </c>
      <c r="DT33" s="234">
        <f t="shared" si="68"/>
        <v>8.83849872318518E-2</v>
      </c>
      <c r="DU33" s="234">
        <f t="shared" si="69"/>
        <v>0.16345498455963298</v>
      </c>
      <c r="DV33" s="234">
        <f t="shared" si="70"/>
        <v>4.5543556998162398</v>
      </c>
      <c r="DW33" s="234">
        <f t="shared" si="71"/>
        <v>7.3231145243658952E-2</v>
      </c>
      <c r="DX33" s="234">
        <v>4.2208350160717103</v>
      </c>
      <c r="DY33" s="234">
        <v>4.177354342426935</v>
      </c>
      <c r="DZ33" s="234">
        <v>2.7990585969862871</v>
      </c>
      <c r="EA33" s="234">
        <v>0.55808312620741873</v>
      </c>
      <c r="EB33" s="234">
        <v>1.936378871648067</v>
      </c>
      <c r="EC33" s="234">
        <v>4.3480673644775557E-2</v>
      </c>
      <c r="ED33" s="234">
        <v>2.1699855516582944E-2</v>
      </c>
      <c r="EE33" s="234">
        <v>9.9994162004649698E-3</v>
      </c>
      <c r="EF33" s="234">
        <v>3.1780234328657585E-2</v>
      </c>
      <c r="EG33" s="234">
        <v>0.33352068374452903</v>
      </c>
      <c r="EH33" s="234">
        <v>0.80216506370493579</v>
      </c>
      <c r="EI33" s="234">
        <v>0.97881185024296291</v>
      </c>
      <c r="EJ33" s="234">
        <v>0.51016747028255627</v>
      </c>
      <c r="EK33" s="234">
        <f t="shared" si="72"/>
        <v>1.3078138684139429E-3</v>
      </c>
      <c r="EL33" s="234">
        <v>1.8423506277710244</v>
      </c>
      <c r="EM33" s="234">
        <v>0.52615245755127416</v>
      </c>
      <c r="EN33" s="234">
        <v>1.8410428139026105</v>
      </c>
      <c r="EO33" s="234">
        <v>0.48772238276054347</v>
      </c>
      <c r="EP33" s="234">
        <v>0.87152529774044152</v>
      </c>
      <c r="EQ33" s="234">
        <v>1.8016493101542694</v>
      </c>
      <c r="ER33" s="234">
        <v>8.0369918225686234</v>
      </c>
      <c r="ES33" s="234">
        <v>7.106867810154796</v>
      </c>
      <c r="ET33" s="234">
        <f t="shared" si="73"/>
        <v>5.4245728263620752</v>
      </c>
      <c r="EU33" s="234">
        <f t="shared" si="74"/>
        <v>9.5851943864140772</v>
      </c>
      <c r="EV33" s="234">
        <f t="shared" si="75"/>
        <v>9.5838862152194704</v>
      </c>
      <c r="EW33" s="234">
        <f t="shared" si="76"/>
        <v>1.7667540877401748</v>
      </c>
      <c r="EX33" s="234">
        <f t="shared" si="77"/>
        <v>0.1920977328569474</v>
      </c>
      <c r="EY33" s="234">
        <f t="shared" si="78"/>
        <v>0.33938945477063193</v>
      </c>
      <c r="FA33" s="234">
        <v>5.0693000000000001</v>
      </c>
      <c r="FB33" s="234">
        <v>0.32780000000000004</v>
      </c>
      <c r="FC33" s="234">
        <v>5.3972000000000007</v>
      </c>
      <c r="FD33" s="234">
        <f t="shared" si="79"/>
        <v>6.0735196027569847E-2</v>
      </c>
      <c r="FE33" s="234">
        <v>-7.6499999999999999E-2</v>
      </c>
      <c r="FF33" s="234">
        <v>3.3785000000000003</v>
      </c>
      <c r="FG33" s="234">
        <v>5.8071000000000002</v>
      </c>
      <c r="FH33" s="234">
        <v>0.41049999999999998</v>
      </c>
      <c r="FI33" s="234">
        <v>6.2176</v>
      </c>
      <c r="FJ33" s="234">
        <f t="shared" si="80"/>
        <v>6.6022259392691712E-2</v>
      </c>
      <c r="FK33" s="234">
        <v>0.43130000000000002</v>
      </c>
      <c r="FL33" s="234">
        <v>0.54380000000000006</v>
      </c>
      <c r="FM33" s="234">
        <v>13.507100000000001</v>
      </c>
      <c r="FN33" s="234">
        <v>1.0021</v>
      </c>
      <c r="FO33" s="234">
        <v>10.4428</v>
      </c>
      <c r="FP33" s="234">
        <v>2.0621999999999998</v>
      </c>
      <c r="FQ33" s="234">
        <f t="shared" si="81"/>
        <v>2.3343241795275049</v>
      </c>
      <c r="FR33" s="234">
        <f t="shared" si="82"/>
        <v>4.0260307541959417E-2</v>
      </c>
      <c r="FS33" s="234">
        <f t="shared" si="83"/>
        <v>9.3980609370409432E-2</v>
      </c>
      <c r="FT33" s="234">
        <v>3.6830000000000003</v>
      </c>
      <c r="FU33" s="234">
        <v>0.1656</v>
      </c>
      <c r="FV33" s="234">
        <v>3.8486000000000002</v>
      </c>
      <c r="FW33" s="234">
        <f t="shared" si="84"/>
        <v>4.3028633788910246E-2</v>
      </c>
      <c r="FX33" s="234">
        <v>-5.2999999999999999E-2</v>
      </c>
      <c r="FY33" s="234">
        <v>2.1766999999999999</v>
      </c>
      <c r="FZ33" s="234">
        <v>8.1163000000000007</v>
      </c>
      <c r="GA33" s="234">
        <v>0.85819999999999996</v>
      </c>
      <c r="GB33" s="234">
        <v>6.4958</v>
      </c>
      <c r="GC33" s="234">
        <v>0.76230000000000009</v>
      </c>
      <c r="GD33" s="234">
        <f t="shared" si="85"/>
        <v>2.0802491285626412</v>
      </c>
      <c r="GE33" s="234">
        <f t="shared" si="86"/>
        <v>0.26818870667668759</v>
      </c>
      <c r="GF33" s="234">
        <f t="shared" si="87"/>
        <v>0.55789932335452119</v>
      </c>
      <c r="GG33" s="248">
        <v>2.1719896911896988</v>
      </c>
      <c r="GH33" s="248">
        <v>1.5890367062831126</v>
      </c>
      <c r="GI33" s="248">
        <f t="shared" si="88"/>
        <v>3.7610263974728113</v>
      </c>
      <c r="GJ33" s="248">
        <f t="shared" si="89"/>
        <v>0.42250081183978178</v>
      </c>
      <c r="GK33" s="248">
        <v>0.40664439629577065</v>
      </c>
      <c r="GL33" s="248">
        <v>1.6071997555231776</v>
      </c>
      <c r="GM33" s="248">
        <v>1.200555359227407</v>
      </c>
    </row>
    <row r="34" spans="1:195" ht="15">
      <c r="A34" s="129">
        <v>2004</v>
      </c>
      <c r="B34" s="234">
        <f t="shared" si="43"/>
        <v>6.0138242162302671</v>
      </c>
      <c r="C34" s="234">
        <f t="shared" si="44"/>
        <v>5.8930224477791686</v>
      </c>
      <c r="D34" s="234">
        <f t="shared" si="93"/>
        <v>0.68899807816724834</v>
      </c>
      <c r="E34" s="234">
        <f t="shared" si="94"/>
        <v>2.1801231001231738</v>
      </c>
      <c r="F34" s="234">
        <f t="shared" si="2"/>
        <v>3.0239012694887468</v>
      </c>
      <c r="G34" s="235">
        <f t="shared" si="3"/>
        <v>0.12080176845109813</v>
      </c>
      <c r="H34" s="236">
        <f t="shared" si="4"/>
        <v>4.0095586513209973</v>
      </c>
      <c r="I34" s="237">
        <f t="shared" si="5"/>
        <v>0.40176196003121856</v>
      </c>
      <c r="J34" s="238">
        <f t="shared" si="6"/>
        <v>2.0596495729643163</v>
      </c>
      <c r="K34" s="239">
        <f>[11]A29!$N76</f>
        <v>0.12785172703365522</v>
      </c>
      <c r="L34" s="239">
        <f>[11]A29!$O76</f>
        <v>1.6082057793740443</v>
      </c>
      <c r="M34" s="239">
        <f>[11]A23!$K36</f>
        <v>0.39540715944984806</v>
      </c>
      <c r="N34" s="240">
        <f>[11]A29!$S76</f>
        <v>0.18791038808223681</v>
      </c>
      <c r="O34" s="236">
        <f t="shared" si="7"/>
        <v>2.0042655649092698</v>
      </c>
      <c r="P34" s="237">
        <f t="shared" si="8"/>
        <v>0.28723611813602978</v>
      </c>
      <c r="Q34" s="238">
        <f t="shared" si="9"/>
        <v>0.12047352715885744</v>
      </c>
      <c r="R34" s="238">
        <f t="shared" si="10"/>
        <v>0.55480012224828001</v>
      </c>
      <c r="S34" s="239">
        <f>[11]A29!$AD76</f>
        <v>2.0216689590012367</v>
      </c>
      <c r="T34" s="239">
        <f>[11]A25!$K37</f>
        <v>1.0883576422935666</v>
      </c>
      <c r="U34" s="240">
        <f>[11]A29!$AH76</f>
        <v>0.97991316163513464</v>
      </c>
      <c r="V34" s="234">
        <f t="shared" si="11"/>
        <v>0.66672361997211271</v>
      </c>
      <c r="W34" s="234">
        <f t="shared" si="12"/>
        <v>0.33327638002788729</v>
      </c>
      <c r="X34" s="235">
        <f t="shared" si="13"/>
        <v>0.58311042187507278</v>
      </c>
      <c r="Y34" s="241">
        <f t="shared" si="45"/>
        <v>0.94474003456407996</v>
      </c>
      <c r="Z34" s="234">
        <f t="shared" si="14"/>
        <v>0.49230312040518887</v>
      </c>
      <c r="AA34" s="234">
        <f t="shared" si="15"/>
        <v>0.26648910864123954</v>
      </c>
      <c r="AB34" s="234">
        <f t="shared" si="95"/>
        <v>0.93451167760149423</v>
      </c>
      <c r="AC34" s="242">
        <f>[11]A28!$K37</f>
        <v>0.60000000000000009</v>
      </c>
      <c r="AD34" s="242">
        <f>[11]A27!$P37</f>
        <v>1</v>
      </c>
      <c r="AE34" s="234">
        <f t="shared" si="96"/>
        <v>0.156185967023933</v>
      </c>
      <c r="AF34" s="243">
        <f t="shared" si="46"/>
        <v>0.35007281213204716</v>
      </c>
      <c r="AG34" s="243">
        <f t="shared" si="99"/>
        <v>0.32214197964232966</v>
      </c>
      <c r="AH34" s="244">
        <f>[11]A27!$G37</f>
        <v>1.7191449383403636</v>
      </c>
      <c r="AI34" s="239">
        <f>[11]A27!$H37</f>
        <v>0.1204735271588576</v>
      </c>
      <c r="AJ34" s="245">
        <f>[11]A27!$C37</f>
        <v>0.34050463462395258</v>
      </c>
      <c r="AK34" s="235">
        <f>[11]A28!$C37+[11]A28!$D37</f>
        <v>0.66960326671869752</v>
      </c>
      <c r="AL34" s="239">
        <f>[11]A28!$E37</f>
        <v>1.9394811448550802E-2</v>
      </c>
      <c r="AM34" s="239">
        <f>[11]A28!$J37</f>
        <v>0.12954441641259559</v>
      </c>
      <c r="AN34" s="240">
        <f>[11]A25!$F37-[11]A25!$G37</f>
        <v>0.42525570583568439</v>
      </c>
      <c r="AO34" s="235">
        <f t="shared" si="48"/>
        <v>2.2379369214021376</v>
      </c>
      <c r="AP34" s="235">
        <f>[11]A29!$AM76</f>
        <v>1.0492356520313426E-2</v>
      </c>
      <c r="AQ34" s="235">
        <f>[11]A29!$AN76</f>
        <v>0.10172200810251433</v>
      </c>
      <c r="AR34" s="235">
        <f>[11]A29!$AO76</f>
        <v>2.1257225567793099</v>
      </c>
      <c r="AS34" s="235">
        <f t="shared" si="18"/>
        <v>3.4213700029121026</v>
      </c>
      <c r="AT34" s="234">
        <f>[11]A29!$AQ76</f>
        <v>4.0370423769044184</v>
      </c>
      <c r="AU34" s="234">
        <f t="shared" si="98"/>
        <v>1.6222645474098218</v>
      </c>
      <c r="AV34" s="234">
        <f>[11]A29!$AS76</f>
        <v>1.7255770462144959</v>
      </c>
      <c r="AW34" s="234">
        <f t="shared" si="20"/>
        <v>-0.10331249880467408</v>
      </c>
      <c r="AX34" s="234">
        <f t="shared" si="21"/>
        <v>1.0636841253602116</v>
      </c>
      <c r="AY34" s="234">
        <f t="shared" si="92"/>
        <v>2.3412494202068119</v>
      </c>
      <c r="AZ34" s="236">
        <f t="shared" si="23"/>
        <v>5.9105117174255932</v>
      </c>
      <c r="BA34" s="238">
        <f t="shared" si="50"/>
        <v>5.7897099489744956</v>
      </c>
      <c r="BB34" s="238">
        <f t="shared" si="24"/>
        <v>2.5892632600291901</v>
      </c>
      <c r="BC34" s="238">
        <f t="shared" si="25"/>
        <v>0.9625097675431673</v>
      </c>
      <c r="BD34" s="238">
        <f t="shared" si="26"/>
        <v>2.2379369214021376</v>
      </c>
      <c r="BE34" s="238">
        <f t="shared" si="27"/>
        <v>0.69949043468756178</v>
      </c>
      <c r="BF34" s="238">
        <f t="shared" si="27"/>
        <v>2.2818451082256881</v>
      </c>
      <c r="BG34" s="245">
        <f t="shared" si="27"/>
        <v>2.8083744060612452</v>
      </c>
      <c r="BH34" s="234">
        <f t="shared" si="27"/>
        <v>7.051244741287384</v>
      </c>
      <c r="BI34" s="234">
        <f t="shared" si="28"/>
        <v>6.9304429728362855</v>
      </c>
      <c r="BJ34" s="234">
        <f t="shared" si="97"/>
        <v>0.12080176845109847</v>
      </c>
      <c r="BK34" s="235">
        <f>[11]A29!$AW76</f>
        <v>0.49764178785446528</v>
      </c>
      <c r="BL34" s="235">
        <f>[11]A29!$AY76</f>
        <v>0.37684001940336714</v>
      </c>
      <c r="BM34" s="235">
        <f>[11]A29!$AZ76</f>
        <v>0.24181224447108129</v>
      </c>
      <c r="BN34" s="234">
        <f t="shared" si="91"/>
        <v>0.12080176845109813</v>
      </c>
      <c r="BO34" s="236">
        <f t="shared" si="31"/>
        <v>0</v>
      </c>
      <c r="BP34" s="246">
        <f>[11]A29!$C76</f>
        <v>6.0138242162302671</v>
      </c>
      <c r="BQ34" s="247">
        <f t="shared" si="32"/>
        <v>0</v>
      </c>
      <c r="BR34" s="234">
        <f t="shared" si="33"/>
        <v>1.1970276635470907</v>
      </c>
      <c r="BS34" s="234">
        <f t="shared" si="51"/>
        <v>5.4374593497180927E-2</v>
      </c>
      <c r="BT34" s="234">
        <f t="shared" si="52"/>
        <v>6.5087892610253315E-2</v>
      </c>
      <c r="BU34" s="234">
        <f t="shared" si="34"/>
        <v>0.14013413368099653</v>
      </c>
      <c r="BV34" s="234">
        <f t="shared" si="35"/>
        <v>0.22914488826637847</v>
      </c>
      <c r="BW34" s="234">
        <f t="shared" si="36"/>
        <v>0.63072097805262506</v>
      </c>
      <c r="BX34" s="234">
        <f t="shared" si="37"/>
        <v>0.39540715944984806</v>
      </c>
      <c r="BY34" s="234">
        <f t="shared" si="38"/>
        <v>1.0883576422935666</v>
      </c>
      <c r="BZ34" s="234">
        <f t="shared" si="39"/>
        <v>0.24181224447108129</v>
      </c>
      <c r="CA34" s="234">
        <f t="shared" si="40"/>
        <v>1.7255770462144959</v>
      </c>
      <c r="CB34" s="234">
        <f t="shared" si="53"/>
        <v>0</v>
      </c>
      <c r="CC34" s="236">
        <v>4.8780770600438883</v>
      </c>
      <c r="CD34" s="238">
        <f t="shared" si="41"/>
        <v>6.7865001323737281E-2</v>
      </c>
      <c r="CE34" s="234">
        <f t="shared" si="54"/>
        <v>4.5470263539067188</v>
      </c>
      <c r="CF34" s="234">
        <f t="shared" si="42"/>
        <v>2.6704376760997635</v>
      </c>
      <c r="CG34" s="234">
        <f t="shared" si="42"/>
        <v>3.0343609268558978</v>
      </c>
      <c r="CH34" s="234">
        <f t="shared" si="42"/>
        <v>0.8060256034936677</v>
      </c>
      <c r="CI34" s="234">
        <f t="shared" si="42"/>
        <v>0.80384416092264277</v>
      </c>
      <c r="CJ34" s="234">
        <f t="shared" si="42"/>
        <v>1.4244911624395868</v>
      </c>
      <c r="CK34" s="234">
        <f t="shared" si="42"/>
        <v>1.1577722490489426</v>
      </c>
      <c r="CL34" s="234">
        <v>4.1928954318676723</v>
      </c>
      <c r="CM34" s="234">
        <f t="shared" si="55"/>
        <v>2.4871552713715142</v>
      </c>
      <c r="CN34" s="234">
        <f t="shared" si="56"/>
        <v>2.8144010907772534</v>
      </c>
      <c r="CO34" s="234">
        <v>0.73663631860910561</v>
      </c>
      <c r="CP34" s="234">
        <v>0.74284906288336161</v>
      </c>
      <c r="CQ34" s="234">
        <v>1.3349157092847859</v>
      </c>
      <c r="CR34" s="234">
        <v>1.1086609302810955</v>
      </c>
      <c r="CS34" s="234">
        <v>0.35413092203904617</v>
      </c>
      <c r="CT34" s="234">
        <f t="shared" si="57"/>
        <v>0.18328240472824908</v>
      </c>
      <c r="CU34" s="234">
        <f t="shared" si="58"/>
        <v>0.21995983607864425</v>
      </c>
      <c r="CV34" s="234">
        <v>6.93892848845621E-2</v>
      </c>
      <c r="CW34" s="234">
        <v>6.0995098039281138E-2</v>
      </c>
      <c r="CX34" s="234">
        <v>8.9575453154801005E-2</v>
      </c>
      <c r="CY34" s="234">
        <v>4.9111318767847148E-2</v>
      </c>
      <c r="CZ34" s="234">
        <v>0.33105070613717091</v>
      </c>
      <c r="DA34" s="234">
        <f t="shared" si="59"/>
        <v>0.97321347212489484</v>
      </c>
      <c r="DB34" s="234">
        <f t="shared" si="60"/>
        <v>0.24789714350767017</v>
      </c>
      <c r="DC34" s="234">
        <v>2.3154189869935206E-2</v>
      </c>
      <c r="DD34" s="234">
        <v>0.22474295363773497</v>
      </c>
      <c r="DE34" s="234">
        <v>0.89005990949539415</v>
      </c>
      <c r="DF34" s="234">
        <v>-9.2406246145954937E-3</v>
      </c>
      <c r="DG34" s="234">
        <f t="shared" si="61"/>
        <v>1.2688363896820967</v>
      </c>
      <c r="DH34" s="234">
        <f t="shared" si="62"/>
        <v>5.761430760181768</v>
      </c>
      <c r="DI34" s="234">
        <v>0.27255537952167275</v>
      </c>
      <c r="DJ34" s="234">
        <v>5.4888753806600956</v>
      </c>
      <c r="DK34" s="234">
        <v>7.0395077744784604</v>
      </c>
      <c r="DL34" s="234">
        <v>2.5169559999620525</v>
      </c>
      <c r="DM34" s="234">
        <f t="shared" si="63"/>
        <v>9.0436888305453351</v>
      </c>
      <c r="DN34" s="234">
        <f t="shared" si="64"/>
        <v>9.0873399330227969</v>
      </c>
      <c r="DO34" s="234">
        <f t="shared" si="65"/>
        <v>-0.15399249589693498</v>
      </c>
      <c r="DP34" s="234">
        <v>0.69747421946892574</v>
      </c>
      <c r="DQ34" s="234">
        <v>0.85146671536586072</v>
      </c>
      <c r="DR34" s="234">
        <f t="shared" si="66"/>
        <v>4.9124875379067552</v>
      </c>
      <c r="DS34" s="234">
        <f t="shared" si="67"/>
        <v>1.8498448826386185</v>
      </c>
      <c r="DT34" s="234">
        <f t="shared" si="68"/>
        <v>9.3698125264543755E-2</v>
      </c>
      <c r="DU34" s="234">
        <f t="shared" si="69"/>
        <v>0.17332699753344852</v>
      </c>
      <c r="DV34" s="234">
        <f t="shared" si="70"/>
        <v>4.9450236177175793</v>
      </c>
      <c r="DW34" s="234">
        <f t="shared" si="71"/>
        <v>7.6148797562545154E-2</v>
      </c>
      <c r="DX34" s="234">
        <v>4.5684660153099985</v>
      </c>
      <c r="DY34" s="234">
        <v>4.5216386970228868</v>
      </c>
      <c r="DZ34" s="234">
        <v>3.1106925119959348</v>
      </c>
      <c r="EA34" s="234">
        <v>0.56675757921045122</v>
      </c>
      <c r="EB34" s="234">
        <v>1.9777037642374031</v>
      </c>
      <c r="EC34" s="234">
        <v>4.6827318287111841E-2</v>
      </c>
      <c r="ED34" s="234">
        <v>2.4364327971741945E-2</v>
      </c>
      <c r="EE34" s="234">
        <v>9.9425342895452101E-3</v>
      </c>
      <c r="EF34" s="234">
        <v>3.2405524604915102E-2</v>
      </c>
      <c r="EG34" s="234">
        <v>0.37655760240758063</v>
      </c>
      <c r="EH34" s="234">
        <v>0.86032481546147521</v>
      </c>
      <c r="EI34" s="234">
        <v>0.99484489278380117</v>
      </c>
      <c r="EJ34" s="234">
        <v>0.51107767972990659</v>
      </c>
      <c r="EK34" s="234">
        <f t="shared" si="72"/>
        <v>-7.9164633316239907E-3</v>
      </c>
      <c r="EL34" s="234">
        <v>2.0201996890891838</v>
      </c>
      <c r="EM34" s="234">
        <v>0.61868960598525113</v>
      </c>
      <c r="EN34" s="234">
        <v>2.0281161524208078</v>
      </c>
      <c r="EO34" s="234">
        <v>0.56506173084081757</v>
      </c>
      <c r="EP34" s="234">
        <v>0.95394794087816603</v>
      </c>
      <c r="EQ34" s="234">
        <v>1.9115080739573094</v>
      </c>
      <c r="ER34" s="234">
        <v>8.3102566708374344</v>
      </c>
      <c r="ES34" s="234">
        <v>7.3526965377582894</v>
      </c>
      <c r="ET34" s="234">
        <f t="shared" si="73"/>
        <v>5.9068897293864611</v>
      </c>
      <c r="EU34" s="234">
        <f t="shared" si="74"/>
        <v>9.8738835063305146</v>
      </c>
      <c r="EV34" s="234">
        <f t="shared" si="75"/>
        <v>9.8818016771212314</v>
      </c>
      <c r="EW34" s="234">
        <f t="shared" si="76"/>
        <v>1.6729280771841391</v>
      </c>
      <c r="EX34" s="234">
        <f t="shared" si="77"/>
        <v>0.20523748792858176</v>
      </c>
      <c r="EY34" s="234">
        <f t="shared" si="78"/>
        <v>0.34334755604646522</v>
      </c>
      <c r="FA34" s="234">
        <v>5.1840999999999999</v>
      </c>
      <c r="FB34" s="234">
        <v>0.34460000000000002</v>
      </c>
      <c r="FC34" s="234">
        <v>5.5288000000000004</v>
      </c>
      <c r="FD34" s="234">
        <f t="shared" si="79"/>
        <v>6.2328172478657212E-2</v>
      </c>
      <c r="FE34" s="234">
        <v>-9.2600000000000002E-2</v>
      </c>
      <c r="FF34" s="234">
        <v>3.9457999999999998</v>
      </c>
      <c r="FG34" s="234">
        <v>5.7090999999999994</v>
      </c>
      <c r="FH34" s="234">
        <v>0.36549999999999999</v>
      </c>
      <c r="FI34" s="234">
        <v>6.0746000000000002</v>
      </c>
      <c r="FJ34" s="234">
        <f t="shared" si="80"/>
        <v>6.0168570770091856E-2</v>
      </c>
      <c r="FK34" s="234">
        <v>0.43819999999999998</v>
      </c>
      <c r="FL34" s="234">
        <v>0.61270000000000002</v>
      </c>
      <c r="FM34" s="234">
        <v>13.6004</v>
      </c>
      <c r="FN34" s="234">
        <v>0.98540000000000005</v>
      </c>
      <c r="FO34" s="234">
        <v>10.4695</v>
      </c>
      <c r="FP34" s="234">
        <v>2.1455000000000002</v>
      </c>
      <c r="FQ34" s="234">
        <f t="shared" si="81"/>
        <v>2.4129586260733804</v>
      </c>
      <c r="FR34" s="234">
        <f t="shared" si="82"/>
        <v>4.5050145583953413E-2</v>
      </c>
      <c r="FS34" s="234">
        <f t="shared" si="83"/>
        <v>0.10870413739266199</v>
      </c>
      <c r="FT34" s="234">
        <v>3.698</v>
      </c>
      <c r="FU34" s="234">
        <v>0.1191</v>
      </c>
      <c r="FV34" s="234">
        <v>3.8169999999999997</v>
      </c>
      <c r="FW34" s="234">
        <f t="shared" si="84"/>
        <v>3.1202515064186535E-2</v>
      </c>
      <c r="FX34" s="234">
        <v>-3.4500000000000003E-2</v>
      </c>
      <c r="FY34" s="234">
        <v>2.1995</v>
      </c>
      <c r="FZ34" s="234">
        <v>8.094100000000001</v>
      </c>
      <c r="GA34" s="234">
        <v>0.82830000000000004</v>
      </c>
      <c r="GB34" s="234">
        <v>6.4871000000000008</v>
      </c>
      <c r="GC34" s="234">
        <v>0.77870000000000006</v>
      </c>
      <c r="GD34" s="234">
        <f t="shared" si="85"/>
        <v>2.1015448526548104</v>
      </c>
      <c r="GE34" s="234">
        <f t="shared" si="86"/>
        <v>0.27174114478447259</v>
      </c>
      <c r="GF34" s="234">
        <f t="shared" si="87"/>
        <v>0.57107620407633397</v>
      </c>
      <c r="GG34" s="248">
        <v>2.1213946875320158</v>
      </c>
      <c r="GH34" s="248">
        <v>1.6651314779912574</v>
      </c>
      <c r="GI34" s="248">
        <f t="shared" si="88"/>
        <v>3.7865261655232731</v>
      </c>
      <c r="GJ34" s="248">
        <f t="shared" si="89"/>
        <v>0.439751742151542</v>
      </c>
      <c r="GK34" s="248">
        <v>0.46802203956471733</v>
      </c>
      <c r="GL34" s="248">
        <v>1.7990316048197448</v>
      </c>
      <c r="GM34" s="248">
        <v>1.3310095652550273</v>
      </c>
    </row>
    <row r="35" spans="1:195" ht="15">
      <c r="A35" s="129">
        <v>2005</v>
      </c>
      <c r="B35" s="234">
        <f t="shared" si="43"/>
        <v>6.166907377451377</v>
      </c>
      <c r="C35" s="234">
        <f t="shared" si="44"/>
        <v>6.0040767682363967</v>
      </c>
      <c r="D35" s="234">
        <f t="shared" si="93"/>
        <v>0.65007576084382834</v>
      </c>
      <c r="E35" s="234">
        <f t="shared" si="94"/>
        <v>2.3552727154083222</v>
      </c>
      <c r="F35" s="234">
        <f t="shared" si="2"/>
        <v>2.9987282919842464</v>
      </c>
      <c r="G35" s="235">
        <f t="shared" si="3"/>
        <v>0.1628306092149801</v>
      </c>
      <c r="H35" s="236">
        <f t="shared" si="4"/>
        <v>4.2161233779379437</v>
      </c>
      <c r="I35" s="237">
        <f t="shared" si="5"/>
        <v>0.37908259687485985</v>
      </c>
      <c r="J35" s="238">
        <f t="shared" si="6"/>
        <v>2.2515918215833666</v>
      </c>
      <c r="K35" s="239">
        <f>[11]A29!$N77</f>
        <v>0.12934450595970753</v>
      </c>
      <c r="L35" s="239">
        <f>[11]A29!$O77</f>
        <v>1.6512039732484702</v>
      </c>
      <c r="M35" s="239">
        <f>[11]A23!$K37</f>
        <v>0.43303652361258382</v>
      </c>
      <c r="N35" s="240">
        <f>[11]A29!$S77</f>
        <v>0.19509951972846057</v>
      </c>
      <c r="O35" s="236">
        <f t="shared" si="7"/>
        <v>1.9507839995134337</v>
      </c>
      <c r="P35" s="237">
        <f t="shared" si="8"/>
        <v>0.2709931639689685</v>
      </c>
      <c r="Q35" s="238">
        <f t="shared" si="9"/>
        <v>0.10368089382495543</v>
      </c>
      <c r="R35" s="238">
        <f t="shared" si="10"/>
        <v>0.56214570596891367</v>
      </c>
      <c r="S35" s="239">
        <f>[11]A29!$AD77</f>
        <v>2.0595183403569566</v>
      </c>
      <c r="T35" s="239">
        <f>[11]A25!$K38</f>
        <v>1.0624562275729177</v>
      </c>
      <c r="U35" s="240">
        <f>[11]A29!$AH77</f>
        <v>1.0455541046063606</v>
      </c>
      <c r="V35" s="234">
        <f t="shared" si="11"/>
        <v>0.68366899644929613</v>
      </c>
      <c r="W35" s="234">
        <f t="shared" si="12"/>
        <v>0.31633100355070393</v>
      </c>
      <c r="X35" s="235">
        <f t="shared" si="13"/>
        <v>0.58313602768820838</v>
      </c>
      <c r="Y35" s="241">
        <f t="shared" si="45"/>
        <v>0.95597924047322869</v>
      </c>
      <c r="Z35" s="234">
        <f t="shared" si="14"/>
        <v>0.50147696406299203</v>
      </c>
      <c r="AA35" s="234">
        <f t="shared" si="15"/>
        <v>0.2895610983532409</v>
      </c>
      <c r="AB35" s="234">
        <f t="shared" si="95"/>
        <v>0.94869707563512229</v>
      </c>
      <c r="AC35" s="242">
        <f>[11]A28!$K38</f>
        <v>0.6</v>
      </c>
      <c r="AD35" s="242">
        <f>[11]A27!$P38</f>
        <v>1</v>
      </c>
      <c r="AE35" s="234">
        <f t="shared" si="96"/>
        <v>0.14194443939129234</v>
      </c>
      <c r="AF35" s="243">
        <f t="shared" si="46"/>
        <v>0.33199723841032786</v>
      </c>
      <c r="AG35" s="243">
        <f t="shared" si="99"/>
        <v>0.30608592786763322</v>
      </c>
      <c r="AH35" s="244">
        <f>[11]A27!$G38</f>
        <v>1.9172739563811259</v>
      </c>
      <c r="AI35" s="239">
        <f>[11]A27!$H38</f>
        <v>0.10368089382495556</v>
      </c>
      <c r="AJ35" s="245">
        <f>[11]A27!$C38</f>
        <v>0.3343178652022411</v>
      </c>
      <c r="AK35" s="235">
        <f>[11]A28!$C38+[11]A28!$D38</f>
        <v>0.63180432812476639</v>
      </c>
      <c r="AL35" s="239">
        <f>[11]A28!$E38</f>
        <v>1.827143271906196E-2</v>
      </c>
      <c r="AM35" s="239">
        <f>[11]A28!$J38</f>
        <v>0.11556757375706253</v>
      </c>
      <c r="AN35" s="240">
        <f>[11]A25!$F38-[11]A25!$G38</f>
        <v>0.44657813221185116</v>
      </c>
      <c r="AO35" s="235">
        <f t="shared" si="48"/>
        <v>2.2678495256408469</v>
      </c>
      <c r="AP35" s="235">
        <f>[11]A29!$AM77</f>
        <v>9.8996308757943394E-3</v>
      </c>
      <c r="AQ35" s="235">
        <f>[11]A29!$AN77</f>
        <v>8.706911039064931E-2</v>
      </c>
      <c r="AR35" s="235">
        <f>[11]A29!$AO77</f>
        <v>2.1708807843744031</v>
      </c>
      <c r="AS35" s="235">
        <f t="shared" si="18"/>
        <v>3.7802730782300014</v>
      </c>
      <c r="AT35" s="234">
        <f>[11]A29!$AQ77</f>
        <v>4.3355798800303091</v>
      </c>
      <c r="AU35" s="234">
        <f t="shared" si="98"/>
        <v>1.7125427238405386</v>
      </c>
      <c r="AV35" s="234">
        <f>[11]A29!$AS77</f>
        <v>1.7519312782553174</v>
      </c>
      <c r="AW35" s="234">
        <f t="shared" si="20"/>
        <v>-3.9388554414778731E-2</v>
      </c>
      <c r="AX35" s="234">
        <f t="shared" si="21"/>
        <v>1.0230000419063685</v>
      </c>
      <c r="AY35" s="234">
        <f t="shared" si="92"/>
        <v>2.3072380800556256</v>
      </c>
      <c r="AZ35" s="236">
        <f t="shared" si="23"/>
        <v>6.1275188230365982</v>
      </c>
      <c r="BA35" s="238">
        <f t="shared" si="50"/>
        <v>5.9646882138216188</v>
      </c>
      <c r="BB35" s="238">
        <f t="shared" si="24"/>
        <v>2.7600189244179338</v>
      </c>
      <c r="BC35" s="238">
        <f t="shared" si="25"/>
        <v>0.9368197637628376</v>
      </c>
      <c r="BD35" s="238">
        <f t="shared" si="26"/>
        <v>2.2678495256408469</v>
      </c>
      <c r="BE35" s="238">
        <f t="shared" si="27"/>
        <v>0.65997539171962272</v>
      </c>
      <c r="BF35" s="238">
        <f t="shared" si="27"/>
        <v>2.4423418257989713</v>
      </c>
      <c r="BG35" s="245">
        <f t="shared" si="27"/>
        <v>2.8623709963030244</v>
      </c>
      <c r="BH35" s="234">
        <f t="shared" si="27"/>
        <v>7.490995391835428</v>
      </c>
      <c r="BI35" s="234">
        <f t="shared" si="28"/>
        <v>7.3281647826204477</v>
      </c>
      <c r="BJ35" s="234">
        <f t="shared" si="97"/>
        <v>0.16283060921498027</v>
      </c>
      <c r="BK35" s="235">
        <f>[11]A29!$AW77</f>
        <v>0.55326486535018837</v>
      </c>
      <c r="BL35" s="235">
        <f>[11]A29!$AY77</f>
        <v>0.39043425613520827</v>
      </c>
      <c r="BM35" s="235">
        <f>[11]A29!$AZ77</f>
        <v>0.25643852706981612</v>
      </c>
      <c r="BN35" s="234">
        <f t="shared" si="91"/>
        <v>0.1628306092149801</v>
      </c>
      <c r="BO35" s="236">
        <f t="shared" si="31"/>
        <v>0</v>
      </c>
      <c r="BP35" s="246">
        <f>[11]A29!$C77</f>
        <v>6.166907377451377</v>
      </c>
      <c r="BQ35" s="247">
        <f t="shared" si="32"/>
        <v>0</v>
      </c>
      <c r="BR35" s="234">
        <f t="shared" si="33"/>
        <v>1.2285914233772228</v>
      </c>
      <c r="BS35" s="234">
        <f t="shared" si="51"/>
        <v>5.3278585801067986E-2</v>
      </c>
      <c r="BT35" s="234">
        <f t="shared" si="52"/>
        <v>6.5457613564859615E-2</v>
      </c>
      <c r="BU35" s="234">
        <f t="shared" si="34"/>
        <v>0.14637476381219339</v>
      </c>
      <c r="BV35" s="234">
        <f t="shared" si="35"/>
        <v>0.247176660972586</v>
      </c>
      <c r="BW35" s="234">
        <f t="shared" si="36"/>
        <v>0.60644857521522078</v>
      </c>
      <c r="BX35" s="234">
        <f t="shared" si="37"/>
        <v>0.43303652361258382</v>
      </c>
      <c r="BY35" s="234">
        <f t="shared" si="38"/>
        <v>1.0624562275729177</v>
      </c>
      <c r="BZ35" s="234">
        <f t="shared" si="39"/>
        <v>0.25643852706981612</v>
      </c>
      <c r="CA35" s="234">
        <f t="shared" si="40"/>
        <v>1.7519312782553174</v>
      </c>
      <c r="CB35" s="234">
        <f t="shared" si="53"/>
        <v>0</v>
      </c>
      <c r="CC35" s="236">
        <v>5.1562804777309275</v>
      </c>
      <c r="CD35" s="238">
        <f t="shared" si="41"/>
        <v>6.340332310621416E-2</v>
      </c>
      <c r="CE35" s="234">
        <f t="shared" si="54"/>
        <v>4.8293551605750897</v>
      </c>
      <c r="CF35" s="234">
        <f t="shared" si="42"/>
        <v>2.9059861830281677</v>
      </c>
      <c r="CG35" s="234">
        <f t="shared" si="42"/>
        <v>3.1306231546675121</v>
      </c>
      <c r="CH35" s="234">
        <f t="shared" si="42"/>
        <v>0.83199054161887631</v>
      </c>
      <c r="CI35" s="234">
        <f t="shared" si="42"/>
        <v>0.85014505325002732</v>
      </c>
      <c r="CJ35" s="234">
        <f t="shared" si="42"/>
        <v>1.4484875597986084</v>
      </c>
      <c r="CK35" s="234">
        <f t="shared" si="42"/>
        <v>1.2072541771205894</v>
      </c>
      <c r="CL35" s="234">
        <v>4.4499194192853961</v>
      </c>
      <c r="CM35" s="234">
        <f t="shared" si="55"/>
        <v>2.7058871599138774</v>
      </c>
      <c r="CN35" s="234">
        <f t="shared" si="56"/>
        <v>2.9016069937973983</v>
      </c>
      <c r="CO35" s="234">
        <v>0.76068350736254287</v>
      </c>
      <c r="CP35" s="234">
        <v>0.78918995914789314</v>
      </c>
      <c r="CQ35" s="234">
        <v>1.3517335272869624</v>
      </c>
      <c r="CR35" s="234">
        <v>1.1575747344258795</v>
      </c>
      <c r="CS35" s="234">
        <v>0.37943574128969393</v>
      </c>
      <c r="CT35" s="234">
        <f t="shared" si="57"/>
        <v>0.20009902311429018</v>
      </c>
      <c r="CU35" s="234">
        <f t="shared" si="58"/>
        <v>0.22901616087011362</v>
      </c>
      <c r="CV35" s="234">
        <v>7.1307034256333432E-2</v>
      </c>
      <c r="CW35" s="234">
        <v>6.0955094102134164E-2</v>
      </c>
      <c r="CX35" s="234">
        <v>9.6754032511646035E-2</v>
      </c>
      <c r="CY35" s="234">
        <v>4.967944269470987E-2</v>
      </c>
      <c r="CZ35" s="234">
        <v>0.32692531715583834</v>
      </c>
      <c r="DA35" s="234">
        <f t="shared" si="59"/>
        <v>1.0109262780270283</v>
      </c>
      <c r="DB35" s="234">
        <f t="shared" si="60"/>
        <v>0.2516840157298173</v>
      </c>
      <c r="DC35" s="234">
        <v>2.4562981547714371E-2</v>
      </c>
      <c r="DD35" s="234">
        <v>0.22712103418210292</v>
      </c>
      <c r="DE35" s="234">
        <v>0.93568497660100725</v>
      </c>
      <c r="DF35" s="234">
        <v>5.38512695955441E-2</v>
      </c>
      <c r="DG35" s="234">
        <f t="shared" si="61"/>
        <v>1.3234856492108404</v>
      </c>
      <c r="DH35" s="234">
        <f t="shared" si="62"/>
        <v>5.9010179451591664</v>
      </c>
      <c r="DI35" s="234">
        <v>0.29155118418477199</v>
      </c>
      <c r="DJ35" s="234">
        <v>5.6094667609743949</v>
      </c>
      <c r="DK35" s="234">
        <v>7.1706523247744629</v>
      </c>
      <c r="DL35" s="234">
        <v>2.5901669513692416</v>
      </c>
      <c r="DM35" s="234">
        <f t="shared" si="63"/>
        <v>9.2833251155564955</v>
      </c>
      <c r="DN35" s="234">
        <f t="shared" si="64"/>
        <v>9.3135914784960594</v>
      </c>
      <c r="DO35" s="234">
        <f t="shared" si="65"/>
        <v>-0.14744052385273776</v>
      </c>
      <c r="DP35" s="234">
        <v>0.75903303439562975</v>
      </c>
      <c r="DQ35" s="234">
        <v>0.90647355824836751</v>
      </c>
      <c r="DR35" s="234">
        <f t="shared" si="66"/>
        <v>5.2403981102660362</v>
      </c>
      <c r="DS35" s="234">
        <f t="shared" si="67"/>
        <v>1.7772679255514123</v>
      </c>
      <c r="DT35" s="234">
        <f t="shared" si="68"/>
        <v>9.7328035091651138E-2</v>
      </c>
      <c r="DU35" s="234">
        <f t="shared" si="69"/>
        <v>0.17297799502533387</v>
      </c>
      <c r="DV35" s="234">
        <f t="shared" si="70"/>
        <v>5.473606255902034</v>
      </c>
      <c r="DW35" s="234">
        <f t="shared" si="71"/>
        <v>8.3674922812454519E-2</v>
      </c>
      <c r="DX35" s="234">
        <v>5.0156026749336631</v>
      </c>
      <c r="DY35" s="234">
        <v>4.965871860191764</v>
      </c>
      <c r="DZ35" s="234">
        <v>3.5069116897287778</v>
      </c>
      <c r="EA35" s="234">
        <v>0.59135730105645101</v>
      </c>
      <c r="EB35" s="234">
        <v>2.050317471519437</v>
      </c>
      <c r="EC35" s="234">
        <v>4.9730814741899866E-2</v>
      </c>
      <c r="ED35" s="234">
        <v>2.7759772855252652E-2</v>
      </c>
      <c r="EE35" s="234">
        <v>1.0171613859347858E-2</v>
      </c>
      <c r="EF35" s="234">
        <v>3.214265574599507E-2</v>
      </c>
      <c r="EG35" s="234">
        <v>0.4580035809683709</v>
      </c>
      <c r="EH35" s="234">
        <v>0.93981020798158121</v>
      </c>
      <c r="EI35" s="234">
        <v>1.0179995174247838</v>
      </c>
      <c r="EJ35" s="234">
        <v>0.53619289041157348</v>
      </c>
      <c r="EK35" s="234">
        <f t="shared" si="72"/>
        <v>-5.61017468452496E-3</v>
      </c>
      <c r="EL35" s="234">
        <v>2.374597565133695</v>
      </c>
      <c r="EM35" s="234">
        <v>0.7363283412932019</v>
      </c>
      <c r="EN35" s="234">
        <v>2.38020773981822</v>
      </c>
      <c r="EO35" s="234">
        <v>0.67004113807087418</v>
      </c>
      <c r="EP35" s="234">
        <v>1.0593914116251606</v>
      </c>
      <c r="EQ35" s="234">
        <v>2.0641268308136196</v>
      </c>
      <c r="ER35" s="234">
        <v>8.9326887477504187</v>
      </c>
      <c r="ES35" s="234">
        <v>7.9279533285619603</v>
      </c>
      <c r="ET35" s="234">
        <f t="shared" si="73"/>
        <v>6.5386085013792314</v>
      </c>
      <c r="EU35" s="234">
        <f t="shared" si="74"/>
        <v>10.546606346238967</v>
      </c>
      <c r="EV35" s="234">
        <f t="shared" si="75"/>
        <v>10.552217180091001</v>
      </c>
      <c r="EW35" s="234">
        <f t="shared" si="76"/>
        <v>1.6138322363030533</v>
      </c>
      <c r="EX35" s="234">
        <f t="shared" si="77"/>
        <v>0.22556470353064639</v>
      </c>
      <c r="EY35" s="234">
        <f t="shared" si="78"/>
        <v>0.36402358992989831</v>
      </c>
      <c r="FA35" s="234">
        <v>5.2358000000000002</v>
      </c>
      <c r="FB35" s="234">
        <v>0.35200000000000004</v>
      </c>
      <c r="FC35" s="234">
        <v>5.5878999999999994</v>
      </c>
      <c r="FD35" s="234">
        <f t="shared" si="79"/>
        <v>6.2993253279407302E-2</v>
      </c>
      <c r="FE35" s="234">
        <v>-0.1051</v>
      </c>
      <c r="FF35" s="234">
        <v>4.6703000000000001</v>
      </c>
      <c r="FG35" s="234">
        <v>5.7391999999999994</v>
      </c>
      <c r="FH35" s="234">
        <v>0.34360000000000002</v>
      </c>
      <c r="FI35" s="234">
        <v>6.0827</v>
      </c>
      <c r="FJ35" s="234">
        <f t="shared" si="80"/>
        <v>5.6488072730859651E-2</v>
      </c>
      <c r="FK35" s="234">
        <v>0.44380000000000003</v>
      </c>
      <c r="FL35" s="234">
        <v>0.77980000000000005</v>
      </c>
      <c r="FM35" s="234">
        <v>14.0983</v>
      </c>
      <c r="FN35" s="234">
        <v>0.97860000000000003</v>
      </c>
      <c r="FO35" s="234">
        <v>10.8802</v>
      </c>
      <c r="FP35" s="234">
        <v>2.2395</v>
      </c>
      <c r="FQ35" s="234">
        <f t="shared" si="81"/>
        <v>2.5001862065296425</v>
      </c>
      <c r="FR35" s="234">
        <f t="shared" si="82"/>
        <v>5.5311633317492184E-2</v>
      </c>
      <c r="FS35" s="234">
        <f t="shared" si="83"/>
        <v>0.13828938268101937</v>
      </c>
      <c r="FT35" s="234">
        <v>3.8092999999999999</v>
      </c>
      <c r="FU35" s="234">
        <v>8.2899999999999988E-2</v>
      </c>
      <c r="FV35" s="234">
        <v>3.8920999999999997</v>
      </c>
      <c r="FW35" s="234">
        <f t="shared" si="84"/>
        <v>2.1299555509878984E-2</v>
      </c>
      <c r="FX35" s="234">
        <v>4.9800000000000004E-2</v>
      </c>
      <c r="FY35" s="234">
        <v>2.3666999999999998</v>
      </c>
      <c r="FZ35" s="234">
        <v>8.3587999999999987</v>
      </c>
      <c r="GA35" s="234">
        <v>0.81559999999999999</v>
      </c>
      <c r="GB35" s="234">
        <v>6.7302999999999997</v>
      </c>
      <c r="GC35" s="234">
        <v>0.81290000000000007</v>
      </c>
      <c r="GD35" s="234">
        <f t="shared" si="85"/>
        <v>2.1754678187543917</v>
      </c>
      <c r="GE35" s="234">
        <f t="shared" si="86"/>
        <v>0.28313872804708812</v>
      </c>
      <c r="GF35" s="234">
        <f t="shared" si="87"/>
        <v>0.61595919110949171</v>
      </c>
      <c r="GG35" s="248">
        <v>2.0430504540921977</v>
      </c>
      <c r="GH35" s="248">
        <v>1.7486242507568783</v>
      </c>
      <c r="GI35" s="248">
        <f t="shared" si="88"/>
        <v>3.791674704849076</v>
      </c>
      <c r="GJ35" s="248">
        <f t="shared" si="89"/>
        <v>0.46117464890134363</v>
      </c>
      <c r="GK35" s="248">
        <v>0.54162282516373594</v>
      </c>
      <c r="GL35" s="248">
        <v>1.9778410734474348</v>
      </c>
      <c r="GM35" s="248">
        <v>1.4362182482836987</v>
      </c>
    </row>
    <row r="36" spans="1:195" ht="15">
      <c r="A36" s="129">
        <v>2006</v>
      </c>
      <c r="B36" s="234">
        <f t="shared" si="43"/>
        <v>6.1044009887141266</v>
      </c>
      <c r="C36" s="234">
        <f t="shared" si="44"/>
        <v>5.923858189707679</v>
      </c>
      <c r="D36" s="234">
        <f t="shared" si="93"/>
        <v>0.60409975058280441</v>
      </c>
      <c r="E36" s="234">
        <f t="shared" si="94"/>
        <v>2.3462395100646032</v>
      </c>
      <c r="F36" s="234">
        <f t="shared" si="2"/>
        <v>2.9735189290602713</v>
      </c>
      <c r="G36" s="235">
        <f t="shared" si="3"/>
        <v>0.18054279900644754</v>
      </c>
      <c r="H36" s="236">
        <f t="shared" si="4"/>
        <v>4.2088177157188502</v>
      </c>
      <c r="I36" s="237">
        <f t="shared" si="5"/>
        <v>0.35157919928212356</v>
      </c>
      <c r="J36" s="238">
        <f t="shared" si="6"/>
        <v>2.2605414609781112</v>
      </c>
      <c r="K36" s="239">
        <f>[11]A29!$N78</f>
        <v>0.12618437739666222</v>
      </c>
      <c r="L36" s="239">
        <f>[11]A29!$O78</f>
        <v>1.6616693040256916</v>
      </c>
      <c r="M36" s="239">
        <f>[11]A23!$K38</f>
        <v>0.46397934157780979</v>
      </c>
      <c r="N36" s="240">
        <f>[11]A29!$S78</f>
        <v>0.19115662596373767</v>
      </c>
      <c r="O36" s="236">
        <f t="shared" si="7"/>
        <v>1.8955832729952762</v>
      </c>
      <c r="P36" s="237">
        <f t="shared" si="8"/>
        <v>0.25252055130068085</v>
      </c>
      <c r="Q36" s="238">
        <f t="shared" si="9"/>
        <v>8.5698049086491909E-2</v>
      </c>
      <c r="R36" s="238">
        <f t="shared" si="10"/>
        <v>0.53647972987519887</v>
      </c>
      <c r="S36" s="239">
        <f>[11]A29!$AD78</f>
        <v>2.1056463921727055</v>
      </c>
      <c r="T36" s="239">
        <f>[11]A25!$K39</f>
        <v>1.0697418271392636</v>
      </c>
      <c r="U36" s="240">
        <f>[11]A29!$AH78</f>
        <v>1.084761449439801</v>
      </c>
      <c r="V36" s="234">
        <f t="shared" si="11"/>
        <v>0.68947268102147152</v>
      </c>
      <c r="W36" s="234">
        <f t="shared" si="12"/>
        <v>0.31052731897852848</v>
      </c>
      <c r="X36" s="235">
        <f t="shared" si="13"/>
        <v>0.58198865161413826</v>
      </c>
      <c r="Y36" s="241">
        <f t="shared" si="45"/>
        <v>0.96347429632871018</v>
      </c>
      <c r="Z36" s="234">
        <f t="shared" si="14"/>
        <v>0.50623519547834317</v>
      </c>
      <c r="AA36" s="234">
        <f t="shared" si="15"/>
        <v>0.30251870486075322</v>
      </c>
      <c r="AB36" s="234">
        <f t="shared" si="95"/>
        <v>0.95756895138354403</v>
      </c>
      <c r="AC36" s="242">
        <f>[11]A28!$K39</f>
        <v>0.6</v>
      </c>
      <c r="AD36" s="242">
        <f>[11]A27!$P39</f>
        <v>1</v>
      </c>
      <c r="AE36" s="234">
        <f t="shared" si="96"/>
        <v>0.13917508847226284</v>
      </c>
      <c r="AF36" s="243">
        <f t="shared" si="46"/>
        <v>0.32547560670101389</v>
      </c>
      <c r="AG36" s="243">
        <f t="shared" si="99"/>
        <v>0.3009282553976757</v>
      </c>
      <c r="AH36" s="244">
        <f>[11]A27!$G39</f>
        <v>1.9340033695877514</v>
      </c>
      <c r="AI36" s="239">
        <f>[11]A27!$H39</f>
        <v>8.5698049086491687E-2</v>
      </c>
      <c r="AJ36" s="245">
        <f>[11]A27!$C39</f>
        <v>0.32653809139035977</v>
      </c>
      <c r="AK36" s="235">
        <f>[11]A28!$C39+[11]A28!$D39</f>
        <v>0.58596533213687263</v>
      </c>
      <c r="AL36" s="239">
        <f>[11]A28!$E39</f>
        <v>1.8134418445931777E-2</v>
      </c>
      <c r="AM36" s="239">
        <f>[11]A28!$J39</f>
        <v>0.11014950538890671</v>
      </c>
      <c r="AN36" s="240">
        <f>[11]A25!$F39-[11]A25!$G39</f>
        <v>0.42633022448629215</v>
      </c>
      <c r="AO36" s="235">
        <f t="shared" si="48"/>
        <v>2.1799662560108297</v>
      </c>
      <c r="AP36" s="235">
        <f>[11]A29!$AM78</f>
        <v>9.1994885875553972E-3</v>
      </c>
      <c r="AQ36" s="235">
        <f>[11]A29!$AN78</f>
        <v>7.5566409068901066E-2</v>
      </c>
      <c r="AR36" s="235">
        <f>[11]A29!$AO78</f>
        <v>2.0952003583543735</v>
      </c>
      <c r="AS36" s="235">
        <f t="shared" si="18"/>
        <v>3.9846899793440529</v>
      </c>
      <c r="AT36" s="234">
        <f>[11]A29!$AQ78</f>
        <v>4.4543610716433575</v>
      </c>
      <c r="AU36" s="234">
        <f t="shared" si="98"/>
        <v>1.7102951637115256</v>
      </c>
      <c r="AV36" s="234">
        <f>[11]A29!$AS78</f>
        <v>1.8411837294891065</v>
      </c>
      <c r="AW36" s="234">
        <f t="shared" si="20"/>
        <v>-0.1308885657775809</v>
      </c>
      <c r="AX36" s="234">
        <f t="shared" si="21"/>
        <v>1.0765298110845023</v>
      </c>
      <c r="AY36" s="234">
        <f t="shared" si="92"/>
        <v>2.3108548217884106</v>
      </c>
      <c r="AZ36" s="236">
        <f t="shared" si="23"/>
        <v>5.9735124229365457</v>
      </c>
      <c r="BA36" s="238">
        <f t="shared" si="50"/>
        <v>5.7929696239300981</v>
      </c>
      <c r="BB36" s="238">
        <f t="shared" si="24"/>
        <v>2.7383050376568971</v>
      </c>
      <c r="BC36" s="238">
        <f t="shared" si="25"/>
        <v>0.87469833026237165</v>
      </c>
      <c r="BD36" s="238">
        <f t="shared" si="26"/>
        <v>2.1799662560108297</v>
      </c>
      <c r="BE36" s="238">
        <f t="shared" si="27"/>
        <v>0.61329923917035978</v>
      </c>
      <c r="BF36" s="238">
        <f t="shared" si="27"/>
        <v>2.4218059191335044</v>
      </c>
      <c r="BG36" s="245">
        <f t="shared" si="27"/>
        <v>2.7578644656262346</v>
      </c>
      <c r="BH36" s="234">
        <f t="shared" si="27"/>
        <v>7.75200567554245</v>
      </c>
      <c r="BI36" s="234">
        <f t="shared" si="28"/>
        <v>7.5714628765360024</v>
      </c>
      <c r="BJ36" s="234">
        <f t="shared" si="97"/>
        <v>0.18054279900644765</v>
      </c>
      <c r="BK36" s="235">
        <f>[11]A29!$AW78</f>
        <v>0.61767193284232047</v>
      </c>
      <c r="BL36" s="235">
        <f>[11]A29!$AY78</f>
        <v>0.43712913383587293</v>
      </c>
      <c r="BM36" s="235">
        <f>[11]A29!$AZ78</f>
        <v>0.30746256077203316</v>
      </c>
      <c r="BN36" s="234">
        <f t="shared" si="91"/>
        <v>0.18054279900644754</v>
      </c>
      <c r="BO36" s="236">
        <f t="shared" si="31"/>
        <v>0</v>
      </c>
      <c r="BP36" s="246">
        <f>[11]A29!$C78</f>
        <v>6.1044009887141275</v>
      </c>
      <c r="BQ36" s="247">
        <f t="shared" si="32"/>
        <v>0</v>
      </c>
      <c r="BR36" s="234">
        <f t="shared" si="33"/>
        <v>1.3070089035611634</v>
      </c>
      <c r="BS36" s="234">
        <f t="shared" si="51"/>
        <v>5.7733774960521581E-2</v>
      </c>
      <c r="BT36" s="234">
        <f t="shared" si="52"/>
        <v>7.5458557909598267E-2</v>
      </c>
      <c r="BU36" s="234">
        <f t="shared" si="34"/>
        <v>0.16699178677694929</v>
      </c>
      <c r="BV36" s="234">
        <f t="shared" si="35"/>
        <v>0.25200056580260743</v>
      </c>
      <c r="BW36" s="234">
        <f t="shared" si="36"/>
        <v>0.58100764742044331</v>
      </c>
      <c r="BX36" s="234">
        <f t="shared" si="37"/>
        <v>0.46397934157780979</v>
      </c>
      <c r="BY36" s="234">
        <f t="shared" si="38"/>
        <v>1.0697418271392636</v>
      </c>
      <c r="BZ36" s="234">
        <f t="shared" si="39"/>
        <v>0.30746256077203316</v>
      </c>
      <c r="CA36" s="234">
        <f t="shared" si="40"/>
        <v>1.8411837294891065</v>
      </c>
      <c r="CB36" s="234">
        <f t="shared" si="53"/>
        <v>0</v>
      </c>
      <c r="CC36" s="236">
        <v>5.3188217592925007</v>
      </c>
      <c r="CD36" s="238">
        <f t="shared" si="41"/>
        <v>7.0451817108016651E-2</v>
      </c>
      <c r="CE36" s="234">
        <f t="shared" si="54"/>
        <v>4.9441011014766865</v>
      </c>
      <c r="CF36" s="234">
        <f t="shared" si="42"/>
        <v>2.9749412734906038</v>
      </c>
      <c r="CG36" s="234">
        <f t="shared" si="42"/>
        <v>3.2207856359962119</v>
      </c>
      <c r="CH36" s="234">
        <f t="shared" si="42"/>
        <v>0.89774294569642499</v>
      </c>
      <c r="CI36" s="234">
        <f t="shared" si="42"/>
        <v>0.84451347247702335</v>
      </c>
      <c r="CJ36" s="234">
        <f t="shared" si="42"/>
        <v>1.4785292178227638</v>
      </c>
      <c r="CK36" s="234">
        <f t="shared" si="42"/>
        <v>1.2516258080101295</v>
      </c>
      <c r="CL36" s="234">
        <v>4.5495297304578939</v>
      </c>
      <c r="CM36" s="234">
        <f t="shared" si="55"/>
        <v>2.7651666833266693</v>
      </c>
      <c r="CN36" s="234">
        <f t="shared" si="56"/>
        <v>2.986009680144686</v>
      </c>
      <c r="CO36" s="234">
        <v>0.82055564471773168</v>
      </c>
      <c r="CP36" s="234">
        <v>0.78538997771670505</v>
      </c>
      <c r="CQ36" s="234">
        <v>1.3800640577102494</v>
      </c>
      <c r="CR36" s="234">
        <v>1.2016466330134614</v>
      </c>
      <c r="CS36" s="234">
        <v>0.39457137101879247</v>
      </c>
      <c r="CT36" s="234">
        <f t="shared" si="57"/>
        <v>0.20977459016393454</v>
      </c>
      <c r="CU36" s="234">
        <f t="shared" si="58"/>
        <v>0.23477595585152594</v>
      </c>
      <c r="CV36" s="234">
        <v>7.7187300978693349E-2</v>
      </c>
      <c r="CW36" s="234">
        <v>5.9123494760318272E-2</v>
      </c>
      <c r="CX36" s="234">
        <v>9.8465160112514327E-2</v>
      </c>
      <c r="CY36" s="234">
        <v>4.9979174996668006E-2</v>
      </c>
      <c r="CZ36" s="234">
        <v>0.3747206578158146</v>
      </c>
      <c r="DA36" s="234">
        <f t="shared" si="59"/>
        <v>1.0373631424886123</v>
      </c>
      <c r="DB36" s="234">
        <f t="shared" si="60"/>
        <v>0.25694692956150872</v>
      </c>
      <c r="DC36" s="234">
        <v>2.6012345061975212E-2</v>
      </c>
      <c r="DD36" s="234">
        <v>0.23093458449953352</v>
      </c>
      <c r="DE36" s="234">
        <v>0.9195894142343064</v>
      </c>
      <c r="DF36" s="234">
        <v>6.6518267692922434E-2</v>
      </c>
      <c r="DG36" s="234">
        <f t="shared" si="61"/>
        <v>1.3563650789684125</v>
      </c>
      <c r="DH36" s="234">
        <f t="shared" si="62"/>
        <v>6.0288098927095835</v>
      </c>
      <c r="DI36" s="234">
        <v>0.28947108656537385</v>
      </c>
      <c r="DJ36" s="234">
        <v>5.7393388061442092</v>
      </c>
      <c r="DK36" s="234">
        <v>7.3186567039850736</v>
      </c>
      <c r="DL36" s="234">
        <v>2.7010931877249105</v>
      </c>
      <c r="DM36" s="234">
        <f t="shared" si="63"/>
        <v>9.5065424582673046</v>
      </c>
      <c r="DN36" s="234">
        <f t="shared" si="64"/>
        <v>9.4898719262295099</v>
      </c>
      <c r="DO36" s="234">
        <f t="shared" si="65"/>
        <v>-0.14148511428761823</v>
      </c>
      <c r="DP36" s="234">
        <v>0.83651122884179674</v>
      </c>
      <c r="DQ36" s="234">
        <v>0.97799634312941497</v>
      </c>
      <c r="DR36" s="234">
        <f t="shared" si="66"/>
        <v>5.3686694949476284</v>
      </c>
      <c r="DS36" s="234">
        <f t="shared" si="67"/>
        <v>1.7676394375105939</v>
      </c>
      <c r="DT36" s="234">
        <f t="shared" si="68"/>
        <v>0.10305685374175433</v>
      </c>
      <c r="DU36" s="234">
        <f t="shared" si="69"/>
        <v>0.18216735897968617</v>
      </c>
      <c r="DV36" s="234">
        <f t="shared" si="70"/>
        <v>5.9471310521370881</v>
      </c>
      <c r="DW36" s="234">
        <f t="shared" si="71"/>
        <v>9.4490862863382347E-2</v>
      </c>
      <c r="DX36" s="234">
        <v>5.3851815074590395</v>
      </c>
      <c r="DY36" s="234">
        <v>5.3317686457670721</v>
      </c>
      <c r="DZ36" s="234">
        <v>3.7984628230774957</v>
      </c>
      <c r="EA36" s="234">
        <v>0.62580657711553944</v>
      </c>
      <c r="EB36" s="234">
        <v>2.1591123998051156</v>
      </c>
      <c r="EC36" s="234">
        <v>5.3412861691967087E-2</v>
      </c>
      <c r="ED36" s="234">
        <v>3.0255552836676615E-2</v>
      </c>
      <c r="EE36" s="234">
        <v>1.0398548712895786E-2</v>
      </c>
      <c r="EF36" s="234">
        <v>3.3555857568186256E-2</v>
      </c>
      <c r="EG36" s="234">
        <v>0.56194954467804836</v>
      </c>
      <c r="EH36" s="234">
        <v>0.99839667719857927</v>
      </c>
      <c r="EI36" s="234">
        <v>1.0002927216997224</v>
      </c>
      <c r="EJ36" s="234">
        <v>0.56384558917919136</v>
      </c>
      <c r="EK36" s="234">
        <f t="shared" si="72"/>
        <v>-2.0673522845804371E-3</v>
      </c>
      <c r="EL36" s="234">
        <v>2.7535966037892261</v>
      </c>
      <c r="EM36" s="234">
        <v>0.87989167563283255</v>
      </c>
      <c r="EN36" s="234">
        <v>2.7556639560738065</v>
      </c>
      <c r="EO36" s="234">
        <v>0.78618179311933423</v>
      </c>
      <c r="EP36" s="234">
        <v>1.0528936760190439</v>
      </c>
      <c r="EQ36" s="234">
        <v>2.1749757663628579</v>
      </c>
      <c r="ER36" s="234">
        <v>9.813889633744477</v>
      </c>
      <c r="ES36" s="234">
        <v>8.6918075434006639</v>
      </c>
      <c r="ET36" s="234">
        <f t="shared" si="73"/>
        <v>7.00209081947561</v>
      </c>
      <c r="EU36" s="234">
        <f t="shared" si="74"/>
        <v>11.448321389953158</v>
      </c>
      <c r="EV36" s="234">
        <f t="shared" si="75"/>
        <v>11.450387481272635</v>
      </c>
      <c r="EW36" s="234">
        <f t="shared" si="76"/>
        <v>1.6352812004986477</v>
      </c>
      <c r="EX36" s="234">
        <f t="shared" si="77"/>
        <v>0.24066119688794432</v>
      </c>
      <c r="EY36" s="234">
        <f t="shared" si="78"/>
        <v>0.39354873096035903</v>
      </c>
      <c r="FA36" s="234">
        <v>5.3662000000000001</v>
      </c>
      <c r="FB36" s="234">
        <v>0.36119999999999997</v>
      </c>
      <c r="FC36" s="234">
        <v>5.7273000000000005</v>
      </c>
      <c r="FD36" s="234">
        <f t="shared" si="79"/>
        <v>6.3066366350636408E-2</v>
      </c>
      <c r="FE36" s="234">
        <v>-0.1176</v>
      </c>
      <c r="FF36" s="234">
        <v>5.1189999999999998</v>
      </c>
      <c r="FG36" s="234">
        <v>5.8350999999999997</v>
      </c>
      <c r="FH36" s="234">
        <v>0.36149999999999999</v>
      </c>
      <c r="FI36" s="234">
        <v>6.1966000000000001</v>
      </c>
      <c r="FJ36" s="234">
        <f t="shared" si="80"/>
        <v>5.8338443662653713E-2</v>
      </c>
      <c r="FK36" s="234">
        <v>0.47539999999999999</v>
      </c>
      <c r="FL36" s="234">
        <v>0.92590000000000006</v>
      </c>
      <c r="FM36" s="234">
        <v>14.383699999999999</v>
      </c>
      <c r="FN36" s="234">
        <v>0.97750000000000004</v>
      </c>
      <c r="FO36" s="234">
        <v>11.1456</v>
      </c>
      <c r="FP36" s="234">
        <v>2.2606000000000002</v>
      </c>
      <c r="FQ36" s="234">
        <f t="shared" si="81"/>
        <v>2.5141054324267631</v>
      </c>
      <c r="FR36" s="234">
        <f t="shared" si="82"/>
        <v>6.4371476045801859E-2</v>
      </c>
      <c r="FS36" s="234">
        <f t="shared" si="83"/>
        <v>0.16183667762007969</v>
      </c>
      <c r="FT36" s="234">
        <v>3.7398000000000002</v>
      </c>
      <c r="FU36" s="234">
        <v>7.4499999999999997E-2</v>
      </c>
      <c r="FV36" s="234">
        <v>3.8143000000000002</v>
      </c>
      <c r="FW36" s="234">
        <f t="shared" si="84"/>
        <v>1.953176205332564E-2</v>
      </c>
      <c r="FX36" s="234">
        <v>3.15E-2</v>
      </c>
      <c r="FY36" s="234">
        <v>2.5706000000000002</v>
      </c>
      <c r="FZ36" s="234">
        <v>8.3648000000000007</v>
      </c>
      <c r="GA36" s="234">
        <v>0.77190000000000003</v>
      </c>
      <c r="GB36" s="234">
        <v>6.7976000000000001</v>
      </c>
      <c r="GC36" s="234">
        <v>0.79530000000000001</v>
      </c>
      <c r="GD36" s="234">
        <f t="shared" si="85"/>
        <v>2.2112720735962776</v>
      </c>
      <c r="GE36" s="234">
        <f t="shared" si="86"/>
        <v>0.30731159143075748</v>
      </c>
      <c r="GF36" s="234">
        <f t="shared" si="87"/>
        <v>0.67954954002326318</v>
      </c>
      <c r="GG36" s="248">
        <v>2.0745250385626957</v>
      </c>
      <c r="GH36" s="248">
        <v>1.9142241053583384</v>
      </c>
      <c r="GI36" s="248">
        <f t="shared" si="88"/>
        <v>3.9887491439210341</v>
      </c>
      <c r="GJ36" s="248">
        <f t="shared" si="89"/>
        <v>0.47990586429223553</v>
      </c>
      <c r="GK36" s="248">
        <v>0.62486782000067742</v>
      </c>
      <c r="GL36" s="248">
        <v>2.2994616384847699</v>
      </c>
      <c r="GM36" s="248">
        <v>1.6745938184840927</v>
      </c>
    </row>
    <row r="37" spans="1:195" ht="15">
      <c r="A37" s="129">
        <v>2007</v>
      </c>
      <c r="B37" s="234">
        <f t="shared" si="43"/>
        <v>6.4455043712602222</v>
      </c>
      <c r="C37" s="234">
        <f t="shared" si="44"/>
        <v>6.2251278047328178</v>
      </c>
      <c r="D37" s="234">
        <f t="shared" si="93"/>
        <v>0.55539452957430768</v>
      </c>
      <c r="E37" s="234">
        <f t="shared" si="94"/>
        <v>2.3783462343536499</v>
      </c>
      <c r="F37" s="234">
        <f t="shared" si="2"/>
        <v>3.2913870408048598</v>
      </c>
      <c r="G37" s="235">
        <f t="shared" si="3"/>
        <v>0.22037656652740495</v>
      </c>
      <c r="H37" s="236">
        <f t="shared" si="4"/>
        <v>4.2564943601701843</v>
      </c>
      <c r="I37" s="237">
        <f t="shared" si="5"/>
        <v>0.32302432300367939</v>
      </c>
      <c r="J37" s="238">
        <f t="shared" si="6"/>
        <v>2.3036290482976112</v>
      </c>
      <c r="K37" s="239">
        <f>[11]A29!$N79</f>
        <v>0.11976182290678422</v>
      </c>
      <c r="L37" s="239">
        <f>[11]A29!$O79</f>
        <v>1.7040410107495549</v>
      </c>
      <c r="M37" s="239">
        <f>[11]A23!$K39</f>
        <v>0.57990088929902828</v>
      </c>
      <c r="N37" s="240">
        <f>[11]A29!$S79</f>
        <v>0.19396184478744527</v>
      </c>
      <c r="O37" s="236">
        <f t="shared" si="7"/>
        <v>2.1890100110900379</v>
      </c>
      <c r="P37" s="237">
        <f t="shared" si="8"/>
        <v>0.23237020657062823</v>
      </c>
      <c r="Q37" s="238">
        <f t="shared" si="9"/>
        <v>7.4717186056038692E-2</v>
      </c>
      <c r="R37" s="238">
        <f t="shared" si="10"/>
        <v>0.51815113985764927</v>
      </c>
      <c r="S37" s="239">
        <f>[11]A29!$AD79</f>
        <v>2.4819783852673796</v>
      </c>
      <c r="T37" s="239">
        <f>[11]A25!$K40</f>
        <v>1.4273337002002902</v>
      </c>
      <c r="U37" s="240">
        <f>[11]A29!$AH79</f>
        <v>1.118206906661658</v>
      </c>
      <c r="V37" s="234">
        <f t="shared" si="11"/>
        <v>0.66038189022870164</v>
      </c>
      <c r="W37" s="234">
        <f t="shared" si="12"/>
        <v>0.33961810977129842</v>
      </c>
      <c r="X37" s="235">
        <f t="shared" si="13"/>
        <v>0.58161235986833959</v>
      </c>
      <c r="Y37" s="241">
        <f t="shared" si="45"/>
        <v>0.96858439491408022</v>
      </c>
      <c r="Z37" s="234">
        <f t="shared" si="14"/>
        <v>0.4641089694835735</v>
      </c>
      <c r="AA37" s="234">
        <f t="shared" si="15"/>
        <v>0.28890538870380761</v>
      </c>
      <c r="AB37" s="234">
        <f t="shared" si="95"/>
        <v>0.96418966260491235</v>
      </c>
      <c r="AC37" s="242">
        <f>[11]A28!$K40</f>
        <v>0.6</v>
      </c>
      <c r="AD37" s="242">
        <f>[11]A27!$P40</f>
        <v>1</v>
      </c>
      <c r="AE37" s="234">
        <f t="shared" si="96"/>
        <v>0.12272244912639986</v>
      </c>
      <c r="AF37" s="243">
        <f t="shared" si="46"/>
        <v>0.35249918623329296</v>
      </c>
      <c r="AG37" s="243">
        <f t="shared" si="99"/>
        <v>0.33126540623310291</v>
      </c>
      <c r="AH37" s="244">
        <f>[11]A27!$G40</f>
        <v>2.0117525735471808</v>
      </c>
      <c r="AI37" s="239">
        <f>[11]A27!$H40</f>
        <v>7.4717186056038498E-2</v>
      </c>
      <c r="AJ37" s="245">
        <f>[11]A27!$C40</f>
        <v>0.29187647475043049</v>
      </c>
      <c r="AK37" s="235">
        <f>[11]A28!$C40+[11]A28!$D40</f>
        <v>0.53837387167279904</v>
      </c>
      <c r="AL37" s="239">
        <f>[11]A28!$E40</f>
        <v>1.7020657901508616E-2</v>
      </c>
      <c r="AM37" s="239">
        <f>[11]A28!$J40</f>
        <v>0.13040251812725254</v>
      </c>
      <c r="AN37" s="240">
        <f>[11]A25!$F40-[11]A25!$G40</f>
        <v>0.3877486217303967</v>
      </c>
      <c r="AO37" s="235">
        <f t="shared" si="48"/>
        <v>2.0203857015993201</v>
      </c>
      <c r="AP37" s="235">
        <f>[11]A29!$AM79</f>
        <v>8.4577847143295568E-3</v>
      </c>
      <c r="AQ37" s="235">
        <f>[11]A29!$AN79</f>
        <v>7.1668618204397516E-2</v>
      </c>
      <c r="AR37" s="235">
        <f>[11]A29!$AO79</f>
        <v>1.9402592986805931</v>
      </c>
      <c r="AS37" s="235">
        <f t="shared" si="18"/>
        <v>4.2498893648132201</v>
      </c>
      <c r="AT37" s="234">
        <f>[11]A29!$AQ79</f>
        <v>4.5556997012906733</v>
      </c>
      <c r="AU37" s="234">
        <f t="shared" si="98"/>
        <v>1.7145753651218669</v>
      </c>
      <c r="AV37" s="234">
        <f>[11]A29!$AS79</f>
        <v>2.3476637415629726</v>
      </c>
      <c r="AW37" s="234">
        <f t="shared" si="20"/>
        <v>-0.63308837644110572</v>
      </c>
      <c r="AX37" s="234">
        <f t="shared" si="21"/>
        <v>1.3692391651714346</v>
      </c>
      <c r="AY37" s="234">
        <f t="shared" si="92"/>
        <v>2.6534740780404258</v>
      </c>
      <c r="AZ37" s="236">
        <f t="shared" si="23"/>
        <v>5.8124159948191165</v>
      </c>
      <c r="BA37" s="238">
        <f t="shared" si="50"/>
        <v>5.5920394282917112</v>
      </c>
      <c r="BB37" s="238">
        <f t="shared" si="24"/>
        <v>2.7464151942080748</v>
      </c>
      <c r="BC37" s="238">
        <f t="shared" si="25"/>
        <v>0.82523853248431622</v>
      </c>
      <c r="BD37" s="238">
        <f t="shared" si="26"/>
        <v>2.0203857015993201</v>
      </c>
      <c r="BE37" s="238">
        <f t="shared" si="27"/>
        <v>0.56385231428863725</v>
      </c>
      <c r="BF37" s="238">
        <f t="shared" si="27"/>
        <v>2.4500148525580476</v>
      </c>
      <c r="BG37" s="245">
        <f t="shared" si="27"/>
        <v>2.5781722614450269</v>
      </c>
      <c r="BH37" s="234">
        <f t="shared" si="27"/>
        <v>8.4359087608301557</v>
      </c>
      <c r="BI37" s="234">
        <f t="shared" si="28"/>
        <v>8.2155321943027495</v>
      </c>
      <c r="BJ37" s="234">
        <f t="shared" si="97"/>
        <v>0.22037656652740623</v>
      </c>
      <c r="BK37" s="235">
        <f>[11]A29!$AW79</f>
        <v>0.68204531916154165</v>
      </c>
      <c r="BL37" s="235">
        <f>[11]A29!$AY79</f>
        <v>0.4616687526341367</v>
      </c>
      <c r="BM37" s="235">
        <f>[11]A29!$AZ79</f>
        <v>0.34042915206365448</v>
      </c>
      <c r="BN37" s="234">
        <f t="shared" si="91"/>
        <v>0.22037656652740495</v>
      </c>
      <c r="BO37" s="236">
        <f t="shared" si="31"/>
        <v>0</v>
      </c>
      <c r="BP37" s="246">
        <f>[11]A29!$C79</f>
        <v>6.4455043712602222</v>
      </c>
      <c r="BQ37" s="247">
        <f t="shared" si="32"/>
        <v>0</v>
      </c>
      <c r="BR37" s="234">
        <f t="shared" si="33"/>
        <v>1.4691477589979149</v>
      </c>
      <c r="BS37" s="234">
        <f t="shared" si="51"/>
        <v>5.6194625219080946E-2</v>
      </c>
      <c r="BT37" s="234">
        <f t="shared" si="52"/>
        <v>8.2558207708340492E-2</v>
      </c>
      <c r="BU37" s="234">
        <f t="shared" si="34"/>
        <v>0.14500762866363967</v>
      </c>
      <c r="BV37" s="234">
        <f t="shared" si="35"/>
        <v>0.24701190337972143</v>
      </c>
      <c r="BW37" s="234">
        <f t="shared" si="36"/>
        <v>0.60798046795663907</v>
      </c>
      <c r="BX37" s="234">
        <f t="shared" si="37"/>
        <v>0.57990088929902828</v>
      </c>
      <c r="BY37" s="234">
        <f t="shared" si="38"/>
        <v>1.4273337002002902</v>
      </c>
      <c r="BZ37" s="234">
        <f t="shared" si="39"/>
        <v>0.34042915206365448</v>
      </c>
      <c r="CA37" s="234">
        <f t="shared" si="40"/>
        <v>2.3476637415629726</v>
      </c>
      <c r="CB37" s="234">
        <f t="shared" si="53"/>
        <v>0</v>
      </c>
      <c r="CC37" s="236">
        <v>5.4072557744268828</v>
      </c>
      <c r="CD37" s="238">
        <f t="shared" si="41"/>
        <v>7.7349422616957403E-2</v>
      </c>
      <c r="CE37" s="234">
        <f t="shared" si="54"/>
        <v>4.9890076623327539</v>
      </c>
      <c r="CF37" s="234">
        <f t="shared" si="42"/>
        <v>2.9019471407469943</v>
      </c>
      <c r="CG37" s="234">
        <f t="shared" si="42"/>
        <v>3.420869585490836</v>
      </c>
      <c r="CH37" s="234">
        <f t="shared" si="42"/>
        <v>0.96348079317461233</v>
      </c>
      <c r="CI37" s="234">
        <f t="shared" si="42"/>
        <v>0.89106034816123114</v>
      </c>
      <c r="CJ37" s="234">
        <f t="shared" si="42"/>
        <v>1.5663284441549925</v>
      </c>
      <c r="CK37" s="234">
        <f t="shared" si="42"/>
        <v>1.3338090639050759</v>
      </c>
      <c r="CL37" s="234">
        <v>4.5660012168320794</v>
      </c>
      <c r="CM37" s="234">
        <f t="shared" si="55"/>
        <v>2.6727048468518197</v>
      </c>
      <c r="CN37" s="234">
        <f t="shared" si="56"/>
        <v>3.1744201870789661</v>
      </c>
      <c r="CO37" s="234">
        <v>0.87952228107889419</v>
      </c>
      <c r="CP37" s="234">
        <v>0.82842887650667041</v>
      </c>
      <c r="CQ37" s="234">
        <v>1.4664690294934017</v>
      </c>
      <c r="CR37" s="234">
        <v>1.2811238170987065</v>
      </c>
      <c r="CS37" s="234">
        <v>0.42300644550067468</v>
      </c>
      <c r="CT37" s="234">
        <f t="shared" si="57"/>
        <v>0.22924229389517439</v>
      </c>
      <c r="CU37" s="234">
        <f t="shared" si="58"/>
        <v>0.24644939841186969</v>
      </c>
      <c r="CV37" s="234">
        <v>8.3958512095718196E-2</v>
      </c>
      <c r="CW37" s="234">
        <v>6.2631471654560789E-2</v>
      </c>
      <c r="CX37" s="234">
        <v>9.985941466159072E-2</v>
      </c>
      <c r="CY37" s="234">
        <v>5.2685246806369407E-2</v>
      </c>
      <c r="CZ37" s="234">
        <v>0.41824811209412827</v>
      </c>
      <c r="DA37" s="234">
        <f t="shared" si="59"/>
        <v>1.0819619351986458</v>
      </c>
      <c r="DB37" s="234">
        <f t="shared" si="60"/>
        <v>0.27178973168633436</v>
      </c>
      <c r="DC37" s="234">
        <v>2.8471237034752548E-2</v>
      </c>
      <c r="DD37" s="234">
        <v>0.24331849465158181</v>
      </c>
      <c r="DE37" s="234">
        <v>0.9355035547908519</v>
      </c>
      <c r="DF37" s="234">
        <v>0.1209511094518501</v>
      </c>
      <c r="DG37" s="234">
        <f t="shared" si="61"/>
        <v>1.460741108964891</v>
      </c>
      <c r="DH37" s="234">
        <f t="shared" si="62"/>
        <v>6.4440901602090683</v>
      </c>
      <c r="DI37" s="234">
        <v>0.34205719317610012</v>
      </c>
      <c r="DJ37" s="234">
        <v>6.1020329670329678</v>
      </c>
      <c r="DK37" s="234">
        <v>7.7838801597221092</v>
      </c>
      <c r="DL37" s="234">
        <v>2.9052652296005324</v>
      </c>
      <c r="DM37" s="234">
        <f t="shared" si="63"/>
        <v>10.136749477386239</v>
      </c>
      <c r="DN37" s="234">
        <f t="shared" si="64"/>
        <v>10.053192778418037</v>
      </c>
      <c r="DO37" s="234">
        <f t="shared" si="65"/>
        <v>-0.11812663333712092</v>
      </c>
      <c r="DP37" s="234">
        <v>0.9927508643498304</v>
      </c>
      <c r="DQ37" s="234">
        <v>1.1108774976869513</v>
      </c>
      <c r="DR37" s="234">
        <f t="shared" si="66"/>
        <v>5.4446501849105307</v>
      </c>
      <c r="DS37" s="234">
        <f t="shared" si="67"/>
        <v>1.8464350209825713</v>
      </c>
      <c r="DT37" s="234">
        <f t="shared" si="68"/>
        <v>0.11049996972819993</v>
      </c>
      <c r="DU37" s="234">
        <f t="shared" si="69"/>
        <v>0.20403101392366232</v>
      </c>
      <c r="DV37" s="234">
        <f t="shared" si="70"/>
        <v>6.2044503587457065</v>
      </c>
      <c r="DW37" s="234">
        <f t="shared" si="71"/>
        <v>0.10268770435682203</v>
      </c>
      <c r="DX37" s="234">
        <v>5.567329594610249</v>
      </c>
      <c r="DY37" s="234">
        <v>5.5106848655394929</v>
      </c>
      <c r="DZ37" s="234">
        <v>3.9345026746368914</v>
      </c>
      <c r="EA37" s="234">
        <v>0.65318612365810735</v>
      </c>
      <c r="EB37" s="234">
        <v>2.2293683145607082</v>
      </c>
      <c r="EC37" s="234">
        <v>5.6644729070755996E-2</v>
      </c>
      <c r="ED37" s="234">
        <v>3.1130481713496701E-2</v>
      </c>
      <c r="EE37" s="234">
        <v>1.0830553595396305E-2</v>
      </c>
      <c r="EF37" s="234">
        <v>3.6344800952655604E-2</v>
      </c>
      <c r="EG37" s="234">
        <v>0.63712076413545748</v>
      </c>
      <c r="EH37" s="234">
        <v>1.023251676541395</v>
      </c>
      <c r="EI37" s="234">
        <v>0.96965045921565263</v>
      </c>
      <c r="EJ37" s="234">
        <v>0.58351954680971507</v>
      </c>
      <c r="EK37" s="234">
        <f t="shared" si="72"/>
        <v>-2.1000440116636376E-2</v>
      </c>
      <c r="EL37" s="234">
        <v>2.9685048510923528</v>
      </c>
      <c r="EM37" s="234">
        <v>0.91709963614062839</v>
      </c>
      <c r="EN37" s="234">
        <v>2.9895052912089892</v>
      </c>
      <c r="EO37" s="234">
        <v>0.80123894106259985</v>
      </c>
      <c r="EP37" s="234">
        <v>0.99727720561605859</v>
      </c>
      <c r="EQ37" s="234">
        <v>2.2338407680683825</v>
      </c>
      <c r="ER37" s="234">
        <v>10.621828466809189</v>
      </c>
      <c r="ES37" s="234">
        <v>9.3852649043568661</v>
      </c>
      <c r="ET37" s="234">
        <f t="shared" si="73"/>
        <v>7.2227256009601657</v>
      </c>
      <c r="EU37" s="234">
        <f t="shared" si="74"/>
        <v>12.234497566679945</v>
      </c>
      <c r="EV37" s="234">
        <f t="shared" si="75"/>
        <v>12.255495603278344</v>
      </c>
      <c r="EW37" s="234">
        <f t="shared" si="76"/>
        <v>1.6967965115065617</v>
      </c>
      <c r="EX37" s="234">
        <f t="shared" si="77"/>
        <v>0.2439318154060858</v>
      </c>
      <c r="EY37" s="234">
        <f t="shared" si="78"/>
        <v>0.41390265342650895</v>
      </c>
      <c r="FA37" s="234">
        <v>5.4066000000000001</v>
      </c>
      <c r="FB37" s="234">
        <v>0.36460000000000004</v>
      </c>
      <c r="FC37" s="234">
        <v>5.7712000000000003</v>
      </c>
      <c r="FD37" s="234">
        <f t="shared" si="79"/>
        <v>6.3175769337399504E-2</v>
      </c>
      <c r="FE37" s="234">
        <v>-0.13570000000000002</v>
      </c>
      <c r="FF37" s="234">
        <v>5.6701999999999995</v>
      </c>
      <c r="FG37" s="234">
        <v>5.7844000000000007</v>
      </c>
      <c r="FH37" s="234">
        <v>0.38650000000000001</v>
      </c>
      <c r="FI37" s="234">
        <v>6.1709000000000005</v>
      </c>
      <c r="FJ37" s="234">
        <f t="shared" si="80"/>
        <v>6.2632679187800799E-2</v>
      </c>
      <c r="FK37" s="234">
        <v>0.55030000000000001</v>
      </c>
      <c r="FL37" s="234">
        <v>0.93319999999999992</v>
      </c>
      <c r="FM37" s="234">
        <v>13.847099999999998</v>
      </c>
      <c r="FN37" s="234">
        <v>0.9486</v>
      </c>
      <c r="FO37" s="234">
        <v>10.673499999999999</v>
      </c>
      <c r="FP37" s="234">
        <v>2.2250000000000001</v>
      </c>
      <c r="FQ37" s="234">
        <f t="shared" si="81"/>
        <v>2.4636337757534776</v>
      </c>
      <c r="FR37" s="234">
        <f t="shared" si="82"/>
        <v>6.739317257765165E-2</v>
      </c>
      <c r="FS37" s="234">
        <f t="shared" si="83"/>
        <v>0.16603209621748566</v>
      </c>
      <c r="FT37" s="234">
        <v>3.7250000000000001</v>
      </c>
      <c r="FU37" s="234">
        <v>0.10859999999999999</v>
      </c>
      <c r="FV37" s="234">
        <v>3.8336999999999999</v>
      </c>
      <c r="FW37" s="234">
        <f t="shared" si="84"/>
        <v>2.8327725174113777E-2</v>
      </c>
      <c r="FX37" s="234">
        <v>-2.2599999999999999E-2</v>
      </c>
      <c r="FY37" s="234">
        <v>2.786</v>
      </c>
      <c r="FZ37" s="234">
        <v>8.4497999999999998</v>
      </c>
      <c r="GA37" s="234">
        <v>0.73159999999999992</v>
      </c>
      <c r="GB37" s="234">
        <v>6.9589999999999996</v>
      </c>
      <c r="GC37" s="234">
        <v>0.75919999999999999</v>
      </c>
      <c r="GD37" s="234">
        <f t="shared" si="85"/>
        <v>2.1911676996084331</v>
      </c>
      <c r="GE37" s="234">
        <f t="shared" si="86"/>
        <v>0.32971194584487207</v>
      </c>
      <c r="GF37" s="234">
        <f t="shared" si="87"/>
        <v>0.72245416591032863</v>
      </c>
      <c r="GG37" s="248">
        <v>2.2103092624031215</v>
      </c>
      <c r="GH37" s="248">
        <v>2.0808968334741196</v>
      </c>
      <c r="GI37" s="248">
        <f t="shared" si="88"/>
        <v>4.2912060958772411</v>
      </c>
      <c r="GJ37" s="248">
        <f t="shared" si="89"/>
        <v>0.48492120559609869</v>
      </c>
      <c r="GK37" s="248">
        <v>0.62118602649701338</v>
      </c>
      <c r="GL37" s="248">
        <v>2.5989272721758487</v>
      </c>
      <c r="GM37" s="248">
        <v>1.9777412456788352</v>
      </c>
    </row>
    <row r="38" spans="1:195" ht="15">
      <c r="A38" s="129">
        <v>2008</v>
      </c>
      <c r="B38" s="234">
        <f t="shared" si="43"/>
        <v>6.3527994303263684</v>
      </c>
      <c r="C38" s="234">
        <f t="shared" si="44"/>
        <v>6.0527726418384677</v>
      </c>
      <c r="D38" s="234">
        <f t="shared" si="93"/>
        <v>0.53683616244982413</v>
      </c>
      <c r="E38" s="234">
        <f t="shared" si="94"/>
        <v>2.332194469064337</v>
      </c>
      <c r="F38" s="234">
        <f t="shared" si="2"/>
        <v>3.1837420103243059</v>
      </c>
      <c r="G38" s="235">
        <f t="shared" si="3"/>
        <v>0.30002678848790115</v>
      </c>
      <c r="H38" s="236">
        <f t="shared" si="4"/>
        <v>4.2699576295960604</v>
      </c>
      <c r="I38" s="237">
        <f t="shared" si="5"/>
        <v>0.31254858978136962</v>
      </c>
      <c r="J38" s="238">
        <f t="shared" si="6"/>
        <v>2.2651067048463323</v>
      </c>
      <c r="K38" s="239">
        <f>[11]A29!$N80</f>
        <v>0.12601583486017892</v>
      </c>
      <c r="L38" s="239">
        <f>[11]A29!$O80</f>
        <v>1.7630997137351676</v>
      </c>
      <c r="M38" s="239">
        <f>[11]A23!$K40</f>
        <v>0.63341376165784313</v>
      </c>
      <c r="N38" s="240">
        <f>[11]A29!$S80</f>
        <v>0.1968132136269882</v>
      </c>
      <c r="O38" s="236">
        <f t="shared" si="7"/>
        <v>2.082841800730308</v>
      </c>
      <c r="P38" s="237">
        <f t="shared" si="8"/>
        <v>0.2242875726684545</v>
      </c>
      <c r="Q38" s="238">
        <f t="shared" si="9"/>
        <v>6.7087764218004553E-2</v>
      </c>
      <c r="R38" s="238">
        <f t="shared" si="10"/>
        <v>0.4739062021619333</v>
      </c>
      <c r="S38" s="239">
        <f>[11]A29!$AD80</f>
        <v>2.5055966157882064</v>
      </c>
      <c r="T38" s="239">
        <f>[11]A25!$K41</f>
        <v>1.4023000405077903</v>
      </c>
      <c r="U38" s="240">
        <f>[11]A29!$AH80</f>
        <v>1.1880363541062908</v>
      </c>
      <c r="V38" s="234">
        <f t="shared" si="11"/>
        <v>0.67213795688441813</v>
      </c>
      <c r="W38" s="234">
        <f t="shared" si="12"/>
        <v>0.32786204311558192</v>
      </c>
      <c r="X38" s="235">
        <f t="shared" si="13"/>
        <v>0.58220479849023254</v>
      </c>
      <c r="Y38" s="241">
        <f t="shared" si="45"/>
        <v>0.97123406083502128</v>
      </c>
      <c r="Z38" s="234">
        <f t="shared" si="14"/>
        <v>0.48576769375319906</v>
      </c>
      <c r="AA38" s="234">
        <f t="shared" si="15"/>
        <v>0.31115069367020298</v>
      </c>
      <c r="AB38" s="234">
        <f t="shared" si="95"/>
        <v>0.96749268695241442</v>
      </c>
      <c r="AC38" s="242">
        <f>[11]A28!$K41</f>
        <v>0.6</v>
      </c>
      <c r="AD38" s="242">
        <f>[11]A27!$P41</f>
        <v>1</v>
      </c>
      <c r="AE38" s="234">
        <f t="shared" si="96"/>
        <v>0.11509329845656838</v>
      </c>
      <c r="AF38" s="243">
        <f t="shared" si="46"/>
        <v>0.34028702644845743</v>
      </c>
      <c r="AG38" s="243">
        <f t="shared" si="99"/>
        <v>0.31966228296235571</v>
      </c>
      <c r="AH38" s="244">
        <f>[11]A27!$G41</f>
        <v>1.9966867507595525</v>
      </c>
      <c r="AI38" s="239">
        <f>[11]A27!$H41</f>
        <v>6.708776421800472E-2</v>
      </c>
      <c r="AJ38" s="245">
        <f>[11]A27!$C41</f>
        <v>0.26841995408677977</v>
      </c>
      <c r="AK38" s="235">
        <f>[11]A28!$C41+[11]A28!$D41</f>
        <v>0.52091431630228269</v>
      </c>
      <c r="AL38" s="239">
        <f>[11]A28!$E41</f>
        <v>1.5921846147541413E-2</v>
      </c>
      <c r="AM38" s="239">
        <f>[11]A28!$J41</f>
        <v>0.12389034390224457</v>
      </c>
      <c r="AN38" s="240">
        <f>[11]A25!$F41-[11]A25!$G41</f>
        <v>0.35001585825968873</v>
      </c>
      <c r="AO38" s="235">
        <f t="shared" si="48"/>
        <v>2.0761985396226614</v>
      </c>
      <c r="AP38" s="235">
        <f>[11]A29!$AM80</f>
        <v>8.1751699865455444E-3</v>
      </c>
      <c r="AQ38" s="235">
        <f>[11]A29!$AN80</f>
        <v>6.5601236388723755E-2</v>
      </c>
      <c r="AR38" s="235">
        <f>[11]A29!$AO80</f>
        <v>2.0024221332473919</v>
      </c>
      <c r="AS38" s="235">
        <f t="shared" si="18"/>
        <v>4.7069568761354805</v>
      </c>
      <c r="AT38" s="234">
        <f>[11]A29!$AQ80</f>
        <v>4.9465891155373676</v>
      </c>
      <c r="AU38" s="234">
        <f t="shared" si="98"/>
        <v>1.8365663002207739</v>
      </c>
      <c r="AV38" s="234">
        <f>[11]A29!$AS80</f>
        <v>2.3441877339003061</v>
      </c>
      <c r="AW38" s="234">
        <f t="shared" si="20"/>
        <v>-0.50762143367953216</v>
      </c>
      <c r="AX38" s="234">
        <f t="shared" si="21"/>
        <v>1.2763970097994888</v>
      </c>
      <c r="AY38" s="234">
        <f t="shared" si="92"/>
        <v>2.5838199733021936</v>
      </c>
      <c r="AZ38" s="236">
        <f t="shared" si="23"/>
        <v>5.8451779966468358</v>
      </c>
      <c r="BA38" s="238">
        <f t="shared" si="50"/>
        <v>5.5451512081589343</v>
      </c>
      <c r="BB38" s="238">
        <f t="shared" si="24"/>
        <v>2.7036711294878808</v>
      </c>
      <c r="BC38" s="238">
        <f t="shared" si="25"/>
        <v>0.76528153904839236</v>
      </c>
      <c r="BD38" s="238">
        <f t="shared" si="26"/>
        <v>2.0761985396226614</v>
      </c>
      <c r="BE38" s="238">
        <f t="shared" si="27"/>
        <v>0.54501133243636968</v>
      </c>
      <c r="BF38" s="238">
        <f t="shared" si="27"/>
        <v>2.3977957054530608</v>
      </c>
      <c r="BG38" s="245">
        <f t="shared" si="27"/>
        <v>2.6023441702695043</v>
      </c>
      <c r="BH38" s="234">
        <f t="shared" si="27"/>
        <v>8.9756532056588547</v>
      </c>
      <c r="BI38" s="234">
        <f t="shared" si="28"/>
        <v>8.6756264171709532</v>
      </c>
      <c r="BJ38" s="234">
        <f t="shared" si="97"/>
        <v>0.30002678848790154</v>
      </c>
      <c r="BK38" s="235">
        <f>[11]A29!$AW80</f>
        <v>0.71420694015985953</v>
      </c>
      <c r="BL38" s="235">
        <f>[11]A29!$AY80</f>
        <v>0.41418015167195837</v>
      </c>
      <c r="BM38" s="235">
        <f>[11]A29!$AZ80</f>
        <v>0.30847393173467258</v>
      </c>
      <c r="BN38" s="234">
        <f t="shared" si="91"/>
        <v>0.30002678848790115</v>
      </c>
      <c r="BO38" s="236">
        <f t="shared" si="31"/>
        <v>0</v>
      </c>
      <c r="BP38" s="246">
        <f>[11]A29!$C80</f>
        <v>6.3527994303263684</v>
      </c>
      <c r="BQ38" s="247">
        <f t="shared" si="32"/>
        <v>0</v>
      </c>
      <c r="BR38" s="234">
        <f t="shared" si="33"/>
        <v>1.5645428035228239</v>
      </c>
      <c r="BS38" s="234">
        <f t="shared" si="51"/>
        <v>4.7740662374788946E-2</v>
      </c>
      <c r="BT38" s="234">
        <f t="shared" si="52"/>
        <v>7.4692309753888894E-2</v>
      </c>
      <c r="BU38" s="234">
        <f t="shared" si="34"/>
        <v>0.13159096742709575</v>
      </c>
      <c r="BV38" s="234">
        <f t="shared" si="35"/>
        <v>0.27020607287452902</v>
      </c>
      <c r="BW38" s="234">
        <f t="shared" si="36"/>
        <v>0.59820295969837523</v>
      </c>
      <c r="BX38" s="234">
        <f t="shared" si="37"/>
        <v>0.63341376165784313</v>
      </c>
      <c r="BY38" s="234">
        <f t="shared" si="38"/>
        <v>1.4023000405077903</v>
      </c>
      <c r="BZ38" s="234">
        <f t="shared" si="39"/>
        <v>0.30847393173467258</v>
      </c>
      <c r="CA38" s="234">
        <f t="shared" si="40"/>
        <v>2.3441877339003061</v>
      </c>
      <c r="CB38" s="234">
        <f t="shared" si="53"/>
        <v>0</v>
      </c>
      <c r="CC38" s="236">
        <v>4.7634828864526586</v>
      </c>
      <c r="CD38" s="238">
        <f t="shared" si="41"/>
        <v>6.8755248179269146E-2</v>
      </c>
      <c r="CE38" s="234">
        <f t="shared" si="54"/>
        <v>4.4359684383969045</v>
      </c>
      <c r="CF38" s="234">
        <f t="shared" si="42"/>
        <v>2.6189356523278451</v>
      </c>
      <c r="CG38" s="234">
        <f t="shared" si="42"/>
        <v>3.1920898758194576</v>
      </c>
      <c r="CH38" s="234">
        <f t="shared" si="42"/>
        <v>0.78049766844202806</v>
      </c>
      <c r="CI38" s="234">
        <f t="shared" si="42"/>
        <v>0.96618655133376308</v>
      </c>
      <c r="CJ38" s="234">
        <f t="shared" si="42"/>
        <v>1.4454056560436666</v>
      </c>
      <c r="CK38" s="234">
        <f t="shared" si="42"/>
        <v>1.3750570897503982</v>
      </c>
      <c r="CL38" s="234">
        <v>4.0262821073277983</v>
      </c>
      <c r="CM38" s="234">
        <f t="shared" si="55"/>
        <v>2.3876026328070932</v>
      </c>
      <c r="CN38" s="234">
        <f t="shared" si="56"/>
        <v>2.958285720195724</v>
      </c>
      <c r="CO38" s="234">
        <v>0.71209350543708316</v>
      </c>
      <c r="CP38" s="234">
        <v>0.89519195727139433</v>
      </c>
      <c r="CQ38" s="234">
        <v>1.3510002574872466</v>
      </c>
      <c r="CR38" s="234">
        <v>1.3196062456750188</v>
      </c>
      <c r="CS38" s="234">
        <v>0.4096863310691059</v>
      </c>
      <c r="CT38" s="234">
        <f t="shared" si="57"/>
        <v>0.23133301952075183</v>
      </c>
      <c r="CU38" s="234">
        <f t="shared" si="58"/>
        <v>0.23380415562373347</v>
      </c>
      <c r="CV38" s="234">
        <v>6.8404163004944896E-2</v>
      </c>
      <c r="CW38" s="234">
        <v>7.0994594062368702E-2</v>
      </c>
      <c r="CX38" s="234">
        <v>9.440539855641987E-2</v>
      </c>
      <c r="CY38" s="234">
        <v>5.5450844075379389E-2</v>
      </c>
      <c r="CZ38" s="234">
        <v>0.32751444805575392</v>
      </c>
      <c r="DA38" s="234">
        <f t="shared" si="59"/>
        <v>1.0815077131549669</v>
      </c>
      <c r="DB38" s="234">
        <f t="shared" si="60"/>
        <v>0.29792131350681539</v>
      </c>
      <c r="DC38" s="234">
        <v>3.4530246704967897E-2</v>
      </c>
      <c r="DD38" s="234">
        <v>0.26339106680184748</v>
      </c>
      <c r="DE38" s="234">
        <v>1.0519145786060284</v>
      </c>
      <c r="DF38" s="234">
        <v>0.4235501858736076</v>
      </c>
      <c r="DG38" s="234">
        <f t="shared" si="61"/>
        <v>1.4971553291813526</v>
      </c>
      <c r="DH38" s="234">
        <f t="shared" si="62"/>
        <v>6.5965507169410529</v>
      </c>
      <c r="DI38" s="234">
        <v>0.38224001834596633</v>
      </c>
      <c r="DJ38" s="234">
        <v>6.2143106985950869</v>
      </c>
      <c r="DK38" s="234">
        <v>7.6701558602487978</v>
      </c>
      <c r="DL38" s="234">
        <v>2.582575636878611</v>
      </c>
      <c r="DM38" s="234">
        <f t="shared" si="63"/>
        <v>10.086561906267326</v>
      </c>
      <c r="DN38" s="234">
        <f t="shared" si="64"/>
        <v>10.097127528605224</v>
      </c>
      <c r="DO38" s="234">
        <f t="shared" si="65"/>
        <v>-0.17058843882263963</v>
      </c>
      <c r="DP38" s="234">
        <v>0.96683443570060679</v>
      </c>
      <c r="DQ38" s="234">
        <v>1.1374228745232464</v>
      </c>
      <c r="DR38" s="234">
        <f t="shared" si="66"/>
        <v>5.1975986946641646</v>
      </c>
      <c r="DS38" s="234">
        <f t="shared" si="67"/>
        <v>1.9426523904146153</v>
      </c>
      <c r="DT38" s="234">
        <f t="shared" si="68"/>
        <v>0.11264816367832539</v>
      </c>
      <c r="DU38" s="234">
        <f t="shared" si="69"/>
        <v>0.21883622444551568</v>
      </c>
      <c r="DV38" s="234">
        <f t="shared" si="70"/>
        <v>6.0248239956567025</v>
      </c>
      <c r="DW38" s="234">
        <f t="shared" si="71"/>
        <v>9.7063689143022519E-2</v>
      </c>
      <c r="DX38" s="234">
        <v>5.4400323522008573</v>
      </c>
      <c r="DY38" s="234">
        <v>5.3825835171040906</v>
      </c>
      <c r="DZ38" s="234">
        <v>3.9016370225423493</v>
      </c>
      <c r="EA38" s="234">
        <v>0.68407198272584346</v>
      </c>
      <c r="EB38" s="234">
        <v>2.1650184772875845</v>
      </c>
      <c r="EC38" s="234">
        <v>5.7448835096766279E-2</v>
      </c>
      <c r="ED38" s="234">
        <v>3.0593840982735866E-2</v>
      </c>
      <c r="EE38" s="234">
        <v>1.1280606599713392E-2</v>
      </c>
      <c r="EF38" s="234">
        <v>3.8135600713743813E-2</v>
      </c>
      <c r="EG38" s="234">
        <v>0.584791643455845</v>
      </c>
      <c r="EH38" s="234">
        <v>1.0204176459422767</v>
      </c>
      <c r="EI38" s="234">
        <v>1.0203291427116252</v>
      </c>
      <c r="EJ38" s="234">
        <v>0.58470314022519354</v>
      </c>
      <c r="EK38" s="234">
        <f t="shared" si="72"/>
        <v>-6.9526357766738656E-2</v>
      </c>
      <c r="EL38" s="234">
        <v>2.9462015895949496</v>
      </c>
      <c r="EM38" s="234">
        <v>0.72873490854494227</v>
      </c>
      <c r="EN38" s="234">
        <v>3.0157279473616883</v>
      </c>
      <c r="EO38" s="234">
        <v>0.62304505935191257</v>
      </c>
      <c r="EP38" s="234">
        <v>1.1130818571250871</v>
      </c>
      <c r="EQ38" s="234">
        <v>2.2547831115999877</v>
      </c>
      <c r="ER38" s="234">
        <v>10.559400250057918</v>
      </c>
      <c r="ES38" s="234">
        <v>9.4176989955830166</v>
      </c>
      <c r="ET38" s="234">
        <f t="shared" si="73"/>
        <v>7.2074316210673501</v>
      </c>
      <c r="EU38" s="234">
        <f t="shared" si="74"/>
        <v>12.205556213809539</v>
      </c>
      <c r="EV38" s="234">
        <f t="shared" si="75"/>
        <v>12.2750819820951</v>
      </c>
      <c r="EW38" s="234">
        <f t="shared" si="76"/>
        <v>1.7031145944159898</v>
      </c>
      <c r="EX38" s="234">
        <f t="shared" si="77"/>
        <v>0.24567884367375659</v>
      </c>
      <c r="EY38" s="234">
        <f t="shared" si="78"/>
        <v>0.41841922420001931</v>
      </c>
      <c r="FA38" s="234">
        <v>5.2128999999999994</v>
      </c>
      <c r="FB38" s="234">
        <v>0.31940000000000002</v>
      </c>
      <c r="FC38" s="234">
        <v>5.5323000000000002</v>
      </c>
      <c r="FD38" s="234">
        <f t="shared" si="79"/>
        <v>5.7733673155830306E-2</v>
      </c>
      <c r="FE38" s="234">
        <v>-2.9600000000000001E-2</v>
      </c>
      <c r="FF38" s="234">
        <v>7.3274999999999997</v>
      </c>
      <c r="FG38" s="234">
        <v>5.8652999999999995</v>
      </c>
      <c r="FH38" s="234">
        <v>0.34509999999999996</v>
      </c>
      <c r="FI38" s="234">
        <v>6.2103999999999999</v>
      </c>
      <c r="FJ38" s="234">
        <f t="shared" si="80"/>
        <v>5.556807935076645E-2</v>
      </c>
      <c r="FK38" s="234">
        <v>0.58479999999999999</v>
      </c>
      <c r="FL38" s="234">
        <v>0.89959999999999996</v>
      </c>
      <c r="FM38" s="234">
        <v>13.657800000000002</v>
      </c>
      <c r="FN38" s="234">
        <v>0.95930000000000004</v>
      </c>
      <c r="FO38" s="234">
        <v>10.364600000000001</v>
      </c>
      <c r="FP38" s="234">
        <v>2.3338999999999999</v>
      </c>
      <c r="FQ38" s="234">
        <f t="shared" si="81"/>
        <v>2.4277943686006829</v>
      </c>
      <c r="FR38" s="234">
        <f t="shared" si="82"/>
        <v>6.5867123548448495E-2</v>
      </c>
      <c r="FS38" s="234">
        <f t="shared" si="83"/>
        <v>0.15991183162684869</v>
      </c>
      <c r="FT38" s="234">
        <v>3.8001</v>
      </c>
      <c r="FU38" s="234">
        <v>0.13339999999999999</v>
      </c>
      <c r="FV38" s="234">
        <v>3.9335000000000004</v>
      </c>
      <c r="FW38" s="234">
        <f t="shared" si="84"/>
        <v>3.3913817211135115E-2</v>
      </c>
      <c r="FX38" s="234">
        <v>0.1014</v>
      </c>
      <c r="FY38" s="234">
        <v>2.8632</v>
      </c>
      <c r="FZ38" s="234">
        <v>8.6413999999999991</v>
      </c>
      <c r="GA38" s="234">
        <v>0.71650000000000003</v>
      </c>
      <c r="GB38" s="234">
        <v>7.1475</v>
      </c>
      <c r="GC38" s="234">
        <v>0.77739999999999998</v>
      </c>
      <c r="GD38" s="234">
        <f t="shared" si="85"/>
        <v>2.2550037838260999</v>
      </c>
      <c r="GE38" s="234">
        <f t="shared" si="86"/>
        <v>0.33133520031476382</v>
      </c>
      <c r="GF38" s="234">
        <f t="shared" si="87"/>
        <v>0.74716213042457114</v>
      </c>
      <c r="GG38" s="248">
        <v>2.0124702220301027</v>
      </c>
      <c r="GH38" s="248">
        <v>1.9766692815200213</v>
      </c>
      <c r="GI38" s="248">
        <f t="shared" si="88"/>
        <v>3.989139503550124</v>
      </c>
      <c r="GJ38" s="248">
        <f t="shared" si="89"/>
        <v>0.49551269885670574</v>
      </c>
      <c r="GK38" s="248">
        <v>0.61926941865388774</v>
      </c>
      <c r="GL38" s="248">
        <v>2.6706964146274328</v>
      </c>
      <c r="GM38" s="248">
        <v>2.0514269959735447</v>
      </c>
    </row>
    <row r="39" spans="1:195" ht="15">
      <c r="A39" s="129">
        <v>2009</v>
      </c>
      <c r="B39" s="234">
        <f t="shared" si="43"/>
        <v>6.3191052976768711</v>
      </c>
      <c r="C39" s="234">
        <f t="shared" si="44"/>
        <v>6.015375603238704</v>
      </c>
      <c r="D39" s="234">
        <f t="shared" si="93"/>
        <v>0.52096480871169859</v>
      </c>
      <c r="E39" s="234">
        <f t="shared" si="94"/>
        <v>2.396227011902528</v>
      </c>
      <c r="F39" s="234">
        <f t="shared" si="2"/>
        <v>3.0981837826244778</v>
      </c>
      <c r="G39" s="235">
        <f t="shared" si="3"/>
        <v>0.30372969443816666</v>
      </c>
      <c r="H39" s="236">
        <f t="shared" si="4"/>
        <v>4.426477622002662</v>
      </c>
      <c r="I39" s="237">
        <f t="shared" si="5"/>
        <v>0.30298799665432691</v>
      </c>
      <c r="J39" s="238">
        <f t="shared" si="6"/>
        <v>2.326394026622931</v>
      </c>
      <c r="K39" s="239">
        <f>[11]A29!$N81</f>
        <v>0.14024836212385344</v>
      </c>
      <c r="L39" s="239">
        <f>[11]A29!$O81</f>
        <v>1.8807033141735117</v>
      </c>
      <c r="M39" s="239">
        <f>[11]A23!$K41</f>
        <v>0.66807928830945096</v>
      </c>
      <c r="N39" s="240">
        <f>[11]A29!$S81</f>
        <v>0.22385607757196108</v>
      </c>
      <c r="O39" s="236">
        <f t="shared" si="7"/>
        <v>1.8926276756742091</v>
      </c>
      <c r="P39" s="237">
        <f t="shared" si="8"/>
        <v>0.21797681205737165</v>
      </c>
      <c r="Q39" s="238">
        <f t="shared" si="9"/>
        <v>6.9832985279596929E-2</v>
      </c>
      <c r="R39" s="238">
        <f t="shared" si="10"/>
        <v>0.46609746310295896</v>
      </c>
      <c r="S39" s="239">
        <f>[11]A29!$AD81</f>
        <v>2.3833086304782127</v>
      </c>
      <c r="T39" s="239">
        <f>[11]A25!$K42</f>
        <v>1.2248635411241222</v>
      </c>
      <c r="U39" s="240">
        <f>[11]A29!$AH81</f>
        <v>1.2445882152439314</v>
      </c>
      <c r="V39" s="234">
        <f t="shared" si="11"/>
        <v>0.70049119511111702</v>
      </c>
      <c r="W39" s="234">
        <f t="shared" si="12"/>
        <v>0.29950880488888304</v>
      </c>
      <c r="X39" s="235">
        <f t="shared" si="13"/>
        <v>0.58159014119128372</v>
      </c>
      <c r="Y39" s="241">
        <f t="shared" si="45"/>
        <v>0.97085710788972712</v>
      </c>
      <c r="Z39" s="234">
        <f t="shared" si="14"/>
        <v>0.52826023085016616</v>
      </c>
      <c r="AA39" s="234">
        <f t="shared" si="15"/>
        <v>0.35293157190033092</v>
      </c>
      <c r="AB39" s="234">
        <f t="shared" si="95"/>
        <v>0.96736570359720009</v>
      </c>
      <c r="AC39" s="242">
        <f>[11]A28!$K42</f>
        <v>0.6</v>
      </c>
      <c r="AD39" s="242">
        <f>[11]A27!$P42</f>
        <v>1</v>
      </c>
      <c r="AE39" s="234">
        <f t="shared" si="96"/>
        <v>0.10698573823787232</v>
      </c>
      <c r="AF39" s="243">
        <f t="shared" si="46"/>
        <v>0.31155706290030905</v>
      </c>
      <c r="AG39" s="243">
        <f t="shared" si="99"/>
        <v>0.29151748379775438</v>
      </c>
      <c r="AH39" s="244">
        <f>[11]A27!$G42</f>
        <v>2.0700319107690084</v>
      </c>
      <c r="AI39" s="239">
        <f>[11]A27!$H42</f>
        <v>6.9832985279596874E-2</v>
      </c>
      <c r="AJ39" s="245">
        <f>[11]A27!$C42</f>
        <v>0.25636211585392282</v>
      </c>
      <c r="AK39" s="235">
        <f>[11]A28!$C42+[11]A28!$D42</f>
        <v>0.5049799944238782</v>
      </c>
      <c r="AL39" s="239">
        <f>[11]A28!$E42</f>
        <v>1.5984814287820361E-2</v>
      </c>
      <c r="AM39" s="239">
        <f>[11]A28!$J42</f>
        <v>0.13278976895081107</v>
      </c>
      <c r="AN39" s="240">
        <f>[11]A25!$F42-[11]A25!$G42</f>
        <v>0.33330769415214789</v>
      </c>
      <c r="AO39" s="235">
        <f t="shared" si="48"/>
        <v>2.2709958767021035</v>
      </c>
      <c r="AP39" s="235">
        <f>[11]A29!$AM81</f>
        <v>7.9334742443405871E-3</v>
      </c>
      <c r="AQ39" s="235">
        <f>[11]A29!$AN81</f>
        <v>6.6540112683415378E-2</v>
      </c>
      <c r="AR39" s="235">
        <f>[11]A29!$AO81</f>
        <v>2.1965222897743475</v>
      </c>
      <c r="AS39" s="235">
        <f t="shared" si="18"/>
        <v>5.1073401096388213</v>
      </c>
      <c r="AT39" s="234">
        <f>[11]A29!$AQ81</f>
        <v>5.3862259895070936</v>
      </c>
      <c r="AU39" s="234">
        <f t="shared" si="98"/>
        <v>1.9921099968338316</v>
      </c>
      <c r="AV39" s="234">
        <f>[11]A29!$AS81</f>
        <v>2.212952077529394</v>
      </c>
      <c r="AW39" s="234">
        <f t="shared" si="20"/>
        <v>-0.22084208069556244</v>
      </c>
      <c r="AX39" s="234">
        <f t="shared" si="21"/>
        <v>1.1108583768198337</v>
      </c>
      <c r="AY39" s="234">
        <f t="shared" si="92"/>
        <v>2.4918379573976659</v>
      </c>
      <c r="AZ39" s="236">
        <f t="shared" si="23"/>
        <v>6.0982632169813087</v>
      </c>
      <c r="BA39" s="238">
        <f t="shared" si="50"/>
        <v>5.7945335225431425</v>
      </c>
      <c r="BB39" s="238">
        <f t="shared" si="24"/>
        <v>2.7696303854011113</v>
      </c>
      <c r="BC39" s="238">
        <f t="shared" si="25"/>
        <v>0.75390726043992751</v>
      </c>
      <c r="BD39" s="238">
        <f t="shared" si="26"/>
        <v>2.2709958767021035</v>
      </c>
      <c r="BE39" s="238">
        <f t="shared" si="27"/>
        <v>0.52889828295603913</v>
      </c>
      <c r="BF39" s="238">
        <f t="shared" si="27"/>
        <v>2.4627671245859433</v>
      </c>
      <c r="BG39" s="245">
        <f t="shared" si="27"/>
        <v>2.8028681150011598</v>
      </c>
      <c r="BH39" s="234">
        <f t="shared" si="27"/>
        <v>9.3713520542905453</v>
      </c>
      <c r="BI39" s="234">
        <f t="shared" si="28"/>
        <v>9.0676223598523791</v>
      </c>
      <c r="BJ39" s="234">
        <f t="shared" si="97"/>
        <v>0.30372969443816622</v>
      </c>
      <c r="BK39" s="235">
        <f>[11]A29!$AW81</f>
        <v>0.71840834778580187</v>
      </c>
      <c r="BL39" s="235">
        <f>[11]A29!$AY81</f>
        <v>0.41467865334763521</v>
      </c>
      <c r="BM39" s="235">
        <f>[11]A29!$AZ81</f>
        <v>0.32000924809582071</v>
      </c>
      <c r="BN39" s="234">
        <f t="shared" si="91"/>
        <v>0.30372969443816666</v>
      </c>
      <c r="BO39" s="236">
        <f t="shared" si="31"/>
        <v>0</v>
      </c>
      <c r="BP39" s="246">
        <f>[11]A29!$C81</f>
        <v>6.3191052976768711</v>
      </c>
      <c r="BQ39" s="247">
        <f t="shared" si="32"/>
        <v>0</v>
      </c>
      <c r="BR39" s="234">
        <f t="shared" si="33"/>
        <v>1.5648580381104986</v>
      </c>
      <c r="BS39" s="234">
        <f t="shared" si="51"/>
        <v>4.5731795711261423E-2</v>
      </c>
      <c r="BT39" s="234">
        <f t="shared" si="52"/>
        <v>7.1563768115994672E-2</v>
      </c>
      <c r="BU39" s="234">
        <f t="shared" si="34"/>
        <v>0.14460740083133142</v>
      </c>
      <c r="BV39" s="234">
        <f t="shared" si="35"/>
        <v>0.30189505461650784</v>
      </c>
      <c r="BW39" s="234">
        <f t="shared" si="36"/>
        <v>0.5534975445521606</v>
      </c>
      <c r="BX39" s="234">
        <f t="shared" si="37"/>
        <v>0.66807928830945096</v>
      </c>
      <c r="BY39" s="234">
        <f t="shared" si="38"/>
        <v>1.2248635411241222</v>
      </c>
      <c r="BZ39" s="234">
        <f t="shared" si="39"/>
        <v>0.32000924809582071</v>
      </c>
      <c r="CA39" s="234">
        <f t="shared" si="40"/>
        <v>2.212952077529394</v>
      </c>
      <c r="CB39" s="234">
        <f t="shared" si="53"/>
        <v>0</v>
      </c>
      <c r="CC39" s="236">
        <v>4.2591521817241595</v>
      </c>
      <c r="CD39" s="238">
        <f t="shared" si="41"/>
        <v>3.4236265349848277E-2</v>
      </c>
      <c r="CE39" s="234">
        <f t="shared" si="54"/>
        <v>4.1133347174652659</v>
      </c>
      <c r="CF39" s="234">
        <f t="shared" si="42"/>
        <v>2.3831254071795547</v>
      </c>
      <c r="CG39" s="234">
        <f t="shared" si="42"/>
        <v>3.1339267874630394</v>
      </c>
      <c r="CH39" s="234">
        <f t="shared" si="42"/>
        <v>0.68250737893335012</v>
      </c>
      <c r="CI39" s="234">
        <f t="shared" si="42"/>
        <v>1.040873663555143</v>
      </c>
      <c r="CJ39" s="234">
        <f t="shared" si="42"/>
        <v>1.410545744974546</v>
      </c>
      <c r="CK39" s="234">
        <f t="shared" si="42"/>
        <v>1.4037174771773282</v>
      </c>
      <c r="CL39" s="234">
        <v>3.7431652776099731</v>
      </c>
      <c r="CM39" s="234">
        <f t="shared" si="55"/>
        <v>2.1819426691186776</v>
      </c>
      <c r="CN39" s="234">
        <f t="shared" si="56"/>
        <v>2.9047627821662609</v>
      </c>
      <c r="CO39" s="234">
        <v>0.62250923088662113</v>
      </c>
      <c r="CP39" s="234">
        <v>0.96072276232028764</v>
      </c>
      <c r="CQ39" s="234">
        <v>1.3215307889593522</v>
      </c>
      <c r="CR39" s="234">
        <v>1.3435401736749655</v>
      </c>
      <c r="CS39" s="234">
        <v>0.3701694398552926</v>
      </c>
      <c r="CT39" s="234">
        <f t="shared" si="57"/>
        <v>0.201182738060877</v>
      </c>
      <c r="CU39" s="234">
        <f t="shared" si="58"/>
        <v>0.22916400529677827</v>
      </c>
      <c r="CV39" s="234">
        <v>5.9998148046729011E-2</v>
      </c>
      <c r="CW39" s="234">
        <v>8.0150901234855451E-2</v>
      </c>
      <c r="CX39" s="234">
        <v>8.9014956015193811E-2</v>
      </c>
      <c r="CY39" s="234">
        <v>6.0177303502362674E-2</v>
      </c>
      <c r="CZ39" s="234">
        <v>0.14581746425889353</v>
      </c>
      <c r="DA39" s="234">
        <f t="shared" si="59"/>
        <v>1.0646606619894086</v>
      </c>
      <c r="DB39" s="234">
        <f t="shared" si="60"/>
        <v>0.32944075176685006</v>
      </c>
      <c r="DC39" s="234">
        <v>3.7401926423169855E-2</v>
      </c>
      <c r="DD39" s="234">
        <v>0.2920388253436802</v>
      </c>
      <c r="DE39" s="234">
        <v>1.2482839494973652</v>
      </c>
      <c r="DF39" s="234">
        <v>0.46025267810755488</v>
      </c>
      <c r="DG39" s="234">
        <f t="shared" si="61"/>
        <v>1.3887453509372349</v>
      </c>
      <c r="DH39" s="234">
        <f t="shared" si="62"/>
        <v>6.7494523383445628</v>
      </c>
      <c r="DI39" s="234">
        <v>0.36657462003447111</v>
      </c>
      <c r="DJ39" s="234">
        <v>6.382877718310092</v>
      </c>
      <c r="DK39" s="234">
        <v>7.6779450111742431</v>
      </c>
      <c r="DL39" s="234">
        <v>2.4698685067746426</v>
      </c>
      <c r="DM39" s="234">
        <f t="shared" si="63"/>
        <v>10.212819877574452</v>
      </c>
      <c r="DN39" s="234">
        <f t="shared" si="64"/>
        <v>10.329946437848935</v>
      </c>
      <c r="DO39" s="234">
        <f t="shared" si="65"/>
        <v>-0.21824387065915662</v>
      </c>
      <c r="DP39" s="234">
        <v>0.93883301308747258</v>
      </c>
      <c r="DQ39" s="234">
        <v>1.1570768837466292</v>
      </c>
      <c r="DR39" s="234">
        <f t="shared" si="66"/>
        <v>4.8365314201061977</v>
      </c>
      <c r="DS39" s="234">
        <f t="shared" si="67"/>
        <v>2.1358170847202138</v>
      </c>
      <c r="DT39" s="234">
        <f t="shared" si="68"/>
        <v>0.11201189577393143</v>
      </c>
      <c r="DU39" s="234">
        <f t="shared" si="69"/>
        <v>0.23923692068586266</v>
      </c>
      <c r="DV39" s="234">
        <f t="shared" si="70"/>
        <v>6.0267547672802078</v>
      </c>
      <c r="DW39" s="234">
        <f t="shared" si="71"/>
        <v>8.3357660691486188E-2</v>
      </c>
      <c r="DX39" s="234">
        <v>5.5243785883184673</v>
      </c>
      <c r="DY39" s="234">
        <v>5.4644667317322515</v>
      </c>
      <c r="DZ39" s="234">
        <v>3.960782083920781</v>
      </c>
      <c r="EA39" s="234">
        <v>0.75201234735806688</v>
      </c>
      <c r="EB39" s="234">
        <v>2.2556969951695369</v>
      </c>
      <c r="EC39" s="234">
        <v>5.9911856586216297E-2</v>
      </c>
      <c r="ED39" s="234">
        <v>3.1501505982345059E-2</v>
      </c>
      <c r="EE39" s="234">
        <v>1.2472379828399187E-2</v>
      </c>
      <c r="EF39" s="234">
        <v>4.0882730432270427E-2</v>
      </c>
      <c r="EG39" s="234">
        <v>0.50237617896174036</v>
      </c>
      <c r="EH39" s="234">
        <v>1.0628914344964684</v>
      </c>
      <c r="EI39" s="234">
        <v>1.1625060965387635</v>
      </c>
      <c r="EJ39" s="234">
        <v>0.60199084100403544</v>
      </c>
      <c r="EK39" s="234">
        <f t="shared" si="72"/>
        <v>-9.9125669371350256E-2</v>
      </c>
      <c r="EL39" s="234">
        <v>3.0193938087964183</v>
      </c>
      <c r="EM39" s="234">
        <v>0.68165182007648306</v>
      </c>
      <c r="EN39" s="234">
        <v>3.1185194781677685</v>
      </c>
      <c r="EO39" s="234">
        <v>0.56075731240995352</v>
      </c>
      <c r="EP39" s="234">
        <v>1.281359614730234</v>
      </c>
      <c r="EQ39" s="234">
        <v>2.3520656413397516</v>
      </c>
      <c r="ER39" s="234">
        <v>10.709622137084216</v>
      </c>
      <c r="ES39" s="234">
        <v>9.6389161104746979</v>
      </c>
      <c r="ET39" s="234">
        <f t="shared" si="73"/>
        <v>7.4072406657393461</v>
      </c>
      <c r="EU39" s="234">
        <f t="shared" si="74"/>
        <v>12.53748667708054</v>
      </c>
      <c r="EV39" s="234">
        <f t="shared" si="75"/>
        <v>12.636612960809444</v>
      </c>
      <c r="EW39" s="234">
        <f t="shared" si="76"/>
        <v>1.7059811515585654</v>
      </c>
      <c r="EX39" s="234">
        <f t="shared" si="77"/>
        <v>0.2467844419892726</v>
      </c>
      <c r="EY39" s="234">
        <f t="shared" si="78"/>
        <v>0.42100960653159725</v>
      </c>
      <c r="FA39" s="234">
        <v>5.2848000000000006</v>
      </c>
      <c r="FB39" s="234">
        <v>0.2162</v>
      </c>
      <c r="FC39" s="234">
        <v>5.5010000000000003</v>
      </c>
      <c r="FD39" s="234">
        <f t="shared" si="79"/>
        <v>3.9301945100890745E-2</v>
      </c>
      <c r="FE39" s="234">
        <v>-4.2900000000000001E-2</v>
      </c>
      <c r="FF39" s="234">
        <v>7.9157000000000002</v>
      </c>
      <c r="FG39" s="234">
        <v>6.1848000000000001</v>
      </c>
      <c r="FH39" s="234">
        <v>0.2465</v>
      </c>
      <c r="FI39" s="234">
        <v>6.4313000000000002</v>
      </c>
      <c r="FJ39" s="234">
        <f t="shared" si="80"/>
        <v>3.8328176262963941E-2</v>
      </c>
      <c r="FK39" s="234">
        <v>0.6583</v>
      </c>
      <c r="FL39" s="234">
        <v>0.8851</v>
      </c>
      <c r="FM39" s="234">
        <v>14.316500000000001</v>
      </c>
      <c r="FN39" s="234">
        <v>1.0275000000000001</v>
      </c>
      <c r="FO39" s="234">
        <v>10.688800000000001</v>
      </c>
      <c r="FP39" s="234">
        <v>2.6001999999999996</v>
      </c>
      <c r="FQ39" s="234">
        <f t="shared" si="81"/>
        <v>2.4799064611120736</v>
      </c>
      <c r="FR39" s="234">
        <f t="shared" si="82"/>
        <v>6.182376977613243E-2</v>
      </c>
      <c r="FS39" s="234">
        <f t="shared" si="83"/>
        <v>0.15331716611813614</v>
      </c>
      <c r="FT39" s="234">
        <v>4.0103</v>
      </c>
      <c r="FU39" s="234">
        <v>0.1226</v>
      </c>
      <c r="FV39" s="234">
        <v>4.1329000000000002</v>
      </c>
      <c r="FW39" s="234">
        <f t="shared" si="84"/>
        <v>2.9664400300031455E-2</v>
      </c>
      <c r="FX39" s="234">
        <v>0.22500000000000001</v>
      </c>
      <c r="FY39" s="234">
        <v>2.8207999999999998</v>
      </c>
      <c r="FZ39" s="234">
        <v>8.9151000000000007</v>
      </c>
      <c r="GA39" s="234">
        <v>0.74159999999999993</v>
      </c>
      <c r="GB39" s="234">
        <v>7.3053999999999997</v>
      </c>
      <c r="GC39" s="234">
        <v>0.86809999999999998</v>
      </c>
      <c r="GD39" s="234">
        <f t="shared" si="85"/>
        <v>2.2813019780444743</v>
      </c>
      <c r="GE39" s="234">
        <f t="shared" si="86"/>
        <v>0.31640699487386564</v>
      </c>
      <c r="GF39" s="234">
        <f t="shared" si="87"/>
        <v>0.7218199032728575</v>
      </c>
      <c r="GG39" s="248">
        <v>2.2630434381323998</v>
      </c>
      <c r="GH39" s="248">
        <v>2.3086935561626221</v>
      </c>
      <c r="GI39" s="248">
        <f t="shared" si="88"/>
        <v>4.5717369942950219</v>
      </c>
      <c r="GJ39" s="248">
        <f t="shared" si="89"/>
        <v>0.5049926448182811</v>
      </c>
      <c r="GK39" s="248">
        <v>0.83517683932582687</v>
      </c>
      <c r="GL39" s="248">
        <v>3.0466105979045279</v>
      </c>
      <c r="GM39" s="248">
        <v>2.2114337585787016</v>
      </c>
    </row>
    <row r="40" spans="1:195" ht="15">
      <c r="A40" s="129">
        <v>2010</v>
      </c>
      <c r="B40" s="234">
        <f t="shared" si="43"/>
        <v>6.7921768985379929</v>
      </c>
      <c r="C40" s="234">
        <f t="shared" si="44"/>
        <v>6.5219510501569546</v>
      </c>
      <c r="D40" s="234">
        <f t="shared" si="93"/>
        <v>0.51777336638121385</v>
      </c>
      <c r="E40" s="234">
        <f t="shared" si="94"/>
        <v>2.538769197993028</v>
      </c>
      <c r="F40" s="234">
        <f t="shared" si="2"/>
        <v>3.4654084857827128</v>
      </c>
      <c r="G40" s="235">
        <f t="shared" si="3"/>
        <v>0.27022584838103764</v>
      </c>
      <c r="H40" s="236">
        <f t="shared" si="4"/>
        <v>4.6743430342190528</v>
      </c>
      <c r="I40" s="237">
        <f t="shared" si="5"/>
        <v>0.30033799264717409</v>
      </c>
      <c r="J40" s="238">
        <f t="shared" si="6"/>
        <v>2.4675467451091673</v>
      </c>
      <c r="K40" s="239">
        <f>[11]A29!$N82</f>
        <v>0.1582270841255351</v>
      </c>
      <c r="L40" s="239">
        <f>[11]A29!$O82</f>
        <v>2.025056737142799</v>
      </c>
      <c r="M40" s="239">
        <f>[11]A23!$K42</f>
        <v>0.74793855544002252</v>
      </c>
      <c r="N40" s="240">
        <f>[11]A29!$S82</f>
        <v>0.27682552480562306</v>
      </c>
      <c r="O40" s="236">
        <f t="shared" si="7"/>
        <v>2.1178338643189401</v>
      </c>
      <c r="P40" s="237">
        <f t="shared" si="8"/>
        <v>0.21743537373403979</v>
      </c>
      <c r="Q40" s="238">
        <f t="shared" si="9"/>
        <v>7.1222452883860768E-2</v>
      </c>
      <c r="R40" s="238">
        <f t="shared" si="10"/>
        <v>0.52305442685383463</v>
      </c>
      <c r="S40" s="239">
        <f>[11]A29!$AD82</f>
        <v>2.5769909333648799</v>
      </c>
      <c r="T40" s="239">
        <f>[11]A25!$K43</f>
        <v>1.3497397865560574</v>
      </c>
      <c r="U40" s="240">
        <f>[11]A29!$AH82</f>
        <v>1.2708693225176748</v>
      </c>
      <c r="V40" s="234">
        <f t="shared" si="11"/>
        <v>0.68819512566364383</v>
      </c>
      <c r="W40" s="234">
        <f t="shared" si="12"/>
        <v>0.31180487433635612</v>
      </c>
      <c r="X40" s="235">
        <f t="shared" si="13"/>
        <v>0.58005685913564042</v>
      </c>
      <c r="Y40" s="241">
        <f t="shared" si="45"/>
        <v>0.97194607019016765</v>
      </c>
      <c r="Z40" s="234">
        <f t="shared" si="14"/>
        <v>0.51034392714175703</v>
      </c>
      <c r="AA40" s="234">
        <f t="shared" si="15"/>
        <v>0.35655540721668005</v>
      </c>
      <c r="AB40" s="234">
        <f t="shared" si="95"/>
        <v>0.96891858865237346</v>
      </c>
      <c r="AC40" s="242">
        <f>[11]A28!$K43</f>
        <v>0.59999999999999987</v>
      </c>
      <c r="AD40" s="242">
        <f>[11]A27!$P43</f>
        <v>1</v>
      </c>
      <c r="AE40" s="234">
        <f t="shared" si="96"/>
        <v>9.7404892716539071E-2</v>
      </c>
      <c r="AF40" s="243">
        <f t="shared" si="46"/>
        <v>0.3228153629265777</v>
      </c>
      <c r="AG40" s="243">
        <f t="shared" si="99"/>
        <v>0.30443517050566876</v>
      </c>
      <c r="AH40" s="244">
        <f>[11]A27!$G43</f>
        <v>2.2202582037466025</v>
      </c>
      <c r="AI40" s="239">
        <f>[11]A27!$H43</f>
        <v>7.1222452883860934E-2</v>
      </c>
      <c r="AJ40" s="245">
        <f>[11]A27!$C43</f>
        <v>0.24728854136256484</v>
      </c>
      <c r="AK40" s="235">
        <f>[11]A28!$C43+[11]A28!$D43</f>
        <v>0.50056332107862356</v>
      </c>
      <c r="AL40" s="239">
        <f>[11]A28!$E43</f>
        <v>1.721004530259029E-2</v>
      </c>
      <c r="AM40" s="239">
        <f>[11]A28!$J43</f>
        <v>0.19032584299629446</v>
      </c>
      <c r="AN40" s="240">
        <f>[11]A25!$F43-[11]A25!$G43</f>
        <v>0.33272858385754017</v>
      </c>
      <c r="AO40" s="235">
        <f t="shared" si="48"/>
        <v>2.4489553686079266</v>
      </c>
      <c r="AP40" s="235">
        <f>[11]A29!$AM82</f>
        <v>7.8848735997139163E-3</v>
      </c>
      <c r="AQ40" s="235">
        <f>[11]A29!$AN82</f>
        <v>6.9832687858660217E-2</v>
      </c>
      <c r="AR40" s="235">
        <f>[11]A29!$AO82</f>
        <v>2.3712378071495523</v>
      </c>
      <c r="AS40" s="235">
        <f t="shared" si="18"/>
        <v>5.313496649438612</v>
      </c>
      <c r="AT40" s="234">
        <f>[11]A29!$AQ82</f>
        <v>5.6339015568383957</v>
      </c>
      <c r="AU40" s="234">
        <f t="shared" si="98"/>
        <v>2.1285504612081425</v>
      </c>
      <c r="AV40" s="234">
        <f>[11]A29!$AS82</f>
        <v>2.4637220674035616</v>
      </c>
      <c r="AW40" s="234">
        <f t="shared" si="20"/>
        <v>-0.33517160619541908</v>
      </c>
      <c r="AX40" s="234">
        <f t="shared" si="21"/>
        <v>1.1574647217924912</v>
      </c>
      <c r="AY40" s="234">
        <f t="shared" si="92"/>
        <v>2.7841269748033457</v>
      </c>
      <c r="AZ40" s="236">
        <f t="shared" si="23"/>
        <v>6.4570052923425738</v>
      </c>
      <c r="BA40" s="238">
        <f t="shared" si="50"/>
        <v>6.1867794439615382</v>
      </c>
      <c r="BB40" s="238">
        <f t="shared" si="24"/>
        <v>2.9261118218818765</v>
      </c>
      <c r="BC40" s="238">
        <f t="shared" si="25"/>
        <v>0.81171225347173515</v>
      </c>
      <c r="BD40" s="238">
        <f t="shared" si="26"/>
        <v>2.4489553686079266</v>
      </c>
      <c r="BE40" s="238">
        <f t="shared" si="27"/>
        <v>0.52565823998092776</v>
      </c>
      <c r="BF40" s="238">
        <f t="shared" si="27"/>
        <v>2.6086018858516882</v>
      </c>
      <c r="BG40" s="245">
        <f t="shared" si="27"/>
        <v>3.0525193181289221</v>
      </c>
      <c r="BH40" s="234">
        <f t="shared" si="27"/>
        <v>9.9155443199462905</v>
      </c>
      <c r="BI40" s="234">
        <f t="shared" si="28"/>
        <v>9.645318471565254</v>
      </c>
      <c r="BJ40" s="234">
        <f t="shared" si="97"/>
        <v>0.27022584838103647</v>
      </c>
      <c r="BK40" s="235">
        <f>[11]A29!$AW82</f>
        <v>0.74384125784840871</v>
      </c>
      <c r="BL40" s="235">
        <f>[11]A29!$AY82</f>
        <v>0.47361540946737107</v>
      </c>
      <c r="BM40" s="235">
        <f>[11]A29!$AZ82</f>
        <v>0.36604372540748181</v>
      </c>
      <c r="BN40" s="234">
        <f t="shared" si="91"/>
        <v>0.27022584838103764</v>
      </c>
      <c r="BO40" s="236">
        <f t="shared" si="31"/>
        <v>0</v>
      </c>
      <c r="BP40" s="246">
        <f>[11]A29!$C82</f>
        <v>6.792176898537992</v>
      </c>
      <c r="BQ40" s="247">
        <f t="shared" si="32"/>
        <v>0</v>
      </c>
      <c r="BR40" s="234">
        <f t="shared" si="33"/>
        <v>1.5590209023823116</v>
      </c>
      <c r="BS40" s="234">
        <f t="shared" si="51"/>
        <v>4.910313857065543E-2</v>
      </c>
      <c r="BT40" s="234">
        <f t="shared" si="52"/>
        <v>7.6552819404226924E-2</v>
      </c>
      <c r="BU40" s="234">
        <f t="shared" si="34"/>
        <v>0.1485734654287704</v>
      </c>
      <c r="BV40" s="234">
        <f t="shared" si="35"/>
        <v>0.3035807347491315</v>
      </c>
      <c r="BW40" s="234">
        <f t="shared" si="36"/>
        <v>0.54784579982209813</v>
      </c>
      <c r="BX40" s="234">
        <f t="shared" si="37"/>
        <v>0.74793855544002252</v>
      </c>
      <c r="BY40" s="234">
        <f t="shared" si="38"/>
        <v>1.3497397865560574</v>
      </c>
      <c r="BZ40" s="234">
        <f t="shared" si="39"/>
        <v>0.36604372540748181</v>
      </c>
      <c r="CA40" s="234">
        <f t="shared" si="40"/>
        <v>2.4637220674035616</v>
      </c>
      <c r="CB40" s="234">
        <f t="shared" si="53"/>
        <v>0</v>
      </c>
      <c r="CC40" s="236">
        <v>4.1583102435813917</v>
      </c>
      <c r="CD40" s="238">
        <f t="shared" si="41"/>
        <v>-4.3848016931997833E-4</v>
      </c>
      <c r="CE40" s="234">
        <f t="shared" si="54"/>
        <v>4.1601335801610828</v>
      </c>
      <c r="CF40" s="234">
        <f t="shared" si="42"/>
        <v>2.1926140350877192</v>
      </c>
      <c r="CG40" s="234">
        <f t="shared" si="42"/>
        <v>3.2840722355243228</v>
      </c>
      <c r="CH40" s="234">
        <f t="shared" si="42"/>
        <v>0.76675001758432237</v>
      </c>
      <c r="CI40" s="234">
        <f t="shared" si="42"/>
        <v>1.0135570889606083</v>
      </c>
      <c r="CJ40" s="234">
        <f t="shared" si="42"/>
        <v>1.5037651289793923</v>
      </c>
      <c r="CK40" s="234">
        <f t="shared" si="42"/>
        <v>1.3165526904509595</v>
      </c>
      <c r="CL40" s="234">
        <v>3.8078112614852158</v>
      </c>
      <c r="CM40" s="234">
        <f t="shared" si="55"/>
        <v>2.0167889242120962</v>
      </c>
      <c r="CN40" s="234">
        <f t="shared" si="56"/>
        <v>3.0493772177629346</v>
      </c>
      <c r="CO40" s="234">
        <v>0.69895115808778296</v>
      </c>
      <c r="CP40" s="234">
        <v>0.93278105790899124</v>
      </c>
      <c r="CQ40" s="234">
        <v>1.4176450017661606</v>
      </c>
      <c r="CR40" s="234">
        <v>1.258354880489815</v>
      </c>
      <c r="CS40" s="234">
        <v>0.35232231867586689</v>
      </c>
      <c r="CT40" s="234">
        <f t="shared" si="57"/>
        <v>0.17582511087562303</v>
      </c>
      <c r="CU40" s="234">
        <f t="shared" si="58"/>
        <v>0.23469501776138835</v>
      </c>
      <c r="CV40" s="234">
        <v>6.7798859496539451E-2</v>
      </c>
      <c r="CW40" s="234">
        <v>8.0776031051617084E-2</v>
      </c>
      <c r="CX40" s="234">
        <v>8.6120127213231798E-2</v>
      </c>
      <c r="CY40" s="234">
        <v>5.819780996114448E-2</v>
      </c>
      <c r="CZ40" s="234">
        <v>-1.823336579690569E-3</v>
      </c>
      <c r="DA40" s="234">
        <f t="shared" si="59"/>
        <v>1.0023223912746206</v>
      </c>
      <c r="DB40" s="234">
        <f t="shared" si="60"/>
        <v>0.33260806939047849</v>
      </c>
      <c r="DC40" s="234">
        <v>3.3759566701989874E-2</v>
      </c>
      <c r="DD40" s="234">
        <v>0.29884850268848862</v>
      </c>
      <c r="DE40" s="234">
        <v>1.3367537972447896</v>
      </c>
      <c r="DF40" s="234">
        <v>0.21150877192982481</v>
      </c>
      <c r="DG40" s="234">
        <f t="shared" si="61"/>
        <v>1.25441740256682</v>
      </c>
      <c r="DH40" s="234">
        <f t="shared" si="62"/>
        <v>6.5811795203893402</v>
      </c>
      <c r="DI40" s="234">
        <v>0.32571297931629972</v>
      </c>
      <c r="DJ40" s="234">
        <v>6.2554665410730408</v>
      </c>
      <c r="DK40" s="234">
        <v>7.624088151026335</v>
      </c>
      <c r="DL40" s="234">
        <v>2.696415322422387</v>
      </c>
      <c r="DM40" s="234">
        <f t="shared" si="63"/>
        <v>10.197859825304143</v>
      </c>
      <c r="DN40" s="234">
        <f t="shared" si="64"/>
        <v>10.277394638722084</v>
      </c>
      <c r="DO40" s="234">
        <f t="shared" si="65"/>
        <v>-0.17696220416813824</v>
      </c>
      <c r="DP40" s="234">
        <v>1.0168176537540721</v>
      </c>
      <c r="DQ40" s="234">
        <v>1.1937798579222103</v>
      </c>
      <c r="DR40" s="234">
        <f t="shared" si="66"/>
        <v>4.4493538289291603</v>
      </c>
      <c r="DS40" s="234">
        <f t="shared" si="67"/>
        <v>2.3098622932390112</v>
      </c>
      <c r="DT40" s="234">
        <f t="shared" si="68"/>
        <v>0.11615588384865677</v>
      </c>
      <c r="DU40" s="234">
        <f t="shared" si="69"/>
        <v>0.26830409623986257</v>
      </c>
      <c r="DV40" s="234">
        <f t="shared" si="70"/>
        <v>6.0612245197100982</v>
      </c>
      <c r="DW40" s="234">
        <f t="shared" si="71"/>
        <v>7.7537375064394676E-2</v>
      </c>
      <c r="DX40" s="234">
        <v>5.5912530807758305</v>
      </c>
      <c r="DY40" s="234">
        <v>5.5315388294196399</v>
      </c>
      <c r="DZ40" s="234">
        <v>3.9706803768364107</v>
      </c>
      <c r="EA40" s="234">
        <v>0.76819399350961004</v>
      </c>
      <c r="EB40" s="234">
        <v>2.3290524460928399</v>
      </c>
      <c r="EC40" s="234">
        <v>5.9714251356190469E-2</v>
      </c>
      <c r="ED40" s="234">
        <v>3.2505063867167387E-2</v>
      </c>
      <c r="EE40" s="234">
        <v>1.3129248942358706E-2</v>
      </c>
      <c r="EF40" s="234">
        <v>4.033843643138179E-2</v>
      </c>
      <c r="EG40" s="234">
        <v>0.46997143893426735</v>
      </c>
      <c r="EH40" s="234">
        <v>1.0825137473069713</v>
      </c>
      <c r="EI40" s="234">
        <v>1.2234051837989754</v>
      </c>
      <c r="EJ40" s="234">
        <v>0.61086287542627138</v>
      </c>
      <c r="EK40" s="234">
        <f t="shared" si="72"/>
        <v>-8.9529798903358326E-2</v>
      </c>
      <c r="EL40" s="234">
        <v>3.0635064536768577</v>
      </c>
      <c r="EM40" s="234">
        <v>0.78686833837121473</v>
      </c>
      <c r="EN40" s="234">
        <v>3.153036252580216</v>
      </c>
      <c r="EO40" s="234">
        <v>0.62568936049117341</v>
      </c>
      <c r="EP40" s="234">
        <v>1.3004641035206943</v>
      </c>
      <c r="EQ40" s="234">
        <v>2.3655180472451929</v>
      </c>
      <c r="ER40" s="234">
        <v>10.71433741555691</v>
      </c>
      <c r="ES40" s="234">
        <v>9.6492834718324101</v>
      </c>
      <c r="ET40" s="234">
        <f t="shared" si="73"/>
        <v>7.4512172352557418</v>
      </c>
      <c r="EU40" s="234">
        <f t="shared" si="74"/>
        <v>12.629537229782903</v>
      </c>
      <c r="EV40" s="234">
        <f t="shared" si="75"/>
        <v>12.719065841807856</v>
      </c>
      <c r="EW40" s="234">
        <f t="shared" si="76"/>
        <v>1.7069782614345306</v>
      </c>
      <c r="EX40" s="234">
        <f t="shared" si="77"/>
        <v>0.24789841422285233</v>
      </c>
      <c r="EY40" s="234">
        <f t="shared" si="78"/>
        <v>0.42315720412250157</v>
      </c>
      <c r="FA40" s="234">
        <v>5.2942</v>
      </c>
      <c r="FB40" s="234">
        <v>0.1215</v>
      </c>
      <c r="FC40" s="234">
        <v>5.4157000000000002</v>
      </c>
      <c r="FD40" s="234">
        <f t="shared" si="79"/>
        <v>2.2434772974869361E-2</v>
      </c>
      <c r="FE40" s="234">
        <v>-0.10710000000000001</v>
      </c>
      <c r="FF40" s="234">
        <v>7.0774999999999997</v>
      </c>
      <c r="FG40" s="234">
        <v>5.9080999999999992</v>
      </c>
      <c r="FH40" s="234">
        <v>0.13669999999999999</v>
      </c>
      <c r="FI40" s="234">
        <v>6.0448000000000004</v>
      </c>
      <c r="FJ40" s="234">
        <f t="shared" si="80"/>
        <v>2.2614478560084698E-2</v>
      </c>
      <c r="FK40" s="234">
        <v>0.67159999999999997</v>
      </c>
      <c r="FL40" s="234">
        <v>0.85309999999999997</v>
      </c>
      <c r="FM40" s="234">
        <v>13.903899999999998</v>
      </c>
      <c r="FN40" s="234">
        <v>0.98299999999999998</v>
      </c>
      <c r="FO40" s="234">
        <v>10.3169</v>
      </c>
      <c r="FP40" s="234">
        <v>2.6039999999999996</v>
      </c>
      <c r="FQ40" s="234">
        <f t="shared" si="81"/>
        <v>2.5876386510831528</v>
      </c>
      <c r="FR40" s="234">
        <f t="shared" si="82"/>
        <v>6.1356885478175194E-2</v>
      </c>
      <c r="FS40" s="234">
        <f t="shared" si="83"/>
        <v>0.15876944837340876</v>
      </c>
      <c r="FT40" s="234">
        <v>3.9382000000000001</v>
      </c>
      <c r="FU40" s="234">
        <v>9.4399999999999998E-2</v>
      </c>
      <c r="FV40" s="234">
        <v>4.0324999999999998</v>
      </c>
      <c r="FW40" s="234">
        <f t="shared" si="84"/>
        <v>2.3409795412275263E-2</v>
      </c>
      <c r="FX40" s="234">
        <v>0.22450000000000001</v>
      </c>
      <c r="FY40" s="234">
        <v>2.6536</v>
      </c>
      <c r="FZ40" s="234">
        <v>8.5059999999999985</v>
      </c>
      <c r="GA40" s="234">
        <v>0.70569999999999988</v>
      </c>
      <c r="GB40" s="234">
        <v>6.8772000000000002</v>
      </c>
      <c r="GC40" s="234">
        <v>0.92310000000000003</v>
      </c>
      <c r="GD40" s="234">
        <f t="shared" si="85"/>
        <v>2.2337184873949578</v>
      </c>
      <c r="GE40" s="234">
        <f t="shared" si="86"/>
        <v>0.31196802257230194</v>
      </c>
      <c r="GF40" s="234">
        <f t="shared" si="87"/>
        <v>0.6968487394957984</v>
      </c>
      <c r="GG40" s="248">
        <v>2.3225928186743041</v>
      </c>
      <c r="GH40" s="248">
        <v>2.406799912016345</v>
      </c>
      <c r="GI40" s="248">
        <f t="shared" si="88"/>
        <v>4.7293927306906491</v>
      </c>
      <c r="GJ40" s="248">
        <f t="shared" si="89"/>
        <v>0.50890252704069094</v>
      </c>
      <c r="GK40" s="248">
        <v>0.94174756400924309</v>
      </c>
      <c r="GL40" s="248">
        <v>2.9376350084242082</v>
      </c>
      <c r="GM40" s="248">
        <v>1.9958874444149652</v>
      </c>
    </row>
    <row r="41" spans="1:195" ht="15">
      <c r="A41" s="129">
        <v>2011</v>
      </c>
      <c r="B41" s="234">
        <f t="shared" si="43"/>
        <v>6.7154446981205496</v>
      </c>
      <c r="C41" s="234">
        <f t="shared" si="44"/>
        <v>6.4700803042547079</v>
      </c>
      <c r="D41" s="234">
        <f t="shared" si="93"/>
        <v>0.52263291466141437</v>
      </c>
      <c r="E41" s="234">
        <f t="shared" si="94"/>
        <v>2.4687416667195667</v>
      </c>
      <c r="F41" s="234">
        <f t="shared" si="2"/>
        <v>3.4787057228737268</v>
      </c>
      <c r="G41" s="235">
        <f t="shared" si="3"/>
        <v>0.24536439386584141</v>
      </c>
      <c r="H41" s="236">
        <f t="shared" si="4"/>
        <v>4.5964710893225016</v>
      </c>
      <c r="I41" s="237">
        <f t="shared" si="5"/>
        <v>0.30270671817804573</v>
      </c>
      <c r="J41" s="238">
        <f t="shared" si="6"/>
        <v>2.4106571529789469</v>
      </c>
      <c r="K41" s="239">
        <f>[11]A29!$N83</f>
        <v>0.18786568013100602</v>
      </c>
      <c r="L41" s="239">
        <f>[11]A29!$O83</f>
        <v>1.999163546934045</v>
      </c>
      <c r="M41" s="239">
        <f>[11]A23!$K43</f>
        <v>0.72378101751887314</v>
      </c>
      <c r="N41" s="240">
        <f>[11]A29!$S83</f>
        <v>0.30392200889954135</v>
      </c>
      <c r="O41" s="236">
        <f t="shared" si="7"/>
        <v>2.118973608798048</v>
      </c>
      <c r="P41" s="237">
        <f t="shared" si="8"/>
        <v>0.2199261964833687</v>
      </c>
      <c r="Q41" s="238">
        <f t="shared" si="9"/>
        <v>5.8084513740619945E-2</v>
      </c>
      <c r="R41" s="238">
        <f t="shared" si="10"/>
        <v>0.52857109173932804</v>
      </c>
      <c r="S41" s="239">
        <f>[11]A29!$AD83</f>
        <v>2.5485306485649755</v>
      </c>
      <c r="T41" s="239">
        <f>[11]A25!$K44</f>
        <v>1.297072412332434</v>
      </c>
      <c r="U41" s="240">
        <f>[11]A29!$AH83</f>
        <v>1.2361388417302441</v>
      </c>
      <c r="V41" s="234">
        <f t="shared" si="11"/>
        <v>0.68446265228107905</v>
      </c>
      <c r="W41" s="234">
        <f t="shared" si="12"/>
        <v>0.31553734771892095</v>
      </c>
      <c r="X41" s="235">
        <f t="shared" si="13"/>
        <v>0.57919566427260527</v>
      </c>
      <c r="Y41" s="241">
        <f t="shared" si="45"/>
        <v>0.97647201628115188</v>
      </c>
      <c r="Z41" s="234">
        <f t="shared" si="14"/>
        <v>0.50565836816578902</v>
      </c>
      <c r="AA41" s="234">
        <f t="shared" si="15"/>
        <v>0.35815611702830341</v>
      </c>
      <c r="AB41" s="234">
        <f t="shared" si="95"/>
        <v>0.97324508927622466</v>
      </c>
      <c r="AC41" s="242">
        <f>[11]A28!$K44</f>
        <v>0.59999999999999987</v>
      </c>
      <c r="AD41" s="242">
        <f>[11]A27!$P44</f>
        <v>1</v>
      </c>
      <c r="AE41" s="234">
        <f t="shared" si="96"/>
        <v>0.12061064371482484</v>
      </c>
      <c r="AF41" s="243">
        <f t="shared" si="46"/>
        <v>0.3274839537087908</v>
      </c>
      <c r="AG41" s="243">
        <f t="shared" si="99"/>
        <v>0.3080246479701671</v>
      </c>
      <c r="AH41" s="244">
        <f>[11]A27!$G44</f>
        <v>2.1129006313902905</v>
      </c>
      <c r="AI41" s="239">
        <f>[11]A27!$H44</f>
        <v>5.8084513740619653E-2</v>
      </c>
      <c r="AJ41" s="245">
        <f>[11]A27!$C44</f>
        <v>0.29775652158865651</v>
      </c>
      <c r="AK41" s="235">
        <f>[11]A28!$C44+[11]A28!$D44</f>
        <v>0.50451119696340962</v>
      </c>
      <c r="AL41" s="239">
        <f>[11]A28!$E44</f>
        <v>1.8121717698004768E-2</v>
      </c>
      <c r="AM41" s="239">
        <f>[11]A28!$J44</f>
        <v>0.21873191188227142</v>
      </c>
      <c r="AN41" s="240">
        <f>[11]A25!$F44-[11]A25!$G44</f>
        <v>0.30983917985705661</v>
      </c>
      <c r="AO41" s="235">
        <f t="shared" si="48"/>
        <v>2.5763058342066607</v>
      </c>
      <c r="AP41" s="235">
        <f>[11]A29!$AM83</f>
        <v>7.9588768730164614E-3</v>
      </c>
      <c r="AQ41" s="235">
        <f>[11]A29!$AN83</f>
        <v>6.1536200539023596E-2</v>
      </c>
      <c r="AR41" s="235">
        <f>[11]A29!$AO83</f>
        <v>2.5068107567946205</v>
      </c>
      <c r="AS41" s="235">
        <f t="shared" si="18"/>
        <v>5.2425741191499595</v>
      </c>
      <c r="AT41" s="234">
        <f>[11]A29!$AQ83</f>
        <v>5.6347160816086657</v>
      </c>
      <c r="AU41" s="234">
        <f t="shared" si="98"/>
        <v>2.1841638717479546</v>
      </c>
      <c r="AV41" s="234">
        <f>[11]A29!$AS83</f>
        <v>2.3701269885446861</v>
      </c>
      <c r="AW41" s="234">
        <f t="shared" si="20"/>
        <v>-0.1859631167967315</v>
      </c>
      <c r="AX41" s="234">
        <f t="shared" si="21"/>
        <v>1.085141558837299</v>
      </c>
      <c r="AY41" s="234">
        <f t="shared" si="92"/>
        <v>2.7622689510033922</v>
      </c>
      <c r="AZ41" s="236">
        <f t="shared" si="23"/>
        <v>6.5294815813238181</v>
      </c>
      <c r="BA41" s="238">
        <f t="shared" si="50"/>
        <v>6.2841171874579764</v>
      </c>
      <c r="BB41" s="238">
        <f t="shared" si="24"/>
        <v>2.9012295512879986</v>
      </c>
      <c r="BC41" s="238">
        <f t="shared" si="25"/>
        <v>0.80658180196331664</v>
      </c>
      <c r="BD41" s="238">
        <f t="shared" si="26"/>
        <v>2.5763058342066607</v>
      </c>
      <c r="BE41" s="238">
        <f t="shared" si="27"/>
        <v>0.53059179153443081</v>
      </c>
      <c r="BF41" s="238">
        <f t="shared" si="27"/>
        <v>2.5302778672585902</v>
      </c>
      <c r="BG41" s="245">
        <f t="shared" si="27"/>
        <v>3.2232475286649547</v>
      </c>
      <c r="BH41" s="234">
        <f t="shared" si="27"/>
        <v>9.79026831464898</v>
      </c>
      <c r="BI41" s="234">
        <f t="shared" si="28"/>
        <v>9.5449039207831383</v>
      </c>
      <c r="BJ41" s="234">
        <f t="shared" si="97"/>
        <v>0.24536439386584163</v>
      </c>
      <c r="BK41" s="235">
        <f>[11]A29!$AW83</f>
        <v>0.7218596740083516</v>
      </c>
      <c r="BL41" s="235">
        <f>[11]A29!$AY83</f>
        <v>0.47649528014251019</v>
      </c>
      <c r="BM41" s="235">
        <f>[11]A29!$AZ83</f>
        <v>0.34927355869337878</v>
      </c>
      <c r="BN41" s="234">
        <f t="shared" si="91"/>
        <v>0.24536439386584141</v>
      </c>
      <c r="BO41" s="236">
        <f t="shared" si="31"/>
        <v>0</v>
      </c>
      <c r="BP41" s="246">
        <f>[11]A29!$C83</f>
        <v>6.7154446981205496</v>
      </c>
      <c r="BQ41" s="247">
        <f t="shared" si="32"/>
        <v>0</v>
      </c>
      <c r="BR41" s="234">
        <f t="shared" si="33"/>
        <v>1.5188933681620602</v>
      </c>
      <c r="BS41" s="234">
        <f t="shared" si="51"/>
        <v>4.9921432850150133E-2</v>
      </c>
      <c r="BT41" s="234">
        <f t="shared" si="52"/>
        <v>7.5825333285240659E-2</v>
      </c>
      <c r="BU41" s="234">
        <f t="shared" si="34"/>
        <v>0.14736491351792125</v>
      </c>
      <c r="BV41" s="234">
        <f t="shared" si="35"/>
        <v>0.30537647181651301</v>
      </c>
      <c r="BW41" s="234">
        <f t="shared" si="36"/>
        <v>0.54725861466556569</v>
      </c>
      <c r="BX41" s="234">
        <f t="shared" si="37"/>
        <v>0.72378101751887314</v>
      </c>
      <c r="BY41" s="234">
        <f t="shared" si="38"/>
        <v>1.297072412332434</v>
      </c>
      <c r="BZ41" s="234">
        <f t="shared" si="39"/>
        <v>0.34927355869337878</v>
      </c>
      <c r="CA41" s="234">
        <f t="shared" si="40"/>
        <v>2.3701269885446861</v>
      </c>
      <c r="CB41" s="234">
        <f t="shared" si="53"/>
        <v>0</v>
      </c>
      <c r="CC41" s="236">
        <v>4.0642660370036303</v>
      </c>
      <c r="CD41" s="238">
        <f t="shared" si="41"/>
        <v>-2.3485848551488064E-2</v>
      </c>
      <c r="CE41" s="234">
        <f t="shared" si="54"/>
        <v>4.1597187736216554</v>
      </c>
      <c r="CF41" s="234">
        <f t="shared" si="42"/>
        <v>2.1287772518592303</v>
      </c>
      <c r="CG41" s="234">
        <f t="shared" si="42"/>
        <v>3.2667723898525667</v>
      </c>
      <c r="CH41" s="234">
        <f t="shared" si="42"/>
        <v>0.75907756687182093</v>
      </c>
      <c r="CI41" s="234">
        <f t="shared" si="42"/>
        <v>0.98871956911331738</v>
      </c>
      <c r="CJ41" s="234">
        <f t="shared" si="42"/>
        <v>1.5189752538674279</v>
      </c>
      <c r="CK41" s="234">
        <f t="shared" si="42"/>
        <v>1.235830868090142</v>
      </c>
      <c r="CL41" s="234">
        <v>3.7943414828788837</v>
      </c>
      <c r="CM41" s="234">
        <f t="shared" si="55"/>
        <v>1.9450588662627415</v>
      </c>
      <c r="CN41" s="234">
        <f t="shared" si="56"/>
        <v>3.0311065345928205</v>
      </c>
      <c r="CO41" s="234">
        <v>0.69153904526327936</v>
      </c>
      <c r="CP41" s="234">
        <v>0.91174100999639229</v>
      </c>
      <c r="CQ41" s="234">
        <v>1.4278264793331488</v>
      </c>
      <c r="CR41" s="234">
        <v>1.1818239179766783</v>
      </c>
      <c r="CS41" s="234">
        <v>0.36537729074277137</v>
      </c>
      <c r="CT41" s="234">
        <f t="shared" si="57"/>
        <v>0.18371838559648898</v>
      </c>
      <c r="CU41" s="234">
        <f t="shared" si="58"/>
        <v>0.23566585525974598</v>
      </c>
      <c r="CV41" s="234">
        <v>6.7538521608541582E-2</v>
      </c>
      <c r="CW41" s="234">
        <v>7.6978559116925124E-2</v>
      </c>
      <c r="CX41" s="234">
        <v>9.1148774534279262E-2</v>
      </c>
      <c r="CY41" s="234">
        <v>5.4006950113463598E-2</v>
      </c>
      <c r="CZ41" s="234">
        <v>-9.5452736618023851E-2</v>
      </c>
      <c r="DA41" s="234">
        <f t="shared" si="59"/>
        <v>0.9949201579394682</v>
      </c>
      <c r="DB41" s="234">
        <f t="shared" si="60"/>
        <v>0.32085603229406168</v>
      </c>
      <c r="DC41" s="234">
        <v>3.3688802678190272E-2</v>
      </c>
      <c r="DD41" s="234">
        <v>0.28716722961587138</v>
      </c>
      <c r="DE41" s="234">
        <v>1.4112289268515537</v>
      </c>
      <c r="DF41" s="234">
        <v>0.22411333627914362</v>
      </c>
      <c r="DG41" s="234">
        <f t="shared" si="61"/>
        <v>1.2780186934086268</v>
      </c>
      <c r="DH41" s="234">
        <f t="shared" si="62"/>
        <v>6.4306938879443987</v>
      </c>
      <c r="DI41" s="234">
        <v>0.31775870074818569</v>
      </c>
      <c r="DJ41" s="234">
        <v>6.1129351871962134</v>
      </c>
      <c r="DK41" s="234">
        <v>7.4845992450738823</v>
      </c>
      <c r="DL41" s="234">
        <v>2.6870114512106529</v>
      </c>
      <c r="DM41" s="234">
        <f t="shared" si="63"/>
        <v>10.018322310091026</v>
      </c>
      <c r="DN41" s="234">
        <f t="shared" si="64"/>
        <v>10.131659040015577</v>
      </c>
      <c r="DO41" s="234">
        <f t="shared" si="65"/>
        <v>-0.21986511687125065</v>
      </c>
      <c r="DP41" s="234">
        <v>1.0371099735626073</v>
      </c>
      <c r="DQ41" s="234">
        <v>1.2569750904338579</v>
      </c>
      <c r="DR41" s="234">
        <f t="shared" si="66"/>
        <v>4.4017161032073258</v>
      </c>
      <c r="DS41" s="234">
        <f t="shared" si="67"/>
        <v>2.3017520445339739</v>
      </c>
      <c r="DT41" s="234">
        <f t="shared" si="68"/>
        <v>0.1240640931035442</v>
      </c>
      <c r="DU41" s="234">
        <f t="shared" si="69"/>
        <v>0.28556477995433616</v>
      </c>
      <c r="DV41" s="234">
        <f t="shared" si="70"/>
        <v>6.1484857526203749</v>
      </c>
      <c r="DW41" s="234">
        <f t="shared" si="71"/>
        <v>7.273857779579801E-2</v>
      </c>
      <c r="DX41" s="234">
        <v>5.7012536433770418</v>
      </c>
      <c r="DY41" s="234">
        <v>5.6399211208348143</v>
      </c>
      <c r="DZ41" s="234">
        <v>4.0779503786304581</v>
      </c>
      <c r="EA41" s="234">
        <v>0.76999401833324066</v>
      </c>
      <c r="EB41" s="234">
        <v>2.3319647605375962</v>
      </c>
      <c r="EC41" s="234">
        <v>6.1332522542227437E-2</v>
      </c>
      <c r="ED41" s="234">
        <v>3.4047591648010966E-2</v>
      </c>
      <c r="EE41" s="234">
        <v>1.3708290536916447E-2</v>
      </c>
      <c r="EF41" s="234">
        <v>4.0993221431132917E-2</v>
      </c>
      <c r="EG41" s="234">
        <v>0.44723210924333284</v>
      </c>
      <c r="EH41" s="234">
        <v>1.1131465999865369</v>
      </c>
      <c r="EI41" s="234">
        <v>1.2663402032724076</v>
      </c>
      <c r="EJ41" s="234">
        <v>0.60042571252920363</v>
      </c>
      <c r="EK41" s="234">
        <f t="shared" si="72"/>
        <v>-0.10935415814890526</v>
      </c>
      <c r="EL41" s="234">
        <v>3.0760642233451896</v>
      </c>
      <c r="EM41" s="234">
        <v>0.72960069630136437</v>
      </c>
      <c r="EN41" s="234">
        <v>3.1854183814940948</v>
      </c>
      <c r="EO41" s="234">
        <v>0.58821846399656008</v>
      </c>
      <c r="EP41" s="234">
        <v>1.3946417660006292</v>
      </c>
      <c r="EQ41" s="234">
        <v>2.4273359567216719</v>
      </c>
      <c r="ER41" s="234">
        <v>10.797486381619635</v>
      </c>
      <c r="ES41" s="234">
        <v>9.7647921908985928</v>
      </c>
      <c r="ET41" s="234">
        <f t="shared" si="73"/>
        <v>7.6524805269866771</v>
      </c>
      <c r="EU41" s="234">
        <f t="shared" si="74"/>
        <v>12.738175885396526</v>
      </c>
      <c r="EV41" s="234">
        <f t="shared" si="75"/>
        <v>12.847528893762201</v>
      </c>
      <c r="EW41" s="234">
        <f t="shared" si="76"/>
        <v>1.6788711645139176</v>
      </c>
      <c r="EX41" s="234">
        <f t="shared" si="77"/>
        <v>0.24794016093170226</v>
      </c>
      <c r="EY41" s="234">
        <f t="shared" si="78"/>
        <v>0.41625958671317509</v>
      </c>
      <c r="FA41" s="234">
        <v>5.4177</v>
      </c>
      <c r="FB41" s="234">
        <v>1.66E-2</v>
      </c>
      <c r="FC41" s="234">
        <v>5.4344000000000001</v>
      </c>
      <c r="FD41" s="234">
        <f t="shared" si="79"/>
        <v>3.0546150448991609E-3</v>
      </c>
      <c r="FE41" s="234">
        <v>-5.8200000000000002E-2</v>
      </c>
      <c r="FF41" s="234">
        <v>7.5888</v>
      </c>
      <c r="FG41" s="234">
        <v>5.9212999999999996</v>
      </c>
      <c r="FH41" s="234">
        <v>1.7899999999999999E-2</v>
      </c>
      <c r="FI41" s="234">
        <v>5.9390999999999998</v>
      </c>
      <c r="FJ41" s="234">
        <f t="shared" si="80"/>
        <v>3.0139246687208498E-3</v>
      </c>
      <c r="FK41" s="234">
        <v>0.6774</v>
      </c>
      <c r="FL41" s="234">
        <v>0.91069999999999995</v>
      </c>
      <c r="FM41" s="234">
        <v>14.186299999999999</v>
      </c>
      <c r="FN41" s="234">
        <v>0.99829999999999997</v>
      </c>
      <c r="FO41" s="234">
        <v>10.414999999999999</v>
      </c>
      <c r="FP41" s="234">
        <v>2.7730000000000001</v>
      </c>
      <c r="FQ41" s="234">
        <f t="shared" si="81"/>
        <v>2.6961438318414204</v>
      </c>
      <c r="FR41" s="234">
        <f t="shared" si="82"/>
        <v>6.4195738141728284E-2</v>
      </c>
      <c r="FS41" s="234">
        <f t="shared" si="83"/>
        <v>0.17308094342132771</v>
      </c>
      <c r="FT41" s="234">
        <v>3.8433999999999999</v>
      </c>
      <c r="FU41" s="234">
        <v>6.7799999999999999E-2</v>
      </c>
      <c r="FV41" s="234">
        <v>3.9111000000000002</v>
      </c>
      <c r="FW41" s="234">
        <f t="shared" si="84"/>
        <v>1.7335276520671933E-2</v>
      </c>
      <c r="FX41" s="234">
        <v>0.2397</v>
      </c>
      <c r="FY41" s="234">
        <v>2.6425999999999998</v>
      </c>
      <c r="FZ41" s="234">
        <v>8.2075999999999993</v>
      </c>
      <c r="GA41" s="234">
        <v>0.67280000000000006</v>
      </c>
      <c r="GB41" s="234">
        <v>6.5745000000000005</v>
      </c>
      <c r="GC41" s="234">
        <v>0.96030000000000004</v>
      </c>
      <c r="GD41" s="234">
        <f t="shared" si="85"/>
        <v>2.2355504712098924</v>
      </c>
      <c r="GE41" s="234">
        <f t="shared" si="86"/>
        <v>0.32196988157317608</v>
      </c>
      <c r="GF41" s="234">
        <f t="shared" si="87"/>
        <v>0.71977992046630701</v>
      </c>
      <c r="GG41" s="248">
        <v>2.3105333582928371</v>
      </c>
      <c r="GH41" s="248">
        <v>2.4125713633345454</v>
      </c>
      <c r="GI41" s="248">
        <f t="shared" si="88"/>
        <v>4.7231047216273829</v>
      </c>
      <c r="GJ41" s="248">
        <f t="shared" si="89"/>
        <v>0.51080200536042208</v>
      </c>
      <c r="GK41" s="248">
        <v>1.0155689801496399</v>
      </c>
      <c r="GL41" s="248">
        <v>2.9781912138629343</v>
      </c>
      <c r="GM41" s="248">
        <v>1.9626222337132941</v>
      </c>
    </row>
    <row r="42" spans="1:195" ht="15">
      <c r="A42" s="129">
        <v>2012</v>
      </c>
      <c r="B42" s="234">
        <f t="shared" si="43"/>
        <v>6.726338377282735</v>
      </c>
      <c r="C42" s="234">
        <f t="shared" si="44"/>
        <v>6.4985664794531477</v>
      </c>
      <c r="D42" s="234">
        <f t="shared" si="93"/>
        <v>0.52200035835090242</v>
      </c>
      <c r="E42" s="234">
        <f t="shared" si="94"/>
        <v>2.4682975148086133</v>
      </c>
      <c r="F42" s="234">
        <f t="shared" si="2"/>
        <v>3.5082686062936315</v>
      </c>
      <c r="G42" s="235">
        <f t="shared" si="3"/>
        <v>0.22777189782958795</v>
      </c>
      <c r="H42" s="236">
        <f t="shared" si="4"/>
        <v>4.6274316691625392</v>
      </c>
      <c r="I42" s="237">
        <f t="shared" si="5"/>
        <v>0.30220581837073784</v>
      </c>
      <c r="J42" s="238">
        <f t="shared" si="6"/>
        <v>2.417002207491</v>
      </c>
      <c r="K42" s="239">
        <f>[11]A29!$N84</f>
        <v>0.21236676863685594</v>
      </c>
      <c r="L42" s="239">
        <f>[11]A29!$O84</f>
        <v>2.0141022369367891</v>
      </c>
      <c r="M42" s="239">
        <f>[11]A23!$K44</f>
        <v>0.72429269853242406</v>
      </c>
      <c r="N42" s="240">
        <f>[11]A29!$S84</f>
        <v>0.31824536227284267</v>
      </c>
      <c r="O42" s="236">
        <f t="shared" si="7"/>
        <v>2.0989067081201958</v>
      </c>
      <c r="P42" s="237">
        <f t="shared" si="8"/>
        <v>0.21979453998016465</v>
      </c>
      <c r="Q42" s="238">
        <f t="shared" si="9"/>
        <v>5.1295307317613087E-2</v>
      </c>
      <c r="R42" s="238">
        <f t="shared" si="10"/>
        <v>0.48921280695081359</v>
      </c>
      <c r="S42" s="239">
        <f>[11]A29!$AD84</f>
        <v>2.5539911374553128</v>
      </c>
      <c r="T42" s="239">
        <f>[11]A25!$K45</f>
        <v>1.3000130151043501</v>
      </c>
      <c r="U42" s="240">
        <f>[11]A29!$AH84</f>
        <v>1.2153870835837086</v>
      </c>
      <c r="V42" s="234">
        <f t="shared" si="11"/>
        <v>0.68795701459073799</v>
      </c>
      <c r="W42" s="234">
        <f t="shared" si="12"/>
        <v>0.31204298540926206</v>
      </c>
      <c r="X42" s="235">
        <f t="shared" si="13"/>
        <v>0.57893795193065201</v>
      </c>
      <c r="Y42" s="241">
        <f t="shared" si="45"/>
        <v>0.97921834502937122</v>
      </c>
      <c r="Z42" s="234">
        <f t="shared" si="14"/>
        <v>0.51076096235970203</v>
      </c>
      <c r="AA42" s="234">
        <f t="shared" si="15"/>
        <v>0.35779808042491429</v>
      </c>
      <c r="AB42" s="234">
        <f t="shared" si="95"/>
        <v>0.97589318523259005</v>
      </c>
      <c r="AC42" s="242">
        <f>[11]A28!$K45</f>
        <v>0.6</v>
      </c>
      <c r="AD42" s="242">
        <f>[11]A27!$P45</f>
        <v>1</v>
      </c>
      <c r="AE42" s="234">
        <f t="shared" si="96"/>
        <v>0.13793443177223116</v>
      </c>
      <c r="AF42" s="243">
        <f t="shared" si="46"/>
        <v>0.32459274921466508</v>
      </c>
      <c r="AG42" s="243">
        <f t="shared" si="99"/>
        <v>0.30455486429938261</v>
      </c>
      <c r="AH42" s="244">
        <f>[11]A27!$G45</f>
        <v>2.0765389923410638</v>
      </c>
      <c r="AI42" s="239">
        <f>[11]A27!$H45</f>
        <v>5.1295307317613358E-2</v>
      </c>
      <c r="AJ42" s="245">
        <f>[11]A27!$C45</f>
        <v>0.34046321514993644</v>
      </c>
      <c r="AK42" s="235">
        <f>[11]A28!$C45+[11]A28!$D45</f>
        <v>0.50367636395122972</v>
      </c>
      <c r="AL42" s="239">
        <f>[11]A28!$E45</f>
        <v>1.8323994399672739E-2</v>
      </c>
      <c r="AM42" s="239">
        <f>[11]A28!$J45</f>
        <v>0.19338074688401638</v>
      </c>
      <c r="AN42" s="240">
        <f>[11]A25!$F45-[11]A25!$G45</f>
        <v>0.29583206006679719</v>
      </c>
      <c r="AO42" s="235">
        <f t="shared" si="48"/>
        <v>2.7447918414279346</v>
      </c>
      <c r="AP42" s="235">
        <f>[11]A29!$AM84</f>
        <v>7.949244035800546E-3</v>
      </c>
      <c r="AQ42" s="235">
        <f>[11]A29!$AN84</f>
        <v>5.897365325416614E-2</v>
      </c>
      <c r="AR42" s="235">
        <f>[11]A29!$AO84</f>
        <v>2.6778689441379679</v>
      </c>
      <c r="AS42" s="235">
        <f t="shared" si="18"/>
        <v>5.2330929743979064</v>
      </c>
      <c r="AT42" s="234">
        <f>[11]A29!$AQ84</f>
        <v>5.7086572516940874</v>
      </c>
      <c r="AU42" s="234">
        <f t="shared" si="98"/>
        <v>2.2692275641317536</v>
      </c>
      <c r="AV42" s="234">
        <f>[11]A29!$AS84</f>
        <v>2.3311247534097812</v>
      </c>
      <c r="AW42" s="234">
        <f t="shared" si="20"/>
        <v>-6.1897189278027565E-2</v>
      </c>
      <c r="AX42" s="234">
        <f t="shared" si="21"/>
        <v>1.0272767660046076</v>
      </c>
      <c r="AY42" s="234">
        <f t="shared" si="92"/>
        <v>2.8066890307059622</v>
      </c>
      <c r="AZ42" s="236">
        <f t="shared" si="23"/>
        <v>6.664441188004707</v>
      </c>
      <c r="BA42" s="238">
        <f t="shared" si="50"/>
        <v>6.4366692901751197</v>
      </c>
      <c r="BB42" s="238">
        <f t="shared" si="24"/>
        <v>2.9315747944985935</v>
      </c>
      <c r="BC42" s="238">
        <f t="shared" si="25"/>
        <v>0.76030265424859134</v>
      </c>
      <c r="BD42" s="238">
        <f t="shared" si="26"/>
        <v>2.7447918414279346</v>
      </c>
      <c r="BE42" s="238">
        <f t="shared" si="27"/>
        <v>0.52994960238670308</v>
      </c>
      <c r="BF42" s="238">
        <f t="shared" si="27"/>
        <v>2.5272711680627795</v>
      </c>
      <c r="BG42" s="245">
        <f t="shared" si="27"/>
        <v>3.3794485197256376</v>
      </c>
      <c r="BH42" s="234">
        <f t="shared" si="27"/>
        <v>9.8011863487900079</v>
      </c>
      <c r="BI42" s="234">
        <f t="shared" si="28"/>
        <v>9.5734144509604207</v>
      </c>
      <c r="BJ42" s="234">
        <f t="shared" si="97"/>
        <v>0.22777189782958729</v>
      </c>
      <c r="BK42" s="235">
        <f>[11]A29!$AW84</f>
        <v>0.67586966110597579</v>
      </c>
      <c r="BL42" s="235">
        <f>[11]A29!$AY84</f>
        <v>0.44809776327638784</v>
      </c>
      <c r="BM42" s="235">
        <f>[11]A29!$AZ84</f>
        <v>0.30681903977300717</v>
      </c>
      <c r="BN42" s="234">
        <f t="shared" si="91"/>
        <v>0.22777189782958795</v>
      </c>
      <c r="BO42" s="236">
        <f t="shared" si="31"/>
        <v>0</v>
      </c>
      <c r="BP42" s="246">
        <f>[11]A29!$C84</f>
        <v>6.7263383772827359</v>
      </c>
      <c r="BQ42" s="247">
        <f t="shared" si="32"/>
        <v>0</v>
      </c>
      <c r="BR42" s="234">
        <f t="shared" si="33"/>
        <v>1.4873242696456697</v>
      </c>
      <c r="BS42" s="234">
        <f t="shared" si="51"/>
        <v>4.6806472818215233E-2</v>
      </c>
      <c r="BT42" s="234">
        <f t="shared" si="52"/>
        <v>6.9616402999041857E-2</v>
      </c>
      <c r="BU42" s="234">
        <f t="shared" si="34"/>
        <v>0.13161845556494436</v>
      </c>
      <c r="BV42" s="234">
        <f t="shared" si="35"/>
        <v>0.31070524967528534</v>
      </c>
      <c r="BW42" s="234">
        <f t="shared" si="36"/>
        <v>0.55767629475977032</v>
      </c>
      <c r="BX42" s="234">
        <f t="shared" si="37"/>
        <v>0.72429269853242406</v>
      </c>
      <c r="BY42" s="234">
        <f t="shared" si="38"/>
        <v>1.3000130151043501</v>
      </c>
      <c r="BZ42" s="234">
        <f t="shared" si="39"/>
        <v>0.30681903977300717</v>
      </c>
      <c r="CA42" s="234">
        <f t="shared" si="40"/>
        <v>2.3311247534097812</v>
      </c>
      <c r="CB42" s="234">
        <f t="shared" si="53"/>
        <v>0</v>
      </c>
      <c r="CC42" s="236">
        <v>4.0480409258212413</v>
      </c>
      <c r="CD42" s="238">
        <f t="shared" si="41"/>
        <v>-3.7101200505045111E-2</v>
      </c>
      <c r="CE42" s="234">
        <f t="shared" si="54"/>
        <v>4.1982281038627631</v>
      </c>
      <c r="CF42" s="234">
        <f t="shared" si="42"/>
        <v>2.1291946678613836</v>
      </c>
      <c r="CG42" s="234">
        <f t="shared" si="42"/>
        <v>3.2391196974596457</v>
      </c>
      <c r="CH42" s="234">
        <f t="shared" si="42"/>
        <v>0.75131685933926884</v>
      </c>
      <c r="CI42" s="234">
        <f t="shared" si="42"/>
        <v>0.970187245683097</v>
      </c>
      <c r="CJ42" s="234">
        <f t="shared" si="42"/>
        <v>1.5176155924372801</v>
      </c>
      <c r="CK42" s="234">
        <f t="shared" si="42"/>
        <v>1.1700862614582668</v>
      </c>
      <c r="CL42" s="234">
        <v>3.8260790197557988</v>
      </c>
      <c r="CM42" s="234">
        <f t="shared" si="55"/>
        <v>1.941692516658488</v>
      </c>
      <c r="CN42" s="234">
        <f t="shared" si="56"/>
        <v>3.0040601247273893</v>
      </c>
      <c r="CO42" s="234">
        <v>0.68397773769659576</v>
      </c>
      <c r="CP42" s="234">
        <v>0.89747086227240391</v>
      </c>
      <c r="CQ42" s="234">
        <v>1.4226115247583897</v>
      </c>
      <c r="CR42" s="234">
        <v>1.1196736216300784</v>
      </c>
      <c r="CS42" s="234">
        <v>0.37214908410696396</v>
      </c>
      <c r="CT42" s="234">
        <f t="shared" si="57"/>
        <v>0.18750215120289571</v>
      </c>
      <c r="CU42" s="234">
        <f t="shared" si="58"/>
        <v>0.23505957273225647</v>
      </c>
      <c r="CV42" s="234">
        <v>6.7339121642673042E-2</v>
      </c>
      <c r="CW42" s="234">
        <v>7.27163834106931E-2</v>
      </c>
      <c r="CX42" s="234">
        <v>9.5004067678890317E-2</v>
      </c>
      <c r="CY42" s="234">
        <v>5.0412639828188228E-2</v>
      </c>
      <c r="CZ42" s="234">
        <v>-0.15018717804152232</v>
      </c>
      <c r="DA42" s="234">
        <f t="shared" si="59"/>
        <v>0.98570566005290283</v>
      </c>
      <c r="DB42" s="234">
        <f t="shared" si="60"/>
        <v>0.30367574794302332</v>
      </c>
      <c r="DC42" s="234">
        <v>3.2672220681415738E-2</v>
      </c>
      <c r="DD42" s="234">
        <v>0.27100352726160759</v>
      </c>
      <c r="DE42" s="234">
        <v>1.4395685860374485</v>
      </c>
      <c r="DF42" s="234">
        <v>0.21251441839296215</v>
      </c>
      <c r="DG42" s="234">
        <f t="shared" si="61"/>
        <v>1.2843862138117892</v>
      </c>
      <c r="DH42" s="234">
        <f t="shared" si="62"/>
        <v>6.3423537359816233</v>
      </c>
      <c r="DI42" s="234">
        <v>0.33140368655729308</v>
      </c>
      <c r="DJ42" s="234">
        <v>6.0109500494243306</v>
      </c>
      <c r="DK42" s="234">
        <v>7.4142255314004508</v>
      </c>
      <c r="DL42" s="234">
        <v>2.7091645865779164</v>
      </c>
      <c r="DM42" s="234">
        <f t="shared" si="63"/>
        <v>9.8851491813842927</v>
      </c>
      <c r="DN42" s="234">
        <f t="shared" si="64"/>
        <v>10.023880378896166</v>
      </c>
      <c r="DO42" s="234">
        <f t="shared" si="65"/>
        <v>-0.25781238666183093</v>
      </c>
      <c r="DP42" s="234">
        <v>1.0384630455343873</v>
      </c>
      <c r="DQ42" s="234">
        <v>1.2962754321962182</v>
      </c>
      <c r="DR42" s="234">
        <f t="shared" si="66"/>
        <v>4.3992865417260756</v>
      </c>
      <c r="DS42" s="234">
        <f t="shared" si="67"/>
        <v>2.2785240933552062</v>
      </c>
      <c r="DT42" s="234">
        <f t="shared" si="68"/>
        <v>0.12931872520399776</v>
      </c>
      <c r="DU42" s="234">
        <f t="shared" si="69"/>
        <v>0.29465583109929006</v>
      </c>
      <c r="DV42" s="234">
        <f t="shared" si="70"/>
        <v>6.200194478725316</v>
      </c>
      <c r="DW42" s="234">
        <f t="shared" si="71"/>
        <v>6.1171367012605428E-2</v>
      </c>
      <c r="DX42" s="234">
        <v>5.8209201067176801</v>
      </c>
      <c r="DY42" s="234">
        <v>5.7563500610112781</v>
      </c>
      <c r="DZ42" s="234">
        <v>4.135856860668583</v>
      </c>
      <c r="EA42" s="234">
        <v>0.76373994841907134</v>
      </c>
      <c r="EB42" s="234">
        <v>2.3842331487617656</v>
      </c>
      <c r="EC42" s="234">
        <v>6.4570045706402096E-2</v>
      </c>
      <c r="ED42" s="234">
        <v>3.5045479553765788E-2</v>
      </c>
      <c r="EE42" s="234">
        <v>1.460135493688389E-2</v>
      </c>
      <c r="EF42" s="234">
        <v>4.4125921089520202E-2</v>
      </c>
      <c r="EG42" s="234">
        <v>0.37927437200763608</v>
      </c>
      <c r="EH42" s="234">
        <v>1.1360837776789641</v>
      </c>
      <c r="EI42" s="234">
        <v>1.3720678567546649</v>
      </c>
      <c r="EJ42" s="234">
        <v>0.61525845108333699</v>
      </c>
      <c r="EK42" s="234">
        <f t="shared" si="72"/>
        <v>-0.11897762194388228</v>
      </c>
      <c r="EL42" s="234">
        <v>3.1711993382763652</v>
      </c>
      <c r="EM42" s="234">
        <v>0.75076569192053899</v>
      </c>
      <c r="EN42" s="234">
        <v>3.2901769602202475</v>
      </c>
      <c r="EO42" s="234">
        <v>0.58443755129322217</v>
      </c>
      <c r="EP42" s="234">
        <v>1.4803207518865213</v>
      </c>
      <c r="EQ42" s="234">
        <v>2.4925058725393741</v>
      </c>
      <c r="ER42" s="234">
        <v>11.1655204808033</v>
      </c>
      <c r="ES42" s="234">
        <v>10.153335360150448</v>
      </c>
      <c r="ET42" s="234">
        <f t="shared" si="73"/>
        <v>7.7994919904406874</v>
      </c>
      <c r="EU42" s="234">
        <f t="shared" si="74"/>
        <v>13.196952881085071</v>
      </c>
      <c r="EV42" s="234">
        <f t="shared" si="75"/>
        <v>13.31592964091392</v>
      </c>
      <c r="EW42" s="234">
        <f t="shared" si="76"/>
        <v>1.7072816610664334</v>
      </c>
      <c r="EX42" s="234">
        <f t="shared" si="77"/>
        <v>0.24708578739489576</v>
      </c>
      <c r="EY42" s="234">
        <f t="shared" si="78"/>
        <v>0.42184503352946523</v>
      </c>
      <c r="FA42" s="234">
        <v>5.64</v>
      </c>
      <c r="FB42" s="234">
        <v>-7.400000000000001E-2</v>
      </c>
      <c r="FC42" s="234">
        <v>5.5659999999999998</v>
      </c>
      <c r="FD42" s="234">
        <f t="shared" si="79"/>
        <v>-1.3295005389867052E-2</v>
      </c>
      <c r="FE42" s="234">
        <v>-0.11130000000000001</v>
      </c>
      <c r="FF42" s="234">
        <v>7.7275999999999998</v>
      </c>
      <c r="FG42" s="234">
        <v>5.8382000000000005</v>
      </c>
      <c r="FH42" s="234">
        <v>-7.6299999999999993E-2</v>
      </c>
      <c r="FI42" s="234">
        <v>5.7620000000000005</v>
      </c>
      <c r="FJ42" s="234">
        <f t="shared" si="80"/>
        <v>-1.3241929885456437E-2</v>
      </c>
      <c r="FK42" s="234">
        <v>0.71989999999999998</v>
      </c>
      <c r="FL42" s="234">
        <v>1.0058</v>
      </c>
      <c r="FM42" s="234">
        <v>14.263799999999998</v>
      </c>
      <c r="FN42" s="234">
        <v>0.98129999999999995</v>
      </c>
      <c r="FO42" s="234">
        <v>10.435499999999999</v>
      </c>
      <c r="FP42" s="234">
        <v>2.847</v>
      </c>
      <c r="FQ42" s="234">
        <f t="shared" si="81"/>
        <v>2.8289403224846783</v>
      </c>
      <c r="FR42" s="234">
        <f t="shared" si="82"/>
        <v>7.0514168734839261E-2</v>
      </c>
      <c r="FS42" s="234">
        <f t="shared" si="83"/>
        <v>0.19948037524047521</v>
      </c>
      <c r="FT42" s="234">
        <v>3.9182999999999999</v>
      </c>
      <c r="FU42" s="234">
        <v>6.0299999999999999E-2</v>
      </c>
      <c r="FV42" s="234">
        <v>3.9786000000000001</v>
      </c>
      <c r="FW42" s="234">
        <f t="shared" si="84"/>
        <v>1.5156085055044488E-2</v>
      </c>
      <c r="FX42" s="234">
        <v>0.3054</v>
      </c>
      <c r="FY42" s="234">
        <v>2.7148000000000003</v>
      </c>
      <c r="FZ42" s="234">
        <v>8.3145000000000007</v>
      </c>
      <c r="GA42" s="234">
        <v>0.66930000000000012</v>
      </c>
      <c r="GB42" s="234">
        <v>6.6551</v>
      </c>
      <c r="GC42" s="234">
        <v>0.99010000000000009</v>
      </c>
      <c r="GD42" s="234">
        <f t="shared" si="85"/>
        <v>2.2635576608951324</v>
      </c>
      <c r="GE42" s="234">
        <f t="shared" si="86"/>
        <v>0.3265139214625053</v>
      </c>
      <c r="GF42" s="234">
        <f t="shared" si="87"/>
        <v>0.73908308831536551</v>
      </c>
      <c r="GG42" s="248">
        <v>2.3662204055116201</v>
      </c>
      <c r="GH42" s="248">
        <v>2.4575741697262408</v>
      </c>
      <c r="GI42" s="248">
        <f t="shared" si="88"/>
        <v>4.8237945752378604</v>
      </c>
      <c r="GJ42" s="248">
        <f t="shared" si="89"/>
        <v>0.50946907696728738</v>
      </c>
      <c r="GK42" s="248">
        <v>1.081993226061525</v>
      </c>
      <c r="GL42" s="248">
        <v>2.9920561720806407</v>
      </c>
      <c r="GM42" s="248">
        <v>1.9100629460191154</v>
      </c>
    </row>
    <row r="43" spans="1:195" ht="15">
      <c r="A43" s="129">
        <v>2013</v>
      </c>
      <c r="B43" s="234">
        <f t="shared" si="43"/>
        <v>6.9173763431856168</v>
      </c>
      <c r="C43" s="234">
        <f t="shared" si="44"/>
        <v>6.6940472587246811</v>
      </c>
      <c r="D43" s="234">
        <f t="shared" si="93"/>
        <v>0.51298692572933013</v>
      </c>
      <c r="E43" s="234">
        <f t="shared" si="94"/>
        <v>2.4585615869890005</v>
      </c>
      <c r="F43" s="234">
        <f t="shared" si="2"/>
        <v>3.7224987460063503</v>
      </c>
      <c r="G43" s="235">
        <f t="shared" si="3"/>
        <v>0.22332908446093558</v>
      </c>
      <c r="H43" s="236">
        <f t="shared" si="4"/>
        <v>4.7117358713526665</v>
      </c>
      <c r="I43" s="237">
        <f t="shared" si="5"/>
        <v>0.29697097293798441</v>
      </c>
      <c r="J43" s="238">
        <f t="shared" si="6"/>
        <v>2.4120775947747632</v>
      </c>
      <c r="K43" s="239">
        <f>[11]A29!$N85</f>
        <v>0.23471432733961523</v>
      </c>
      <c r="L43" s="239">
        <f>[11]A29!$O85</f>
        <v>2.1113251093416121</v>
      </c>
      <c r="M43" s="239">
        <f>[11]A23!$K45</f>
        <v>0.78401125409176364</v>
      </c>
      <c r="N43" s="240">
        <f>[11]A29!$S85</f>
        <v>0.34335213304130774</v>
      </c>
      <c r="O43" s="236">
        <f t="shared" si="7"/>
        <v>2.2056404718329503</v>
      </c>
      <c r="P43" s="237">
        <f t="shared" si="8"/>
        <v>0.21601595279134569</v>
      </c>
      <c r="Q43" s="238">
        <f t="shared" si="9"/>
        <v>4.6483992214237241E-2</v>
      </c>
      <c r="R43" s="238">
        <f t="shared" si="10"/>
        <v>0.50377311256557045</v>
      </c>
      <c r="S43" s="239">
        <f>[11]A29!$AD85</f>
        <v>2.6504456048732288</v>
      </c>
      <c r="T43" s="239">
        <f>[11]A25!$K46</f>
        <v>1.3926911310161785</v>
      </c>
      <c r="U43" s="240">
        <f>[11]A29!$AH85</f>
        <v>1.2110781906114321</v>
      </c>
      <c r="V43" s="234">
        <f t="shared" si="11"/>
        <v>0.68114493669182086</v>
      </c>
      <c r="W43" s="234">
        <f t="shared" si="12"/>
        <v>0.31885506330817909</v>
      </c>
      <c r="X43" s="235">
        <f t="shared" si="13"/>
        <v>0.57890553938732681</v>
      </c>
      <c r="Y43" s="241">
        <f t="shared" si="45"/>
        <v>0.98109301289817752</v>
      </c>
      <c r="Z43" s="234">
        <f t="shared" si="14"/>
        <v>0.50754553662387003</v>
      </c>
      <c r="AA43" s="234">
        <f t="shared" si="15"/>
        <v>0.36018302706682831</v>
      </c>
      <c r="AB43" s="234">
        <f t="shared" si="95"/>
        <v>0.97827741683211122</v>
      </c>
      <c r="AC43" s="242">
        <f>[11]A28!$K46</f>
        <v>0.6</v>
      </c>
      <c r="AD43" s="242">
        <f>[11]A27!$P46</f>
        <v>1</v>
      </c>
      <c r="AE43" s="234">
        <f t="shared" si="96"/>
        <v>0.12961607946463674</v>
      </c>
      <c r="AF43" s="243">
        <f t="shared" si="46"/>
        <v>0.33061704784141449</v>
      </c>
      <c r="AG43" s="243">
        <f t="shared" si="99"/>
        <v>0.31169987039965835</v>
      </c>
      <c r="AH43" s="244">
        <f>[11]A27!$G46</f>
        <v>2.0934084807468936</v>
      </c>
      <c r="AI43" s="239">
        <f>[11]A27!$H46</f>
        <v>4.6483992214237095E-2</v>
      </c>
      <c r="AJ43" s="245">
        <f>[11]A27!$C46</f>
        <v>0.31866911402786968</v>
      </c>
      <c r="AK43" s="235">
        <f>[11]A28!$C46+[11]A28!$D46</f>
        <v>0.49495162156330735</v>
      </c>
      <c r="AL43" s="239">
        <f>[11]A28!$E46</f>
        <v>1.8035304166022743E-2</v>
      </c>
      <c r="AM43" s="239">
        <f>[11]A28!$J46</f>
        <v>0.20518539054178836</v>
      </c>
      <c r="AN43" s="240">
        <f>[11]A25!$F46-[11]A25!$G46</f>
        <v>0.29858772202378209</v>
      </c>
      <c r="AO43" s="235">
        <f t="shared" si="48"/>
        <v>2.9690180697007453</v>
      </c>
      <c r="AP43" s="235">
        <f>[11]A29!$AM85</f>
        <v>7.8119836405481733E-3</v>
      </c>
      <c r="AQ43" s="235">
        <f>[11]A29!$AN85</f>
        <v>5.6864752560243974E-2</v>
      </c>
      <c r="AR43" s="235">
        <f>[11]A29!$AO85</f>
        <v>2.904341333499953</v>
      </c>
      <c r="AS43" s="235">
        <f t="shared" si="18"/>
        <v>5.3665758375165495</v>
      </c>
      <c r="AT43" s="234">
        <f>[11]A29!$AQ85</f>
        <v>5.892616643742552</v>
      </c>
      <c r="AU43" s="234">
        <f t="shared" si="98"/>
        <v>2.4429772634747424</v>
      </c>
      <c r="AV43" s="234">
        <f>[11]A29!$AS85</f>
        <v>2.4579704998751635</v>
      </c>
      <c r="AW43" s="234">
        <f t="shared" si="20"/>
        <v>-1.4993236400421051E-2</v>
      </c>
      <c r="AX43" s="234">
        <f t="shared" si="21"/>
        <v>1.0061372803687478</v>
      </c>
      <c r="AY43" s="234">
        <f t="shared" si="92"/>
        <v>2.9840113061011664</v>
      </c>
      <c r="AZ43" s="236">
        <f t="shared" si="23"/>
        <v>6.9023831067851962</v>
      </c>
      <c r="BA43" s="238">
        <f t="shared" si="50"/>
        <v>6.6790540223242623</v>
      </c>
      <c r="BB43" s="238">
        <f t="shared" si="24"/>
        <v>2.9437628950523629</v>
      </c>
      <c r="BC43" s="238">
        <f t="shared" si="25"/>
        <v>0.76627305757115338</v>
      </c>
      <c r="BD43" s="238">
        <f t="shared" si="26"/>
        <v>2.9690180697007453</v>
      </c>
      <c r="BE43" s="238">
        <f t="shared" si="27"/>
        <v>0.52079890936987827</v>
      </c>
      <c r="BF43" s="238">
        <f t="shared" si="27"/>
        <v>2.5154263395492444</v>
      </c>
      <c r="BG43" s="245">
        <f t="shared" si="27"/>
        <v>3.6428287734051388</v>
      </c>
      <c r="BH43" s="234">
        <f t="shared" si="27"/>
        <v>10.12834655173139</v>
      </c>
      <c r="BI43" s="234">
        <f t="shared" si="28"/>
        <v>9.9050174672704543</v>
      </c>
      <c r="BJ43" s="234">
        <f t="shared" si="97"/>
        <v>0.22332908446093569</v>
      </c>
      <c r="BK43" s="235">
        <f>[11]A29!$AW85</f>
        <v>0.66063343202206526</v>
      </c>
      <c r="BL43" s="235">
        <f>[11]A29!$AY85</f>
        <v>0.43730434756112968</v>
      </c>
      <c r="BM43" s="235">
        <f>[11]A29!$AZ85</f>
        <v>0.28126811476722141</v>
      </c>
      <c r="BN43" s="234">
        <f t="shared" si="91"/>
        <v>0.22332908446093558</v>
      </c>
      <c r="BO43" s="236">
        <f t="shared" si="31"/>
        <v>0</v>
      </c>
      <c r="BP43" s="246">
        <f>[11]A29!$C85</f>
        <v>6.9173763431856177</v>
      </c>
      <c r="BQ43" s="247">
        <f t="shared" si="32"/>
        <v>0</v>
      </c>
      <c r="BR43" s="234">
        <f t="shared" si="33"/>
        <v>1.4829970582905363</v>
      </c>
      <c r="BS43" s="234">
        <f t="shared" si="51"/>
        <v>4.4149780553757928E-2</v>
      </c>
      <c r="BT43" s="234">
        <f t="shared" si="52"/>
        <v>6.5473994685395734E-2</v>
      </c>
      <c r="BU43" s="234">
        <f t="shared" si="34"/>
        <v>0.1144310376310483</v>
      </c>
      <c r="BV43" s="234">
        <f t="shared" si="35"/>
        <v>0.31896690954247919</v>
      </c>
      <c r="BW43" s="234">
        <f t="shared" si="36"/>
        <v>0.56660205282647258</v>
      </c>
      <c r="BX43" s="234">
        <f t="shared" si="37"/>
        <v>0.78401125409176364</v>
      </c>
      <c r="BY43" s="234">
        <f t="shared" si="38"/>
        <v>1.3926911310161785</v>
      </c>
      <c r="BZ43" s="234">
        <f t="shared" si="39"/>
        <v>0.28126811476722141</v>
      </c>
      <c r="CA43" s="234">
        <f t="shared" si="40"/>
        <v>2.4579704998751635</v>
      </c>
      <c r="CB43" s="234">
        <f t="shared" si="53"/>
        <v>0</v>
      </c>
      <c r="CC43" s="236">
        <v>4.4787906860950519</v>
      </c>
      <c r="CD43" s="238">
        <f t="shared" si="41"/>
        <v>-3.6235402922512094E-2</v>
      </c>
      <c r="CE43" s="234">
        <f t="shared" si="54"/>
        <v>4.6410814712112991</v>
      </c>
      <c r="CF43" s="234">
        <f t="shared" si="42"/>
        <v>2.2738639510412053</v>
      </c>
      <c r="CG43" s="234">
        <f t="shared" si="42"/>
        <v>3.5188066733601691</v>
      </c>
      <c r="CH43" s="234">
        <f t="shared" si="42"/>
        <v>0.89157508206070613</v>
      </c>
      <c r="CI43" s="234">
        <f t="shared" si="42"/>
        <v>0.97646770084353041</v>
      </c>
      <c r="CJ43" s="234">
        <f t="shared" si="42"/>
        <v>1.650763890455933</v>
      </c>
      <c r="CK43" s="234">
        <f t="shared" si="42"/>
        <v>1.1515891531900755</v>
      </c>
      <c r="CL43" s="234">
        <v>4.2357297532684886</v>
      </c>
      <c r="CM43" s="234">
        <f t="shared" si="55"/>
        <v>2.0728107692733717</v>
      </c>
      <c r="CN43" s="234">
        <f t="shared" si="56"/>
        <v>3.2661810229295432</v>
      </c>
      <c r="CO43" s="234">
        <v>0.81132232254103143</v>
      </c>
      <c r="CP43" s="234">
        <v>0.90471003097114366</v>
      </c>
      <c r="CQ43" s="234">
        <v>1.5501486694173683</v>
      </c>
      <c r="CR43" s="234">
        <v>1.1032620389344263</v>
      </c>
      <c r="CS43" s="234">
        <v>0.4053517179428105</v>
      </c>
      <c r="CT43" s="234">
        <f t="shared" si="57"/>
        <v>0.20105318176783346</v>
      </c>
      <c r="CU43" s="234">
        <f t="shared" si="58"/>
        <v>0.25262565043062613</v>
      </c>
      <c r="CV43" s="234">
        <v>8.0252759519674671E-2</v>
      </c>
      <c r="CW43" s="234">
        <v>7.1757669872386715E-2</v>
      </c>
      <c r="CX43" s="234">
        <v>0.10061522103856475</v>
      </c>
      <c r="CY43" s="234">
        <v>4.832711425564909E-2</v>
      </c>
      <c r="CZ43" s="234">
        <v>-0.16229078511624859</v>
      </c>
      <c r="DA43" s="234">
        <f t="shared" si="59"/>
        <v>0.99229456739815103</v>
      </c>
      <c r="DB43" s="234">
        <f t="shared" si="60"/>
        <v>0.30970743797075767</v>
      </c>
      <c r="DC43" s="234">
        <v>3.3148191736818787E-2</v>
      </c>
      <c r="DD43" s="234">
        <v>0.2765592462339389</v>
      </c>
      <c r="DE43" s="234">
        <v>1.4642927904851573</v>
      </c>
      <c r="DF43" s="234">
        <v>2.8058609326539117E-2</v>
      </c>
      <c r="DG43" s="234">
        <f t="shared" si="61"/>
        <v>1.3426349966770053</v>
      </c>
      <c r="DH43" s="234">
        <f t="shared" si="62"/>
        <v>6.5715721920691186</v>
      </c>
      <c r="DI43" s="234">
        <v>0.36000297684980059</v>
      </c>
      <c r="DJ43" s="234">
        <v>6.2115692152193178</v>
      </c>
      <c r="DK43" s="234">
        <v>7.8861485794195847</v>
      </c>
      <c r="DL43" s="234">
        <v>3.1037272928666373</v>
      </c>
      <c r="DM43" s="234">
        <f t="shared" si="63"/>
        <v>10.400086303400045</v>
      </c>
      <c r="DN43" s="234">
        <f t="shared" si="64"/>
        <v>10.502030523094817</v>
      </c>
      <c r="DO43" s="234">
        <f t="shared" si="65"/>
        <v>-0.28150147457908714</v>
      </c>
      <c r="DP43" s="234">
        <v>1.1044892625719982</v>
      </c>
      <c r="DQ43" s="234">
        <v>1.3859907371510853</v>
      </c>
      <c r="DR43" s="234">
        <f t="shared" si="66"/>
        <v>4.6087935151163615</v>
      </c>
      <c r="DS43" s="234">
        <f t="shared" si="67"/>
        <v>2.2786940852631505</v>
      </c>
      <c r="DT43" s="234">
        <f t="shared" si="68"/>
        <v>0.13197359635388406</v>
      </c>
      <c r="DU43" s="234">
        <f t="shared" si="69"/>
        <v>0.30072745342250212</v>
      </c>
      <c r="DV43" s="234">
        <f t="shared" si="70"/>
        <v>6.121682448791038</v>
      </c>
      <c r="DW43" s="234">
        <f t="shared" si="71"/>
        <v>5.2404369460791883E-2</v>
      </c>
      <c r="DX43" s="234">
        <v>5.8008795400229474</v>
      </c>
      <c r="DY43" s="234">
        <v>5.7361365380464555</v>
      </c>
      <c r="DZ43" s="234">
        <v>4.0381945478461345</v>
      </c>
      <c r="EA43" s="234">
        <v>0.74494787614226499</v>
      </c>
      <c r="EB43" s="234">
        <v>2.4428898663425871</v>
      </c>
      <c r="EC43" s="234">
        <v>6.4743001976491715E-2</v>
      </c>
      <c r="ED43" s="234">
        <v>3.4635471870694177E-2</v>
      </c>
      <c r="EE43" s="234">
        <v>1.4907947040651726E-2</v>
      </c>
      <c r="EF43" s="234">
        <v>4.5015477146449261E-2</v>
      </c>
      <c r="EG43" s="234">
        <v>0.32080290876809076</v>
      </c>
      <c r="EH43" s="234">
        <v>1.1144845506523189</v>
      </c>
      <c r="EI43" s="234">
        <v>1.4380459220946264</v>
      </c>
      <c r="EJ43" s="234">
        <v>0.64436428021039815</v>
      </c>
      <c r="EK43" s="234">
        <f t="shared" si="72"/>
        <v>-0.11701251960074766</v>
      </c>
      <c r="EL43" s="234">
        <v>3.2386435100497248</v>
      </c>
      <c r="EM43" s="234">
        <v>0.89828279984896575</v>
      </c>
      <c r="EN43" s="234">
        <v>3.3556560296504725</v>
      </c>
      <c r="EO43" s="234">
        <v>0.66980591679143331</v>
      </c>
      <c r="EP43" s="234">
        <v>1.4189566015470205</v>
      </c>
      <c r="EQ43" s="234">
        <v>2.4703372824368031</v>
      </c>
      <c r="ER43" s="234">
        <v>11.323300158344781</v>
      </c>
      <c r="ES43" s="234">
        <v>10.271919477454999</v>
      </c>
      <c r="ET43" s="234">
        <f t="shared" si="73"/>
        <v>7.6576518528059516</v>
      </c>
      <c r="EU43" s="234">
        <f t="shared" si="74"/>
        <v>13.404189101154433</v>
      </c>
      <c r="EV43" s="234">
        <f t="shared" si="75"/>
        <v>13.521201903622323</v>
      </c>
      <c r="EW43" s="234">
        <f t="shared" si="76"/>
        <v>1.7657112341386769</v>
      </c>
      <c r="EX43" s="234">
        <f t="shared" si="77"/>
        <v>0.24817734795835672</v>
      </c>
      <c r="EY43" s="234">
        <f t="shared" si="78"/>
        <v>0.43820953134881391</v>
      </c>
      <c r="FA43" s="234">
        <v>5.6700999999999997</v>
      </c>
      <c r="FB43" s="234">
        <v>-7.9000000000000001E-2</v>
      </c>
      <c r="FC43" s="234">
        <v>5.5911999999999997</v>
      </c>
      <c r="FD43" s="234">
        <f t="shared" si="79"/>
        <v>-1.4129346115324081E-2</v>
      </c>
      <c r="FE43" s="234">
        <v>-0.1744</v>
      </c>
      <c r="FF43" s="234">
        <v>7.0702999999999996</v>
      </c>
      <c r="FG43" s="234">
        <v>5.9330999999999996</v>
      </c>
      <c r="FH43" s="234">
        <v>-5.2499999999999998E-2</v>
      </c>
      <c r="FI43" s="234">
        <v>5.8805999999999994</v>
      </c>
      <c r="FJ43" s="234">
        <f t="shared" si="80"/>
        <v>-8.9276604428119594E-3</v>
      </c>
      <c r="FK43" s="234">
        <v>0.78459999999999996</v>
      </c>
      <c r="FL43" s="234">
        <v>1.2297</v>
      </c>
      <c r="FM43" s="234">
        <v>15.061199999999999</v>
      </c>
      <c r="FN43" s="234">
        <v>0.96849999999999992</v>
      </c>
      <c r="FO43" s="234">
        <v>11.1929</v>
      </c>
      <c r="FP43" s="234">
        <v>2.8998000000000004</v>
      </c>
      <c r="FQ43" s="234">
        <f t="shared" si="81"/>
        <v>2.9554945054945057</v>
      </c>
      <c r="FR43" s="234">
        <f t="shared" si="82"/>
        <v>8.1646880726635326E-2</v>
      </c>
      <c r="FS43" s="234">
        <f t="shared" si="83"/>
        <v>0.24130690737833596</v>
      </c>
      <c r="FT43" s="234">
        <v>4.0102000000000002</v>
      </c>
      <c r="FU43" s="234">
        <v>8.6800000000000002E-2</v>
      </c>
      <c r="FV43" s="234">
        <v>4.0969999999999995</v>
      </c>
      <c r="FW43" s="234">
        <f t="shared" si="84"/>
        <v>2.1186233829631442E-2</v>
      </c>
      <c r="FX43" s="234">
        <v>0.35470000000000002</v>
      </c>
      <c r="FY43" s="234">
        <v>2.6208</v>
      </c>
      <c r="FZ43" s="234">
        <v>8.2423999999999999</v>
      </c>
      <c r="GA43" s="234">
        <v>0.66139999999999999</v>
      </c>
      <c r="GB43" s="234">
        <v>6.6020000000000003</v>
      </c>
      <c r="GC43" s="234">
        <v>0.97900000000000009</v>
      </c>
      <c r="GD43" s="234">
        <f t="shared" si="85"/>
        <v>2.2024957913582561</v>
      </c>
      <c r="GE43" s="234">
        <f t="shared" si="86"/>
        <v>0.31796564107541492</v>
      </c>
      <c r="GF43" s="234">
        <f t="shared" si="87"/>
        <v>0.7003179862651312</v>
      </c>
      <c r="GG43" s="248">
        <v>2.4670168866198265</v>
      </c>
      <c r="GH43" s="248">
        <v>2.7801251018960973</v>
      </c>
      <c r="GI43" s="248">
        <f t="shared" si="88"/>
        <v>5.2471419885159243</v>
      </c>
      <c r="GJ43" s="248">
        <f t="shared" si="89"/>
        <v>0.52983607228101981</v>
      </c>
      <c r="GK43" s="248">
        <v>1.2977910337537852</v>
      </c>
      <c r="GL43" s="248">
        <v>3.3475630573292143</v>
      </c>
      <c r="GM43" s="248">
        <v>2.0497720235754286</v>
      </c>
    </row>
    <row r="44" spans="1:195" ht="15">
      <c r="A44" s="129">
        <v>2014</v>
      </c>
      <c r="B44" s="234">
        <f t="shared" si="43"/>
        <v>6.9379847087154713</v>
      </c>
      <c r="C44" s="234">
        <f t="shared" si="44"/>
        <v>6.752780616305925</v>
      </c>
      <c r="D44" s="235">
        <f t="shared" ref="D44:D45" si="100">D43</f>
        <v>0.51298692572933013</v>
      </c>
      <c r="E44" s="234">
        <f t="shared" si="94"/>
        <v>2.392913795275152</v>
      </c>
      <c r="F44" s="234">
        <f t="shared" si="2"/>
        <v>3.8468798953014427</v>
      </c>
      <c r="G44" s="235">
        <f t="shared" si="3"/>
        <v>0.18520409240954594</v>
      </c>
      <c r="H44" s="236">
        <f t="shared" si="4"/>
        <v>4.7026019648030584</v>
      </c>
      <c r="I44" s="237">
        <f t="shared" si="5"/>
        <v>0.29115685060997121</v>
      </c>
      <c r="J44" s="238">
        <f t="shared" si="6"/>
        <v>2.3533906139199856</v>
      </c>
      <c r="K44" s="239">
        <f>[11]A29!$N86</f>
        <v>0.2575484994175895</v>
      </c>
      <c r="L44" s="239">
        <f>[11]A29!$O86</f>
        <v>2.1694976838757531</v>
      </c>
      <c r="M44" s="239">
        <f>[11]A23!$K46</f>
        <v>0.82102766385916148</v>
      </c>
      <c r="N44" s="240">
        <f>[11]A29!$S86</f>
        <v>0.36899168302024093</v>
      </c>
      <c r="O44" s="236">
        <f t="shared" si="7"/>
        <v>2.235382743912413</v>
      </c>
      <c r="P44" s="237">
        <f t="shared" si="8"/>
        <v>0.21144467698637345</v>
      </c>
      <c r="Q44" s="238">
        <f t="shared" si="9"/>
        <v>3.9523181355166394E-2</v>
      </c>
      <c r="R44" s="238">
        <f t="shared" si="10"/>
        <v>0.51938792892300722</v>
      </c>
      <c r="S44" s="239">
        <f>[11]A29!$AD86</f>
        <v>2.6860751870931621</v>
      </c>
      <c r="T44" s="239">
        <f>[11]A25!$K47</f>
        <v>1.4046197762735195</v>
      </c>
      <c r="U44" s="240">
        <f>[11]A29!$AH86</f>
        <v>1.2210482304452963</v>
      </c>
      <c r="V44" s="234">
        <f t="shared" si="11"/>
        <v>0.67780517862711154</v>
      </c>
      <c r="W44" s="234">
        <f t="shared" si="12"/>
        <v>0.32219482137288846</v>
      </c>
      <c r="X44" s="235">
        <f t="shared" si="13"/>
        <v>0.56757167874410075</v>
      </c>
      <c r="Y44" s="241">
        <f t="shared" si="45"/>
        <v>0.98348324062772108</v>
      </c>
      <c r="Z44" s="234">
        <f t="shared" si="14"/>
        <v>0.51041955141451745</v>
      </c>
      <c r="AA44" s="234">
        <f t="shared" si="15"/>
        <v>0.36889385490912086</v>
      </c>
      <c r="AB44" s="234">
        <f t="shared" si="95"/>
        <v>0.98109092053930902</v>
      </c>
      <c r="AC44" s="242">
        <f>[11]A28!$K47</f>
        <v>0.6</v>
      </c>
      <c r="AD44" s="242">
        <f>[11]A27!$P47</f>
        <v>1</v>
      </c>
      <c r="AE44" s="234">
        <f t="shared" si="96"/>
        <v>0.12651700435155197</v>
      </c>
      <c r="AF44" s="243">
        <f t="shared" si="46"/>
        <v>0.33355266858380994</v>
      </c>
      <c r="AG44" s="243">
        <f t="shared" si="99"/>
        <v>0.31520055087422766</v>
      </c>
      <c r="AH44" s="244">
        <f>[11]A27!$G47</f>
        <v>2.0506463288702705</v>
      </c>
      <c r="AI44" s="239">
        <f>[11]A27!$H47</f>
        <v>3.952318135516629E-2</v>
      </c>
      <c r="AJ44" s="245">
        <f>[11]A27!$C47</f>
        <v>0.30274428504971518</v>
      </c>
      <c r="AK44" s="235">
        <f>[11]A28!$C47+[11]A28!$D47</f>
        <v>0.4852614176832854</v>
      </c>
      <c r="AL44" s="239">
        <f>[11]A28!$E47</f>
        <v>1.7340109913059277E-2</v>
      </c>
      <c r="AM44" s="239">
        <f>[11]A28!$J47</f>
        <v>0.22314562302940222</v>
      </c>
      <c r="AN44" s="240">
        <f>[11]A25!$F47-[11]A25!$G47</f>
        <v>0.29624230589360501</v>
      </c>
      <c r="AO44" s="235">
        <f t="shared" si="48"/>
        <v>2.9779617644825644</v>
      </c>
      <c r="AP44" s="235">
        <f>[11]A29!$AM86</f>
        <v>7.6538303694874844E-3</v>
      </c>
      <c r="AQ44" s="235">
        <f>[11]A29!$AN86</f>
        <v>5.0810108477253813E-2</v>
      </c>
      <c r="AR44" s="235">
        <f>[11]A29!$AO86</f>
        <v>2.9194978256358231</v>
      </c>
      <c r="AS44" s="235">
        <f t="shared" si="18"/>
        <v>5.1471972137309052</v>
      </c>
      <c r="AT44" s="234">
        <f>[11]A29!$AQ86</f>
        <v>5.707193156034668</v>
      </c>
      <c r="AU44" s="234">
        <f t="shared" si="98"/>
        <v>2.4179658221788021</v>
      </c>
      <c r="AV44" s="234">
        <f>[11]A29!$AS86</f>
        <v>2.5203329227900699</v>
      </c>
      <c r="AW44" s="234">
        <f t="shared" si="20"/>
        <v>-0.10236710061126786</v>
      </c>
      <c r="AX44" s="234">
        <f t="shared" si="21"/>
        <v>1.0423360411765563</v>
      </c>
      <c r="AY44" s="234">
        <f t="shared" si="92"/>
        <v>3.0803288650938323</v>
      </c>
      <c r="AZ44" s="236">
        <f t="shared" si="23"/>
        <v>6.8356176081042035</v>
      </c>
      <c r="BA44" s="238">
        <f t="shared" si="50"/>
        <v>6.6504135156946571</v>
      </c>
      <c r="BB44" s="238">
        <f t="shared" si="24"/>
        <v>2.9020959639475463</v>
      </c>
      <c r="BC44" s="238">
        <f t="shared" si="25"/>
        <v>0.77035578726454701</v>
      </c>
      <c r="BD44" s="238">
        <f t="shared" si="26"/>
        <v>2.9779617644825644</v>
      </c>
      <c r="BE44" s="238">
        <f t="shared" si="27"/>
        <v>0.51025535796583221</v>
      </c>
      <c r="BF44" s="238">
        <f t="shared" si="27"/>
        <v>2.4437239037524057</v>
      </c>
      <c r="BG44" s="245">
        <f t="shared" si="27"/>
        <v>3.6964342539764199</v>
      </c>
      <c r="BH44" s="234">
        <f t="shared" si="27"/>
        <v>10.00277008469982</v>
      </c>
      <c r="BI44" s="234">
        <f t="shared" si="28"/>
        <v>9.8175659922902749</v>
      </c>
      <c r="BJ44" s="234">
        <f t="shared" si="97"/>
        <v>0.1852040924095455</v>
      </c>
      <c r="BK44" s="235">
        <f>[11]A29!$AW86</f>
        <v>0.65201559267273002</v>
      </c>
      <c r="BL44" s="235">
        <f>[11]A29!$AY86</f>
        <v>0.46681150026318408</v>
      </c>
      <c r="BM44" s="235">
        <f>[11]A29!$AZ86</f>
        <v>0.29468548265738914</v>
      </c>
      <c r="BN44" s="234">
        <f t="shared" si="91"/>
        <v>0.18520409240954594</v>
      </c>
      <c r="BO44" s="236">
        <f t="shared" si="31"/>
        <v>0</v>
      </c>
      <c r="BP44" s="246">
        <f>[11]A29!$C86</f>
        <v>6.9379847087154713</v>
      </c>
      <c r="BQ44" s="247">
        <f t="shared" si="32"/>
        <v>0</v>
      </c>
      <c r="BR44" s="234">
        <f t="shared" si="33"/>
        <v>1.4762339167513854</v>
      </c>
      <c r="BS44" s="234">
        <f t="shared" si="51"/>
        <v>4.7548598158624111E-2</v>
      </c>
      <c r="BT44" s="234">
        <f t="shared" si="52"/>
        <v>7.0192853295743388E-2</v>
      </c>
      <c r="BU44" s="234">
        <f t="shared" si="34"/>
        <v>0.11692323660604534</v>
      </c>
      <c r="BV44" s="234">
        <f t="shared" si="35"/>
        <v>0.32576159142906558</v>
      </c>
      <c r="BW44" s="234">
        <f t="shared" si="36"/>
        <v>0.55731517196488911</v>
      </c>
      <c r="BX44" s="234">
        <f t="shared" si="37"/>
        <v>0.82102766385916148</v>
      </c>
      <c r="BY44" s="234">
        <f t="shared" si="38"/>
        <v>1.4046197762735195</v>
      </c>
      <c r="BZ44" s="234">
        <f t="shared" si="39"/>
        <v>0.29468548265738914</v>
      </c>
      <c r="CA44" s="234">
        <f t="shared" si="40"/>
        <v>2.5203329227900699</v>
      </c>
      <c r="CB44" s="234">
        <f t="shared" si="53"/>
        <v>0</v>
      </c>
      <c r="CC44" s="236">
        <v>4.7641459431763709</v>
      </c>
      <c r="CD44" s="238">
        <f t="shared" si="41"/>
        <v>-3.2221145845416486E-2</v>
      </c>
      <c r="CE44" s="234">
        <f t="shared" si="54"/>
        <v>4.9176521844403069</v>
      </c>
      <c r="CF44" s="234">
        <f t="shared" si="42"/>
        <v>2.3532900111522448</v>
      </c>
      <c r="CG44" s="234">
        <f t="shared" si="42"/>
        <v>3.6856435266030503</v>
      </c>
      <c r="CH44" s="234">
        <f t="shared" si="42"/>
        <v>1.0043169331967123</v>
      </c>
      <c r="CI44" s="234">
        <f t="shared" si="42"/>
        <v>0.96058427256220491</v>
      </c>
      <c r="CJ44" s="234">
        <f t="shared" si="42"/>
        <v>1.720742320844133</v>
      </c>
      <c r="CK44" s="234">
        <f t="shared" si="42"/>
        <v>1.1212813533149881</v>
      </c>
      <c r="CL44" s="234">
        <v>4.4875009667985681</v>
      </c>
      <c r="CM44" s="234">
        <f t="shared" si="55"/>
        <v>2.1398955384422491</v>
      </c>
      <c r="CN44" s="234">
        <f t="shared" si="56"/>
        <v>3.423005160438489</v>
      </c>
      <c r="CO44" s="234">
        <v>0.9138724571611323</v>
      </c>
      <c r="CP44" s="234">
        <v>0.89277542891234185</v>
      </c>
      <c r="CQ44" s="234">
        <v>1.616357274365015</v>
      </c>
      <c r="CR44" s="234">
        <v>1.0753997320821702</v>
      </c>
      <c r="CS44" s="234">
        <v>0.43015121764173869</v>
      </c>
      <c r="CT44" s="234">
        <f t="shared" si="57"/>
        <v>0.21339447270999548</v>
      </c>
      <c r="CU44" s="234">
        <f t="shared" si="58"/>
        <v>0.26263836616456115</v>
      </c>
      <c r="CV44" s="234">
        <v>9.0444476035579965E-2</v>
      </c>
      <c r="CW44" s="234">
        <v>6.7808843649863115E-2</v>
      </c>
      <c r="CX44" s="234">
        <v>0.10438504647911807</v>
      </c>
      <c r="CY44" s="234">
        <v>4.588162123281795E-2</v>
      </c>
      <c r="CZ44" s="234">
        <v>-0.15350624126393514</v>
      </c>
      <c r="DA44" s="234">
        <f t="shared" si="59"/>
        <v>0.97480897792056542</v>
      </c>
      <c r="DB44" s="234">
        <f t="shared" si="60"/>
        <v>0.31155392341245486</v>
      </c>
      <c r="DC44" s="234">
        <v>3.3474320142009642E-2</v>
      </c>
      <c r="DD44" s="234">
        <v>0.27807960327044523</v>
      </c>
      <c r="DE44" s="234">
        <v>1.4398691425969554</v>
      </c>
      <c r="DF44" s="234">
        <v>-0.14158926085034282</v>
      </c>
      <c r="DG44" s="234">
        <f t="shared" si="61"/>
        <v>1.3883490388612838</v>
      </c>
      <c r="DH44" s="234">
        <f t="shared" si="62"/>
        <v>6.6373621312005495</v>
      </c>
      <c r="DI44" s="234">
        <v>0.36960353440368482</v>
      </c>
      <c r="DJ44" s="234">
        <v>6.267758596796865</v>
      </c>
      <c r="DK44" s="234">
        <v>8.1673004309121762</v>
      </c>
      <c r="DL44" s="234">
        <v>3.3837193725707575</v>
      </c>
      <c r="DM44" s="234">
        <f t="shared" si="63"/>
        <v>10.634559581216054</v>
      </c>
      <c r="DN44" s="234">
        <f t="shared" si="64"/>
        <v>10.72845092682412</v>
      </c>
      <c r="DO44" s="234">
        <f t="shared" si="65"/>
        <v>-0.33488705877694858</v>
      </c>
      <c r="DP44" s="234">
        <v>1.1192388428061424</v>
      </c>
      <c r="DQ44" s="234">
        <v>1.454125901583091</v>
      </c>
      <c r="DR44" s="234">
        <f t="shared" si="66"/>
        <v>4.7164480279340939</v>
      </c>
      <c r="DS44" s="234">
        <f t="shared" si="67"/>
        <v>2.2746886774290216</v>
      </c>
      <c r="DT44" s="234">
        <f t="shared" si="68"/>
        <v>0.13553922290378106</v>
      </c>
      <c r="DU44" s="234">
        <f t="shared" si="69"/>
        <v>0.30830953568675912</v>
      </c>
      <c r="DV44" s="234">
        <f t="shared" si="70"/>
        <v>6.0291552198981551</v>
      </c>
      <c r="DW44" s="234">
        <f t="shared" si="71"/>
        <v>4.2711290639881452E-2</v>
      </c>
      <c r="DX44" s="234">
        <v>5.7716422189881262</v>
      </c>
      <c r="DY44" s="234">
        <v>5.7081653804809624</v>
      </c>
      <c r="DZ44" s="234">
        <v>3.9527042295555961</v>
      </c>
      <c r="EA44" s="234">
        <v>0.74837894655223325</v>
      </c>
      <c r="EB44" s="234">
        <v>2.5038400974776001</v>
      </c>
      <c r="EC44" s="234">
        <v>6.3476838507163458E-2</v>
      </c>
      <c r="ED44" s="234">
        <v>3.4346749688369413E-2</v>
      </c>
      <c r="EE44" s="234">
        <v>1.4943166633375323E-2</v>
      </c>
      <c r="EF44" s="234">
        <v>4.4073255452169363E-2</v>
      </c>
      <c r="EG44" s="234">
        <v>0.25751300091002849</v>
      </c>
      <c r="EH44" s="234">
        <v>1.0875557240748379</v>
      </c>
      <c r="EI44" s="234">
        <v>1.4946728390960151</v>
      </c>
      <c r="EJ44" s="234">
        <v>0.6646301159312058</v>
      </c>
      <c r="EK44" s="234">
        <f t="shared" si="72"/>
        <v>-0.15627057638399888</v>
      </c>
      <c r="EL44" s="234">
        <v>3.3725770952521814</v>
      </c>
      <c r="EM44" s="234">
        <v>0.99109287628901743</v>
      </c>
      <c r="EN44" s="234">
        <v>3.5288476716361803</v>
      </c>
      <c r="EO44" s="234">
        <v>0.73585716001636337</v>
      </c>
      <c r="EP44" s="234">
        <v>1.3414310572318291</v>
      </c>
      <c r="EQ44" s="234">
        <v>2.4522481931855173</v>
      </c>
      <c r="ER44" s="234">
        <v>11.625943835985474</v>
      </c>
      <c r="ES44" s="234">
        <v>10.515126700031788</v>
      </c>
      <c r="ET44" s="234">
        <f t="shared" si="73"/>
        <v>7.5268548965043207</v>
      </c>
      <c r="EU44" s="234">
        <f t="shared" si="74"/>
        <v>13.727670168892763</v>
      </c>
      <c r="EV44" s="234">
        <f t="shared" si="75"/>
        <v>13.883938788267098</v>
      </c>
      <c r="EW44" s="234">
        <f t="shared" si="76"/>
        <v>1.8445870126598538</v>
      </c>
      <c r="EX44" s="234">
        <f t="shared" si="77"/>
        <v>0.2541676195387943</v>
      </c>
      <c r="EY44" s="234">
        <f t="shared" si="78"/>
        <v>0.46883429003993088</v>
      </c>
      <c r="FA44" s="249">
        <f t="shared" ref="FA44:FC45" si="101">FA43</f>
        <v>5.6700999999999997</v>
      </c>
      <c r="FB44" s="249">
        <f t="shared" si="101"/>
        <v>-7.9000000000000001E-2</v>
      </c>
      <c r="FC44" s="249">
        <f t="shared" si="101"/>
        <v>5.5911999999999997</v>
      </c>
      <c r="FD44" s="234">
        <f t="shared" si="79"/>
        <v>-1.4129346115324081E-2</v>
      </c>
      <c r="FE44" s="249">
        <f t="shared" ref="FE44:FI45" si="102">FE43</f>
        <v>-0.1744</v>
      </c>
      <c r="FF44" s="249">
        <f t="shared" si="102"/>
        <v>7.0702999999999996</v>
      </c>
      <c r="FG44" s="249">
        <f t="shared" si="102"/>
        <v>5.9330999999999996</v>
      </c>
      <c r="FH44" s="249">
        <f t="shared" si="102"/>
        <v>-5.2499999999999998E-2</v>
      </c>
      <c r="FI44" s="249">
        <f t="shared" si="102"/>
        <v>5.8805999999999994</v>
      </c>
      <c r="FJ44" s="234">
        <f t="shared" si="80"/>
        <v>-8.9276604428119594E-3</v>
      </c>
      <c r="FK44" s="249">
        <f t="shared" ref="FK44:FV45" si="103">FK43</f>
        <v>0.78459999999999996</v>
      </c>
      <c r="FL44" s="249">
        <f t="shared" si="103"/>
        <v>1.2297</v>
      </c>
      <c r="FM44" s="249">
        <f t="shared" si="103"/>
        <v>15.061199999999999</v>
      </c>
      <c r="FN44" s="249">
        <f t="shared" si="103"/>
        <v>0.96849999999999992</v>
      </c>
      <c r="FO44" s="249">
        <f t="shared" si="103"/>
        <v>11.1929</v>
      </c>
      <c r="FP44" s="249">
        <f t="shared" si="103"/>
        <v>2.8998000000000004</v>
      </c>
      <c r="FQ44" s="249">
        <f t="shared" si="103"/>
        <v>2.9554945054945057</v>
      </c>
      <c r="FR44" s="249">
        <f t="shared" si="103"/>
        <v>8.1646880726635326E-2</v>
      </c>
      <c r="FS44" s="249">
        <f t="shared" si="103"/>
        <v>0.24130690737833596</v>
      </c>
      <c r="FT44" s="249">
        <f t="shared" si="103"/>
        <v>4.0102000000000002</v>
      </c>
      <c r="FU44" s="249">
        <f t="shared" si="103"/>
        <v>8.6800000000000002E-2</v>
      </c>
      <c r="FV44" s="249">
        <f t="shared" si="103"/>
        <v>4.0969999999999995</v>
      </c>
      <c r="FW44" s="234">
        <f t="shared" si="84"/>
        <v>2.1186233829631442E-2</v>
      </c>
      <c r="FX44" s="249">
        <f t="shared" ref="FX44:GF45" si="104">FX43</f>
        <v>0.35470000000000002</v>
      </c>
      <c r="FY44" s="249">
        <f t="shared" si="104"/>
        <v>2.6208</v>
      </c>
      <c r="FZ44" s="249">
        <f t="shared" si="104"/>
        <v>8.2423999999999999</v>
      </c>
      <c r="GA44" s="249">
        <f t="shared" si="104"/>
        <v>0.66139999999999999</v>
      </c>
      <c r="GB44" s="249">
        <f t="shared" si="104"/>
        <v>6.6020000000000003</v>
      </c>
      <c r="GC44" s="249">
        <f t="shared" si="104"/>
        <v>0.97900000000000009</v>
      </c>
      <c r="GD44" s="249">
        <f t="shared" si="104"/>
        <v>2.2024957913582561</v>
      </c>
      <c r="GE44" s="249">
        <f t="shared" si="104"/>
        <v>0.31796564107541492</v>
      </c>
      <c r="GF44" s="249">
        <f t="shared" si="104"/>
        <v>0.7003179862651312</v>
      </c>
      <c r="GG44" s="248">
        <v>2.4892780295278469</v>
      </c>
      <c r="GH44" s="248">
        <v>3.2211149685718463</v>
      </c>
      <c r="GI44" s="248">
        <f t="shared" si="88"/>
        <v>5.7103929980996933</v>
      </c>
      <c r="GJ44" s="248">
        <f t="shared" si="89"/>
        <v>0.56407938466647922</v>
      </c>
      <c r="GK44" s="248">
        <v>1.6740980850752811</v>
      </c>
      <c r="GL44" s="248">
        <v>3.9127132363689516</v>
      </c>
      <c r="GM44" s="248">
        <v>2.2386151512936707</v>
      </c>
    </row>
    <row r="45" spans="1:195" ht="15">
      <c r="A45" s="127">
        <v>2015</v>
      </c>
      <c r="B45" s="234">
        <f t="shared" si="43"/>
        <v>7.1046375400882553</v>
      </c>
      <c r="C45" s="234">
        <f t="shared" si="44"/>
        <v>6.9514837093081807</v>
      </c>
      <c r="D45" s="235">
        <f t="shared" si="100"/>
        <v>0.51298692572933013</v>
      </c>
      <c r="E45" s="234">
        <f t="shared" si="94"/>
        <v>2.4561761683633345</v>
      </c>
      <c r="F45" s="234">
        <f t="shared" si="2"/>
        <v>3.9823206152155159</v>
      </c>
      <c r="G45" s="235">
        <f t="shared" si="3"/>
        <v>0.15315383078007488</v>
      </c>
      <c r="H45" s="236">
        <f t="shared" si="4"/>
        <v>4.8734539175401439</v>
      </c>
      <c r="I45" s="237">
        <f t="shared" si="5"/>
        <v>0.2923008370995705</v>
      </c>
      <c r="J45" s="238">
        <f t="shared" si="6"/>
        <v>2.4152296671141156</v>
      </c>
      <c r="K45" s="239">
        <f>[11]A29!$N87</f>
        <v>0.27784619389579374</v>
      </c>
      <c r="L45" s="239">
        <f>[11]A29!$O87</f>
        <v>2.2917334079425458</v>
      </c>
      <c r="M45" s="239">
        <f>[11]A23!$K47</f>
        <v>0.87067829560288601</v>
      </c>
      <c r="N45" s="240">
        <f>[11]A29!$S87</f>
        <v>0.40365618851188217</v>
      </c>
      <c r="O45" s="236">
        <f t="shared" si="7"/>
        <v>2.2311836225481119</v>
      </c>
      <c r="P45" s="237">
        <f t="shared" si="8"/>
        <v>0.21164707084366455</v>
      </c>
      <c r="Q45" s="238">
        <f t="shared" si="9"/>
        <v>4.094650124921885E-2</v>
      </c>
      <c r="R45" s="238">
        <f t="shared" si="10"/>
        <v>0.48365502767317425</v>
      </c>
      <c r="S45" s="239">
        <f>[11]A29!$AD87</f>
        <v>2.7267156218968371</v>
      </c>
      <c r="T45" s="239">
        <f>[11]A25!$K48</f>
        <v>1.413975587830868</v>
      </c>
      <c r="U45" s="240">
        <f>[11]A29!$AH87</f>
        <v>1.2317805991147828</v>
      </c>
      <c r="V45" s="234">
        <f t="shared" si="11"/>
        <v>0.68595391250312887</v>
      </c>
      <c r="W45" s="234">
        <f t="shared" si="12"/>
        <v>0.31404608749687118</v>
      </c>
      <c r="X45" s="235">
        <f t="shared" si="13"/>
        <v>0.56980172873606272</v>
      </c>
      <c r="Y45" s="241">
        <f t="shared" si="45"/>
        <v>0.98332916759936506</v>
      </c>
      <c r="Z45" s="234">
        <f t="shared" si="14"/>
        <v>0.52374242462645038</v>
      </c>
      <c r="AA45" s="234">
        <f t="shared" si="15"/>
        <v>0.38109855585402164</v>
      </c>
      <c r="AB45" s="234">
        <f t="shared" si="95"/>
        <v>0.98101627426565863</v>
      </c>
      <c r="AC45" s="242">
        <f>[11]A28!$K48</f>
        <v>0.6</v>
      </c>
      <c r="AD45" s="242">
        <f>[11]A27!$P48</f>
        <v>1</v>
      </c>
      <c r="AE45" s="234">
        <f t="shared" si="96"/>
        <v>0.12183558517822342</v>
      </c>
      <c r="AF45" s="243">
        <f t="shared" si="46"/>
        <v>0.32511516340916896</v>
      </c>
      <c r="AG45" s="243">
        <f t="shared" si="99"/>
        <v>0.30718904434605959</v>
      </c>
      <c r="AH45" s="244">
        <f>[11]A27!$G48</f>
        <v>2.1159800063407621</v>
      </c>
      <c r="AI45" s="239">
        <f>[11]A27!$H48</f>
        <v>4.0946501249218788E-2</v>
      </c>
      <c r="AJ45" s="245">
        <f>[11]A27!$C48</f>
        <v>0.29924966077335347</v>
      </c>
      <c r="AK45" s="235">
        <f>[11]A28!$C48+[11]A28!$D48</f>
        <v>0.48716806183261752</v>
      </c>
      <c r="AL45" s="239">
        <f>[11]A28!$E48</f>
        <v>1.677984611061752E-2</v>
      </c>
      <c r="AM45" s="239">
        <f>[11]A28!$J48</f>
        <v>0.18472953749196827</v>
      </c>
      <c r="AN45" s="240">
        <f>[11]A25!$F48-[11]A25!$G48</f>
        <v>0.29892549018120596</v>
      </c>
      <c r="AO45" s="235">
        <f t="shared" si="48"/>
        <v>2.8978510844289462</v>
      </c>
      <c r="AP45" s="235">
        <f>[11]A29!$AM87</f>
        <v>7.6743336235010418E-3</v>
      </c>
      <c r="AQ45" s="235">
        <f>[11]A29!$AN87</f>
        <v>5.1483987835301129E-2</v>
      </c>
      <c r="AR45" s="235">
        <f>[11]A29!$AO87</f>
        <v>2.8386927629701439</v>
      </c>
      <c r="AS45" s="235">
        <f t="shared" si="18"/>
        <v>4.711627244587052</v>
      </c>
      <c r="AT45" s="234">
        <f>[11]A29!$AQ87</f>
        <v>5.344973896117315</v>
      </c>
      <c r="AU45" s="234">
        <f t="shared" si="98"/>
        <v>2.2645044328986828</v>
      </c>
      <c r="AV45" s="234">
        <f>[11]A29!$AS87</f>
        <v>2.596511759902381</v>
      </c>
      <c r="AW45" s="234">
        <f t="shared" si="20"/>
        <v>-0.33200732700369828</v>
      </c>
      <c r="AX45" s="234">
        <f t="shared" si="21"/>
        <v>1.1466136794348032</v>
      </c>
      <c r="AY45" s="234">
        <f t="shared" si="92"/>
        <v>3.2298584114326445</v>
      </c>
      <c r="AZ45" s="236">
        <f t="shared" si="23"/>
        <v>6.7726302130845575</v>
      </c>
      <c r="BA45" s="238">
        <f t="shared" si="50"/>
        <v>6.6194763823044838</v>
      </c>
      <c r="BB45" s="238">
        <f t="shared" si="24"/>
        <v>2.98537669810948</v>
      </c>
      <c r="BC45" s="238">
        <f t="shared" si="25"/>
        <v>0.73624859976605772</v>
      </c>
      <c r="BD45" s="238">
        <f t="shared" si="26"/>
        <v>2.8978510844289462</v>
      </c>
      <c r="BE45" s="238">
        <f t="shared" si="27"/>
        <v>0.51162224156673608</v>
      </c>
      <c r="BF45" s="238">
        <f t="shared" si="27"/>
        <v>2.5076601561986358</v>
      </c>
      <c r="BG45" s="245">
        <f t="shared" si="27"/>
        <v>3.600193984539112</v>
      </c>
      <c r="BH45" s="234">
        <f t="shared" si="27"/>
        <v>9.730076274426434</v>
      </c>
      <c r="BI45" s="234">
        <f t="shared" si="28"/>
        <v>9.5769224436463603</v>
      </c>
      <c r="BJ45" s="234">
        <f t="shared" si="97"/>
        <v>0.15315383078007372</v>
      </c>
      <c r="BK45" s="235">
        <f>[11]A29!$AW87</f>
        <v>0.62353750906827621</v>
      </c>
      <c r="BL45" s="235">
        <f>[11]A29!$AY87</f>
        <v>0.47038367828820132</v>
      </c>
      <c r="BM45" s="235">
        <f>[11]A29!$AZ87</f>
        <v>0.3118578764686275</v>
      </c>
      <c r="BN45" s="234">
        <f t="shared" si="91"/>
        <v>0.15315383078007488</v>
      </c>
      <c r="BO45" s="236">
        <f t="shared" si="31"/>
        <v>0</v>
      </c>
      <c r="BP45" s="246">
        <f>[11]A29!$C87</f>
        <v>7.1046375400882562</v>
      </c>
      <c r="BQ45" s="247">
        <f t="shared" si="32"/>
        <v>0</v>
      </c>
      <c r="BR45" s="234">
        <f t="shared" si="33"/>
        <v>1.4467794566422005</v>
      </c>
      <c r="BS45" s="234">
        <f t="shared" si="51"/>
        <v>4.9116371261862836E-2</v>
      </c>
      <c r="BT45" s="234">
        <f t="shared" si="52"/>
        <v>7.1060556926474505E-2</v>
      </c>
      <c r="BU45" s="234">
        <f t="shared" si="34"/>
        <v>0.1201064756511452</v>
      </c>
      <c r="BV45" s="234">
        <f t="shared" si="35"/>
        <v>0.33532615143465411</v>
      </c>
      <c r="BW45" s="234">
        <f t="shared" si="36"/>
        <v>0.54456737291420088</v>
      </c>
      <c r="BX45" s="234">
        <f t="shared" si="37"/>
        <v>0.87067829560288601</v>
      </c>
      <c r="BY45" s="234">
        <f t="shared" si="38"/>
        <v>1.413975587830868</v>
      </c>
      <c r="BZ45" s="234">
        <f t="shared" si="39"/>
        <v>0.3118578764686275</v>
      </c>
      <c r="CA45" s="234">
        <f t="shared" si="40"/>
        <v>2.596511759902381</v>
      </c>
      <c r="CB45" s="234">
        <f t="shared" si="53"/>
        <v>0</v>
      </c>
      <c r="CC45" s="236">
        <v>4.8246840857779514</v>
      </c>
      <c r="CD45" s="238">
        <f t="shared" si="41"/>
        <v>-3.5358349700396856E-2</v>
      </c>
      <c r="CE45" s="234">
        <f t="shared" si="54"/>
        <v>4.9952769528768286</v>
      </c>
      <c r="CF45" s="234">
        <f t="shared" si="42"/>
        <v>2.4270341455318447</v>
      </c>
      <c r="CG45" s="234">
        <f t="shared" si="42"/>
        <v>3.6871136237353501</v>
      </c>
      <c r="CH45" s="234">
        <f t="shared" si="42"/>
        <v>1.0093805755977281</v>
      </c>
      <c r="CI45" s="234">
        <f t="shared" si="42"/>
        <v>0.96765863204822056</v>
      </c>
      <c r="CJ45" s="234">
        <f t="shared" si="42"/>
        <v>1.7100744160894017</v>
      </c>
      <c r="CK45" s="234">
        <f t="shared" si="42"/>
        <v>1.118870816390366</v>
      </c>
      <c r="CL45" s="234">
        <v>4.5494090815225956</v>
      </c>
      <c r="CM45" s="234">
        <f t="shared" si="55"/>
        <v>2.2014266882855744</v>
      </c>
      <c r="CN45" s="234">
        <f t="shared" si="56"/>
        <v>3.4222303808274281</v>
      </c>
      <c r="CO45" s="234">
        <v>0.91862295574030806</v>
      </c>
      <c r="CP45" s="234">
        <v>0.90095315099086926</v>
      </c>
      <c r="CQ45" s="234">
        <v>1.6026542740962511</v>
      </c>
      <c r="CR45" s="234">
        <v>1.074247987590407</v>
      </c>
      <c r="CS45" s="234">
        <v>0.44586787135423334</v>
      </c>
      <c r="CT45" s="234">
        <f t="shared" si="57"/>
        <v>0.22560745724627046</v>
      </c>
      <c r="CU45" s="234">
        <f t="shared" si="58"/>
        <v>0.26488324290792203</v>
      </c>
      <c r="CV45" s="234">
        <v>9.0757619857420035E-2</v>
      </c>
      <c r="CW45" s="234">
        <v>6.6705481057351315E-2</v>
      </c>
      <c r="CX45" s="234">
        <v>0.10742014199315068</v>
      </c>
      <c r="CY45" s="234">
        <v>4.4622828799959144E-2</v>
      </c>
      <c r="CZ45" s="234">
        <v>-0.17059286709887631</v>
      </c>
      <c r="DA45" s="234">
        <f t="shared" si="59"/>
        <v>0.96357813505237544</v>
      </c>
      <c r="DB45" s="234">
        <f t="shared" si="60"/>
        <v>0.32156013609697859</v>
      </c>
      <c r="DC45" s="234">
        <v>3.3818024551077852E-2</v>
      </c>
      <c r="DD45" s="234">
        <v>0.28774211154590074</v>
      </c>
      <c r="DE45" s="234">
        <v>1.4557311382482303</v>
      </c>
      <c r="DF45" s="234">
        <v>-9.5838126304635007E-2</v>
      </c>
      <c r="DG45" s="234">
        <f t="shared" si="61"/>
        <v>1.4368983358122742</v>
      </c>
      <c r="DH45" s="234">
        <f t="shared" si="62"/>
        <v>6.6100821241853014</v>
      </c>
      <c r="DI45" s="234">
        <v>0.37443036520207085</v>
      </c>
      <c r="DJ45" s="234">
        <v>6.2356517589832308</v>
      </c>
      <c r="DK45" s="234">
        <v>8.1428185863022104</v>
      </c>
      <c r="DL45" s="234">
        <v>3.3743238239931568</v>
      </c>
      <c r="DM45" s="234">
        <f t="shared" si="63"/>
        <v>10.618755884017631</v>
      </c>
      <c r="DN45" s="234">
        <f t="shared" si="64"/>
        <v>10.717420540940807</v>
      </c>
      <c r="DO45" s="234">
        <f t="shared" si="65"/>
        <v>-0.35831554454750281</v>
      </c>
      <c r="DP45" s="234">
        <v>1.1018981443062057</v>
      </c>
      <c r="DQ45" s="234">
        <v>1.4602136888537085</v>
      </c>
      <c r="DR45" s="234">
        <f t="shared" si="66"/>
        <v>4.8275106163964949</v>
      </c>
      <c r="DS45" s="234">
        <f t="shared" si="67"/>
        <v>2.2200718740088132</v>
      </c>
      <c r="DT45" s="234">
        <f t="shared" si="68"/>
        <v>0.13624674736571701</v>
      </c>
      <c r="DU45" s="234">
        <f t="shared" si="69"/>
        <v>0.30247757175181272</v>
      </c>
      <c r="DV45" s="249">
        <f>DV44</f>
        <v>6.0291552198981551</v>
      </c>
      <c r="DW45" s="249">
        <f>DW44</f>
        <v>4.2711290639881452E-2</v>
      </c>
      <c r="DX45" s="249">
        <f t="shared" ref="DX45:EY45" si="105">DX44</f>
        <v>5.7716422189881262</v>
      </c>
      <c r="DY45" s="249">
        <f t="shared" si="105"/>
        <v>5.7081653804809624</v>
      </c>
      <c r="DZ45" s="249">
        <f t="shared" si="105"/>
        <v>3.9527042295555961</v>
      </c>
      <c r="EA45" s="249">
        <f t="shared" si="105"/>
        <v>0.74837894655223325</v>
      </c>
      <c r="EB45" s="249">
        <f t="shared" si="105"/>
        <v>2.5038400974776001</v>
      </c>
      <c r="EC45" s="249">
        <f t="shared" si="105"/>
        <v>6.3476838507163458E-2</v>
      </c>
      <c r="ED45" s="249">
        <f t="shared" si="105"/>
        <v>3.4346749688369413E-2</v>
      </c>
      <c r="EE45" s="249">
        <f t="shared" si="105"/>
        <v>1.4943166633375323E-2</v>
      </c>
      <c r="EF45" s="249">
        <f t="shared" si="105"/>
        <v>4.4073255452169363E-2</v>
      </c>
      <c r="EG45" s="249">
        <f t="shared" si="105"/>
        <v>0.25751300091002849</v>
      </c>
      <c r="EH45" s="249">
        <f t="shared" si="105"/>
        <v>1.0875557240748379</v>
      </c>
      <c r="EI45" s="249">
        <f t="shared" si="105"/>
        <v>1.4946728390960151</v>
      </c>
      <c r="EJ45" s="249">
        <f t="shared" si="105"/>
        <v>0.6646301159312058</v>
      </c>
      <c r="EK45" s="249">
        <f t="shared" si="105"/>
        <v>-0.15627057638399888</v>
      </c>
      <c r="EL45" s="249">
        <f t="shared" si="105"/>
        <v>3.3725770952521814</v>
      </c>
      <c r="EM45" s="249">
        <f t="shared" si="105"/>
        <v>0.99109287628901743</v>
      </c>
      <c r="EN45" s="249">
        <f t="shared" si="105"/>
        <v>3.5288476716361803</v>
      </c>
      <c r="EO45" s="249">
        <f t="shared" si="105"/>
        <v>0.73585716001636337</v>
      </c>
      <c r="EP45" s="249">
        <f t="shared" si="105"/>
        <v>1.3414310572318291</v>
      </c>
      <c r="EQ45" s="249">
        <f t="shared" si="105"/>
        <v>2.4522481931855173</v>
      </c>
      <c r="ER45" s="249">
        <f t="shared" si="105"/>
        <v>11.625943835985474</v>
      </c>
      <c r="ES45" s="249">
        <f t="shared" si="105"/>
        <v>10.515126700031788</v>
      </c>
      <c r="ET45" s="249">
        <f t="shared" si="105"/>
        <v>7.5268548965043207</v>
      </c>
      <c r="EU45" s="249">
        <f t="shared" si="105"/>
        <v>13.727670168892763</v>
      </c>
      <c r="EV45" s="249">
        <f t="shared" si="105"/>
        <v>13.883938788267098</v>
      </c>
      <c r="EW45" s="249">
        <f t="shared" si="105"/>
        <v>1.8445870126598538</v>
      </c>
      <c r="EX45" s="249">
        <f t="shared" si="105"/>
        <v>0.2541676195387943</v>
      </c>
      <c r="EY45" s="249">
        <f t="shared" si="105"/>
        <v>0.46883429003993088</v>
      </c>
      <c r="FA45" s="249">
        <f t="shared" si="101"/>
        <v>5.6700999999999997</v>
      </c>
      <c r="FB45" s="249">
        <f t="shared" si="101"/>
        <v>-7.9000000000000001E-2</v>
      </c>
      <c r="FC45" s="249">
        <f t="shared" si="101"/>
        <v>5.5911999999999997</v>
      </c>
      <c r="FD45" s="234">
        <f t="shared" si="79"/>
        <v>-1.4129346115324081E-2</v>
      </c>
      <c r="FE45" s="249">
        <f t="shared" si="102"/>
        <v>-0.1744</v>
      </c>
      <c r="FF45" s="249">
        <f t="shared" si="102"/>
        <v>7.0702999999999996</v>
      </c>
      <c r="FG45" s="249">
        <f t="shared" si="102"/>
        <v>5.9330999999999996</v>
      </c>
      <c r="FH45" s="249">
        <f t="shared" si="102"/>
        <v>-5.2499999999999998E-2</v>
      </c>
      <c r="FI45" s="249">
        <f t="shared" si="102"/>
        <v>5.8805999999999994</v>
      </c>
      <c r="FJ45" s="234">
        <f t="shared" si="80"/>
        <v>-8.9276604428119594E-3</v>
      </c>
      <c r="FK45" s="249">
        <f t="shared" si="103"/>
        <v>0.78459999999999996</v>
      </c>
      <c r="FL45" s="249">
        <f t="shared" si="103"/>
        <v>1.2297</v>
      </c>
      <c r="FM45" s="249">
        <f t="shared" si="103"/>
        <v>15.061199999999999</v>
      </c>
      <c r="FN45" s="249">
        <f t="shared" si="103"/>
        <v>0.96849999999999992</v>
      </c>
      <c r="FO45" s="249">
        <f t="shared" si="103"/>
        <v>11.1929</v>
      </c>
      <c r="FP45" s="249">
        <f t="shared" si="103"/>
        <v>2.8998000000000004</v>
      </c>
      <c r="FQ45" s="249">
        <f t="shared" si="103"/>
        <v>2.9554945054945057</v>
      </c>
      <c r="FR45" s="249">
        <f t="shared" si="103"/>
        <v>8.1646880726635326E-2</v>
      </c>
      <c r="FS45" s="249">
        <f t="shared" si="103"/>
        <v>0.24130690737833596</v>
      </c>
      <c r="FT45" s="249">
        <f t="shared" si="103"/>
        <v>4.0102000000000002</v>
      </c>
      <c r="FU45" s="249">
        <f t="shared" si="103"/>
        <v>8.6800000000000002E-2</v>
      </c>
      <c r="FV45" s="249">
        <f t="shared" si="103"/>
        <v>4.0969999999999995</v>
      </c>
      <c r="FW45" s="234">
        <f t="shared" si="84"/>
        <v>2.1186233829631442E-2</v>
      </c>
      <c r="FX45" s="249">
        <f t="shared" si="104"/>
        <v>0.35470000000000002</v>
      </c>
      <c r="FY45" s="249">
        <f t="shared" si="104"/>
        <v>2.6208</v>
      </c>
      <c r="FZ45" s="249">
        <f t="shared" si="104"/>
        <v>8.2423999999999999</v>
      </c>
      <c r="GA45" s="249">
        <f t="shared" si="104"/>
        <v>0.66139999999999999</v>
      </c>
      <c r="GB45" s="249">
        <f t="shared" si="104"/>
        <v>6.6020000000000003</v>
      </c>
      <c r="GC45" s="249">
        <f t="shared" si="104"/>
        <v>0.97900000000000009</v>
      </c>
      <c r="GD45" s="249">
        <f t="shared" si="104"/>
        <v>2.2024957913582561</v>
      </c>
      <c r="GE45" s="249">
        <f t="shared" si="104"/>
        <v>0.31796564107541492</v>
      </c>
      <c r="GF45" s="249">
        <f t="shared" si="104"/>
        <v>0.7003179862651312</v>
      </c>
      <c r="GG45" s="248">
        <v>2.6334030134904354</v>
      </c>
      <c r="GH45" s="248">
        <v>3.7280997508472846</v>
      </c>
      <c r="GI45" s="248">
        <f t="shared" si="88"/>
        <v>6.36150276433772</v>
      </c>
      <c r="GJ45" s="248">
        <f t="shared" si="89"/>
        <v>0.58604073423450087</v>
      </c>
      <c r="GK45" s="248">
        <v>2.1087522265273519</v>
      </c>
      <c r="GL45" s="248">
        <v>4.536491727417963</v>
      </c>
      <c r="GM45" s="248">
        <v>2.4277395008906111</v>
      </c>
    </row>
  </sheetData>
  <mergeCells count="34">
    <mergeCell ref="EO5:EO6"/>
    <mergeCell ref="EQ5:EQ6"/>
    <mergeCell ref="ER5:ER6"/>
    <mergeCell ref="ES5:ES6"/>
    <mergeCell ref="EH5:EH6"/>
    <mergeCell ref="EI5:EI6"/>
    <mergeCell ref="EJ5:EJ6"/>
    <mergeCell ref="EL5:EL6"/>
    <mergeCell ref="EM5:EM6"/>
    <mergeCell ref="EN5:EN6"/>
    <mergeCell ref="EG5:EG6"/>
    <mergeCell ref="DC5:DC6"/>
    <mergeCell ref="DD5:DD6"/>
    <mergeCell ref="DE5:DE6"/>
    <mergeCell ref="DY5:DY6"/>
    <mergeCell ref="DZ5:DZ6"/>
    <mergeCell ref="EA5:EA6"/>
    <mergeCell ref="EB5:EB6"/>
    <mergeCell ref="EC5:EC6"/>
    <mergeCell ref="ED5:ED6"/>
    <mergeCell ref="EE5:EE6"/>
    <mergeCell ref="EF5:EF6"/>
    <mergeCell ref="CY5:CY6"/>
    <mergeCell ref="CH5:CH6"/>
    <mergeCell ref="CI5:CI6"/>
    <mergeCell ref="CJ5:CJ6"/>
    <mergeCell ref="CK5:CK6"/>
    <mergeCell ref="CO5:CO6"/>
    <mergeCell ref="CP5:CP6"/>
    <mergeCell ref="CQ5:CQ6"/>
    <mergeCell ref="CR5:CR6"/>
    <mergeCell ref="CV5:CV6"/>
    <mergeCell ref="CW5:CW6"/>
    <mergeCell ref="CX5:CX6"/>
  </mergeCells>
  <phoneticPr fontId="101" type="noConversion"/>
  <pageMargins left="0.7" right="0.7" top="0.75" bottom="0.75" header="0.3" footer="0.3"/>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A1:GM45"/>
  <sheetViews>
    <sheetView workbookViewId="0">
      <pane xSplit="1" ySplit="8" topLeftCell="B13" activePane="bottomRight" state="frozen"/>
      <selection activeCell="AR31" sqref="AR31"/>
      <selection pane="topRight" activeCell="AR31" sqref="AR31"/>
      <selection pane="bottomLeft" activeCell="AR31" sqref="AR31"/>
      <selection pane="bottomRight" activeCell="F7" sqref="F7"/>
    </sheetView>
  </sheetViews>
  <sheetFormatPr defaultColWidth="8.85546875" defaultRowHeight="13.5"/>
  <cols>
    <col min="1" max="31" width="11.42578125" style="30" customWidth="1"/>
    <col min="32" max="33" width="11.42578125" style="31" customWidth="1"/>
    <col min="34" max="43" width="11.42578125" style="30" customWidth="1"/>
    <col min="44" max="44" width="11.42578125" style="31" customWidth="1"/>
    <col min="45" max="155" width="11.42578125" style="30" customWidth="1"/>
    <col min="156" max="159" width="8.85546875" style="30"/>
    <col min="160" max="160" width="13.42578125" style="30" customWidth="1"/>
    <col min="161" max="173" width="8.85546875" style="30"/>
    <col min="174" max="174" width="15.42578125" style="30" customWidth="1"/>
    <col min="175" max="191" width="8.85546875" style="30"/>
    <col min="192" max="192" width="11.42578125" style="30" customWidth="1"/>
    <col min="193" max="16384" width="8.85546875" style="30"/>
  </cols>
  <sheetData>
    <row r="1" spans="1:195" ht="18">
      <c r="A1" s="107" t="s">
        <v>209</v>
      </c>
      <c r="D1" s="104"/>
      <c r="AF1" s="31" t="s">
        <v>190</v>
      </c>
    </row>
    <row r="2" spans="1:195" ht="18">
      <c r="A2" s="106" t="s">
        <v>189</v>
      </c>
      <c r="D2" s="104"/>
    </row>
    <row r="3" spans="1:195" ht="15.75">
      <c r="A3" s="100"/>
      <c r="E3" s="100"/>
      <c r="K3" s="104"/>
      <c r="L3" s="104"/>
      <c r="M3" s="104"/>
      <c r="N3" s="104"/>
      <c r="S3" s="104"/>
      <c r="T3" s="104"/>
      <c r="U3" s="104"/>
      <c r="AH3" s="104"/>
      <c r="AI3" s="104"/>
      <c r="AJ3" s="104"/>
      <c r="AK3" s="104"/>
      <c r="AL3" s="104"/>
      <c r="AM3" s="104"/>
      <c r="AN3" s="104"/>
      <c r="AO3" s="104"/>
      <c r="AP3" s="104"/>
      <c r="AQ3" s="104"/>
      <c r="AT3" s="105"/>
      <c r="AV3" s="104"/>
      <c r="BK3" s="104"/>
      <c r="BL3" s="104"/>
      <c r="BM3" s="104"/>
      <c r="BP3" s="104"/>
      <c r="FA3" s="94" t="s">
        <v>188</v>
      </c>
      <c r="FB3" s="95"/>
      <c r="FC3" s="95"/>
      <c r="FD3" s="95"/>
      <c r="FE3" s="95"/>
      <c r="FF3" s="95"/>
      <c r="FG3" s="95"/>
      <c r="FH3" s="95"/>
      <c r="FI3" s="95"/>
      <c r="FJ3" s="95"/>
      <c r="FK3" s="95"/>
      <c r="FL3" s="95"/>
      <c r="FM3" s="95"/>
      <c r="FN3" s="95"/>
      <c r="FO3" s="95"/>
      <c r="FP3" s="95"/>
      <c r="FQ3" s="95"/>
      <c r="FR3" s="95"/>
      <c r="FS3" s="95"/>
      <c r="FT3" s="95"/>
      <c r="FU3" s="95"/>
      <c r="FV3" s="95"/>
      <c r="FW3" s="95"/>
      <c r="FX3" s="95"/>
      <c r="FY3" s="95"/>
      <c r="FZ3" s="95"/>
      <c r="GA3" s="95"/>
      <c r="GB3" s="95"/>
      <c r="GC3" s="95"/>
    </row>
    <row r="4" spans="1:195" ht="16.5" thickBot="1">
      <c r="A4" s="66"/>
      <c r="B4" s="97" t="s">
        <v>187</v>
      </c>
      <c r="C4" s="96"/>
      <c r="D4" s="100"/>
      <c r="E4" s="100"/>
      <c r="F4" s="100"/>
      <c r="G4" s="100"/>
      <c r="H4" s="97" t="s">
        <v>186</v>
      </c>
      <c r="I4" s="99"/>
      <c r="J4" s="99"/>
      <c r="K4" s="99"/>
      <c r="L4" s="99"/>
      <c r="M4" s="99"/>
      <c r="N4" s="102"/>
      <c r="O4" s="97" t="s">
        <v>185</v>
      </c>
      <c r="P4" s="99"/>
      <c r="Q4" s="99"/>
      <c r="R4" s="99"/>
      <c r="S4" s="99"/>
      <c r="T4" s="99"/>
      <c r="U4" s="102"/>
      <c r="V4" s="97" t="s">
        <v>184</v>
      </c>
      <c r="W4" s="100"/>
      <c r="X4" s="100"/>
      <c r="Y4" s="100"/>
      <c r="Z4" s="100"/>
      <c r="AA4" s="100"/>
      <c r="AB4" s="100"/>
      <c r="AC4" s="100"/>
      <c r="AD4" s="100"/>
      <c r="AE4" s="100"/>
      <c r="AF4" s="103"/>
      <c r="AG4" s="103"/>
      <c r="AH4" s="97" t="s">
        <v>183</v>
      </c>
      <c r="AI4" s="99"/>
      <c r="AJ4" s="102"/>
      <c r="AK4" s="98" t="s">
        <v>182</v>
      </c>
      <c r="AL4" s="99"/>
      <c r="AM4" s="99"/>
      <c r="AN4" s="102"/>
      <c r="AO4" s="98" t="s">
        <v>181</v>
      </c>
      <c r="AP4" s="98"/>
      <c r="AQ4" s="98"/>
      <c r="AR4" s="101"/>
      <c r="AS4" s="100"/>
      <c r="AT4" s="100"/>
      <c r="AU4" s="100"/>
      <c r="AV4" s="100"/>
      <c r="AW4" s="100"/>
      <c r="AX4" s="100"/>
      <c r="AY4" s="100"/>
      <c r="AZ4" s="97" t="s">
        <v>180</v>
      </c>
      <c r="BA4" s="99"/>
      <c r="BB4" s="99"/>
      <c r="BC4" s="69"/>
      <c r="BD4" s="69"/>
      <c r="BE4" s="69"/>
      <c r="BF4" s="69"/>
      <c r="BG4" s="72"/>
      <c r="BH4" s="98" t="s">
        <v>179</v>
      </c>
      <c r="BR4" s="97" t="s">
        <v>178</v>
      </c>
      <c r="CC4" s="97" t="s">
        <v>177</v>
      </c>
      <c r="CD4" s="96"/>
      <c r="DV4" s="97" t="s">
        <v>176</v>
      </c>
      <c r="DW4" s="96"/>
      <c r="FA4" s="94" t="s">
        <v>175</v>
      </c>
      <c r="FB4" s="95"/>
      <c r="FC4" s="95"/>
      <c r="FD4" s="95"/>
      <c r="FE4" s="95"/>
      <c r="FF4" s="95"/>
      <c r="FG4" s="94" t="s">
        <v>174</v>
      </c>
      <c r="FH4" s="95"/>
      <c r="FI4" s="95"/>
      <c r="FJ4" s="95"/>
      <c r="FK4" s="95"/>
      <c r="FL4" s="95"/>
      <c r="FM4" s="95"/>
      <c r="FN4" s="95"/>
      <c r="FO4" s="95"/>
      <c r="FP4" s="95"/>
      <c r="FQ4" s="95"/>
      <c r="FR4" s="95"/>
      <c r="FS4" s="95"/>
      <c r="FT4" s="94" t="s">
        <v>2</v>
      </c>
      <c r="FU4" s="95"/>
      <c r="FV4" s="95"/>
      <c r="FW4" s="95"/>
      <c r="FX4" s="95"/>
      <c r="FY4" s="95"/>
      <c r="FZ4" s="95"/>
      <c r="GA4" s="95"/>
      <c r="GB4" s="95"/>
      <c r="GC4" s="95"/>
      <c r="GG4" s="94" t="s">
        <v>173</v>
      </c>
    </row>
    <row r="5" spans="1:195" ht="185.25">
      <c r="A5" s="66"/>
      <c r="B5" s="81" t="s">
        <v>129</v>
      </c>
      <c r="C5" s="82" t="s">
        <v>172</v>
      </c>
      <c r="D5" s="82" t="s">
        <v>135</v>
      </c>
      <c r="E5" s="82" t="s">
        <v>134</v>
      </c>
      <c r="F5" s="82" t="s">
        <v>169</v>
      </c>
      <c r="G5" s="82" t="s">
        <v>88</v>
      </c>
      <c r="H5" s="93" t="s">
        <v>171</v>
      </c>
      <c r="I5" s="86" t="s">
        <v>135</v>
      </c>
      <c r="J5" s="91" t="s">
        <v>134</v>
      </c>
      <c r="K5" s="86" t="s">
        <v>169</v>
      </c>
      <c r="L5" s="86" t="s">
        <v>78</v>
      </c>
      <c r="M5" s="86" t="s">
        <v>132</v>
      </c>
      <c r="N5" s="88" t="s">
        <v>168</v>
      </c>
      <c r="O5" s="93" t="s">
        <v>170</v>
      </c>
      <c r="P5" s="86" t="s">
        <v>135</v>
      </c>
      <c r="Q5" s="91" t="s">
        <v>134</v>
      </c>
      <c r="R5" s="86" t="s">
        <v>169</v>
      </c>
      <c r="S5" s="86" t="s">
        <v>78</v>
      </c>
      <c r="T5" s="86" t="s">
        <v>132</v>
      </c>
      <c r="U5" s="88" t="s">
        <v>168</v>
      </c>
      <c r="V5" s="82" t="s">
        <v>167</v>
      </c>
      <c r="W5" s="82" t="s">
        <v>57</v>
      </c>
      <c r="X5" s="82" t="s">
        <v>166</v>
      </c>
      <c r="Y5" s="82" t="s">
        <v>165</v>
      </c>
      <c r="Z5" s="82" t="s">
        <v>164</v>
      </c>
      <c r="AA5" s="82" t="s">
        <v>163</v>
      </c>
      <c r="AB5" s="82" t="s">
        <v>162</v>
      </c>
      <c r="AC5" s="82" t="s">
        <v>161</v>
      </c>
      <c r="AD5" s="82" t="s">
        <v>160</v>
      </c>
      <c r="AE5" s="82" t="s">
        <v>159</v>
      </c>
      <c r="AF5" s="90" t="s">
        <v>158</v>
      </c>
      <c r="AG5" s="90" t="s">
        <v>157</v>
      </c>
      <c r="AH5" s="87" t="s">
        <v>156</v>
      </c>
      <c r="AI5" s="91" t="s">
        <v>155</v>
      </c>
      <c r="AJ5" s="92" t="s">
        <v>154</v>
      </c>
      <c r="AK5" s="82" t="s">
        <v>153</v>
      </c>
      <c r="AL5" s="91" t="s">
        <v>152</v>
      </c>
      <c r="AM5" s="91" t="s">
        <v>151</v>
      </c>
      <c r="AN5" s="88" t="s">
        <v>150</v>
      </c>
      <c r="AO5" s="82" t="s">
        <v>136</v>
      </c>
      <c r="AP5" s="82" t="s">
        <v>149</v>
      </c>
      <c r="AQ5" s="82" t="s">
        <v>148</v>
      </c>
      <c r="AR5" s="90" t="s">
        <v>147</v>
      </c>
      <c r="AS5" s="82" t="s">
        <v>146</v>
      </c>
      <c r="AT5" s="89" t="s">
        <v>145</v>
      </c>
      <c r="AU5" s="82" t="s">
        <v>144</v>
      </c>
      <c r="AV5" s="82" t="s">
        <v>143</v>
      </c>
      <c r="AW5" s="82" t="s">
        <v>142</v>
      </c>
      <c r="AX5" s="82" t="s">
        <v>141</v>
      </c>
      <c r="AY5" s="82" t="s">
        <v>140</v>
      </c>
      <c r="AZ5" s="87" t="s">
        <v>139</v>
      </c>
      <c r="BA5" s="86" t="s">
        <v>85</v>
      </c>
      <c r="BB5" s="86" t="s">
        <v>138</v>
      </c>
      <c r="BC5" s="86" t="s">
        <v>137</v>
      </c>
      <c r="BD5" s="86" t="s">
        <v>136</v>
      </c>
      <c r="BE5" s="86" t="s">
        <v>135</v>
      </c>
      <c r="BF5" s="86" t="s">
        <v>134</v>
      </c>
      <c r="BG5" s="88" t="s">
        <v>133</v>
      </c>
      <c r="BH5" s="82" t="s">
        <v>90</v>
      </c>
      <c r="BI5" s="82" t="s">
        <v>89</v>
      </c>
      <c r="BJ5" s="82" t="s">
        <v>131</v>
      </c>
      <c r="BK5" s="82" t="s">
        <v>87</v>
      </c>
      <c r="BL5" s="82" t="s">
        <v>86</v>
      </c>
      <c r="BM5" s="82" t="s">
        <v>132</v>
      </c>
      <c r="BN5" s="82" t="s">
        <v>131</v>
      </c>
      <c r="BO5" s="87" t="s">
        <v>130</v>
      </c>
      <c r="BP5" s="86" t="s">
        <v>129</v>
      </c>
      <c r="BQ5" s="85" t="s">
        <v>128</v>
      </c>
      <c r="BR5" s="76" t="s">
        <v>63</v>
      </c>
      <c r="BS5" s="76" t="s">
        <v>62</v>
      </c>
      <c r="BT5" s="76" t="s">
        <v>61</v>
      </c>
      <c r="BU5" s="76" t="s">
        <v>127</v>
      </c>
      <c r="BV5" s="76" t="s">
        <v>126</v>
      </c>
      <c r="BW5" s="76" t="s">
        <v>125</v>
      </c>
      <c r="BX5" s="76" t="s">
        <v>124</v>
      </c>
      <c r="BY5" s="76" t="s">
        <v>123</v>
      </c>
      <c r="BZ5" s="76" t="s">
        <v>122</v>
      </c>
      <c r="CA5" s="76" t="s">
        <v>121</v>
      </c>
      <c r="CB5" s="76" t="s">
        <v>120</v>
      </c>
      <c r="CC5" s="83" t="s">
        <v>84</v>
      </c>
      <c r="CD5" s="82" t="s">
        <v>57</v>
      </c>
      <c r="CE5" s="81" t="s">
        <v>60</v>
      </c>
      <c r="CF5" s="76" t="s">
        <v>119</v>
      </c>
      <c r="CG5" s="76" t="s">
        <v>118</v>
      </c>
      <c r="CH5" s="323" t="s">
        <v>117</v>
      </c>
      <c r="CI5" s="325" t="s">
        <v>116</v>
      </c>
      <c r="CJ5" s="325" t="s">
        <v>115</v>
      </c>
      <c r="CK5" s="321" t="s">
        <v>114</v>
      </c>
      <c r="CL5" s="81" t="s">
        <v>113</v>
      </c>
      <c r="CM5" s="76" t="s">
        <v>112</v>
      </c>
      <c r="CN5" s="76" t="s">
        <v>111</v>
      </c>
      <c r="CO5" s="323" t="s">
        <v>110</v>
      </c>
      <c r="CP5" s="325" t="s">
        <v>109</v>
      </c>
      <c r="CQ5" s="325" t="s">
        <v>108</v>
      </c>
      <c r="CR5" s="321" t="s">
        <v>107</v>
      </c>
      <c r="CS5" s="81" t="s">
        <v>106</v>
      </c>
      <c r="CT5" s="76" t="s">
        <v>105</v>
      </c>
      <c r="CU5" s="76" t="s">
        <v>104</v>
      </c>
      <c r="CV5" s="323" t="s">
        <v>103</v>
      </c>
      <c r="CW5" s="325" t="s">
        <v>102</v>
      </c>
      <c r="CX5" s="325" t="s">
        <v>101</v>
      </c>
      <c r="CY5" s="321" t="s">
        <v>100</v>
      </c>
      <c r="CZ5" s="81" t="s">
        <v>59</v>
      </c>
      <c r="DA5" s="76" t="s">
        <v>99</v>
      </c>
      <c r="DB5" s="76" t="s">
        <v>98</v>
      </c>
      <c r="DC5" s="323" t="s">
        <v>97</v>
      </c>
      <c r="DD5" s="325" t="s">
        <v>96</v>
      </c>
      <c r="DE5" s="321" t="s">
        <v>95</v>
      </c>
      <c r="DF5" s="81" t="s">
        <v>73</v>
      </c>
      <c r="DG5" s="84" t="s">
        <v>94</v>
      </c>
      <c r="DH5" s="84" t="s">
        <v>71</v>
      </c>
      <c r="DI5" s="84" t="s">
        <v>93</v>
      </c>
      <c r="DJ5" s="84" t="s">
        <v>92</v>
      </c>
      <c r="DK5" s="84" t="s">
        <v>65</v>
      </c>
      <c r="DL5" s="84" t="s">
        <v>91</v>
      </c>
      <c r="DM5" s="81" t="s">
        <v>90</v>
      </c>
      <c r="DN5" s="82" t="s">
        <v>89</v>
      </c>
      <c r="DO5" s="82" t="s">
        <v>88</v>
      </c>
      <c r="DP5" s="82" t="s">
        <v>87</v>
      </c>
      <c r="DQ5" s="82" t="s">
        <v>86</v>
      </c>
      <c r="DR5" s="82" t="s">
        <v>85</v>
      </c>
      <c r="DS5" s="76" t="s">
        <v>63</v>
      </c>
      <c r="DT5" s="76" t="s">
        <v>62</v>
      </c>
      <c r="DU5" s="76" t="s">
        <v>61</v>
      </c>
      <c r="DV5" s="83" t="s">
        <v>84</v>
      </c>
      <c r="DW5" s="82" t="s">
        <v>57</v>
      </c>
      <c r="DX5" s="81" t="s">
        <v>60</v>
      </c>
      <c r="DY5" s="341" t="s">
        <v>83</v>
      </c>
      <c r="DZ5" s="343" t="s">
        <v>80</v>
      </c>
      <c r="EA5" s="343" t="s">
        <v>79</v>
      </c>
      <c r="EB5" s="345" t="s">
        <v>78</v>
      </c>
      <c r="EC5" s="341" t="s">
        <v>82</v>
      </c>
      <c r="ED5" s="343" t="s">
        <v>80</v>
      </c>
      <c r="EE5" s="343" t="s">
        <v>79</v>
      </c>
      <c r="EF5" s="347" t="s">
        <v>78</v>
      </c>
      <c r="EG5" s="341" t="s">
        <v>81</v>
      </c>
      <c r="EH5" s="343" t="s">
        <v>80</v>
      </c>
      <c r="EI5" s="343" t="s">
        <v>79</v>
      </c>
      <c r="EJ5" s="347" t="s">
        <v>78</v>
      </c>
      <c r="EK5" s="80" t="s">
        <v>56</v>
      </c>
      <c r="EL5" s="337" t="s">
        <v>77</v>
      </c>
      <c r="EM5" s="335" t="s">
        <v>76</v>
      </c>
      <c r="EN5" s="339" t="s">
        <v>75</v>
      </c>
      <c r="EO5" s="335" t="s">
        <v>74</v>
      </c>
      <c r="EP5" s="79" t="s">
        <v>73</v>
      </c>
      <c r="EQ5" s="343" t="s">
        <v>72</v>
      </c>
      <c r="ER5" s="343" t="s">
        <v>65</v>
      </c>
      <c r="ES5" s="345" t="s">
        <v>71</v>
      </c>
      <c r="ET5" s="78" t="s">
        <v>70</v>
      </c>
      <c r="EU5" s="78" t="s">
        <v>69</v>
      </c>
      <c r="EV5" s="78" t="s">
        <v>68</v>
      </c>
      <c r="EW5" s="76" t="s">
        <v>63</v>
      </c>
      <c r="EX5" s="76" t="s">
        <v>62</v>
      </c>
      <c r="EY5" s="76" t="s">
        <v>61</v>
      </c>
      <c r="FA5" s="77" t="s">
        <v>60</v>
      </c>
      <c r="FB5" s="76" t="s">
        <v>59</v>
      </c>
      <c r="FC5" s="76" t="s">
        <v>58</v>
      </c>
      <c r="FD5" s="76" t="s">
        <v>57</v>
      </c>
      <c r="FE5" s="76" t="s">
        <v>56</v>
      </c>
      <c r="FF5" s="76" t="s">
        <v>54</v>
      </c>
      <c r="FG5" s="77" t="s">
        <v>60</v>
      </c>
      <c r="FH5" s="76" t="s">
        <v>59</v>
      </c>
      <c r="FI5" s="76" t="s">
        <v>58</v>
      </c>
      <c r="FJ5" s="76" t="s">
        <v>57</v>
      </c>
      <c r="FK5" s="76" t="s">
        <v>56</v>
      </c>
      <c r="FL5" s="76" t="s">
        <v>54</v>
      </c>
      <c r="FM5" s="76" t="s">
        <v>67</v>
      </c>
      <c r="FN5" s="76" t="s">
        <v>66</v>
      </c>
      <c r="FO5" s="76" t="s">
        <v>65</v>
      </c>
      <c r="FP5" s="76" t="s">
        <v>64</v>
      </c>
      <c r="FQ5" s="76" t="s">
        <v>63</v>
      </c>
      <c r="FR5" s="76" t="s">
        <v>62</v>
      </c>
      <c r="FS5" s="76" t="s">
        <v>61</v>
      </c>
      <c r="FT5" s="77" t="s">
        <v>60</v>
      </c>
      <c r="FU5" s="76" t="s">
        <v>59</v>
      </c>
      <c r="FV5" s="76" t="s">
        <v>58</v>
      </c>
      <c r="FW5" s="76" t="s">
        <v>57</v>
      </c>
      <c r="FX5" s="76" t="s">
        <v>56</v>
      </c>
      <c r="FY5" s="76" t="s">
        <v>54</v>
      </c>
      <c r="FZ5" s="76" t="s">
        <v>67</v>
      </c>
      <c r="GA5" s="76" t="s">
        <v>66</v>
      </c>
      <c r="GB5" s="76" t="s">
        <v>65</v>
      </c>
      <c r="GC5" s="76" t="s">
        <v>64</v>
      </c>
      <c r="GD5" s="76" t="s">
        <v>63</v>
      </c>
      <c r="GE5" s="76" t="s">
        <v>62</v>
      </c>
      <c r="GF5" s="76" t="s">
        <v>61</v>
      </c>
      <c r="GG5" s="77" t="s">
        <v>60</v>
      </c>
      <c r="GH5" s="76" t="s">
        <v>59</v>
      </c>
      <c r="GI5" s="76" t="s">
        <v>58</v>
      </c>
      <c r="GJ5" s="76" t="s">
        <v>57</v>
      </c>
      <c r="GK5" s="76" t="s">
        <v>56</v>
      </c>
      <c r="GL5" s="75" t="s">
        <v>55</v>
      </c>
      <c r="GM5" s="75" t="s">
        <v>54</v>
      </c>
    </row>
    <row r="6" spans="1:195" ht="18" customHeight="1">
      <c r="A6" s="66"/>
      <c r="B6" s="61"/>
      <c r="C6" s="61"/>
      <c r="D6" s="61"/>
      <c r="E6" s="61"/>
      <c r="F6" s="61"/>
      <c r="G6" s="61"/>
      <c r="H6" s="70"/>
      <c r="I6" s="69"/>
      <c r="J6" s="69"/>
      <c r="K6" s="69"/>
      <c r="L6" s="69"/>
      <c r="M6" s="69"/>
      <c r="N6" s="72"/>
      <c r="O6" s="70"/>
      <c r="P6" s="69"/>
      <c r="Q6" s="69"/>
      <c r="R6" s="69"/>
      <c r="S6" s="69"/>
      <c r="T6" s="69"/>
      <c r="U6" s="72"/>
      <c r="V6" s="61"/>
      <c r="W6" s="61"/>
      <c r="X6" s="61"/>
      <c r="Y6" s="61"/>
      <c r="Z6" s="61"/>
      <c r="AA6" s="61"/>
      <c r="AB6" s="61"/>
      <c r="AC6" s="61"/>
      <c r="AD6" s="74" t="s">
        <v>53</v>
      </c>
      <c r="AE6" s="61"/>
      <c r="AF6" s="73" t="s">
        <v>52</v>
      </c>
      <c r="AG6" s="73" t="s">
        <v>51</v>
      </c>
      <c r="AH6" s="62"/>
      <c r="AI6" s="61"/>
      <c r="AJ6" s="60"/>
      <c r="AK6" s="61"/>
      <c r="AL6" s="61"/>
      <c r="AM6" s="61"/>
      <c r="AN6" s="60"/>
      <c r="AO6" s="61"/>
      <c r="AP6" s="61"/>
      <c r="AQ6" s="61"/>
      <c r="AR6" s="73"/>
      <c r="AS6" s="61"/>
      <c r="AT6" s="61"/>
      <c r="AU6" s="61"/>
      <c r="AV6" s="61"/>
      <c r="AW6" s="61"/>
      <c r="AX6" s="61"/>
      <c r="AY6" s="61"/>
      <c r="AZ6" s="62"/>
      <c r="BA6" s="61"/>
      <c r="BB6" s="61"/>
      <c r="BC6" s="69"/>
      <c r="BD6" s="69"/>
      <c r="BE6" s="69"/>
      <c r="BF6" s="69"/>
      <c r="BG6" s="72"/>
      <c r="BO6" s="70"/>
      <c r="BP6" s="61"/>
      <c r="BQ6" s="71"/>
      <c r="CC6" s="70"/>
      <c r="CD6" s="69"/>
      <c r="CH6" s="324"/>
      <c r="CI6" s="326"/>
      <c r="CJ6" s="326"/>
      <c r="CK6" s="322"/>
      <c r="CO6" s="324"/>
      <c r="CP6" s="326"/>
      <c r="CQ6" s="326"/>
      <c r="CR6" s="322"/>
      <c r="CV6" s="324"/>
      <c r="CW6" s="326"/>
      <c r="CX6" s="326"/>
      <c r="CY6" s="322"/>
      <c r="DC6" s="324"/>
      <c r="DD6" s="326"/>
      <c r="DE6" s="322"/>
      <c r="DY6" s="342"/>
      <c r="DZ6" s="344"/>
      <c r="EA6" s="344"/>
      <c r="EB6" s="346"/>
      <c r="EC6" s="342"/>
      <c r="ED6" s="344"/>
      <c r="EE6" s="344"/>
      <c r="EF6" s="348"/>
      <c r="EG6" s="342"/>
      <c r="EH6" s="344"/>
      <c r="EI6" s="344"/>
      <c r="EJ6" s="348"/>
      <c r="EK6" s="68"/>
      <c r="EL6" s="338"/>
      <c r="EM6" s="336"/>
      <c r="EN6" s="340"/>
      <c r="EO6" s="336"/>
      <c r="EP6" s="67"/>
      <c r="EQ6" s="344"/>
      <c r="ER6" s="344"/>
      <c r="ES6" s="346"/>
      <c r="ET6" s="67"/>
      <c r="EU6" s="67"/>
      <c r="EV6" s="67"/>
    </row>
    <row r="7" spans="1:195" ht="25.35" customHeight="1">
      <c r="A7" s="66" t="s">
        <v>50</v>
      </c>
      <c r="B7" s="61" t="s">
        <v>14</v>
      </c>
      <c r="C7" s="61" t="s">
        <v>14</v>
      </c>
      <c r="D7" s="61" t="s">
        <v>14</v>
      </c>
      <c r="E7" s="61" t="s">
        <v>14</v>
      </c>
      <c r="F7" s="61" t="s">
        <v>14</v>
      </c>
      <c r="G7" s="61" t="s">
        <v>14</v>
      </c>
      <c r="H7" s="62" t="s">
        <v>14</v>
      </c>
      <c r="I7" s="61" t="s">
        <v>14</v>
      </c>
      <c r="J7" s="61" t="s">
        <v>14</v>
      </c>
      <c r="K7" s="57" t="s">
        <v>49</v>
      </c>
      <c r="L7" s="57" t="s">
        <v>48</v>
      </c>
      <c r="M7" s="57" t="s">
        <v>47</v>
      </c>
      <c r="N7" s="63" t="s">
        <v>46</v>
      </c>
      <c r="O7" s="62" t="s">
        <v>14</v>
      </c>
      <c r="P7" s="61" t="s">
        <v>14</v>
      </c>
      <c r="Q7" s="61" t="s">
        <v>14</v>
      </c>
      <c r="R7" s="61" t="s">
        <v>14</v>
      </c>
      <c r="S7" s="57" t="s">
        <v>45</v>
      </c>
      <c r="T7" s="57" t="s">
        <v>44</v>
      </c>
      <c r="U7" s="63" t="s">
        <v>43</v>
      </c>
      <c r="V7" s="61" t="s">
        <v>14</v>
      </c>
      <c r="W7" s="61" t="s">
        <v>14</v>
      </c>
      <c r="X7" s="61" t="s">
        <v>14</v>
      </c>
      <c r="Y7" s="61" t="s">
        <v>14</v>
      </c>
      <c r="Z7" s="61" t="s">
        <v>14</v>
      </c>
      <c r="AA7" s="61" t="s">
        <v>14</v>
      </c>
      <c r="AB7" s="61" t="s">
        <v>14</v>
      </c>
      <c r="AC7" s="57" t="s">
        <v>42</v>
      </c>
      <c r="AD7" s="57" t="s">
        <v>41</v>
      </c>
      <c r="AE7" s="61" t="s">
        <v>14</v>
      </c>
      <c r="AF7" s="65" t="s">
        <v>40</v>
      </c>
      <c r="AG7" s="65" t="s">
        <v>40</v>
      </c>
      <c r="AH7" s="64" t="s">
        <v>39</v>
      </c>
      <c r="AI7" s="57" t="s">
        <v>38</v>
      </c>
      <c r="AJ7" s="63" t="s">
        <v>37</v>
      </c>
      <c r="AK7" s="57" t="s">
        <v>36</v>
      </c>
      <c r="AL7" s="57" t="s">
        <v>35</v>
      </c>
      <c r="AM7" s="57" t="s">
        <v>34</v>
      </c>
      <c r="AN7" s="63" t="s">
        <v>33</v>
      </c>
      <c r="AO7" s="61" t="s">
        <v>32</v>
      </c>
      <c r="AP7" s="57" t="s">
        <v>31</v>
      </c>
      <c r="AQ7" s="57" t="s">
        <v>30</v>
      </c>
      <c r="AR7" s="57" t="s">
        <v>29</v>
      </c>
      <c r="AS7" s="61" t="s">
        <v>28</v>
      </c>
      <c r="AT7" s="57" t="s">
        <v>27</v>
      </c>
      <c r="AU7" s="61" t="s">
        <v>14</v>
      </c>
      <c r="AV7" s="57" t="s">
        <v>26</v>
      </c>
      <c r="AW7" s="61" t="s">
        <v>14</v>
      </c>
      <c r="AX7" s="61" t="s">
        <v>14</v>
      </c>
      <c r="AY7" s="61" t="s">
        <v>14</v>
      </c>
      <c r="AZ7" s="62" t="s">
        <v>14</v>
      </c>
      <c r="BA7" s="61" t="s">
        <v>14</v>
      </c>
      <c r="BB7" s="61" t="s">
        <v>14</v>
      </c>
      <c r="BC7" s="61" t="s">
        <v>14</v>
      </c>
      <c r="BD7" s="61" t="s">
        <v>14</v>
      </c>
      <c r="BE7" s="61" t="s">
        <v>14</v>
      </c>
      <c r="BF7" s="61" t="s">
        <v>14</v>
      </c>
      <c r="BG7" s="60" t="s">
        <v>14</v>
      </c>
      <c r="BH7" s="59" t="s">
        <v>14</v>
      </c>
      <c r="BI7" s="59" t="s">
        <v>14</v>
      </c>
      <c r="BJ7" s="59" t="s">
        <v>14</v>
      </c>
      <c r="BK7" s="57" t="s">
        <v>25</v>
      </c>
      <c r="BL7" s="57" t="s">
        <v>24</v>
      </c>
      <c r="BM7" s="57" t="s">
        <v>23</v>
      </c>
      <c r="BN7" s="58" t="s">
        <v>14</v>
      </c>
      <c r="BO7" s="55" t="s">
        <v>14</v>
      </c>
      <c r="BP7" s="57" t="s">
        <v>22</v>
      </c>
      <c r="BQ7" s="56" t="s">
        <v>14</v>
      </c>
      <c r="CC7" s="55" t="s">
        <v>17</v>
      </c>
      <c r="CD7" s="54" t="s">
        <v>14</v>
      </c>
      <c r="CE7" s="54" t="s">
        <v>14</v>
      </c>
      <c r="CF7" s="54" t="s">
        <v>14</v>
      </c>
      <c r="CG7" s="54" t="s">
        <v>14</v>
      </c>
      <c r="CH7" s="54" t="s">
        <v>14</v>
      </c>
      <c r="CI7" s="54" t="s">
        <v>14</v>
      </c>
      <c r="CJ7" s="54" t="s">
        <v>14</v>
      </c>
      <c r="CK7" s="54" t="s">
        <v>14</v>
      </c>
      <c r="CL7" s="54" t="s">
        <v>21</v>
      </c>
      <c r="CM7" s="54" t="s">
        <v>21</v>
      </c>
      <c r="CN7" s="54" t="s">
        <v>21</v>
      </c>
      <c r="CO7" s="54" t="s">
        <v>21</v>
      </c>
      <c r="CP7" s="54" t="s">
        <v>21</v>
      </c>
      <c r="CQ7" s="54" t="s">
        <v>21</v>
      </c>
      <c r="CR7" s="54" t="s">
        <v>21</v>
      </c>
      <c r="CS7" s="54" t="s">
        <v>20</v>
      </c>
      <c r="CT7" s="54" t="s">
        <v>20</v>
      </c>
      <c r="CU7" s="54" t="s">
        <v>20</v>
      </c>
      <c r="CV7" s="54" t="s">
        <v>20</v>
      </c>
      <c r="CW7" s="54" t="s">
        <v>20</v>
      </c>
      <c r="CX7" s="54" t="s">
        <v>20</v>
      </c>
      <c r="CY7" s="54" t="s">
        <v>20</v>
      </c>
      <c r="CZ7" s="54" t="s">
        <v>19</v>
      </c>
      <c r="DA7" s="53" t="s">
        <v>14</v>
      </c>
      <c r="DB7" s="53" t="s">
        <v>14</v>
      </c>
      <c r="DC7" s="54" t="s">
        <v>19</v>
      </c>
      <c r="DD7" s="54" t="s">
        <v>19</v>
      </c>
      <c r="DE7" s="54" t="s">
        <v>19</v>
      </c>
      <c r="DF7" s="54" t="s">
        <v>18</v>
      </c>
      <c r="DG7" s="53" t="s">
        <v>14</v>
      </c>
      <c r="DH7" s="53" t="s">
        <v>14</v>
      </c>
      <c r="DI7" s="54" t="s">
        <v>18</v>
      </c>
      <c r="DJ7" s="54" t="s">
        <v>18</v>
      </c>
      <c r="DK7" s="54" t="s">
        <v>18</v>
      </c>
      <c r="DL7" s="54" t="s">
        <v>18</v>
      </c>
      <c r="DM7" s="53" t="s">
        <v>14</v>
      </c>
      <c r="DN7" s="53" t="s">
        <v>14</v>
      </c>
      <c r="DO7" s="53" t="s">
        <v>14</v>
      </c>
      <c r="DP7" s="54" t="s">
        <v>17</v>
      </c>
      <c r="DQ7" s="54" t="s">
        <v>17</v>
      </c>
      <c r="DR7" s="54" t="s">
        <v>14</v>
      </c>
      <c r="DS7" s="54" t="s">
        <v>14</v>
      </c>
      <c r="DT7" s="54" t="s">
        <v>14</v>
      </c>
      <c r="DU7" s="54" t="s">
        <v>14</v>
      </c>
      <c r="DV7" s="53" t="s">
        <v>14</v>
      </c>
      <c r="DW7" s="53" t="s">
        <v>14</v>
      </c>
      <c r="DX7" s="53" t="s">
        <v>16</v>
      </c>
      <c r="DY7" s="53" t="s">
        <v>16</v>
      </c>
      <c r="DZ7" s="53" t="s">
        <v>16</v>
      </c>
      <c r="EA7" s="53" t="s">
        <v>16</v>
      </c>
      <c r="EB7" s="53" t="s">
        <v>16</v>
      </c>
      <c r="EC7" s="53" t="s">
        <v>16</v>
      </c>
      <c r="ED7" s="53" t="s">
        <v>16</v>
      </c>
      <c r="EE7" s="53" t="s">
        <v>16</v>
      </c>
      <c r="EF7" s="53" t="s">
        <v>16</v>
      </c>
      <c r="EG7" s="53" t="s">
        <v>15</v>
      </c>
      <c r="EH7" s="53" t="s">
        <v>15</v>
      </c>
      <c r="EI7" s="53" t="s">
        <v>15</v>
      </c>
      <c r="EJ7" s="53" t="s">
        <v>15</v>
      </c>
      <c r="EK7" s="53" t="s">
        <v>14</v>
      </c>
      <c r="EL7" s="53" t="s">
        <v>15</v>
      </c>
      <c r="EM7" s="53" t="s">
        <v>15</v>
      </c>
      <c r="EN7" s="53" t="s">
        <v>15</v>
      </c>
      <c r="EO7" s="53" t="s">
        <v>15</v>
      </c>
      <c r="EP7" s="53" t="s">
        <v>15</v>
      </c>
      <c r="EQ7" s="53" t="s">
        <v>15</v>
      </c>
      <c r="ER7" s="53" t="s">
        <v>15</v>
      </c>
      <c r="ES7" s="53" t="s">
        <v>15</v>
      </c>
      <c r="ET7" s="53" t="s">
        <v>14</v>
      </c>
      <c r="EU7" s="53"/>
      <c r="EV7" s="53"/>
    </row>
    <row r="8" spans="1:195" ht="15">
      <c r="A8" s="49">
        <v>1978</v>
      </c>
      <c r="B8" s="34">
        <f t="shared" ref="B8:B45" si="0">H8+O8</f>
        <v>3.7222307275981512</v>
      </c>
      <c r="C8" s="34">
        <f t="shared" ref="C8:C45" si="1">D8+E8+F8</f>
        <v>3.6802579868304925</v>
      </c>
      <c r="D8" s="34">
        <f t="shared" ref="D8:D43" si="2">AK8+AL8</f>
        <v>1.9920961279497043</v>
      </c>
      <c r="E8" s="34">
        <f t="shared" ref="E8:E45" si="3">AH8+AI8+AJ8</f>
        <v>0.61156957681065194</v>
      </c>
      <c r="F8" s="34">
        <f t="shared" ref="F8:F45" si="4">B8-D8-E8-G8</f>
        <v>1.0765922820701364</v>
      </c>
      <c r="G8" s="39">
        <f t="shared" ref="G8:G45" si="5">BN8</f>
        <v>4.1972740767658556E-2</v>
      </c>
      <c r="H8" s="36">
        <f t="shared" ref="H8:H45" si="6">I8+J8+K8+L8-N8</f>
        <v>1.147663054981747</v>
      </c>
      <c r="I8" s="47">
        <f t="shared" ref="I8:I45" si="7">AC8*AK8</f>
        <v>0.58003367461520328</v>
      </c>
      <c r="J8" s="35">
        <f t="shared" ref="J8:J45" si="8">Y8*E8</f>
        <v>0.31459496454667468</v>
      </c>
      <c r="K8" s="42">
        <v>8.7454781346409605E-2</v>
      </c>
      <c r="L8" s="42">
        <v>0.16557963447345944</v>
      </c>
      <c r="M8" s="42">
        <v>0</v>
      </c>
      <c r="N8" s="41">
        <v>0</v>
      </c>
      <c r="O8" s="36">
        <f t="shared" ref="O8:O45" si="9">P8+Q8+R8+S8-U8</f>
        <v>2.5745676726164044</v>
      </c>
      <c r="P8" s="47">
        <f t="shared" ref="P8:P45" si="10">(1-AC8)*AK8+AL8</f>
        <v>1.412062453334501</v>
      </c>
      <c r="Q8" s="35">
        <f t="shared" ref="Q8:Q45" si="11">(1-Y8)*E8</f>
        <v>0.29697461226397726</v>
      </c>
      <c r="R8" s="35">
        <f t="shared" ref="R8:R45" si="12">AM8+AN8</f>
        <v>2.2933923672356801E-2</v>
      </c>
      <c r="S8" s="42">
        <v>1.4030969964005815</v>
      </c>
      <c r="T8" s="42">
        <v>0.85437725895191918</v>
      </c>
      <c r="U8" s="41">
        <v>0.56050031305501202</v>
      </c>
      <c r="V8" s="34">
        <f t="shared" ref="V8:V45" si="13">H8/B8</f>
        <v>0.30832668337094221</v>
      </c>
      <c r="W8" s="34">
        <f t="shared" ref="W8:W45" si="14">O8/B8</f>
        <v>0.69167331662905784</v>
      </c>
      <c r="X8" s="39">
        <f t="shared" ref="X8:X45" si="15">I8/D8</f>
        <v>0.29116751269035535</v>
      </c>
      <c r="Y8" s="46">
        <f t="shared" ref="Y8:Y45" si="16">AB8*(1-AE8)+AD8*AE8</f>
        <v>0.51440584436409342</v>
      </c>
      <c r="Z8" s="34">
        <f t="shared" ref="Z8:Z45" si="17">(K8+L8-N8)/(F8+G8)</f>
        <v>0.22621341688114094</v>
      </c>
      <c r="AA8" s="34">
        <f t="shared" ref="AA8:AA45" si="18">M8/(M8+T8)</f>
        <v>0</v>
      </c>
      <c r="AB8" s="34">
        <f t="shared" ref="AB8:AB45" si="19">AH8/(AH8+AI8)</f>
        <v>0.33978446516381233</v>
      </c>
      <c r="AC8" s="45">
        <v>0.3</v>
      </c>
      <c r="AD8" s="45">
        <v>0.7</v>
      </c>
      <c r="AE8" s="34">
        <f t="shared" ref="AE8:AE45" si="20">AJ8/(AH8+AI8+AJ8)</f>
        <v>0.48476915155725392</v>
      </c>
      <c r="AF8" s="44">
        <f t="shared" ref="AF8:AF45" si="21">((1-AC8+0.1)*$AK8+(1-AD8+0.1)*$AJ8+(1-AE8)*(1-AB8)*E8+AL8+R8+S8-U8)/B8</f>
        <v>0.75158136129662489</v>
      </c>
      <c r="AG8" s="44">
        <f t="shared" ref="AG8:AG30" si="22">((1-AC8-0.1)*$AK8+(1-AD8-0.1)*$AJ8+(1-AE8)*(1-AB8)*E8+AL8+R8+S8-U8)/B8</f>
        <v>0.6317652719614909</v>
      </c>
      <c r="AH8" s="43">
        <v>0.10706591913856475</v>
      </c>
      <c r="AI8" s="42">
        <v>0.20803359280335865</v>
      </c>
      <c r="AJ8" s="40">
        <v>0.29647006486872857</v>
      </c>
      <c r="AK8" s="39">
        <v>1.9334455820506775</v>
      </c>
      <c r="AL8" s="42">
        <v>5.8650545899026844E-2</v>
      </c>
      <c r="AM8" s="42">
        <v>0</v>
      </c>
      <c r="AN8" s="41">
        <v>2.2933923672356801E-2</v>
      </c>
      <c r="AO8" s="39">
        <f t="shared" ref="AO8:AO45" si="23">AP8+AQ8+AR8</f>
        <v>0.9662035770513695</v>
      </c>
      <c r="AP8" s="39">
        <v>3.0336489258117327E-2</v>
      </c>
      <c r="AQ8" s="39">
        <v>0.20431894319445584</v>
      </c>
      <c r="AR8" s="39">
        <v>0.73154814459879636</v>
      </c>
      <c r="AS8" s="39">
        <f t="shared" ref="AS8:AS45" si="24">BI8-L8-S8+G8</f>
        <v>1.0881736819005492</v>
      </c>
      <c r="AT8" s="45">
        <v>1.2</v>
      </c>
      <c r="AU8" s="34">
        <f t="shared" ref="AU8:AU45" si="25">AO8+AS8-AT8</f>
        <v>0.85437725895191874</v>
      </c>
      <c r="AV8" s="34">
        <v>0.85437725895191918</v>
      </c>
      <c r="AW8" s="39">
        <f t="shared" ref="AW8:AW45" si="26">AU8-AV8</f>
        <v>0</v>
      </c>
      <c r="AX8" s="34">
        <f t="shared" ref="AX8:AX45" si="27">AV8/AU8</f>
        <v>1.0000000000000004</v>
      </c>
      <c r="AY8" s="34">
        <f t="shared" ref="AY8:AY22" si="28">F8-K8-R8</f>
        <v>0.96620357705136994</v>
      </c>
      <c r="AZ8" s="36">
        <f t="shared" ref="AZ8:AZ45" si="29">B8+AW8</f>
        <v>3.7222307275981512</v>
      </c>
      <c r="BA8" s="35">
        <f t="shared" ref="BA8:BA45" si="30">BB8+BC8+BD8</f>
        <v>3.6802579868304921</v>
      </c>
      <c r="BB8" s="35">
        <f t="shared" ref="BB8:BB45" si="31">I8+J8+K8</f>
        <v>0.98208342050828756</v>
      </c>
      <c r="BC8" s="35">
        <f t="shared" ref="BC8:BC45" si="32">P8+Q8+R8</f>
        <v>1.7319709892708348</v>
      </c>
      <c r="BD8" s="35">
        <f t="shared" ref="BD8:BD45" si="33">AO8</f>
        <v>0.9662035770513695</v>
      </c>
      <c r="BE8" s="35">
        <f t="shared" ref="BE8:BE45" si="34">I8+P8+AP8</f>
        <v>2.0224326172078215</v>
      </c>
      <c r="BF8" s="35">
        <f t="shared" ref="BF8:BF45" si="35">J8+Q8+AQ8</f>
        <v>0.81588852000510781</v>
      </c>
      <c r="BG8" s="40">
        <f t="shared" ref="BG8:BG45" si="36">K8+R8+AR8</f>
        <v>0.84193684961756277</v>
      </c>
      <c r="BH8" s="34">
        <f t="shared" ref="BH8:BH45" si="37">L8+S8+AS8</f>
        <v>2.6568503127745902</v>
      </c>
      <c r="BI8" s="34">
        <f t="shared" ref="BI8:BI45" si="38">N8+U8+AT8+AV8</f>
        <v>2.6148775720069315</v>
      </c>
      <c r="BJ8" s="34">
        <f t="shared" ref="BJ8:BJ45" si="39">BH8-BI8</f>
        <v>4.1972740767658667E-2</v>
      </c>
      <c r="BK8" s="39">
        <v>6.0872219267454827E-2</v>
      </c>
      <c r="BL8" s="39">
        <v>1.8899478499796268E-2</v>
      </c>
      <c r="BM8" s="39">
        <v>0</v>
      </c>
      <c r="BN8" s="34">
        <f t="shared" ref="BN8:BN45" si="40">BK8-BL8</f>
        <v>4.1972740767658556E-2</v>
      </c>
      <c r="BO8" s="36">
        <f t="shared" ref="BO8:BO45" si="41">BM8+M8+T8-AV8</f>
        <v>0</v>
      </c>
      <c r="BP8" s="38">
        <v>3.7222307275981512</v>
      </c>
      <c r="BQ8" s="37">
        <f t="shared" ref="BQ8:BQ45" si="42">B8-BP8</f>
        <v>0</v>
      </c>
      <c r="BR8" s="34">
        <f t="shared" ref="BR8:BR45" si="43">BI8/BA8</f>
        <v>0.71051474689113125</v>
      </c>
      <c r="BS8" s="34">
        <f t="shared" ref="BS8:BS45" si="44">BL8/BI8</f>
        <v>7.2276724165295523E-3</v>
      </c>
      <c r="BT8" s="34">
        <f t="shared" ref="BT8:BT45" si="45">BS8*BR8</f>
        <v>5.1353678376425058E-3</v>
      </c>
      <c r="BU8" s="34">
        <f t="shared" ref="BU8:BU45" si="46">BM8/AV8</f>
        <v>0</v>
      </c>
      <c r="BV8" s="34">
        <f t="shared" ref="BV8:BV45" si="47">BX8/AV8</f>
        <v>0</v>
      </c>
      <c r="BW8" s="34">
        <f t="shared" ref="BW8:BW45" si="48">BY8/AV8</f>
        <v>1</v>
      </c>
      <c r="BX8" s="34">
        <f t="shared" ref="BX8:BX45" si="49">M8</f>
        <v>0</v>
      </c>
      <c r="BY8" s="34">
        <f t="shared" ref="BY8:BY45" si="50">T8</f>
        <v>0.85437725895191918</v>
      </c>
      <c r="BZ8" s="34">
        <f t="shared" ref="BZ8:BZ45" si="51">BM8</f>
        <v>0</v>
      </c>
      <c r="CA8" s="34">
        <f t="shared" ref="CA8:CA45" si="52">AV8</f>
        <v>0.85437725895191918</v>
      </c>
      <c r="CB8" s="34">
        <f t="shared" ref="CB8:CB45" si="53">CA8-BZ8-BY8-BX8</f>
        <v>0</v>
      </c>
      <c r="CC8" s="36">
        <v>3.524855526244314</v>
      </c>
      <c r="CD8" s="35">
        <f t="shared" ref="CD8:CD45" si="54">CZ8/CC8</f>
        <v>0.13414191964683345</v>
      </c>
      <c r="CE8" s="34">
        <f t="shared" ref="CE8:CE45" si="55">CL8+CS8</f>
        <v>3.0520246394761523</v>
      </c>
      <c r="CF8" s="34">
        <f t="shared" ref="CF8:CF45" si="56">CM8+CT8</f>
        <v>2.09413320853244</v>
      </c>
      <c r="CG8" s="34">
        <f t="shared" ref="CG8:CG45" si="57">CN8+CU8</f>
        <v>1.608163858156876</v>
      </c>
      <c r="CH8" s="34">
        <f t="shared" ref="CH8:CH45" si="58">CO8+CV8</f>
        <v>0.32999999999999996</v>
      </c>
      <c r="CI8" s="34">
        <f t="shared" ref="CI8:CI45" si="59">CP8+CW8</f>
        <v>0.81759550664716663</v>
      </c>
      <c r="CJ8" s="34">
        <f t="shared" ref="CJ8:CJ45" si="60">CQ8+CX8</f>
        <v>0.46056835150970937</v>
      </c>
      <c r="CK8" s="34">
        <f t="shared" ref="CK8:CK45" si="61">CR8+CY8</f>
        <v>0.65027242721316314</v>
      </c>
      <c r="CL8" s="34">
        <v>2.7855356851560855</v>
      </c>
      <c r="CM8" s="34">
        <f t="shared" ref="CM8:CM45" si="62">CL8-CN8+CR8</f>
        <v>1.9075671215330803</v>
      </c>
      <c r="CN8" s="34">
        <f t="shared" ref="CN8:CN45" si="63">CO8+CP8+CQ8</f>
        <v>1.5097075655442822</v>
      </c>
      <c r="CO8" s="34">
        <v>0.30393602524331892</v>
      </c>
      <c r="CP8" s="34">
        <v>0.79480696076502555</v>
      </c>
      <c r="CQ8" s="34">
        <v>0.41096457953593774</v>
      </c>
      <c r="CR8" s="34">
        <v>0.63173900192127685</v>
      </c>
      <c r="CS8" s="34">
        <v>0.26648895432006703</v>
      </c>
      <c r="CT8" s="34">
        <f t="shared" ref="CT8:CT45" si="64">CS8-CU8+CY8</f>
        <v>0.18656608699935953</v>
      </c>
      <c r="CU8" s="34">
        <f t="shared" ref="CU8:CU45" si="65">CV8+CW8+CX8</f>
        <v>9.8456292612593782E-2</v>
      </c>
      <c r="CV8" s="34">
        <v>2.6063974756681069E-2</v>
      </c>
      <c r="CW8" s="34">
        <v>2.278854588214109E-2</v>
      </c>
      <c r="CX8" s="34">
        <v>4.9603771973771624E-2</v>
      </c>
      <c r="CY8" s="34">
        <v>1.8533425291886296E-2</v>
      </c>
      <c r="CZ8" s="34">
        <v>0.4728308867681616</v>
      </c>
      <c r="DA8" s="34">
        <f t="shared" ref="DA8:DA45" si="66">CZ8-DB8+DE8</f>
        <v>1.0611647948424507</v>
      </c>
      <c r="DB8" s="34">
        <f t="shared" ref="DB8:DB45" si="67">DC8+DD8</f>
        <v>0.1958685156904281</v>
      </c>
      <c r="DC8" s="34">
        <v>3.1609931523720377E-3</v>
      </c>
      <c r="DD8" s="34">
        <v>0.19270752253805606</v>
      </c>
      <c r="DE8" s="34">
        <v>0.78420242376471738</v>
      </c>
      <c r="DF8" s="34">
        <v>0.86557736834326804</v>
      </c>
      <c r="DG8" s="34">
        <f t="shared" ref="DG8:DG45" si="68">DF8-DH8+DK8</f>
        <v>1.4397105768757084</v>
      </c>
      <c r="DH8" s="34">
        <f t="shared" ref="DH8:DH45" si="69">DI8+DJ8</f>
        <v>2.5374215478595001</v>
      </c>
      <c r="DI8" s="34">
        <v>0.13944529287157004</v>
      </c>
      <c r="DJ8" s="34">
        <v>2.3979762549879302</v>
      </c>
      <c r="DK8" s="34">
        <v>3.1115547563919406</v>
      </c>
      <c r="DL8" s="34">
        <v>0.5593080939947781</v>
      </c>
      <c r="DM8" s="34">
        <f t="shared" ref="DM8:DM45" si="70">CG8+DB8+DH8</f>
        <v>4.3414539217068047</v>
      </c>
      <c r="DN8" s="34">
        <f t="shared" ref="DN8:DN45" si="71">CK8+DE8+DK8</f>
        <v>4.546029607369821</v>
      </c>
      <c r="DO8" s="34">
        <f t="shared" ref="DO8:DO45" si="72">DP8-DQ8</f>
        <v>6.2905069215232257E-2</v>
      </c>
      <c r="DP8" s="34">
        <v>0.22859377309227052</v>
      </c>
      <c r="DQ8" s="34">
        <v>0.16568870387703827</v>
      </c>
      <c r="DR8" s="34">
        <f t="shared" ref="DR8:DR45" si="73">CF8+DA8+DG8</f>
        <v>4.5950085802505996</v>
      </c>
      <c r="DS8" s="34">
        <f t="shared" ref="DS8:DS45" si="74">DN8/DR8</f>
        <v>0.98934083102884929</v>
      </c>
      <c r="DT8" s="34">
        <f t="shared" ref="DT8:DT45" si="75">DQ8/DN8</f>
        <v>3.6446903823158371E-2</v>
      </c>
      <c r="DU8" s="34">
        <f t="shared" ref="DU8:DU45" si="76">DT8*DS8</f>
        <v>3.605841011683205E-2</v>
      </c>
      <c r="DV8" s="34">
        <f t="shared" ref="DV8:DV44" si="77">DX8+EG8</f>
        <v>3.7786025344449952</v>
      </c>
      <c r="DW8" s="34">
        <f t="shared" ref="DW8:DW44" si="78">EG8/DV8</f>
        <v>0.15351919657833352</v>
      </c>
      <c r="DX8" s="34">
        <v>3.1985145091681448</v>
      </c>
      <c r="DY8" s="34">
        <v>3.18074950837212</v>
      </c>
      <c r="DZ8" s="34">
        <v>2.4054983716221181</v>
      </c>
      <c r="EA8" s="34">
        <v>0.24078195418487391</v>
      </c>
      <c r="EB8" s="34">
        <v>1.0160330909348758</v>
      </c>
      <c r="EC8" s="34">
        <v>1.7765000796024836E-2</v>
      </c>
      <c r="ED8" s="34">
        <v>1.3241548609066407E-2</v>
      </c>
      <c r="EE8" s="34">
        <v>3.0967826815179169E-3</v>
      </c>
      <c r="EF8" s="34">
        <v>7.6202348684763473E-3</v>
      </c>
      <c r="EG8" s="34">
        <v>0.58008802527685044</v>
      </c>
      <c r="EH8" s="34">
        <v>0.64424892969652992</v>
      </c>
      <c r="EI8" s="34">
        <v>0.36087924688960454</v>
      </c>
      <c r="EJ8" s="34">
        <v>0.29671834246992507</v>
      </c>
      <c r="EK8" s="34">
        <f t="shared" ref="EK8:EK44" si="79">EL8-EN8</f>
        <v>0.14431360182364333</v>
      </c>
      <c r="EL8" s="34">
        <v>0.4531252296964019</v>
      </c>
      <c r="EM8" s="34">
        <v>4.0033193456879147E-2</v>
      </c>
      <c r="EN8" s="34">
        <v>0.30881162787275857</v>
      </c>
      <c r="EO8" s="34">
        <v>4.9388738275481521E-2</v>
      </c>
      <c r="EP8" s="34">
        <v>0.87613095117689821</v>
      </c>
      <c r="EQ8" s="34">
        <v>1.4793353539843077</v>
      </c>
      <c r="ER8" s="34">
        <v>3.7571325842808383</v>
      </c>
      <c r="ES8" s="34">
        <v>3.1539281814734288</v>
      </c>
      <c r="ET8" s="34">
        <f t="shared" ref="ET8:ET44" si="80">DZ8+ED8+EH8+EQ8</f>
        <v>4.5423242039120222</v>
      </c>
      <c r="EU8" s="34">
        <f t="shared" ref="EU8:EU44" si="81">EB8+EF8+EJ8+ES8</f>
        <v>4.4742998497467061</v>
      </c>
      <c r="EV8" s="34">
        <f t="shared" ref="EV8:EV44" si="82">ER8+EI8+EA8+EE8</f>
        <v>4.3618905680368352</v>
      </c>
      <c r="EW8" s="34">
        <f t="shared" ref="EW8:EW44" si="83">EV8/ET8</f>
        <v>0.96027724403295767</v>
      </c>
      <c r="EX8" s="34">
        <f t="shared" ref="EX8:EX44" si="84">EN8/EV8</f>
        <v>7.0797655983319649E-2</v>
      </c>
      <c r="EY8" s="34">
        <f t="shared" ref="EY8:EY44" si="85">EX8*EW8</f>
        <v>6.7985377971655631E-2</v>
      </c>
      <c r="FA8" s="34">
        <v>2.8132000000000001</v>
      </c>
      <c r="FB8" s="34">
        <v>0.85319999999999996</v>
      </c>
      <c r="FC8" s="34">
        <v>3.6663999999999999</v>
      </c>
      <c r="FD8" s="34">
        <f t="shared" ref="FD8:FD45" si="86">FB8/FC8</f>
        <v>0.23270783329696704</v>
      </c>
      <c r="FE8" s="34">
        <v>3.9100000000000003E-2</v>
      </c>
      <c r="FF8" s="34">
        <v>1.7856000000000001</v>
      </c>
      <c r="FG8" s="34">
        <v>3.7827999999999999</v>
      </c>
      <c r="FH8" s="34">
        <v>0.7238</v>
      </c>
      <c r="FI8" s="34">
        <v>4.5066000000000006</v>
      </c>
      <c r="FJ8" s="34">
        <f t="shared" ref="FJ8:FJ45" si="87">FH8/FI8</f>
        <v>0.16060888474681576</v>
      </c>
      <c r="FK8" s="34">
        <v>5.8200000000000002E-2</v>
      </c>
      <c r="FL8" s="34">
        <v>8.8399999999999992E-2</v>
      </c>
      <c r="FM8" s="34">
        <v>6.1466000000000012</v>
      </c>
      <c r="FN8" s="34">
        <v>0.56940000000000002</v>
      </c>
      <c r="FO8" s="34">
        <v>5.1544000000000008</v>
      </c>
      <c r="FP8" s="34">
        <v>0.42280000000000001</v>
      </c>
      <c r="FQ8" s="34">
        <f t="shared" ref="FQ8:FQ43" si="88">FM8/(FI8-FK8)</f>
        <v>1.381755237838324</v>
      </c>
      <c r="FR8" s="34">
        <f t="shared" ref="FR8:FR43" si="89">FL8/FM8</f>
        <v>1.4381934728142384E-2</v>
      </c>
      <c r="FS8" s="34">
        <f t="shared" ref="FS8:FS43" si="90">FQ8*FR8</f>
        <v>1.9872313640859632E-2</v>
      </c>
      <c r="FT8" s="34">
        <v>2.4575</v>
      </c>
      <c r="FU8" s="34">
        <v>0.78659999999999997</v>
      </c>
      <c r="FV8" s="34">
        <v>3.2442000000000002</v>
      </c>
      <c r="FW8" s="34">
        <f t="shared" ref="FW8:FW45" si="91">FU8/FV8</f>
        <v>0.24246347327538373</v>
      </c>
      <c r="FX8" s="34">
        <v>2.2799999999999997E-2</v>
      </c>
      <c r="FY8" s="34">
        <v>0.2717</v>
      </c>
      <c r="FZ8" s="34">
        <v>3.7717999999999994</v>
      </c>
      <c r="GA8" s="34">
        <v>0.57020000000000004</v>
      </c>
      <c r="GB8" s="34">
        <v>2.9245000000000001</v>
      </c>
      <c r="GC8" s="34">
        <v>0.27710000000000001</v>
      </c>
      <c r="GD8" s="34">
        <f t="shared" ref="GD8:GD43" si="92">FZ8/(FV8-FX8)</f>
        <v>1.170857391196374</v>
      </c>
      <c r="GE8" s="34">
        <f t="shared" ref="GE8:GE43" si="93">FY8/FZ8</f>
        <v>7.2034572352722856E-2</v>
      </c>
      <c r="GF8" s="34">
        <f t="shared" ref="GF8:GF43" si="94">GD8*GE8</f>
        <v>8.4342211460855535E-2</v>
      </c>
      <c r="GJ8" s="32">
        <f>GJ10</f>
        <v>0.3182516833664662</v>
      </c>
      <c r="GK8" s="32">
        <v>-0.56512677709516324</v>
      </c>
      <c r="GL8" s="32">
        <v>0.23065880292340948</v>
      </c>
      <c r="GM8" s="32">
        <v>0.7957855800185728</v>
      </c>
    </row>
    <row r="9" spans="1:195" ht="15">
      <c r="A9" s="49">
        <v>1979</v>
      </c>
      <c r="B9" s="34">
        <f t="shared" si="0"/>
        <v>3.6959767601780258</v>
      </c>
      <c r="C9" s="34">
        <f t="shared" si="1"/>
        <v>3.6531617095971596</v>
      </c>
      <c r="D9" s="34">
        <f t="shared" si="2"/>
        <v>1.9812573005387359</v>
      </c>
      <c r="E9" s="34">
        <f t="shared" si="3"/>
        <v>0.61225458699388879</v>
      </c>
      <c r="F9" s="34">
        <f t="shared" si="4"/>
        <v>1.059649822064535</v>
      </c>
      <c r="G9" s="39">
        <f t="shared" si="5"/>
        <v>4.2815050580866112E-2</v>
      </c>
      <c r="H9" s="36">
        <f t="shared" si="6"/>
        <v>1.1645617031455182</v>
      </c>
      <c r="I9" s="47">
        <f t="shared" si="7"/>
        <v>0.5768777601974715</v>
      </c>
      <c r="J9" s="35">
        <f t="shared" si="8"/>
        <v>0.31280438218429479</v>
      </c>
      <c r="K9" s="42">
        <v>0.10173439020830133</v>
      </c>
      <c r="L9" s="42">
        <v>0.17314517055545056</v>
      </c>
      <c r="M9" s="42">
        <v>1.5747716355070964E-3</v>
      </c>
      <c r="N9" s="41">
        <v>0</v>
      </c>
      <c r="O9" s="36">
        <f t="shared" si="9"/>
        <v>2.5314150570325076</v>
      </c>
      <c r="P9" s="47">
        <f t="shared" si="10"/>
        <v>1.4043795403412642</v>
      </c>
      <c r="Q9" s="35">
        <f t="shared" si="11"/>
        <v>0.299450204809594</v>
      </c>
      <c r="R9" s="35">
        <f t="shared" si="12"/>
        <v>3.2966954072835508E-2</v>
      </c>
      <c r="S9" s="42">
        <v>1.3393604081353463</v>
      </c>
      <c r="T9" s="42">
        <v>0.79882848062815226</v>
      </c>
      <c r="U9" s="41">
        <v>0.54474205032653256</v>
      </c>
      <c r="V9" s="34">
        <f t="shared" si="13"/>
        <v>0.31508902212075174</v>
      </c>
      <c r="W9" s="34">
        <f t="shared" si="14"/>
        <v>0.68491097787924826</v>
      </c>
      <c r="X9" s="39">
        <f t="shared" si="15"/>
        <v>0.29116751269035529</v>
      </c>
      <c r="Y9" s="46">
        <f t="shared" si="16"/>
        <v>0.51090573893473668</v>
      </c>
      <c r="Z9" s="34">
        <f t="shared" si="17"/>
        <v>0.24933180873524724</v>
      </c>
      <c r="AA9" s="34">
        <f t="shared" si="18"/>
        <v>1.9674728095536945E-3</v>
      </c>
      <c r="AB9" s="34">
        <f t="shared" si="19"/>
        <v>0.33895331678357654</v>
      </c>
      <c r="AC9" s="45">
        <v>0.3</v>
      </c>
      <c r="AD9" s="45">
        <v>0.70000000000000007</v>
      </c>
      <c r="AE9" s="34">
        <f t="shared" si="20"/>
        <v>0.47626091069249932</v>
      </c>
      <c r="AF9" s="44">
        <f t="shared" si="21"/>
        <v>0.74482798867764966</v>
      </c>
      <c r="AG9" s="44">
        <f t="shared" si="22"/>
        <v>0.62499396708084687</v>
      </c>
      <c r="AH9" s="43">
        <v>0.10868933316013613</v>
      </c>
      <c r="AI9" s="42">
        <v>0.21197232665638313</v>
      </c>
      <c r="AJ9" s="40">
        <v>0.29159292717736951</v>
      </c>
      <c r="AK9" s="39">
        <v>1.9229258673249052</v>
      </c>
      <c r="AL9" s="42">
        <v>5.8331433213830816E-2</v>
      </c>
      <c r="AM9" s="42">
        <v>0</v>
      </c>
      <c r="AN9" s="41">
        <v>3.2966954072835508E-2</v>
      </c>
      <c r="AO9" s="39">
        <f t="shared" si="23"/>
        <v>0.92494847778339806</v>
      </c>
      <c r="AP9" s="39">
        <v>3.0171430972671109E-2</v>
      </c>
      <c r="AQ9" s="39">
        <v>0.20663260874317735</v>
      </c>
      <c r="AR9" s="39">
        <v>0.68814443806754966</v>
      </c>
      <c r="AS9" s="39">
        <f t="shared" si="24"/>
        <v>1.1618622064161064</v>
      </c>
      <c r="AT9" s="33">
        <f t="shared" ref="AT9:AT14" si="95">AT8+(AT$15-AT$8)/7</f>
        <v>1.2857142857142856</v>
      </c>
      <c r="AU9" s="34">
        <f t="shared" si="25"/>
        <v>0.80109639848521885</v>
      </c>
      <c r="AV9" s="34">
        <v>0.80109639848521896</v>
      </c>
      <c r="AW9" s="34">
        <f t="shared" si="26"/>
        <v>0</v>
      </c>
      <c r="AX9" s="34">
        <f t="shared" si="27"/>
        <v>1.0000000000000002</v>
      </c>
      <c r="AY9" s="34">
        <f t="shared" si="28"/>
        <v>0.92494847778339806</v>
      </c>
      <c r="AZ9" s="36">
        <f t="shared" si="29"/>
        <v>3.6959767601780258</v>
      </c>
      <c r="BA9" s="35">
        <f t="shared" si="30"/>
        <v>3.6531617095971596</v>
      </c>
      <c r="BB9" s="35">
        <f t="shared" si="31"/>
        <v>0.99141653259006757</v>
      </c>
      <c r="BC9" s="35">
        <f t="shared" si="32"/>
        <v>1.7367966992236936</v>
      </c>
      <c r="BD9" s="35">
        <f t="shared" si="33"/>
        <v>0.92494847778339806</v>
      </c>
      <c r="BE9" s="35">
        <f t="shared" si="34"/>
        <v>2.011428731511407</v>
      </c>
      <c r="BF9" s="35">
        <f t="shared" si="35"/>
        <v>0.81888719573706614</v>
      </c>
      <c r="BG9" s="40">
        <f t="shared" si="36"/>
        <v>0.82284578234868655</v>
      </c>
      <c r="BH9" s="34">
        <f t="shared" si="37"/>
        <v>2.6743677851069032</v>
      </c>
      <c r="BI9" s="34">
        <f t="shared" si="38"/>
        <v>2.631552734526037</v>
      </c>
      <c r="BJ9" s="34">
        <f t="shared" si="39"/>
        <v>4.281505058086621E-2</v>
      </c>
      <c r="BK9" s="39">
        <v>6.3099060181687025E-2</v>
      </c>
      <c r="BL9" s="39">
        <v>2.0284009600820913E-2</v>
      </c>
      <c r="BM9" s="39">
        <v>6.9314622155961891E-4</v>
      </c>
      <c r="BN9" s="34">
        <f t="shared" si="40"/>
        <v>4.2815050580866112E-2</v>
      </c>
      <c r="BO9" s="36">
        <f t="shared" si="41"/>
        <v>0</v>
      </c>
      <c r="BP9" s="38">
        <v>3.6959767601780258</v>
      </c>
      <c r="BQ9" s="37">
        <f t="shared" si="42"/>
        <v>0</v>
      </c>
      <c r="BR9" s="34">
        <f t="shared" si="43"/>
        <v>0.72034936959202467</v>
      </c>
      <c r="BS9" s="34">
        <f t="shared" si="44"/>
        <v>7.7080004267800544E-3</v>
      </c>
      <c r="BT9" s="34">
        <f t="shared" si="45"/>
        <v>5.5524532482460693E-3</v>
      </c>
      <c r="BU9" s="34">
        <f t="shared" si="46"/>
        <v>8.65246957632413E-4</v>
      </c>
      <c r="BV9" s="34">
        <f t="shared" si="47"/>
        <v>1.9657704596910035E-3</v>
      </c>
      <c r="BW9" s="34">
        <f t="shared" si="48"/>
        <v>0.99716898258267661</v>
      </c>
      <c r="BX9" s="34">
        <f t="shared" si="49"/>
        <v>1.5747716355070964E-3</v>
      </c>
      <c r="BY9" s="34">
        <f t="shared" si="50"/>
        <v>0.79882848062815226</v>
      </c>
      <c r="BZ9" s="34">
        <f t="shared" si="51"/>
        <v>6.9314622155961891E-4</v>
      </c>
      <c r="CA9" s="34">
        <f t="shared" si="52"/>
        <v>0.80109639848521896</v>
      </c>
      <c r="CB9" s="34">
        <f t="shared" si="53"/>
        <v>2.5370330836160804E-17</v>
      </c>
      <c r="CC9" s="36">
        <v>3.6706903526952024</v>
      </c>
      <c r="CD9" s="35">
        <f t="shared" si="54"/>
        <v>0.14115626126158992</v>
      </c>
      <c r="CE9" s="34">
        <f t="shared" si="55"/>
        <v>3.1525494262597604</v>
      </c>
      <c r="CF9" s="34">
        <f t="shared" si="56"/>
        <v>2.2028665154345695</v>
      </c>
      <c r="CG9" s="34">
        <f t="shared" si="57"/>
        <v>1.6271061827760849</v>
      </c>
      <c r="CH9" s="34">
        <f t="shared" si="58"/>
        <v>0.33602748865759274</v>
      </c>
      <c r="CI9" s="34">
        <f t="shared" si="59"/>
        <v>0.81766687191158705</v>
      </c>
      <c r="CJ9" s="34">
        <f t="shared" si="60"/>
        <v>0.47341182220690503</v>
      </c>
      <c r="CK9" s="34">
        <f t="shared" si="61"/>
        <v>0.67742327195089413</v>
      </c>
      <c r="CL9" s="34">
        <v>2.878898782042234</v>
      </c>
      <c r="CM9" s="34">
        <f t="shared" si="62"/>
        <v>2.0104659282981938</v>
      </c>
      <c r="CN9" s="34">
        <f t="shared" si="63"/>
        <v>1.5272699233997646</v>
      </c>
      <c r="CO9" s="34">
        <v>0.30934750876221073</v>
      </c>
      <c r="CP9" s="34">
        <v>0.7934468341731824</v>
      </c>
      <c r="CQ9" s="34">
        <v>0.4244755804643715</v>
      </c>
      <c r="CR9" s="34">
        <v>0.65883706965572464</v>
      </c>
      <c r="CS9" s="34">
        <v>0.27365064421752661</v>
      </c>
      <c r="CT9" s="34">
        <f t="shared" si="64"/>
        <v>0.19240058713637584</v>
      </c>
      <c r="CU9" s="34">
        <f t="shared" si="65"/>
        <v>9.9836259376320222E-2</v>
      </c>
      <c r="CV9" s="34">
        <v>2.6679979895382011E-2</v>
      </c>
      <c r="CW9" s="34">
        <v>2.4220037738404657E-2</v>
      </c>
      <c r="CX9" s="34">
        <v>4.8936241742533554E-2</v>
      </c>
      <c r="CY9" s="34">
        <v>1.8586202295169468E-2</v>
      </c>
      <c r="CZ9" s="34">
        <v>0.51814092643544163</v>
      </c>
      <c r="DA9" s="34">
        <f t="shared" si="66"/>
        <v>1.0772279738511519</v>
      </c>
      <c r="DB9" s="34">
        <f t="shared" si="67"/>
        <v>0.2096517213771017</v>
      </c>
      <c r="DC9" s="34">
        <v>3.1696468285739702E-3</v>
      </c>
      <c r="DD9" s="34">
        <v>0.20648207454852774</v>
      </c>
      <c r="DE9" s="34">
        <v>0.768738768792812</v>
      </c>
      <c r="DF9" s="34">
        <v>0.9035163686504768</v>
      </c>
      <c r="DG9" s="34">
        <f t="shared" si="68"/>
        <v>1.4928460546214748</v>
      </c>
      <c r="DH9" s="34">
        <f t="shared" si="69"/>
        <v>2.5916608842629665</v>
      </c>
      <c r="DI9" s="34">
        <v>0.14905124099279424</v>
      </c>
      <c r="DJ9" s="34">
        <v>2.4426096432701723</v>
      </c>
      <c r="DK9" s="34">
        <v>3.1809905702339645</v>
      </c>
      <c r="DL9" s="34">
        <v>0.57713126056400677</v>
      </c>
      <c r="DM9" s="34">
        <f t="shared" si="70"/>
        <v>4.4284187884161526</v>
      </c>
      <c r="DN9" s="34">
        <f t="shared" si="71"/>
        <v>4.6271526109776708</v>
      </c>
      <c r="DO9" s="34">
        <f t="shared" si="72"/>
        <v>7.0414776265456835E-2</v>
      </c>
      <c r="DP9" s="34">
        <v>0.24309202917889869</v>
      </c>
      <c r="DQ9" s="34">
        <v>0.17267725291344185</v>
      </c>
      <c r="DR9" s="34">
        <f t="shared" si="73"/>
        <v>4.7729405439071959</v>
      </c>
      <c r="DS9" s="34">
        <f t="shared" si="74"/>
        <v>0.96945532181086402</v>
      </c>
      <c r="DT9" s="34">
        <f t="shared" si="75"/>
        <v>3.731825323931922E-2</v>
      </c>
      <c r="DU9" s="34">
        <f t="shared" si="76"/>
        <v>3.6178379203543533E-2</v>
      </c>
      <c r="DV9" s="34">
        <f t="shared" si="77"/>
        <v>3.9223875780522492</v>
      </c>
      <c r="DW9" s="34">
        <f t="shared" si="78"/>
        <v>0.15913517686962705</v>
      </c>
      <c r="DX9" s="34">
        <v>3.2981977370676767</v>
      </c>
      <c r="DY9" s="34">
        <v>3.2803154479383618</v>
      </c>
      <c r="DZ9" s="34">
        <v>2.4903851433113169</v>
      </c>
      <c r="EA9" s="34">
        <v>0.2400931532368048</v>
      </c>
      <c r="EB9" s="34">
        <v>1.0300234578638499</v>
      </c>
      <c r="EC9" s="34">
        <v>1.7882289129314836E-2</v>
      </c>
      <c r="ED9" s="34">
        <v>1.4008204733481345E-2</v>
      </c>
      <c r="EE9" s="34">
        <v>3.6898804578810959E-3</v>
      </c>
      <c r="EF9" s="34">
        <v>7.5639648537145889E-3</v>
      </c>
      <c r="EG9" s="34">
        <v>0.62418984098457275</v>
      </c>
      <c r="EH9" s="34">
        <v>0.67552472268496022</v>
      </c>
      <c r="EI9" s="34">
        <v>0.36598421621724808</v>
      </c>
      <c r="EJ9" s="34">
        <v>0.31464933451686061</v>
      </c>
      <c r="EK9" s="34">
        <f t="shared" si="79"/>
        <v>0.14456528109963324</v>
      </c>
      <c r="EL9" s="34">
        <v>0.47562472076604839</v>
      </c>
      <c r="EM9" s="34">
        <v>4.5789908040607785E-2</v>
      </c>
      <c r="EN9" s="34">
        <v>0.33105943966641516</v>
      </c>
      <c r="EO9" s="34">
        <v>5.4723073818944916E-2</v>
      </c>
      <c r="EP9" s="34">
        <v>0.87874059999689924</v>
      </c>
      <c r="EQ9" s="34">
        <v>1.4766419253703404</v>
      </c>
      <c r="ER9" s="34">
        <v>3.7511188394896644</v>
      </c>
      <c r="ES9" s="34">
        <v>3.1532175141162231</v>
      </c>
      <c r="ET9" s="34">
        <f t="shared" si="80"/>
        <v>4.656559996100099</v>
      </c>
      <c r="EU9" s="34">
        <f t="shared" si="81"/>
        <v>4.505454271350648</v>
      </c>
      <c r="EV9" s="34">
        <f t="shared" si="82"/>
        <v>4.3608860894015979</v>
      </c>
      <c r="EW9" s="34">
        <f t="shared" si="83"/>
        <v>0.93650379100749692</v>
      </c>
      <c r="EX9" s="34">
        <f t="shared" si="84"/>
        <v>7.5915635694085104E-2</v>
      </c>
      <c r="EY9" s="34">
        <f t="shared" si="85"/>
        <v>7.1095280624254756E-2</v>
      </c>
      <c r="FA9" s="34">
        <v>2.9413999999999998</v>
      </c>
      <c r="FB9" s="34">
        <v>0.93440000000000001</v>
      </c>
      <c r="FC9" s="34">
        <v>3.8757999999999999</v>
      </c>
      <c r="FD9" s="34">
        <f t="shared" si="86"/>
        <v>0.24108571133701431</v>
      </c>
      <c r="FE9" s="34">
        <v>3.8199999999999998E-2</v>
      </c>
      <c r="FF9" s="34">
        <v>1.7636000000000001</v>
      </c>
      <c r="FG9" s="34">
        <v>4.0582000000000003</v>
      </c>
      <c r="FH9" s="34">
        <v>0.73470000000000002</v>
      </c>
      <c r="FI9" s="34">
        <v>4.7929000000000004</v>
      </c>
      <c r="FJ9" s="34">
        <f t="shared" si="87"/>
        <v>0.15328924033466168</v>
      </c>
      <c r="FK9" s="34">
        <v>5.2999999999999999E-2</v>
      </c>
      <c r="FL9" s="34">
        <v>9.0399999999999994E-2</v>
      </c>
      <c r="FM9" s="34">
        <v>6.4527999999999999</v>
      </c>
      <c r="FN9" s="34">
        <v>0.5988</v>
      </c>
      <c r="FO9" s="34">
        <v>5.3527999999999993</v>
      </c>
      <c r="FP9" s="34">
        <v>0.50119999999999998</v>
      </c>
      <c r="FQ9" s="34">
        <f t="shared" si="88"/>
        <v>1.3613789320449796</v>
      </c>
      <c r="FR9" s="34">
        <f t="shared" si="89"/>
        <v>1.4009422266302999E-2</v>
      </c>
      <c r="FS9" s="34">
        <f t="shared" si="90"/>
        <v>1.9072132323466735E-2</v>
      </c>
      <c r="FT9" s="34">
        <v>2.4859999999999998</v>
      </c>
      <c r="FU9" s="34">
        <v>0.78159999999999996</v>
      </c>
      <c r="FV9" s="34">
        <v>3.2675999999999998</v>
      </c>
      <c r="FW9" s="34">
        <f t="shared" si="91"/>
        <v>0.23919696413269678</v>
      </c>
      <c r="FX9" s="34">
        <v>1.26E-2</v>
      </c>
      <c r="FY9" s="34">
        <v>0.28370000000000001</v>
      </c>
      <c r="FZ9" s="34">
        <v>3.8111999999999995</v>
      </c>
      <c r="GA9" s="34">
        <v>0.59499999999999997</v>
      </c>
      <c r="GB9" s="34">
        <v>2.9277999999999995</v>
      </c>
      <c r="GC9" s="34">
        <v>0.28839999999999999</v>
      </c>
      <c r="GD9" s="34">
        <f t="shared" si="92"/>
        <v>1.1708755760368663</v>
      </c>
      <c r="GE9" s="34">
        <f t="shared" si="93"/>
        <v>7.4438497061293046E-2</v>
      </c>
      <c r="GF9" s="34">
        <f t="shared" si="94"/>
        <v>8.7158218125960071E-2</v>
      </c>
      <c r="GJ9" s="32">
        <f>GJ10</f>
        <v>0.3182516833664662</v>
      </c>
      <c r="GK9" s="32">
        <v>-0.57228953854189513</v>
      </c>
      <c r="GL9" s="32">
        <v>0.25473859865472032</v>
      </c>
      <c r="GM9" s="32">
        <v>0.8270281371966155</v>
      </c>
    </row>
    <row r="10" spans="1:195" ht="15">
      <c r="A10" s="49">
        <v>1980</v>
      </c>
      <c r="B10" s="34">
        <f t="shared" si="0"/>
        <v>3.6166942093810901</v>
      </c>
      <c r="C10" s="34">
        <f t="shared" si="1"/>
        <v>3.5731949232683777</v>
      </c>
      <c r="D10" s="34">
        <f t="shared" si="2"/>
        <v>1.943035966249796</v>
      </c>
      <c r="E10" s="34">
        <f t="shared" si="3"/>
        <v>0.61734286259342608</v>
      </c>
      <c r="F10" s="34">
        <f t="shared" si="4"/>
        <v>1.0128160944251556</v>
      </c>
      <c r="G10" s="39">
        <f t="shared" si="5"/>
        <v>4.3499286112712282E-2</v>
      </c>
      <c r="H10" s="36">
        <f t="shared" si="6"/>
        <v>1.1981179895898919</v>
      </c>
      <c r="I10" s="47">
        <f t="shared" si="7"/>
        <v>0.56574894936085429</v>
      </c>
      <c r="J10" s="35">
        <f t="shared" si="8"/>
        <v>0.3141264391782902</v>
      </c>
      <c r="K10" s="42">
        <v>0.12697406224499397</v>
      </c>
      <c r="L10" s="42">
        <v>0.19126853880575356</v>
      </c>
      <c r="M10" s="42">
        <v>4.1548125610184781E-3</v>
      </c>
      <c r="N10" s="41">
        <v>0</v>
      </c>
      <c r="O10" s="36">
        <f t="shared" si="9"/>
        <v>2.4185762197911984</v>
      </c>
      <c r="P10" s="47">
        <f t="shared" si="10"/>
        <v>1.3772870168889417</v>
      </c>
      <c r="Q10" s="35">
        <f t="shared" si="11"/>
        <v>0.30321642341513588</v>
      </c>
      <c r="R10" s="35">
        <f t="shared" si="12"/>
        <v>5.2125780328928929E-2</v>
      </c>
      <c r="S10" s="42">
        <v>1.1827857915328395</v>
      </c>
      <c r="T10" s="42">
        <v>0.67455731162969712</v>
      </c>
      <c r="U10" s="41">
        <v>0.49683879237464751</v>
      </c>
      <c r="V10" s="34">
        <f t="shared" si="13"/>
        <v>0.33127434066230355</v>
      </c>
      <c r="W10" s="34">
        <f t="shared" si="14"/>
        <v>0.66872565933769645</v>
      </c>
      <c r="X10" s="39">
        <f t="shared" si="15"/>
        <v>0.29116751269035535</v>
      </c>
      <c r="Y10" s="46">
        <f t="shared" si="16"/>
        <v>0.50883626945756033</v>
      </c>
      <c r="Z10" s="34">
        <f t="shared" si="17"/>
        <v>0.30127612161502443</v>
      </c>
      <c r="AA10" s="34">
        <f t="shared" si="18"/>
        <v>6.1216124081658382E-3</v>
      </c>
      <c r="AB10" s="34">
        <f t="shared" si="19"/>
        <v>0.33736542735691932</v>
      </c>
      <c r="AC10" s="45">
        <v>0.3</v>
      </c>
      <c r="AD10" s="45">
        <v>0.7</v>
      </c>
      <c r="AE10" s="34">
        <f t="shared" si="20"/>
        <v>0.4728474752169024</v>
      </c>
      <c r="AF10" s="44">
        <f t="shared" si="21"/>
        <v>0.72893917806633657</v>
      </c>
      <c r="AG10" s="44">
        <f t="shared" si="22"/>
        <v>0.60851214060905634</v>
      </c>
      <c r="AH10" s="43">
        <v>0.10979012943395661</v>
      </c>
      <c r="AI10" s="42">
        <v>0.21564371923899284</v>
      </c>
      <c r="AJ10" s="40">
        <v>0.29190901392047663</v>
      </c>
      <c r="AK10" s="39">
        <v>1.8858298312028476</v>
      </c>
      <c r="AL10" s="42">
        <v>5.7206135046948312E-2</v>
      </c>
      <c r="AM10" s="42">
        <v>0</v>
      </c>
      <c r="AN10" s="41">
        <v>5.2125780328928929E-2</v>
      </c>
      <c r="AO10" s="39">
        <f t="shared" si="23"/>
        <v>0.83371625185123333</v>
      </c>
      <c r="AP10" s="39">
        <v>2.9589380196697403E-2</v>
      </c>
      <c r="AQ10" s="39">
        <v>0.2072008111575466</v>
      </c>
      <c r="AR10" s="39">
        <v>0.59692606049698926</v>
      </c>
      <c r="AS10" s="39">
        <f t="shared" si="24"/>
        <v>1.218400305096184</v>
      </c>
      <c r="AT10" s="33">
        <f t="shared" si="95"/>
        <v>1.3714285714285712</v>
      </c>
      <c r="AU10" s="34">
        <f t="shared" si="25"/>
        <v>0.68068798551884613</v>
      </c>
      <c r="AV10" s="34">
        <v>0.68068798551884591</v>
      </c>
      <c r="AW10" s="34">
        <f t="shared" si="26"/>
        <v>0</v>
      </c>
      <c r="AX10" s="34">
        <f t="shared" si="27"/>
        <v>0.99999999999999967</v>
      </c>
      <c r="AY10" s="34">
        <f t="shared" si="28"/>
        <v>0.83371625185123277</v>
      </c>
      <c r="AZ10" s="36">
        <f t="shared" si="29"/>
        <v>3.6166942093810901</v>
      </c>
      <c r="BA10" s="35">
        <f t="shared" si="30"/>
        <v>3.5731949232683782</v>
      </c>
      <c r="BB10" s="35">
        <f t="shared" si="31"/>
        <v>1.0068494507841383</v>
      </c>
      <c r="BC10" s="35">
        <f t="shared" si="32"/>
        <v>1.7326292206330065</v>
      </c>
      <c r="BD10" s="35">
        <f t="shared" si="33"/>
        <v>0.83371625185123333</v>
      </c>
      <c r="BE10" s="35">
        <f t="shared" si="34"/>
        <v>1.9726253464464933</v>
      </c>
      <c r="BF10" s="35">
        <f t="shared" si="35"/>
        <v>0.82454367375097271</v>
      </c>
      <c r="BG10" s="40">
        <f t="shared" si="36"/>
        <v>0.77602590307091213</v>
      </c>
      <c r="BH10" s="34">
        <f t="shared" si="37"/>
        <v>2.5924546354347768</v>
      </c>
      <c r="BI10" s="34">
        <f t="shared" si="38"/>
        <v>2.5489553493220649</v>
      </c>
      <c r="BJ10" s="34">
        <f t="shared" si="39"/>
        <v>4.3499286112711921E-2</v>
      </c>
      <c r="BK10" s="39">
        <v>6.5951689015547599E-2</v>
      </c>
      <c r="BL10" s="39">
        <v>2.2452402902835313E-2</v>
      </c>
      <c r="BM10" s="39">
        <v>1.9758613281304076E-3</v>
      </c>
      <c r="BN10" s="34">
        <f t="shared" si="40"/>
        <v>4.3499286112712282E-2</v>
      </c>
      <c r="BO10" s="36">
        <f t="shared" si="41"/>
        <v>0</v>
      </c>
      <c r="BP10" s="38">
        <v>3.6166942093810905</v>
      </c>
      <c r="BQ10" s="37">
        <f t="shared" si="42"/>
        <v>0</v>
      </c>
      <c r="BR10" s="34">
        <f t="shared" si="43"/>
        <v>0.71335468790786039</v>
      </c>
      <c r="BS10" s="34">
        <f t="shared" si="44"/>
        <v>8.808472423342718E-3</v>
      </c>
      <c r="BT10" s="34">
        <f t="shared" si="45"/>
        <v>6.2835650964986394E-3</v>
      </c>
      <c r="BU10" s="34">
        <f t="shared" si="46"/>
        <v>2.9027415940422866E-3</v>
      </c>
      <c r="BV10" s="34">
        <f t="shared" si="47"/>
        <v>6.1038429492060514E-3</v>
      </c>
      <c r="BW10" s="34">
        <f t="shared" si="48"/>
        <v>0.99099341545675179</v>
      </c>
      <c r="BX10" s="34">
        <f t="shared" si="49"/>
        <v>4.1548125610184781E-3</v>
      </c>
      <c r="BY10" s="34">
        <f t="shared" si="50"/>
        <v>0.67455731162969712</v>
      </c>
      <c r="BZ10" s="34">
        <f t="shared" si="51"/>
        <v>1.9758613281304076E-3</v>
      </c>
      <c r="CA10" s="34">
        <f t="shared" si="52"/>
        <v>0.68068798551884591</v>
      </c>
      <c r="CB10" s="34">
        <f t="shared" si="53"/>
        <v>-1.2750217548429532E-16</v>
      </c>
      <c r="CC10" s="36">
        <v>3.988105120828918</v>
      </c>
      <c r="CD10" s="35">
        <f t="shared" si="54"/>
        <v>0.15444718983114156</v>
      </c>
      <c r="CE10" s="34">
        <f t="shared" si="55"/>
        <v>3.3721534921657064</v>
      </c>
      <c r="CF10" s="34">
        <f t="shared" si="56"/>
        <v>2.3406642492170762</v>
      </c>
      <c r="CG10" s="34">
        <f t="shared" si="57"/>
        <v>1.7387768233013583</v>
      </c>
      <c r="CH10" s="34">
        <f t="shared" si="58"/>
        <v>0.40063749660935233</v>
      </c>
      <c r="CI10" s="34">
        <f t="shared" si="59"/>
        <v>0.83499009928615164</v>
      </c>
      <c r="CJ10" s="34">
        <f t="shared" si="60"/>
        <v>0.50314922740585433</v>
      </c>
      <c r="CK10" s="34">
        <f t="shared" si="61"/>
        <v>0.70728758035272776</v>
      </c>
      <c r="CL10" s="34">
        <v>3.083886503747816</v>
      </c>
      <c r="CM10" s="34">
        <f t="shared" si="62"/>
        <v>2.1387110598318775</v>
      </c>
      <c r="CN10" s="34">
        <f t="shared" si="63"/>
        <v>1.6333841961822975</v>
      </c>
      <c r="CO10" s="34">
        <v>0.36864550748786046</v>
      </c>
      <c r="CP10" s="34">
        <v>0.80980688549681057</v>
      </c>
      <c r="CQ10" s="34">
        <v>0.45493180319762644</v>
      </c>
      <c r="CR10" s="34">
        <v>0.68820875226635891</v>
      </c>
      <c r="CS10" s="34">
        <v>0.28826698841789045</v>
      </c>
      <c r="CT10" s="34">
        <f t="shared" si="64"/>
        <v>0.20195318938519854</v>
      </c>
      <c r="CU10" s="34">
        <f t="shared" si="65"/>
        <v>0.10539262711906079</v>
      </c>
      <c r="CV10" s="34">
        <v>3.1991989121491884E-2</v>
      </c>
      <c r="CW10" s="34">
        <v>2.518321378934104E-2</v>
      </c>
      <c r="CX10" s="34">
        <v>4.8217424208227867E-2</v>
      </c>
      <c r="CY10" s="34">
        <v>1.907882808636888E-2</v>
      </c>
      <c r="CZ10" s="34">
        <v>0.61595162866321163</v>
      </c>
      <c r="DA10" s="34">
        <f t="shared" si="66"/>
        <v>1.1635937911817544</v>
      </c>
      <c r="DB10" s="34">
        <f t="shared" si="67"/>
        <v>0.21973009724740397</v>
      </c>
      <c r="DC10" s="34">
        <v>3.2139030822482279E-3</v>
      </c>
      <c r="DD10" s="34">
        <v>0.21651619416515575</v>
      </c>
      <c r="DE10" s="34">
        <v>0.76737225976594692</v>
      </c>
      <c r="DF10" s="34">
        <v>0.92030760672490519</v>
      </c>
      <c r="DG10" s="34">
        <f t="shared" si="68"/>
        <v>1.5901780121971316</v>
      </c>
      <c r="DH10" s="34">
        <f t="shared" si="69"/>
        <v>2.7031178918740726</v>
      </c>
      <c r="DI10" s="34">
        <v>0.16696699357178177</v>
      </c>
      <c r="DJ10" s="34">
        <v>2.5361508983022909</v>
      </c>
      <c r="DK10" s="34">
        <v>3.372988297346299</v>
      </c>
      <c r="DL10" s="34">
        <v>0.67887650403823963</v>
      </c>
      <c r="DM10" s="34">
        <f t="shared" si="70"/>
        <v>4.6616248124228346</v>
      </c>
      <c r="DN10" s="34">
        <f t="shared" si="71"/>
        <v>4.847648137464974</v>
      </c>
      <c r="DO10" s="34">
        <f t="shared" si="72"/>
        <v>8.0959700016482561E-2</v>
      </c>
      <c r="DP10" s="34">
        <v>0.2643996208999505</v>
      </c>
      <c r="DQ10" s="34">
        <v>0.18343992088346794</v>
      </c>
      <c r="DR10" s="34">
        <f t="shared" si="73"/>
        <v>5.0944360525959622</v>
      </c>
      <c r="DS10" s="34">
        <f t="shared" si="74"/>
        <v>0.95155736325216356</v>
      </c>
      <c r="DT10" s="34">
        <f t="shared" si="75"/>
        <v>3.7841013968352065E-2</v>
      </c>
      <c r="DU10" s="34">
        <f t="shared" si="76"/>
        <v>3.6007895474513378E-2</v>
      </c>
      <c r="DV10" s="34">
        <f t="shared" si="77"/>
        <v>4.0166701005922567</v>
      </c>
      <c r="DW10" s="34">
        <f t="shared" si="78"/>
        <v>0.17075648762354109</v>
      </c>
      <c r="DX10" s="34">
        <v>3.3307976222726272</v>
      </c>
      <c r="DY10" s="34">
        <v>3.3131757445882482</v>
      </c>
      <c r="DZ10" s="34">
        <v>2.5290684632318241</v>
      </c>
      <c r="EA10" s="34">
        <v>0.26034920911153409</v>
      </c>
      <c r="EB10" s="34">
        <v>1.0444564904679579</v>
      </c>
      <c r="EC10" s="34">
        <v>1.7621877684379363E-2</v>
      </c>
      <c r="ED10" s="34">
        <v>1.4246371841589318E-2</v>
      </c>
      <c r="EE10" s="34">
        <v>4.0084934352189131E-3</v>
      </c>
      <c r="EF10" s="34">
        <v>7.3839992780089575E-3</v>
      </c>
      <c r="EG10" s="34">
        <v>0.68587247831962928</v>
      </c>
      <c r="EH10" s="34">
        <v>0.70768808112481962</v>
      </c>
      <c r="EI10" s="34">
        <v>0.36779660601297376</v>
      </c>
      <c r="EJ10" s="34">
        <v>0.34598100320778336</v>
      </c>
      <c r="EK10" s="34">
        <f t="shared" si="79"/>
        <v>0.18175474766052341</v>
      </c>
      <c r="EL10" s="34">
        <v>0.54748547733228414</v>
      </c>
      <c r="EM10" s="34">
        <v>5.8413327621807953E-2</v>
      </c>
      <c r="EN10" s="34">
        <v>0.36573072967176073</v>
      </c>
      <c r="EO10" s="34">
        <v>5.1636636926393024E-2</v>
      </c>
      <c r="EP10" s="34">
        <v>0.9074400745317851</v>
      </c>
      <c r="EQ10" s="34">
        <v>1.4913448075623346</v>
      </c>
      <c r="ER10" s="34">
        <v>3.7703334585056667</v>
      </c>
      <c r="ES10" s="34">
        <v>3.1864287254751171</v>
      </c>
      <c r="ET10" s="34">
        <f t="shared" si="80"/>
        <v>4.7423477237605685</v>
      </c>
      <c r="EU10" s="34">
        <f t="shared" si="81"/>
        <v>4.5842502184288669</v>
      </c>
      <c r="EV10" s="34">
        <f t="shared" si="82"/>
        <v>4.4024877670653932</v>
      </c>
      <c r="EW10" s="34">
        <f t="shared" si="83"/>
        <v>0.92833508285519084</v>
      </c>
      <c r="EX10" s="34">
        <f t="shared" si="84"/>
        <v>8.3073650404609581E-2</v>
      </c>
      <c r="EY10" s="34">
        <f t="shared" si="85"/>
        <v>7.712018413144639E-2</v>
      </c>
      <c r="FA10" s="34">
        <v>2.9114999999999998</v>
      </c>
      <c r="FB10" s="34">
        <v>1.0018</v>
      </c>
      <c r="FC10" s="34">
        <v>3.9133</v>
      </c>
      <c r="FD10" s="34">
        <f t="shared" si="86"/>
        <v>0.25599877341374289</v>
      </c>
      <c r="FE10" s="34">
        <v>3.9599999999999996E-2</v>
      </c>
      <c r="FF10" s="34">
        <v>1.7230000000000001</v>
      </c>
      <c r="FG10" s="34">
        <v>4.3388</v>
      </c>
      <c r="FH10" s="34">
        <v>0.76790000000000003</v>
      </c>
      <c r="FI10" s="34">
        <v>5.1066000000000003</v>
      </c>
      <c r="FJ10" s="34">
        <f t="shared" si="87"/>
        <v>0.15037402577057141</v>
      </c>
      <c r="FK10" s="34">
        <v>4.1299999999999996E-2</v>
      </c>
      <c r="FL10" s="34">
        <v>0.1168</v>
      </c>
      <c r="FM10" s="34">
        <v>6.658500000000001</v>
      </c>
      <c r="FN10" s="34">
        <v>0.621</v>
      </c>
      <c r="FO10" s="34">
        <v>5.4794000000000009</v>
      </c>
      <c r="FP10" s="34">
        <v>0.55810000000000004</v>
      </c>
      <c r="FQ10" s="34">
        <f t="shared" si="88"/>
        <v>1.3145322093459419</v>
      </c>
      <c r="FR10" s="34">
        <f t="shared" si="89"/>
        <v>1.7541488323195912E-2</v>
      </c>
      <c r="FS10" s="34">
        <f t="shared" si="90"/>
        <v>2.3058851400706765E-2</v>
      </c>
      <c r="FT10" s="34">
        <v>2.5268000000000002</v>
      </c>
      <c r="FU10" s="34">
        <v>0.79180000000000006</v>
      </c>
      <c r="FV10" s="34">
        <v>3.3187000000000002</v>
      </c>
      <c r="FW10" s="34">
        <f t="shared" si="91"/>
        <v>0.23858739868020612</v>
      </c>
      <c r="FX10" s="34">
        <v>3.8E-3</v>
      </c>
      <c r="FY10" s="34">
        <v>0.29730000000000001</v>
      </c>
      <c r="FZ10" s="34">
        <v>3.8941999999999997</v>
      </c>
      <c r="GA10" s="34">
        <v>0.62639999999999996</v>
      </c>
      <c r="GB10" s="34">
        <v>2.9626000000000001</v>
      </c>
      <c r="GC10" s="34">
        <v>0.30519999999999997</v>
      </c>
      <c r="GD10" s="34">
        <f t="shared" si="92"/>
        <v>1.1747564029080815</v>
      </c>
      <c r="GE10" s="34">
        <f t="shared" si="93"/>
        <v>7.6344306917980595E-2</v>
      </c>
      <c r="GF10" s="34">
        <f t="shared" si="94"/>
        <v>8.9685963377477446E-2</v>
      </c>
      <c r="GG10" s="32">
        <v>1.8283989698287533</v>
      </c>
      <c r="GH10" s="32">
        <v>0.85352766675961211</v>
      </c>
      <c r="GI10" s="32">
        <f t="shared" ref="GI10:GI45" si="96">GG10+GH10</f>
        <v>2.6819266365883654</v>
      </c>
      <c r="GJ10" s="32">
        <f t="shared" ref="GJ10:GJ45" si="97">GH10/GI10</f>
        <v>0.3182516833664662</v>
      </c>
      <c r="GK10" s="32">
        <v>-0.46173233646720857</v>
      </c>
      <c r="GL10" s="32">
        <v>0.2818611424979523</v>
      </c>
      <c r="GM10" s="32">
        <v>0.74359347896516104</v>
      </c>
    </row>
    <row r="11" spans="1:195" ht="15">
      <c r="A11" s="49">
        <v>1981</v>
      </c>
      <c r="B11" s="34">
        <f t="shared" si="0"/>
        <v>3.6863132204060962</v>
      </c>
      <c r="C11" s="34">
        <f t="shared" si="1"/>
        <v>3.6423164092938665</v>
      </c>
      <c r="D11" s="34">
        <f t="shared" si="2"/>
        <v>1.9410860800740966</v>
      </c>
      <c r="E11" s="34">
        <f t="shared" si="3"/>
        <v>0.66028857179520251</v>
      </c>
      <c r="F11" s="34">
        <f t="shared" si="4"/>
        <v>1.0409417574245676</v>
      </c>
      <c r="G11" s="39">
        <f t="shared" si="5"/>
        <v>4.3996811112229604E-2</v>
      </c>
      <c r="H11" s="36">
        <f t="shared" si="6"/>
        <v>1.2673611521043793</v>
      </c>
      <c r="I11" s="47">
        <f t="shared" si="7"/>
        <v>0.56518120585304665</v>
      </c>
      <c r="J11" s="35">
        <f t="shared" si="8"/>
        <v>0.33430474144059352</v>
      </c>
      <c r="K11" s="42">
        <v>0.14859597435341632</v>
      </c>
      <c r="L11" s="42">
        <v>0.21927923045732273</v>
      </c>
      <c r="M11" s="42">
        <v>6.6822989881240137E-3</v>
      </c>
      <c r="N11" s="41">
        <v>0</v>
      </c>
      <c r="O11" s="36">
        <f t="shared" si="9"/>
        <v>2.4189520683017172</v>
      </c>
      <c r="P11" s="47">
        <f t="shared" si="10"/>
        <v>1.3759048742210498</v>
      </c>
      <c r="Q11" s="35">
        <f t="shared" si="11"/>
        <v>0.32598383035460898</v>
      </c>
      <c r="R11" s="35">
        <f t="shared" si="12"/>
        <v>7.0991192409671083E-2</v>
      </c>
      <c r="S11" s="42">
        <v>1.1154523551498718</v>
      </c>
      <c r="T11" s="42">
        <v>0.62728024494522372</v>
      </c>
      <c r="U11" s="41">
        <v>0.46938018383348457</v>
      </c>
      <c r="V11" s="34">
        <f t="shared" si="13"/>
        <v>0.34380180856274678</v>
      </c>
      <c r="W11" s="34">
        <f t="shared" si="14"/>
        <v>0.65619819143725333</v>
      </c>
      <c r="X11" s="39">
        <f t="shared" si="15"/>
        <v>0.29116751269035535</v>
      </c>
      <c r="Y11" s="46">
        <f t="shared" si="16"/>
        <v>0.5063009655485643</v>
      </c>
      <c r="Z11" s="34">
        <f t="shared" si="17"/>
        <v>0.33907468632705545</v>
      </c>
      <c r="AA11" s="34">
        <f t="shared" si="18"/>
        <v>1.0540526490199969E-2</v>
      </c>
      <c r="AB11" s="34">
        <f t="shared" si="19"/>
        <v>0.33620964346069288</v>
      </c>
      <c r="AC11" s="45">
        <v>0.30000000000000004</v>
      </c>
      <c r="AD11" s="45">
        <v>0.70000000000000007</v>
      </c>
      <c r="AE11" s="34">
        <f t="shared" si="20"/>
        <v>0.46755313611369254</v>
      </c>
      <c r="AF11" s="44">
        <f t="shared" si="21"/>
        <v>0.71567922883767299</v>
      </c>
      <c r="AG11" s="44">
        <f t="shared" si="22"/>
        <v>0.59671715403683356</v>
      </c>
      <c r="AH11" s="43">
        <v>0.11820074670257893</v>
      </c>
      <c r="AI11" s="42">
        <v>0.23336783260974556</v>
      </c>
      <c r="AJ11" s="40">
        <v>0.30871999248287796</v>
      </c>
      <c r="AK11" s="39">
        <v>1.8839373528434886</v>
      </c>
      <c r="AL11" s="42">
        <v>5.7148727230607918E-2</v>
      </c>
      <c r="AM11" s="42">
        <v>0</v>
      </c>
      <c r="AN11" s="41">
        <v>7.0991192409671083E-2</v>
      </c>
      <c r="AO11" s="39">
        <f t="shared" si="23"/>
        <v>0.82135459066148009</v>
      </c>
      <c r="AP11" s="39">
        <v>2.9559686498590303E-2</v>
      </c>
      <c r="AQ11" s="39">
        <v>0.2218692591912777</v>
      </c>
      <c r="AR11" s="39">
        <v>0.56992564497161202</v>
      </c>
      <c r="AS11" s="39">
        <f t="shared" si="24"/>
        <v>1.2728504198983854</v>
      </c>
      <c r="AT11" s="33">
        <f t="shared" si="95"/>
        <v>1.4571428571428569</v>
      </c>
      <c r="AU11" s="34">
        <f t="shared" si="25"/>
        <v>0.63706215341700867</v>
      </c>
      <c r="AV11" s="34">
        <v>0.637062153417009</v>
      </c>
      <c r="AW11" s="34">
        <f t="shared" si="26"/>
        <v>0</v>
      </c>
      <c r="AX11" s="34">
        <f t="shared" si="27"/>
        <v>1.0000000000000004</v>
      </c>
      <c r="AY11" s="34">
        <f t="shared" si="28"/>
        <v>0.8213545906614802</v>
      </c>
      <c r="AZ11" s="36">
        <f t="shared" si="29"/>
        <v>3.6863132204060962</v>
      </c>
      <c r="BA11" s="35">
        <f t="shared" si="30"/>
        <v>3.6423164092938665</v>
      </c>
      <c r="BB11" s="35">
        <f t="shared" si="31"/>
        <v>1.0480819216470565</v>
      </c>
      <c r="BC11" s="35">
        <f t="shared" si="32"/>
        <v>1.7728798969853299</v>
      </c>
      <c r="BD11" s="35">
        <f t="shared" si="33"/>
        <v>0.82135459066148009</v>
      </c>
      <c r="BE11" s="35">
        <f t="shared" si="34"/>
        <v>1.9706457665726869</v>
      </c>
      <c r="BF11" s="35">
        <f t="shared" si="35"/>
        <v>0.88215783098648015</v>
      </c>
      <c r="BG11" s="40">
        <f t="shared" si="36"/>
        <v>0.78951281173469945</v>
      </c>
      <c r="BH11" s="34">
        <f t="shared" si="37"/>
        <v>2.6075820055055798</v>
      </c>
      <c r="BI11" s="34">
        <f t="shared" si="38"/>
        <v>2.5635851943933505</v>
      </c>
      <c r="BJ11" s="34">
        <f t="shared" si="39"/>
        <v>4.3996811112229306E-2</v>
      </c>
      <c r="BK11" s="39">
        <v>6.8297162685221971E-2</v>
      </c>
      <c r="BL11" s="39">
        <v>2.4300351572992367E-2</v>
      </c>
      <c r="BM11" s="39">
        <v>3.0996094836612596E-3</v>
      </c>
      <c r="BN11" s="34">
        <f t="shared" si="40"/>
        <v>4.3996811112229604E-2</v>
      </c>
      <c r="BO11" s="36">
        <f t="shared" si="41"/>
        <v>0</v>
      </c>
      <c r="BP11" s="38">
        <v>3.6863132204060962</v>
      </c>
      <c r="BQ11" s="37">
        <f t="shared" si="42"/>
        <v>0</v>
      </c>
      <c r="BR11" s="34">
        <f t="shared" si="43"/>
        <v>0.70383374378239461</v>
      </c>
      <c r="BS11" s="34">
        <f t="shared" si="44"/>
        <v>9.4790497410181945E-3</v>
      </c>
      <c r="BT11" s="34">
        <f t="shared" si="45"/>
        <v>6.6716750667203742E-3</v>
      </c>
      <c r="BU11" s="34">
        <f t="shared" si="46"/>
        <v>4.8654742194868903E-3</v>
      </c>
      <c r="BV11" s="34">
        <f t="shared" si="47"/>
        <v>1.0489241830302082E-2</v>
      </c>
      <c r="BW11" s="34">
        <f t="shared" si="48"/>
        <v>0.984645283950211</v>
      </c>
      <c r="BX11" s="34">
        <f t="shared" si="49"/>
        <v>6.6822989881240137E-3</v>
      </c>
      <c r="BY11" s="34">
        <f t="shared" si="50"/>
        <v>0.62728024494522372</v>
      </c>
      <c r="BZ11" s="34">
        <f t="shared" si="51"/>
        <v>3.0996094836612596E-3</v>
      </c>
      <c r="CA11" s="34">
        <f t="shared" si="52"/>
        <v>0.637062153417009</v>
      </c>
      <c r="CB11" s="34">
        <f t="shared" si="53"/>
        <v>-1.1275702593849246E-17</v>
      </c>
      <c r="CC11" s="36">
        <v>3.9859215871691753</v>
      </c>
      <c r="CD11" s="35">
        <f t="shared" si="54"/>
        <v>0.15992156236360397</v>
      </c>
      <c r="CE11" s="34">
        <f t="shared" si="55"/>
        <v>3.3484867794902651</v>
      </c>
      <c r="CF11" s="34">
        <f t="shared" si="56"/>
        <v>2.3223797803166666</v>
      </c>
      <c r="CG11" s="34">
        <f t="shared" si="57"/>
        <v>1.7164442388047652</v>
      </c>
      <c r="CH11" s="34">
        <f t="shared" si="58"/>
        <v>0.402146189450934</v>
      </c>
      <c r="CI11" s="34">
        <f t="shared" si="59"/>
        <v>0.80444286932237707</v>
      </c>
      <c r="CJ11" s="34">
        <f t="shared" si="60"/>
        <v>0.50985518003145414</v>
      </c>
      <c r="CK11" s="34">
        <f t="shared" si="61"/>
        <v>0.69033723963116711</v>
      </c>
      <c r="CL11" s="34">
        <v>3.065675227489379</v>
      </c>
      <c r="CM11" s="34">
        <f t="shared" si="62"/>
        <v>2.1239800154292636</v>
      </c>
      <c r="CN11" s="34">
        <f t="shared" si="63"/>
        <v>1.6129863108441422</v>
      </c>
      <c r="CO11" s="34">
        <v>0.3694535446849701</v>
      </c>
      <c r="CP11" s="34">
        <v>0.78092026110792512</v>
      </c>
      <c r="CQ11" s="34">
        <v>0.46261250505124718</v>
      </c>
      <c r="CR11" s="34">
        <v>0.67129109878402704</v>
      </c>
      <c r="CS11" s="34">
        <v>0.28281155200088592</v>
      </c>
      <c r="CT11" s="34">
        <f t="shared" si="64"/>
        <v>0.19839976488740313</v>
      </c>
      <c r="CU11" s="34">
        <f t="shared" si="65"/>
        <v>0.10345792796062286</v>
      </c>
      <c r="CV11" s="34">
        <v>3.2692644765963917E-2</v>
      </c>
      <c r="CW11" s="34">
        <v>2.3522608214451939E-2</v>
      </c>
      <c r="CX11" s="34">
        <v>4.7242674980207011E-2</v>
      </c>
      <c r="CY11" s="34">
        <v>1.9046140847140076E-2</v>
      </c>
      <c r="CZ11" s="34">
        <v>0.63743480767891059</v>
      </c>
      <c r="DA11" s="34">
        <f t="shared" si="66"/>
        <v>1.1641154953832564</v>
      </c>
      <c r="DB11" s="34">
        <f t="shared" si="67"/>
        <v>0.21554590206090884</v>
      </c>
      <c r="DC11" s="34">
        <v>3.2210425774218438E-3</v>
      </c>
      <c r="DD11" s="34">
        <v>0.21232485948348701</v>
      </c>
      <c r="DE11" s="34">
        <v>0.7422265897652548</v>
      </c>
      <c r="DF11" s="34">
        <v>0.9428009624921927</v>
      </c>
      <c r="DG11" s="34">
        <f t="shared" si="68"/>
        <v>1.6066103376069947</v>
      </c>
      <c r="DH11" s="34">
        <f t="shared" si="69"/>
        <v>2.6960991513904702</v>
      </c>
      <c r="DI11" s="34">
        <v>0.16911630726277507</v>
      </c>
      <c r="DJ11" s="34">
        <v>2.5269828441276951</v>
      </c>
      <c r="DK11" s="34">
        <v>3.3599085265052722</v>
      </c>
      <c r="DL11" s="34">
        <v>0.69817953050953319</v>
      </c>
      <c r="DM11" s="34">
        <f t="shared" si="70"/>
        <v>4.6280892922561438</v>
      </c>
      <c r="DN11" s="34">
        <f t="shared" si="71"/>
        <v>4.792472355901694</v>
      </c>
      <c r="DO11" s="34">
        <f t="shared" si="72"/>
        <v>8.3576834061937416E-2</v>
      </c>
      <c r="DP11" s="34">
        <v>0.26769589655045734</v>
      </c>
      <c r="DQ11" s="34">
        <v>0.18411906248851992</v>
      </c>
      <c r="DR11" s="34">
        <f t="shared" si="73"/>
        <v>5.0931056133069177</v>
      </c>
      <c r="DS11" s="34">
        <f t="shared" si="74"/>
        <v>0.94097250671186761</v>
      </c>
      <c r="DT11" s="34">
        <f t="shared" si="75"/>
        <v>3.8418388008391188E-2</v>
      </c>
      <c r="DU11" s="34">
        <f t="shared" si="76"/>
        <v>3.6150646868085008E-2</v>
      </c>
      <c r="DV11" s="34">
        <f t="shared" si="77"/>
        <v>4.0454133676644668</v>
      </c>
      <c r="DW11" s="34">
        <f t="shared" si="78"/>
        <v>0.17645562450074864</v>
      </c>
      <c r="DX11" s="34">
        <v>3.3315774255095567</v>
      </c>
      <c r="DY11" s="34">
        <v>3.3141732260592587</v>
      </c>
      <c r="DZ11" s="34">
        <v>2.5489018375858321</v>
      </c>
      <c r="EA11" s="34">
        <v>0.26850232369831201</v>
      </c>
      <c r="EB11" s="34">
        <v>1.033773712171739</v>
      </c>
      <c r="EC11" s="34">
        <v>1.7404199450298134E-2</v>
      </c>
      <c r="ED11" s="34">
        <v>1.4525740087497256E-2</v>
      </c>
      <c r="EE11" s="34">
        <v>4.1582825014816983E-3</v>
      </c>
      <c r="EF11" s="34">
        <v>7.0367418642825752E-3</v>
      </c>
      <c r="EG11" s="34">
        <v>0.7138359421549102</v>
      </c>
      <c r="EH11" s="34">
        <v>0.74197948151434767</v>
      </c>
      <c r="EI11" s="34">
        <v>0.36652420642972222</v>
      </c>
      <c r="EJ11" s="34">
        <v>0.3383806670702848</v>
      </c>
      <c r="EK11" s="34">
        <f t="shared" si="79"/>
        <v>0.19271736800148109</v>
      </c>
      <c r="EL11" s="34">
        <v>0.60779715015336877</v>
      </c>
      <c r="EM11" s="34">
        <v>7.6712827472374498E-2</v>
      </c>
      <c r="EN11" s="34">
        <v>0.41507978215188768</v>
      </c>
      <c r="EO11" s="34">
        <v>4.4750387283052015E-2</v>
      </c>
      <c r="EP11" s="34">
        <v>0.96738915227255495</v>
      </c>
      <c r="EQ11" s="34">
        <v>1.5146758073494022</v>
      </c>
      <c r="ER11" s="34">
        <v>3.7402934070877731</v>
      </c>
      <c r="ES11" s="34">
        <v>3.1930067520109255</v>
      </c>
      <c r="ET11" s="34">
        <f t="shared" si="80"/>
        <v>4.8200828665370796</v>
      </c>
      <c r="EU11" s="34">
        <f t="shared" si="81"/>
        <v>4.5721978731172319</v>
      </c>
      <c r="EV11" s="34">
        <f t="shared" si="82"/>
        <v>4.3794782197172895</v>
      </c>
      <c r="EW11" s="34">
        <f t="shared" si="83"/>
        <v>0.90858981909239744</v>
      </c>
      <c r="EX11" s="34">
        <f t="shared" si="84"/>
        <v>9.4778364299910253E-2</v>
      </c>
      <c r="EY11" s="34">
        <f t="shared" si="85"/>
        <v>8.6114656873128803E-2</v>
      </c>
      <c r="FA11" s="34">
        <v>2.9208999999999996</v>
      </c>
      <c r="FB11" s="34">
        <v>1.0523</v>
      </c>
      <c r="FC11" s="34">
        <v>3.9733000000000001</v>
      </c>
      <c r="FD11" s="34">
        <f t="shared" si="86"/>
        <v>0.26484282586263308</v>
      </c>
      <c r="FE11" s="34">
        <v>5.4100000000000002E-2</v>
      </c>
      <c r="FF11" s="34">
        <v>1.7616000000000001</v>
      </c>
      <c r="FG11" s="34">
        <v>4.5738000000000003</v>
      </c>
      <c r="FH11" s="34">
        <v>0.78069999999999995</v>
      </c>
      <c r="FI11" s="34">
        <v>5.3545000000000007</v>
      </c>
      <c r="FJ11" s="34">
        <f t="shared" si="87"/>
        <v>0.145802595947334</v>
      </c>
      <c r="FK11" s="34">
        <v>4.0500000000000001E-2</v>
      </c>
      <c r="FL11" s="34">
        <v>0.15240000000000001</v>
      </c>
      <c r="FM11" s="34">
        <v>6.9824000000000002</v>
      </c>
      <c r="FN11" s="34">
        <v>0.64749999999999996</v>
      </c>
      <c r="FO11" s="34">
        <v>5.7103999999999999</v>
      </c>
      <c r="FP11" s="34">
        <v>0.62450000000000006</v>
      </c>
      <c r="FQ11" s="34">
        <f t="shared" si="88"/>
        <v>1.3139631162965748</v>
      </c>
      <c r="FR11" s="34">
        <f t="shared" si="89"/>
        <v>2.1826306141154904E-2</v>
      </c>
      <c r="FS11" s="34">
        <f t="shared" si="90"/>
        <v>2.8678961234474967E-2</v>
      </c>
      <c r="FT11" s="34">
        <v>2.6120000000000001</v>
      </c>
      <c r="FU11" s="34">
        <v>0.79420000000000002</v>
      </c>
      <c r="FV11" s="34">
        <v>3.4061000000000003</v>
      </c>
      <c r="FW11" s="34">
        <f t="shared" si="91"/>
        <v>0.23316990105986315</v>
      </c>
      <c r="FX11" s="34">
        <v>8.0000000000000004E-4</v>
      </c>
      <c r="FY11" s="34">
        <v>0.31980000000000003</v>
      </c>
      <c r="FZ11" s="34">
        <v>4.0871000000000004</v>
      </c>
      <c r="GA11" s="34">
        <v>0.66060000000000008</v>
      </c>
      <c r="GB11" s="34">
        <v>3.0885000000000002</v>
      </c>
      <c r="GC11" s="34">
        <v>0.33799999999999997</v>
      </c>
      <c r="GD11" s="34">
        <f t="shared" si="92"/>
        <v>1.2002173083135113</v>
      </c>
      <c r="GE11" s="34">
        <f t="shared" si="93"/>
        <v>7.8246189229527044E-2</v>
      </c>
      <c r="GF11" s="34">
        <f t="shared" si="94"/>
        <v>9.3912430622852608E-2</v>
      </c>
      <c r="GG11" s="32">
        <v>1.957101830424262</v>
      </c>
      <c r="GH11" s="32">
        <v>0.85950254457214115</v>
      </c>
      <c r="GI11" s="32">
        <f t="shared" si="96"/>
        <v>2.8166043749964031</v>
      </c>
      <c r="GJ11" s="32">
        <f t="shared" si="97"/>
        <v>0.30515558102590773</v>
      </c>
      <c r="GK11" s="32">
        <v>-0.38554257313059503</v>
      </c>
      <c r="GL11" s="32">
        <v>0.311882611403064</v>
      </c>
      <c r="GM11" s="32">
        <v>0.69742518453365898</v>
      </c>
    </row>
    <row r="12" spans="1:195" s="52" customFormat="1" ht="15">
      <c r="A12" s="49">
        <v>1982</v>
      </c>
      <c r="B12" s="34">
        <f t="shared" si="0"/>
        <v>3.8428802459259623</v>
      </c>
      <c r="C12" s="34">
        <f t="shared" si="1"/>
        <v>3.7902230614802042</v>
      </c>
      <c r="D12" s="34">
        <f t="shared" si="2"/>
        <v>1.9490371591017555</v>
      </c>
      <c r="E12" s="34">
        <f t="shared" si="3"/>
        <v>0.72276578317254137</v>
      </c>
      <c r="F12" s="34">
        <f t="shared" si="4"/>
        <v>1.1184201192059071</v>
      </c>
      <c r="G12" s="39">
        <f t="shared" si="5"/>
        <v>5.2657184445758377E-2</v>
      </c>
      <c r="H12" s="36">
        <f t="shared" si="6"/>
        <v>1.4532769244997472</v>
      </c>
      <c r="I12" s="47">
        <f t="shared" si="7"/>
        <v>0.66616551890035491</v>
      </c>
      <c r="J12" s="35">
        <f t="shared" si="8"/>
        <v>0.37665554983036215</v>
      </c>
      <c r="K12" s="42">
        <v>0.16342571164546016</v>
      </c>
      <c r="L12" s="42">
        <v>0.24703014412357016</v>
      </c>
      <c r="M12" s="42">
        <v>9.5792316372298788E-3</v>
      </c>
      <c r="N12" s="41">
        <v>0</v>
      </c>
      <c r="O12" s="36">
        <f t="shared" si="9"/>
        <v>2.3896033214262151</v>
      </c>
      <c r="P12" s="47">
        <f t="shared" si="10"/>
        <v>1.2828716402014004</v>
      </c>
      <c r="Q12" s="35">
        <f t="shared" si="11"/>
        <v>0.34611023334217922</v>
      </c>
      <c r="R12" s="35">
        <f t="shared" si="12"/>
        <v>8.8673241832284255E-2</v>
      </c>
      <c r="S12" s="42">
        <v>1.1427100983723086</v>
      </c>
      <c r="T12" s="42">
        <v>0.64098925502830395</v>
      </c>
      <c r="U12" s="41">
        <v>0.47076189232195753</v>
      </c>
      <c r="V12" s="34">
        <f t="shared" si="13"/>
        <v>0.37817387779399109</v>
      </c>
      <c r="W12" s="34">
        <f t="shared" si="14"/>
        <v>0.62182612220600897</v>
      </c>
      <c r="X12" s="39">
        <f t="shared" si="15"/>
        <v>0.34179210785666486</v>
      </c>
      <c r="Y12" s="46">
        <f t="shared" si="16"/>
        <v>0.52113085400508719</v>
      </c>
      <c r="Z12" s="34">
        <f t="shared" si="17"/>
        <v>0.35049424533217627</v>
      </c>
      <c r="AA12" s="34">
        <f t="shared" si="18"/>
        <v>1.472440155582681E-2</v>
      </c>
      <c r="AB12" s="34">
        <f t="shared" si="19"/>
        <v>0.33568328695136451</v>
      </c>
      <c r="AC12" s="45">
        <v>0.35216027849248421</v>
      </c>
      <c r="AD12" s="45">
        <v>0.75268704296391209</v>
      </c>
      <c r="AE12" s="34">
        <f t="shared" si="20"/>
        <v>0.44471438057776791</v>
      </c>
      <c r="AF12" s="44">
        <f t="shared" si="21"/>
        <v>0.67941518392870237</v>
      </c>
      <c r="AG12" s="44">
        <f t="shared" si="22"/>
        <v>0.56423706048331546</v>
      </c>
      <c r="AH12" s="43">
        <v>0.13472361565088781</v>
      </c>
      <c r="AI12" s="42">
        <v>0.26661782995527145</v>
      </c>
      <c r="AJ12" s="40">
        <v>0.32142433756638206</v>
      </c>
      <c r="AK12" s="39">
        <v>1.891654339189115</v>
      </c>
      <c r="AL12" s="42">
        <v>5.7382819912640506E-2</v>
      </c>
      <c r="AM12" s="42">
        <v>0</v>
      </c>
      <c r="AN12" s="41">
        <v>8.8673241832284255E-2</v>
      </c>
      <c r="AO12" s="39">
        <f t="shared" si="23"/>
        <v>0.86632116572816287</v>
      </c>
      <c r="AP12" s="39">
        <v>2.96807689203313E-2</v>
      </c>
      <c r="AQ12" s="39">
        <v>0.25225526261623954</v>
      </c>
      <c r="AR12" s="39">
        <v>0.58438513419159199</v>
      </c>
      <c r="AS12" s="39">
        <f t="shared" si="24"/>
        <v>1.3313265926241862</v>
      </c>
      <c r="AT12" s="33">
        <f t="shared" si="95"/>
        <v>1.5428571428571425</v>
      </c>
      <c r="AU12" s="34">
        <f t="shared" si="25"/>
        <v>0.65479061549520634</v>
      </c>
      <c r="AV12" s="34">
        <v>0.65479061549520667</v>
      </c>
      <c r="AW12" s="34">
        <f t="shared" si="26"/>
        <v>0</v>
      </c>
      <c r="AX12" s="34">
        <f t="shared" si="27"/>
        <v>1.0000000000000004</v>
      </c>
      <c r="AY12" s="34">
        <f t="shared" si="28"/>
        <v>0.86632116572816265</v>
      </c>
      <c r="AZ12" s="36">
        <f t="shared" si="29"/>
        <v>3.8428802459259623</v>
      </c>
      <c r="BA12" s="35">
        <f t="shared" si="30"/>
        <v>3.7902230614802042</v>
      </c>
      <c r="BB12" s="35">
        <f t="shared" si="31"/>
        <v>1.2062467803761772</v>
      </c>
      <c r="BC12" s="35">
        <f t="shared" si="32"/>
        <v>1.7176551153758639</v>
      </c>
      <c r="BD12" s="35">
        <f t="shared" si="33"/>
        <v>0.86632116572816287</v>
      </c>
      <c r="BE12" s="35">
        <f t="shared" si="34"/>
        <v>1.9787179280220868</v>
      </c>
      <c r="BF12" s="35">
        <f t="shared" si="35"/>
        <v>0.9750210457887809</v>
      </c>
      <c r="BG12" s="40">
        <f t="shared" si="36"/>
        <v>0.83648408766933646</v>
      </c>
      <c r="BH12" s="34">
        <f t="shared" si="37"/>
        <v>2.7210668351200651</v>
      </c>
      <c r="BI12" s="34">
        <f t="shared" si="38"/>
        <v>2.6684096506743065</v>
      </c>
      <c r="BJ12" s="34">
        <f t="shared" si="39"/>
        <v>5.265718444575862E-2</v>
      </c>
      <c r="BK12" s="39">
        <v>8.3452897122248182E-2</v>
      </c>
      <c r="BL12" s="39">
        <v>3.0795712676489805E-2</v>
      </c>
      <c r="BM12" s="39">
        <v>4.2221288296728785E-3</v>
      </c>
      <c r="BN12" s="34">
        <f t="shared" si="40"/>
        <v>5.2657184445758377E-2</v>
      </c>
      <c r="BO12" s="36">
        <f t="shared" si="41"/>
        <v>0</v>
      </c>
      <c r="BP12" s="38">
        <v>3.8428802459259623</v>
      </c>
      <c r="BQ12" s="37">
        <f t="shared" si="42"/>
        <v>0</v>
      </c>
      <c r="BR12" s="34">
        <f t="shared" si="43"/>
        <v>0.70402443534080728</v>
      </c>
      <c r="BS12" s="34">
        <f t="shared" si="44"/>
        <v>1.1540848935510235E-2</v>
      </c>
      <c r="BT12" s="34">
        <f t="shared" si="45"/>
        <v>8.12503965517615E-3</v>
      </c>
      <c r="BU12" s="34">
        <f t="shared" si="46"/>
        <v>6.4480594708581102E-3</v>
      </c>
      <c r="BV12" s="34">
        <f t="shared" si="47"/>
        <v>1.4629457738922042E-2</v>
      </c>
      <c r="BW12" s="34">
        <f t="shared" si="48"/>
        <v>0.97892248279021987</v>
      </c>
      <c r="BX12" s="34">
        <f t="shared" si="49"/>
        <v>9.5792316372298788E-3</v>
      </c>
      <c r="BY12" s="34">
        <f t="shared" si="50"/>
        <v>0.64098925502830395</v>
      </c>
      <c r="BZ12" s="34">
        <f t="shared" si="51"/>
        <v>4.2221288296728785E-3</v>
      </c>
      <c r="CA12" s="34">
        <f t="shared" si="52"/>
        <v>0.65479061549520667</v>
      </c>
      <c r="CB12" s="34">
        <f t="shared" si="53"/>
        <v>-3.2959746043559335E-17</v>
      </c>
      <c r="CC12" s="36">
        <v>4.0914701850091433</v>
      </c>
      <c r="CD12" s="35">
        <f t="shared" si="54"/>
        <v>0.15417609803450932</v>
      </c>
      <c r="CE12" s="34">
        <f t="shared" si="55"/>
        <v>3.460663276659901</v>
      </c>
      <c r="CF12" s="34">
        <f t="shared" si="56"/>
        <v>2.3819331784255739</v>
      </c>
      <c r="CG12" s="34">
        <f t="shared" si="57"/>
        <v>1.7904124317084857</v>
      </c>
      <c r="CH12" s="34">
        <f t="shared" si="58"/>
        <v>0.39461982880924917</v>
      </c>
      <c r="CI12" s="34">
        <f t="shared" si="59"/>
        <v>0.83340851889986123</v>
      </c>
      <c r="CJ12" s="34">
        <f t="shared" si="60"/>
        <v>0.56238408399937545</v>
      </c>
      <c r="CK12" s="34">
        <f t="shared" si="61"/>
        <v>0.71168233347415855</v>
      </c>
      <c r="CL12" s="34">
        <v>3.171337676613514</v>
      </c>
      <c r="CM12" s="34">
        <f t="shared" si="62"/>
        <v>2.177495071116744</v>
      </c>
      <c r="CN12" s="34">
        <f t="shared" si="63"/>
        <v>1.684215616340313</v>
      </c>
      <c r="CO12" s="34">
        <v>0.36171426451692279</v>
      </c>
      <c r="CP12" s="34">
        <v>0.80891171656075123</v>
      </c>
      <c r="CQ12" s="34">
        <v>0.51358963526263912</v>
      </c>
      <c r="CR12" s="34">
        <v>0.69037301084354319</v>
      </c>
      <c r="CS12" s="34">
        <v>0.28932560004638713</v>
      </c>
      <c r="CT12" s="34">
        <f t="shared" si="64"/>
        <v>0.20443810730882983</v>
      </c>
      <c r="CU12" s="34">
        <f t="shared" si="65"/>
        <v>0.10619681536817271</v>
      </c>
      <c r="CV12" s="34">
        <v>3.2905564292326363E-2</v>
      </c>
      <c r="CW12" s="34">
        <v>2.4496802339109971E-2</v>
      </c>
      <c r="CX12" s="34">
        <v>4.8794448736736384E-2</v>
      </c>
      <c r="CY12" s="34">
        <v>2.1309322630615406E-2</v>
      </c>
      <c r="CZ12" s="34">
        <v>0.63080690834924169</v>
      </c>
      <c r="DA12" s="34">
        <f t="shared" si="66"/>
        <v>1.1931812218262166</v>
      </c>
      <c r="DB12" s="34">
        <f t="shared" si="67"/>
        <v>0.22682755949866215</v>
      </c>
      <c r="DC12" s="34">
        <v>3.465180960428109E-3</v>
      </c>
      <c r="DD12" s="34">
        <v>0.22336237853823404</v>
      </c>
      <c r="DE12" s="34">
        <v>0.78920187297563715</v>
      </c>
      <c r="DF12" s="34">
        <v>0.99366532882692482</v>
      </c>
      <c r="DG12" s="34">
        <f t="shared" si="68"/>
        <v>1.6762494719053653</v>
      </c>
      <c r="DH12" s="34">
        <f t="shared" si="69"/>
        <v>2.8494886283622023</v>
      </c>
      <c r="DI12" s="34">
        <v>0.17032389804252923</v>
      </c>
      <c r="DJ12" s="34">
        <v>2.6791647303196728</v>
      </c>
      <c r="DK12" s="34">
        <v>3.5320727714406428</v>
      </c>
      <c r="DL12" s="34">
        <v>0.72806664554288125</v>
      </c>
      <c r="DM12" s="34">
        <f t="shared" si="70"/>
        <v>4.8667286195693507</v>
      </c>
      <c r="DN12" s="34">
        <f t="shared" si="71"/>
        <v>5.0329569778904384</v>
      </c>
      <c r="DO12" s="34">
        <f t="shared" si="72"/>
        <v>6.9174764117729881E-2</v>
      </c>
      <c r="DP12" s="34">
        <v>0.267656668074919</v>
      </c>
      <c r="DQ12" s="34">
        <v>0.19848190395718912</v>
      </c>
      <c r="DR12" s="34">
        <f t="shared" si="73"/>
        <v>5.2513638721571558</v>
      </c>
      <c r="DS12" s="34">
        <f t="shared" si="74"/>
        <v>0.95840949140380172</v>
      </c>
      <c r="DT12" s="34">
        <f t="shared" si="75"/>
        <v>3.943643961772602E-2</v>
      </c>
      <c r="DU12" s="34">
        <f t="shared" si="76"/>
        <v>3.7796258036801533E-2</v>
      </c>
      <c r="DV12" s="34">
        <f t="shared" si="77"/>
        <v>3.9413468333333386</v>
      </c>
      <c r="DW12" s="34">
        <f t="shared" si="78"/>
        <v>0.17615722760293467</v>
      </c>
      <c r="DX12" s="34">
        <v>3.2470501021517317</v>
      </c>
      <c r="DY12" s="34">
        <v>3.2304224499891872</v>
      </c>
      <c r="DZ12" s="34">
        <v>2.48593247636604</v>
      </c>
      <c r="EA12" s="34">
        <v>0.27483705217107168</v>
      </c>
      <c r="EB12" s="34">
        <v>1.0193270257942193</v>
      </c>
      <c r="EC12" s="34">
        <v>1.6627652162544606E-2</v>
      </c>
      <c r="ED12" s="34">
        <v>1.438232825220735E-2</v>
      </c>
      <c r="EE12" s="34">
        <v>4.5206655200105642E-3</v>
      </c>
      <c r="EF12" s="34">
        <v>6.7659894303478164E-3</v>
      </c>
      <c r="EG12" s="34">
        <v>0.69429673118160673</v>
      </c>
      <c r="EH12" s="34">
        <v>0.74781528732786717</v>
      </c>
      <c r="EI12" s="34">
        <v>0.38679106361483923</v>
      </c>
      <c r="EJ12" s="34">
        <v>0.33327250746857873</v>
      </c>
      <c r="EK12" s="34">
        <f t="shared" si="79"/>
        <v>0.18230749396766821</v>
      </c>
      <c r="EL12" s="34">
        <v>0.6280733308780857</v>
      </c>
      <c r="EM12" s="34">
        <v>0.10063733879407316</v>
      </c>
      <c r="EN12" s="34">
        <v>0.44576583691041749</v>
      </c>
      <c r="EO12" s="34">
        <v>3.7489104700804736E-2</v>
      </c>
      <c r="EP12" s="34">
        <v>0.97971505138574899</v>
      </c>
      <c r="EQ12" s="34">
        <v>1.4906232982153271</v>
      </c>
      <c r="ER12" s="34">
        <v>3.6909042678834725</v>
      </c>
      <c r="ES12" s="34">
        <v>3.1799960210538942</v>
      </c>
      <c r="ET12" s="34">
        <f t="shared" si="80"/>
        <v>4.7387533901614418</v>
      </c>
      <c r="EU12" s="34">
        <f t="shared" si="81"/>
        <v>4.5393615437470398</v>
      </c>
      <c r="EV12" s="34">
        <f t="shared" si="82"/>
        <v>4.3570530491893944</v>
      </c>
      <c r="EW12" s="34">
        <f t="shared" si="83"/>
        <v>0.91945131777388323</v>
      </c>
      <c r="EX12" s="34">
        <f t="shared" si="84"/>
        <v>0.10230902214820399</v>
      </c>
      <c r="EY12" s="34">
        <f t="shared" si="85"/>
        <v>9.406816523432357E-2</v>
      </c>
      <c r="FA12" s="34">
        <v>2.9608999999999996</v>
      </c>
      <c r="FB12" s="34">
        <v>0.98540000000000005</v>
      </c>
      <c r="FC12" s="34">
        <v>3.9462000000000002</v>
      </c>
      <c r="FD12" s="34">
        <f t="shared" si="86"/>
        <v>0.24970858040646698</v>
      </c>
      <c r="FE12" s="34">
        <v>6.5700000000000008E-2</v>
      </c>
      <c r="FF12" s="34">
        <v>1.7568000000000001</v>
      </c>
      <c r="FG12" s="34">
        <v>4.7425999999999995</v>
      </c>
      <c r="FH12" s="34">
        <v>0.76080000000000003</v>
      </c>
      <c r="FI12" s="34">
        <v>5.5034000000000001</v>
      </c>
      <c r="FJ12" s="34">
        <f t="shared" si="87"/>
        <v>0.13824181415125195</v>
      </c>
      <c r="FK12" s="34">
        <v>4.3299999999999998E-2</v>
      </c>
      <c r="FL12" s="34">
        <v>0.16839999999999999</v>
      </c>
      <c r="FM12" s="34">
        <v>7.3658000000000001</v>
      </c>
      <c r="FN12" s="34">
        <v>0.67249999999999999</v>
      </c>
      <c r="FO12" s="34">
        <v>6.0008000000000008</v>
      </c>
      <c r="FP12" s="34">
        <v>0.6925</v>
      </c>
      <c r="FQ12" s="34">
        <f t="shared" si="88"/>
        <v>1.3490229116682846</v>
      </c>
      <c r="FR12" s="34">
        <f t="shared" si="89"/>
        <v>2.2862418203046513E-2</v>
      </c>
      <c r="FS12" s="34">
        <f t="shared" si="90"/>
        <v>3.0841925972051796E-2</v>
      </c>
      <c r="FT12" s="34">
        <v>2.7143000000000002</v>
      </c>
      <c r="FU12" s="34">
        <v>0.76760000000000006</v>
      </c>
      <c r="FV12" s="34">
        <v>3.4819</v>
      </c>
      <c r="FW12" s="34">
        <f t="shared" si="91"/>
        <v>0.22045434963669264</v>
      </c>
      <c r="FX12" s="34">
        <v>2.7000000000000001E-3</v>
      </c>
      <c r="FY12" s="34">
        <v>0.34520000000000001</v>
      </c>
      <c r="FZ12" s="34">
        <v>4.3036000000000003</v>
      </c>
      <c r="GA12" s="34">
        <v>0.68620000000000003</v>
      </c>
      <c r="GB12" s="34">
        <v>3.2437</v>
      </c>
      <c r="GC12" s="34">
        <v>0.37369999999999998</v>
      </c>
      <c r="GD12" s="34">
        <f t="shared" si="92"/>
        <v>1.2369510232237297</v>
      </c>
      <c r="GE12" s="34">
        <f t="shared" si="93"/>
        <v>8.0211915605539544E-2</v>
      </c>
      <c r="GF12" s="34">
        <f t="shared" si="94"/>
        <v>9.9218211083007588E-2</v>
      </c>
      <c r="GG12" s="32">
        <v>2.136042870085026</v>
      </c>
      <c r="GH12" s="32">
        <v>0.89730220357412716</v>
      </c>
      <c r="GI12" s="32">
        <f t="shared" si="96"/>
        <v>3.0333450736591532</v>
      </c>
      <c r="GJ12" s="32">
        <f t="shared" si="97"/>
        <v>0.2958127683414874</v>
      </c>
      <c r="GK12" s="32">
        <v>-0.3835448347207554</v>
      </c>
      <c r="GL12" s="32">
        <v>0.34945255864953451</v>
      </c>
      <c r="GM12" s="32">
        <v>0.73299739337028991</v>
      </c>
    </row>
    <row r="13" spans="1:195" ht="15">
      <c r="A13" s="49">
        <v>1983</v>
      </c>
      <c r="B13" s="34">
        <f t="shared" si="0"/>
        <v>3.9374061163753229</v>
      </c>
      <c r="C13" s="34">
        <f t="shared" si="1"/>
        <v>3.8741418207081271</v>
      </c>
      <c r="D13" s="34">
        <f t="shared" si="2"/>
        <v>1.9269545843142162</v>
      </c>
      <c r="E13" s="34">
        <f t="shared" si="3"/>
        <v>0.78845361704258476</v>
      </c>
      <c r="F13" s="34">
        <f t="shared" si="4"/>
        <v>1.1587336193513258</v>
      </c>
      <c r="G13" s="39">
        <f t="shared" si="5"/>
        <v>6.3264295667196518E-2</v>
      </c>
      <c r="H13" s="36">
        <f t="shared" si="6"/>
        <v>1.6128866454448523</v>
      </c>
      <c r="I13" s="47">
        <f t="shared" si="7"/>
        <v>0.74808876450939721</v>
      </c>
      <c r="J13" s="35">
        <f t="shared" si="8"/>
        <v>0.42097485649621774</v>
      </c>
      <c r="K13" s="42">
        <v>0.16997709168040864</v>
      </c>
      <c r="L13" s="42">
        <v>0.27384593275882885</v>
      </c>
      <c r="M13" s="42">
        <v>1.2108336119868064E-2</v>
      </c>
      <c r="N13" s="41">
        <v>0</v>
      </c>
      <c r="O13" s="36">
        <f t="shared" si="9"/>
        <v>2.3245194709304706</v>
      </c>
      <c r="P13" s="47">
        <f t="shared" si="10"/>
        <v>1.178865819804819</v>
      </c>
      <c r="Q13" s="35">
        <f t="shared" si="11"/>
        <v>0.36747876054636702</v>
      </c>
      <c r="R13" s="35">
        <f t="shared" si="12"/>
        <v>0.10254149227398301</v>
      </c>
      <c r="S13" s="42">
        <v>1.1406528948879333</v>
      </c>
      <c r="T13" s="42">
        <v>0.62738659698527288</v>
      </c>
      <c r="U13" s="41">
        <v>0.4650194965826317</v>
      </c>
      <c r="V13" s="34">
        <f t="shared" si="13"/>
        <v>0.40963177223121583</v>
      </c>
      <c r="W13" s="34">
        <f t="shared" si="14"/>
        <v>0.59036822776878417</v>
      </c>
      <c r="X13" s="39">
        <f t="shared" si="15"/>
        <v>0.38822335025380711</v>
      </c>
      <c r="Y13" s="46">
        <f t="shared" si="16"/>
        <v>0.53392469435964385</v>
      </c>
      <c r="Z13" s="34">
        <f t="shared" si="17"/>
        <v>0.36319458403700328</v>
      </c>
      <c r="AA13" s="34">
        <f t="shared" si="18"/>
        <v>1.8934217447313696E-2</v>
      </c>
      <c r="AB13" s="34">
        <f t="shared" si="19"/>
        <v>0.33551465857157436</v>
      </c>
      <c r="AC13" s="45">
        <v>0.4</v>
      </c>
      <c r="AD13" s="45">
        <v>0.8</v>
      </c>
      <c r="AE13" s="34">
        <f t="shared" si="20"/>
        <v>0.42716102768259956</v>
      </c>
      <c r="AF13" s="44">
        <f t="shared" si="21"/>
        <v>0.64642082949129065</v>
      </c>
      <c r="AG13" s="44">
        <f t="shared" si="22"/>
        <v>0.5343156260462778</v>
      </c>
      <c r="AH13" s="43">
        <v>0.15153753062743908</v>
      </c>
      <c r="AI13" s="42">
        <v>0.30011942907917238</v>
      </c>
      <c r="AJ13" s="40">
        <v>0.3367966573359733</v>
      </c>
      <c r="AK13" s="39">
        <v>1.870221911273493</v>
      </c>
      <c r="AL13" s="42">
        <v>5.673267304072311E-2</v>
      </c>
      <c r="AM13" s="42">
        <v>0</v>
      </c>
      <c r="AN13" s="41">
        <v>0.10254149227398301</v>
      </c>
      <c r="AO13" s="39">
        <f t="shared" si="23"/>
        <v>0.88621503539693336</v>
      </c>
      <c r="AP13" s="39">
        <v>2.9344486055546438E-2</v>
      </c>
      <c r="AQ13" s="39">
        <v>0.28351059582352722</v>
      </c>
      <c r="AR13" s="39">
        <v>0.57335995351785962</v>
      </c>
      <c r="AS13" s="39">
        <f t="shared" si="24"/>
        <v>1.38739151114633</v>
      </c>
      <c r="AT13" s="33">
        <f t="shared" si="95"/>
        <v>1.6285714285714281</v>
      </c>
      <c r="AU13" s="34">
        <f t="shared" si="25"/>
        <v>0.64503511797183499</v>
      </c>
      <c r="AV13" s="34">
        <v>0.64503511797183566</v>
      </c>
      <c r="AW13" s="34">
        <f t="shared" si="26"/>
        <v>0</v>
      </c>
      <c r="AX13" s="34">
        <f t="shared" si="27"/>
        <v>1.0000000000000011</v>
      </c>
      <c r="AY13" s="34">
        <f t="shared" si="28"/>
        <v>0.88621503539693414</v>
      </c>
      <c r="AZ13" s="36">
        <f t="shared" si="29"/>
        <v>3.9374061163753229</v>
      </c>
      <c r="BA13" s="35">
        <f t="shared" si="30"/>
        <v>3.8741418207081262</v>
      </c>
      <c r="BB13" s="35">
        <f t="shared" si="31"/>
        <v>1.3390407126860235</v>
      </c>
      <c r="BC13" s="35">
        <f t="shared" si="32"/>
        <v>1.6488860726251691</v>
      </c>
      <c r="BD13" s="35">
        <f t="shared" si="33"/>
        <v>0.88621503539693336</v>
      </c>
      <c r="BE13" s="35">
        <f t="shared" si="34"/>
        <v>1.9562990703697627</v>
      </c>
      <c r="BF13" s="35">
        <f t="shared" si="35"/>
        <v>1.071964212866112</v>
      </c>
      <c r="BG13" s="40">
        <f t="shared" si="36"/>
        <v>0.84587853747225128</v>
      </c>
      <c r="BH13" s="34">
        <f t="shared" si="37"/>
        <v>2.8018903387930925</v>
      </c>
      <c r="BI13" s="34">
        <f t="shared" si="38"/>
        <v>2.7386260431258957</v>
      </c>
      <c r="BJ13" s="34">
        <f t="shared" si="39"/>
        <v>6.3264295667196713E-2</v>
      </c>
      <c r="BK13" s="39">
        <v>0.10075372133974471</v>
      </c>
      <c r="BL13" s="39">
        <v>3.7489425672548184E-2</v>
      </c>
      <c r="BM13" s="39">
        <v>5.5401848666946493E-3</v>
      </c>
      <c r="BN13" s="34">
        <f t="shared" si="40"/>
        <v>6.3264295667196518E-2</v>
      </c>
      <c r="BO13" s="36">
        <f t="shared" si="41"/>
        <v>0</v>
      </c>
      <c r="BP13" s="38">
        <v>3.9374061163753229</v>
      </c>
      <c r="BQ13" s="37">
        <f t="shared" si="42"/>
        <v>0</v>
      </c>
      <c r="BR13" s="34">
        <f t="shared" si="43"/>
        <v>0.70689875845209049</v>
      </c>
      <c r="BS13" s="34">
        <f t="shared" si="44"/>
        <v>1.3689136480188208E-2</v>
      </c>
      <c r="BT13" s="34">
        <f t="shared" si="45"/>
        <v>9.6768335821262649E-3</v>
      </c>
      <c r="BU13" s="34">
        <f t="shared" si="46"/>
        <v>8.5889662629757037E-3</v>
      </c>
      <c r="BV13" s="34">
        <f t="shared" si="47"/>
        <v>1.8771592092442869E-2</v>
      </c>
      <c r="BW13" s="34">
        <f t="shared" si="48"/>
        <v>0.97263944164458138</v>
      </c>
      <c r="BX13" s="34">
        <f t="shared" si="49"/>
        <v>1.2108336119868064E-2</v>
      </c>
      <c r="BY13" s="34">
        <f t="shared" si="50"/>
        <v>0.62738659698527288</v>
      </c>
      <c r="BZ13" s="34">
        <f t="shared" si="51"/>
        <v>5.5401848666946493E-3</v>
      </c>
      <c r="CA13" s="34">
        <f t="shared" si="52"/>
        <v>0.64503511797183566</v>
      </c>
      <c r="CB13" s="34">
        <f t="shared" si="53"/>
        <v>1.0408340855860843E-16</v>
      </c>
      <c r="CC13" s="36">
        <v>4.0264804395351295</v>
      </c>
      <c r="CD13" s="35">
        <f t="shared" si="54"/>
        <v>0.14104194639625553</v>
      </c>
      <c r="CE13" s="34">
        <f t="shared" si="55"/>
        <v>3.4585778012166442</v>
      </c>
      <c r="CF13" s="34">
        <f t="shared" si="56"/>
        <v>2.3097178565593857</v>
      </c>
      <c r="CG13" s="34">
        <f t="shared" si="57"/>
        <v>1.8686457639678284</v>
      </c>
      <c r="CH13" s="34">
        <f t="shared" si="58"/>
        <v>0.39550414344059687</v>
      </c>
      <c r="CI13" s="34">
        <f t="shared" si="59"/>
        <v>0.85870468325614568</v>
      </c>
      <c r="CJ13" s="34">
        <f t="shared" si="60"/>
        <v>0.61443693727108584</v>
      </c>
      <c r="CK13" s="34">
        <f t="shared" si="61"/>
        <v>0.71978581931057017</v>
      </c>
      <c r="CL13" s="34">
        <v>3.1761440712935674</v>
      </c>
      <c r="CM13" s="34">
        <f t="shared" si="62"/>
        <v>2.1090650220552196</v>
      </c>
      <c r="CN13" s="34">
        <f t="shared" si="63"/>
        <v>1.7617707662780471</v>
      </c>
      <c r="CO13" s="34">
        <v>0.36224988134299008</v>
      </c>
      <c r="CP13" s="34">
        <v>0.83265109241749447</v>
      </c>
      <c r="CQ13" s="34">
        <v>0.56686979251756242</v>
      </c>
      <c r="CR13" s="34">
        <v>0.69469171703969945</v>
      </c>
      <c r="CS13" s="34">
        <v>0.28243372992307669</v>
      </c>
      <c r="CT13" s="34">
        <f t="shared" si="64"/>
        <v>0.20065283450416599</v>
      </c>
      <c r="CU13" s="34">
        <f t="shared" si="65"/>
        <v>0.10687499768978148</v>
      </c>
      <c r="CV13" s="34">
        <v>3.325426209760679E-2</v>
      </c>
      <c r="CW13" s="34">
        <v>2.6053590838651264E-2</v>
      </c>
      <c r="CX13" s="34">
        <v>4.7567144753523423E-2</v>
      </c>
      <c r="CY13" s="34">
        <v>2.5094102270870774E-2</v>
      </c>
      <c r="CZ13" s="34">
        <v>0.56790263831848509</v>
      </c>
      <c r="DA13" s="34">
        <f t="shared" si="66"/>
        <v>1.1602084706988152</v>
      </c>
      <c r="DB13" s="34">
        <f t="shared" si="67"/>
        <v>0.22997320699232152</v>
      </c>
      <c r="DC13" s="34">
        <v>3.6041496487502042E-3</v>
      </c>
      <c r="DD13" s="34">
        <v>0.22636905734357132</v>
      </c>
      <c r="DE13" s="34">
        <v>0.82227903937265157</v>
      </c>
      <c r="DF13" s="34">
        <v>0.91324652834504105</v>
      </c>
      <c r="DG13" s="34">
        <f t="shared" si="68"/>
        <v>1.6283262538800853</v>
      </c>
      <c r="DH13" s="34">
        <f t="shared" si="69"/>
        <v>2.9189104721450736</v>
      </c>
      <c r="DI13" s="34">
        <v>0.15809720633883351</v>
      </c>
      <c r="DJ13" s="34">
        <v>2.7608132658062403</v>
      </c>
      <c r="DK13" s="34">
        <v>3.6339901976801179</v>
      </c>
      <c r="DL13" s="34">
        <v>0.77358454500898544</v>
      </c>
      <c r="DM13" s="34">
        <f t="shared" si="70"/>
        <v>5.0175294431052233</v>
      </c>
      <c r="DN13" s="34">
        <f t="shared" si="71"/>
        <v>5.1760550563633396</v>
      </c>
      <c r="DO13" s="34">
        <f t="shared" si="72"/>
        <v>5.6116810978598247E-2</v>
      </c>
      <c r="DP13" s="34">
        <v>0.26267701355987583</v>
      </c>
      <c r="DQ13" s="34">
        <v>0.20656020258127758</v>
      </c>
      <c r="DR13" s="34">
        <f t="shared" si="73"/>
        <v>5.0982525811382864</v>
      </c>
      <c r="DS13" s="34">
        <f t="shared" si="74"/>
        <v>1.015260616061451</v>
      </c>
      <c r="DT13" s="34">
        <f t="shared" si="75"/>
        <v>3.9906878951632585E-2</v>
      </c>
      <c r="DU13" s="34">
        <f t="shared" si="76"/>
        <v>4.0515882509524252E-2</v>
      </c>
      <c r="DV13" s="34">
        <f t="shared" si="77"/>
        <v>3.9505905659095006</v>
      </c>
      <c r="DW13" s="34">
        <f t="shared" si="78"/>
        <v>0.17438599496344906</v>
      </c>
      <c r="DX13" s="34">
        <v>3.2616628993801573</v>
      </c>
      <c r="DY13" s="34">
        <v>3.244571891939271</v>
      </c>
      <c r="DZ13" s="34">
        <v>2.4803376241457529</v>
      </c>
      <c r="EA13" s="34">
        <v>0.29027580753791843</v>
      </c>
      <c r="EB13" s="34">
        <v>1.0545100753314367</v>
      </c>
      <c r="EC13" s="34">
        <v>1.7091007440886333E-2</v>
      </c>
      <c r="ED13" s="34">
        <v>1.4446139835328019E-2</v>
      </c>
      <c r="EE13" s="34">
        <v>4.8560313636185565E-3</v>
      </c>
      <c r="EF13" s="34">
        <v>7.5008989691768687E-3</v>
      </c>
      <c r="EG13" s="34">
        <v>0.68892766652934356</v>
      </c>
      <c r="EH13" s="34">
        <v>0.75792831547188166</v>
      </c>
      <c r="EI13" s="34">
        <v>0.41715142220537677</v>
      </c>
      <c r="EJ13" s="34">
        <v>0.34815077326283861</v>
      </c>
      <c r="EK13" s="34">
        <f t="shared" si="79"/>
        <v>0.1884506730494856</v>
      </c>
      <c r="EL13" s="34">
        <v>0.68718106310506943</v>
      </c>
      <c r="EM13" s="34">
        <v>0.1395056513979461</v>
      </c>
      <c r="EN13" s="34">
        <v>0.49873039005558384</v>
      </c>
      <c r="EO13" s="34">
        <v>4.2837781907795761E-2</v>
      </c>
      <c r="EP13" s="34">
        <v>0.9845967465450014</v>
      </c>
      <c r="EQ13" s="34">
        <v>1.4940263746125042</v>
      </c>
      <c r="ER13" s="34">
        <v>3.8631970603241097</v>
      </c>
      <c r="ES13" s="34">
        <v>3.3537674322566069</v>
      </c>
      <c r="ET13" s="34">
        <f t="shared" si="80"/>
        <v>4.7467384540654667</v>
      </c>
      <c r="EU13" s="34">
        <f t="shared" si="81"/>
        <v>4.7639291798200594</v>
      </c>
      <c r="EV13" s="34">
        <f t="shared" si="82"/>
        <v>4.5754803214310238</v>
      </c>
      <c r="EW13" s="34">
        <f t="shared" si="83"/>
        <v>0.96392088287742828</v>
      </c>
      <c r="EX13" s="34">
        <f t="shared" si="84"/>
        <v>0.10900066332262168</v>
      </c>
      <c r="EY13" s="34">
        <f t="shared" si="85"/>
        <v>0.1050680156241668</v>
      </c>
      <c r="FA13" s="34">
        <v>3.0167999999999999</v>
      </c>
      <c r="FB13" s="34">
        <v>0.90290000000000004</v>
      </c>
      <c r="FC13" s="34">
        <v>3.9197000000000002</v>
      </c>
      <c r="FD13" s="34">
        <f t="shared" si="86"/>
        <v>0.23034926142306808</v>
      </c>
      <c r="FE13" s="34">
        <v>6.83E-2</v>
      </c>
      <c r="FF13" s="34">
        <v>1.7390000000000001</v>
      </c>
      <c r="FG13" s="34">
        <v>4.8841999999999999</v>
      </c>
      <c r="FH13" s="34">
        <v>0.72299999999999998</v>
      </c>
      <c r="FI13" s="34">
        <v>5.6072000000000006</v>
      </c>
      <c r="FJ13" s="34">
        <f t="shared" si="87"/>
        <v>0.12894136110714793</v>
      </c>
      <c r="FK13" s="34">
        <v>4.8899999999999999E-2</v>
      </c>
      <c r="FL13" s="34">
        <v>0.18170000000000003</v>
      </c>
      <c r="FM13" s="34">
        <v>7.9011000000000005</v>
      </c>
      <c r="FN13" s="34">
        <v>0.70469999999999999</v>
      </c>
      <c r="FO13" s="34">
        <v>6.4298999999999999</v>
      </c>
      <c r="FP13" s="34">
        <v>0.76650000000000007</v>
      </c>
      <c r="FQ13" s="34">
        <f t="shared" si="88"/>
        <v>1.4214957810841442</v>
      </c>
      <c r="FR13" s="34">
        <f t="shared" si="89"/>
        <v>2.2996797914214478E-2</v>
      </c>
      <c r="FS13" s="34">
        <f t="shared" si="90"/>
        <v>3.2689851213500529E-2</v>
      </c>
      <c r="FT13" s="34">
        <v>2.7791000000000001</v>
      </c>
      <c r="FU13" s="34">
        <v>0.73309999999999997</v>
      </c>
      <c r="FV13" s="34">
        <v>3.5122000000000004</v>
      </c>
      <c r="FW13" s="34">
        <f t="shared" si="91"/>
        <v>0.20872957120892885</v>
      </c>
      <c r="FX13" s="34">
        <v>4.4000000000000003E-3</v>
      </c>
      <c r="FY13" s="34">
        <v>0.36479999999999996</v>
      </c>
      <c r="FZ13" s="34">
        <v>4.4512</v>
      </c>
      <c r="GA13" s="34">
        <v>0.70499999999999996</v>
      </c>
      <c r="GB13" s="34">
        <v>3.3500999999999999</v>
      </c>
      <c r="GC13" s="34">
        <v>0.39610000000000001</v>
      </c>
      <c r="GD13" s="34">
        <f t="shared" si="92"/>
        <v>1.2689434973487654</v>
      </c>
      <c r="GE13" s="34">
        <f t="shared" si="93"/>
        <v>8.1955427749820259E-2</v>
      </c>
      <c r="GF13" s="34">
        <f t="shared" si="94"/>
        <v>0.10399680711557098</v>
      </c>
      <c r="GG13" s="32">
        <v>2.1178488089565852</v>
      </c>
      <c r="GH13" s="32">
        <v>0.92360452681248917</v>
      </c>
      <c r="GI13" s="32">
        <f t="shared" si="96"/>
        <v>3.0414533357690745</v>
      </c>
      <c r="GJ13" s="32">
        <f t="shared" si="97"/>
        <v>0.30367210173847453</v>
      </c>
      <c r="GK13" s="32">
        <v>-0.36264585250950965</v>
      </c>
      <c r="GL13" s="32">
        <v>0.36459900940798745</v>
      </c>
      <c r="GM13" s="32">
        <v>0.72724486191749715</v>
      </c>
    </row>
    <row r="14" spans="1:195" ht="15">
      <c r="A14" s="49">
        <v>1984</v>
      </c>
      <c r="B14" s="34">
        <f t="shared" si="0"/>
        <v>3.7428358960443169</v>
      </c>
      <c r="C14" s="34">
        <f t="shared" si="1"/>
        <v>3.6786710632500874</v>
      </c>
      <c r="D14" s="34">
        <f t="shared" si="2"/>
        <v>1.7597544204002924</v>
      </c>
      <c r="E14" s="34">
        <f t="shared" si="3"/>
        <v>0.81769261032639606</v>
      </c>
      <c r="F14" s="34">
        <f t="shared" si="4"/>
        <v>1.1012240325233988</v>
      </c>
      <c r="G14" s="39">
        <f t="shared" si="5"/>
        <v>6.4164832794229396E-2</v>
      </c>
      <c r="H14" s="36">
        <f t="shared" si="6"/>
        <v>1.572939973880604</v>
      </c>
      <c r="I14" s="47">
        <f t="shared" si="7"/>
        <v>0.68317775671174807</v>
      </c>
      <c r="J14" s="35">
        <f t="shared" si="8"/>
        <v>0.43533552198022379</v>
      </c>
      <c r="K14" s="42">
        <v>0.15808105312155363</v>
      </c>
      <c r="L14" s="42">
        <v>0.29634564206707864</v>
      </c>
      <c r="M14" s="42">
        <v>1.3105753989450221E-2</v>
      </c>
      <c r="N14" s="41">
        <v>0</v>
      </c>
      <c r="O14" s="36">
        <f t="shared" si="9"/>
        <v>2.1698959221637129</v>
      </c>
      <c r="P14" s="47">
        <f t="shared" si="10"/>
        <v>1.0765766636885443</v>
      </c>
      <c r="Q14" s="35">
        <f t="shared" si="11"/>
        <v>0.38235708834617227</v>
      </c>
      <c r="R14" s="35">
        <f t="shared" si="12"/>
        <v>0.10443709839820614</v>
      </c>
      <c r="S14" s="42">
        <v>1.0276284756630047</v>
      </c>
      <c r="T14" s="42">
        <v>0.5504060844771016</v>
      </c>
      <c r="U14" s="41">
        <v>0.42110340393221429</v>
      </c>
      <c r="V14" s="34">
        <f t="shared" si="13"/>
        <v>0.42025352368320334</v>
      </c>
      <c r="W14" s="34">
        <f t="shared" si="14"/>
        <v>0.57974647631679666</v>
      </c>
      <c r="X14" s="39">
        <f t="shared" si="15"/>
        <v>0.38822335025380711</v>
      </c>
      <c r="Y14" s="46">
        <f t="shared" si="16"/>
        <v>0.53239507913181716</v>
      </c>
      <c r="Z14" s="34">
        <f t="shared" si="17"/>
        <v>0.38993567616143104</v>
      </c>
      <c r="AA14" s="34">
        <f t="shared" si="18"/>
        <v>2.3257282447009558E-2</v>
      </c>
      <c r="AB14" s="34">
        <f t="shared" si="19"/>
        <v>0.33566461584133267</v>
      </c>
      <c r="AC14" s="45">
        <v>0.4</v>
      </c>
      <c r="AD14" s="45">
        <v>0.8</v>
      </c>
      <c r="AE14" s="34">
        <f t="shared" si="20"/>
        <v>0.42368182568498802</v>
      </c>
      <c r="AF14" s="44">
        <f t="shared" si="21"/>
        <v>0.63463496052586388</v>
      </c>
      <c r="AG14" s="44">
        <f t="shared" si="22"/>
        <v>0.52485799210772965</v>
      </c>
      <c r="AH14" s="43">
        <v>0.15818232358645495</v>
      </c>
      <c r="AI14" s="42">
        <v>0.31306878874773014</v>
      </c>
      <c r="AJ14" s="40">
        <v>0.34644149799221097</v>
      </c>
      <c r="AK14" s="39">
        <v>1.7079443917793702</v>
      </c>
      <c r="AL14" s="42">
        <v>5.1810028620922322E-2</v>
      </c>
      <c r="AM14" s="42">
        <v>0</v>
      </c>
      <c r="AN14" s="41">
        <v>0.10443709839820614</v>
      </c>
      <c r="AO14" s="39">
        <f t="shared" si="23"/>
        <v>0.83870588100363974</v>
      </c>
      <c r="AP14" s="39">
        <v>2.6798290665994297E-2</v>
      </c>
      <c r="AQ14" s="39">
        <v>0.29615292069731652</v>
      </c>
      <c r="AR14" s="39">
        <v>0.5157546696403289</v>
      </c>
      <c r="AS14" s="39">
        <f t="shared" si="24"/>
        <v>1.447504459475071</v>
      </c>
      <c r="AT14" s="33">
        <f t="shared" si="95"/>
        <v>1.7142857142857137</v>
      </c>
      <c r="AU14" s="34">
        <f t="shared" si="25"/>
        <v>0.57192462619299689</v>
      </c>
      <c r="AV14" s="34">
        <v>0.57192462619299733</v>
      </c>
      <c r="AW14" s="34">
        <f t="shared" si="26"/>
        <v>0</v>
      </c>
      <c r="AX14" s="34">
        <f t="shared" si="27"/>
        <v>1.0000000000000007</v>
      </c>
      <c r="AY14" s="34">
        <f t="shared" si="28"/>
        <v>0.83870588100363908</v>
      </c>
      <c r="AZ14" s="36">
        <f t="shared" si="29"/>
        <v>3.7428358960443169</v>
      </c>
      <c r="BA14" s="35">
        <f t="shared" si="30"/>
        <v>3.6786710632500879</v>
      </c>
      <c r="BB14" s="35">
        <f t="shared" si="31"/>
        <v>1.2765943318135253</v>
      </c>
      <c r="BC14" s="35">
        <f t="shared" si="32"/>
        <v>1.5633708504329227</v>
      </c>
      <c r="BD14" s="35">
        <f t="shared" si="33"/>
        <v>0.83870588100363974</v>
      </c>
      <c r="BE14" s="35">
        <f t="shared" si="34"/>
        <v>1.7865527110662867</v>
      </c>
      <c r="BF14" s="35">
        <f t="shared" si="35"/>
        <v>1.1138455310237125</v>
      </c>
      <c r="BG14" s="40">
        <f t="shared" si="36"/>
        <v>0.77827282116008867</v>
      </c>
      <c r="BH14" s="34">
        <f t="shared" si="37"/>
        <v>2.7714785772051544</v>
      </c>
      <c r="BI14" s="34">
        <f t="shared" si="38"/>
        <v>2.707313744410925</v>
      </c>
      <c r="BJ14" s="34">
        <f t="shared" si="39"/>
        <v>6.4164832794229465E-2</v>
      </c>
      <c r="BK14" s="39">
        <v>0.10790242267956567</v>
      </c>
      <c r="BL14" s="39">
        <v>4.373758988533627E-2</v>
      </c>
      <c r="BM14" s="39">
        <v>8.4127877264454729E-3</v>
      </c>
      <c r="BN14" s="34">
        <f t="shared" si="40"/>
        <v>6.4164832794229396E-2</v>
      </c>
      <c r="BO14" s="36">
        <f t="shared" si="41"/>
        <v>0</v>
      </c>
      <c r="BP14" s="38">
        <v>3.7428358960443178</v>
      </c>
      <c r="BQ14" s="37">
        <f t="shared" si="42"/>
        <v>0</v>
      </c>
      <c r="BR14" s="34">
        <f t="shared" si="43"/>
        <v>0.73594885159942147</v>
      </c>
      <c r="BS14" s="34">
        <f t="shared" si="44"/>
        <v>1.6155345857357579E-2</v>
      </c>
      <c r="BT14" s="34">
        <f t="shared" si="45"/>
        <v>1.1889508230913781E-2</v>
      </c>
      <c r="BU14" s="34">
        <f t="shared" si="46"/>
        <v>1.4709609170783559E-2</v>
      </c>
      <c r="BV14" s="34">
        <f t="shared" si="47"/>
        <v>2.2915176911839519E-2</v>
      </c>
      <c r="BW14" s="34">
        <f t="shared" si="48"/>
        <v>0.9623752139173769</v>
      </c>
      <c r="BX14" s="34">
        <f t="shared" si="49"/>
        <v>1.3105753989450221E-2</v>
      </c>
      <c r="BY14" s="34">
        <f t="shared" si="50"/>
        <v>0.5504060844771016</v>
      </c>
      <c r="BZ14" s="34">
        <f t="shared" si="51"/>
        <v>8.4127877264454729E-3</v>
      </c>
      <c r="CA14" s="34">
        <f t="shared" si="52"/>
        <v>0.57192462619299733</v>
      </c>
      <c r="CB14" s="34">
        <f t="shared" si="53"/>
        <v>2.0816681711721685E-17</v>
      </c>
      <c r="CC14" s="36">
        <v>3.7892711699475741</v>
      </c>
      <c r="CD14" s="35">
        <f t="shared" si="54"/>
        <v>0.12661300528769401</v>
      </c>
      <c r="CE14" s="34">
        <f t="shared" si="55"/>
        <v>3.3095001592704958</v>
      </c>
      <c r="CF14" s="34">
        <f t="shared" si="56"/>
        <v>2.1927478222996517</v>
      </c>
      <c r="CG14" s="34">
        <f t="shared" si="57"/>
        <v>1.8350527144389046</v>
      </c>
      <c r="CH14" s="34">
        <f t="shared" si="58"/>
        <v>0.35855338898924621</v>
      </c>
      <c r="CI14" s="34">
        <f t="shared" si="59"/>
        <v>0.85307616349408011</v>
      </c>
      <c r="CJ14" s="34">
        <f t="shared" si="60"/>
        <v>0.62342316195557823</v>
      </c>
      <c r="CK14" s="34">
        <f t="shared" si="61"/>
        <v>0.7183003774680603</v>
      </c>
      <c r="CL14" s="34">
        <v>3.0466747350486201</v>
      </c>
      <c r="CM14" s="34">
        <f t="shared" si="62"/>
        <v>2.003841898954704</v>
      </c>
      <c r="CN14" s="34">
        <f t="shared" si="63"/>
        <v>1.7327952344678998</v>
      </c>
      <c r="CO14" s="34">
        <v>0.32804680120159524</v>
      </c>
      <c r="CP14" s="34">
        <v>0.82588040190741951</v>
      </c>
      <c r="CQ14" s="34">
        <v>0.57886803135888498</v>
      </c>
      <c r="CR14" s="34">
        <v>0.68996239837398365</v>
      </c>
      <c r="CS14" s="34">
        <v>0.26282542422187588</v>
      </c>
      <c r="CT14" s="34">
        <f t="shared" si="64"/>
        <v>0.18890592334494771</v>
      </c>
      <c r="CU14" s="34">
        <f t="shared" si="65"/>
        <v>0.10225747997100482</v>
      </c>
      <c r="CV14" s="34">
        <v>3.0506587787650967E-2</v>
      </c>
      <c r="CW14" s="34">
        <v>2.7195761586660646E-2</v>
      </c>
      <c r="CX14" s="34">
        <v>4.4555130596693214E-2</v>
      </c>
      <c r="CY14" s="34">
        <v>2.8337979094076655E-2</v>
      </c>
      <c r="CZ14" s="34">
        <v>0.47977101067707861</v>
      </c>
      <c r="DA14" s="34">
        <f t="shared" si="66"/>
        <v>1.0686664810603539</v>
      </c>
      <c r="DB14" s="34">
        <f t="shared" si="67"/>
        <v>0.2276441637630662</v>
      </c>
      <c r="DC14" s="34">
        <v>3.6085946573751453E-3</v>
      </c>
      <c r="DD14" s="34">
        <v>0.22403556910569106</v>
      </c>
      <c r="DE14" s="34">
        <v>0.81653963414634145</v>
      </c>
      <c r="DF14" s="34">
        <v>0.86259480255516896</v>
      </c>
      <c r="DG14" s="34">
        <f t="shared" si="68"/>
        <v>1.5222135598141699</v>
      </c>
      <c r="DH14" s="34">
        <f t="shared" si="69"/>
        <v>2.9244867886178865</v>
      </c>
      <c r="DI14" s="34">
        <v>0.13355836236933796</v>
      </c>
      <c r="DJ14" s="34">
        <v>2.7909284262485485</v>
      </c>
      <c r="DK14" s="34">
        <v>3.5841055458768873</v>
      </c>
      <c r="DL14" s="34">
        <v>0.74432491289198599</v>
      </c>
      <c r="DM14" s="34">
        <f t="shared" si="70"/>
        <v>4.9871836668198579</v>
      </c>
      <c r="DN14" s="34">
        <f t="shared" si="71"/>
        <v>5.1189455574912888</v>
      </c>
      <c r="DO14" s="34">
        <f t="shared" si="72"/>
        <v>3.8475754936120765E-2</v>
      </c>
      <c r="DP14" s="34">
        <v>0.24698809523809523</v>
      </c>
      <c r="DQ14" s="34">
        <v>0.20851234030197446</v>
      </c>
      <c r="DR14" s="34">
        <f t="shared" si="73"/>
        <v>4.7836278631741758</v>
      </c>
      <c r="DS14" s="34">
        <f t="shared" si="74"/>
        <v>1.0700969439739429</v>
      </c>
      <c r="DT14" s="34">
        <f t="shared" si="75"/>
        <v>4.0733455349379208E-2</v>
      </c>
      <c r="DU14" s="34">
        <f t="shared" si="76"/>
        <v>4.3588746086869752E-2</v>
      </c>
      <c r="DV14" s="34">
        <f t="shared" si="77"/>
        <v>3.9317229394752418</v>
      </c>
      <c r="DW14" s="34">
        <f t="shared" si="78"/>
        <v>0.17110072964630163</v>
      </c>
      <c r="DX14" s="34">
        <v>3.2590022757639261</v>
      </c>
      <c r="DY14" s="34">
        <v>3.2407539503145486</v>
      </c>
      <c r="DZ14" s="34">
        <v>2.4487660717587834</v>
      </c>
      <c r="EA14" s="34">
        <v>0.31038533307013388</v>
      </c>
      <c r="EB14" s="34">
        <v>1.1023732116258991</v>
      </c>
      <c r="EC14" s="34">
        <v>1.8248325449377711E-2</v>
      </c>
      <c r="ED14" s="34">
        <v>1.4387351725649913E-2</v>
      </c>
      <c r="EE14" s="34">
        <v>5.0490299518389263E-3</v>
      </c>
      <c r="EF14" s="34">
        <v>8.910003675566722E-3</v>
      </c>
      <c r="EG14" s="34">
        <v>0.67272066371131567</v>
      </c>
      <c r="EH14" s="34">
        <v>0.75642302910267223</v>
      </c>
      <c r="EI14" s="34">
        <v>0.43193577544274497</v>
      </c>
      <c r="EJ14" s="34">
        <v>0.34823341005138841</v>
      </c>
      <c r="EK14" s="34">
        <f t="shared" si="79"/>
        <v>0.15706421042431873</v>
      </c>
      <c r="EL14" s="34">
        <v>0.72613060263154738</v>
      </c>
      <c r="EM14" s="34">
        <v>0.149087261464144</v>
      </c>
      <c r="EN14" s="34">
        <v>0.56906639220722866</v>
      </c>
      <c r="EO14" s="34">
        <v>5.7933835478187569E-2</v>
      </c>
      <c r="EP14" s="34">
        <v>0.9340110237371313</v>
      </c>
      <c r="EQ14" s="34">
        <v>1.4890933002009503</v>
      </c>
      <c r="ER14" s="34">
        <v>4.0998173373164102</v>
      </c>
      <c r="ES14" s="34">
        <v>3.5447350608525907</v>
      </c>
      <c r="ET14" s="34">
        <f t="shared" si="80"/>
        <v>4.7086697527880563</v>
      </c>
      <c r="EU14" s="34">
        <f t="shared" si="81"/>
        <v>5.0042516862054445</v>
      </c>
      <c r="EV14" s="34">
        <f t="shared" si="82"/>
        <v>4.8471874757811282</v>
      </c>
      <c r="EW14" s="34">
        <f t="shared" si="83"/>
        <v>1.0294175914356818</v>
      </c>
      <c r="EX14" s="34">
        <f t="shared" si="84"/>
        <v>0.11740135801442736</v>
      </c>
      <c r="EY14" s="34">
        <f t="shared" si="85"/>
        <v>0.12085502319848999</v>
      </c>
      <c r="FA14" s="34">
        <v>3.1124000000000001</v>
      </c>
      <c r="FB14" s="34">
        <v>0.87620000000000009</v>
      </c>
      <c r="FC14" s="34">
        <v>3.9885000000000002</v>
      </c>
      <c r="FD14" s="34">
        <f t="shared" si="86"/>
        <v>0.21968158455559736</v>
      </c>
      <c r="FE14" s="34">
        <v>6.7000000000000004E-2</v>
      </c>
      <c r="FF14" s="34">
        <v>1.7582</v>
      </c>
      <c r="FG14" s="34">
        <v>4.8586</v>
      </c>
      <c r="FH14" s="34">
        <v>0.66839999999999999</v>
      </c>
      <c r="FI14" s="34">
        <v>5.5269000000000004</v>
      </c>
      <c r="FJ14" s="34">
        <f t="shared" si="87"/>
        <v>0.1209357867882538</v>
      </c>
      <c r="FK14" s="34">
        <v>6.5099999999999991E-2</v>
      </c>
      <c r="FL14" s="34">
        <v>0.19589999999999999</v>
      </c>
      <c r="FM14" s="34">
        <v>8.2972999999999999</v>
      </c>
      <c r="FN14" s="34">
        <v>0.71989999999999998</v>
      </c>
      <c r="FO14" s="34">
        <v>6.7725</v>
      </c>
      <c r="FP14" s="34">
        <v>0.80489999999999995</v>
      </c>
      <c r="FQ14" s="34">
        <f t="shared" si="88"/>
        <v>1.5191511955765498</v>
      </c>
      <c r="FR14" s="34">
        <f t="shared" si="89"/>
        <v>2.3610090029286636E-2</v>
      </c>
      <c r="FS14" s="34">
        <f t="shared" si="90"/>
        <v>3.5867296495660769E-2</v>
      </c>
      <c r="FT14" s="34">
        <v>2.8152999999999997</v>
      </c>
      <c r="FU14" s="34">
        <v>0.70730000000000004</v>
      </c>
      <c r="FV14" s="34">
        <v>3.5225</v>
      </c>
      <c r="FW14" s="34">
        <f t="shared" si="91"/>
        <v>0.20079488999290279</v>
      </c>
      <c r="FX14" s="34">
        <v>6.0000000000000001E-3</v>
      </c>
      <c r="FY14" s="34">
        <v>0.38</v>
      </c>
      <c r="FZ14" s="34">
        <v>4.5505000000000004</v>
      </c>
      <c r="GA14" s="34">
        <v>0.72030000000000005</v>
      </c>
      <c r="GB14" s="34">
        <v>3.4232</v>
      </c>
      <c r="GC14" s="34">
        <v>0.40700000000000003</v>
      </c>
      <c r="GD14" s="34">
        <f t="shared" si="92"/>
        <v>1.2940423716763829</v>
      </c>
      <c r="GE14" s="34">
        <f t="shared" si="93"/>
        <v>8.3507306889352817E-2</v>
      </c>
      <c r="GF14" s="34">
        <f t="shared" si="94"/>
        <v>0.10806199345940568</v>
      </c>
      <c r="GG14" s="32">
        <v>2.0029941871538295</v>
      </c>
      <c r="GH14" s="32">
        <v>0.93310569516230446</v>
      </c>
      <c r="GI14" s="32">
        <f t="shared" si="96"/>
        <v>2.9360998823161339</v>
      </c>
      <c r="GJ14" s="32">
        <f t="shared" si="97"/>
        <v>0.31780447960313485</v>
      </c>
      <c r="GK14" s="32">
        <v>-0.29289270591316324</v>
      </c>
      <c r="GL14" s="32">
        <v>0.39473395950315454</v>
      </c>
      <c r="GM14" s="32">
        <v>0.68762666541631789</v>
      </c>
    </row>
    <row r="15" spans="1:195" ht="15">
      <c r="A15" s="49">
        <v>1985</v>
      </c>
      <c r="B15" s="34">
        <f t="shared" si="0"/>
        <v>3.5589535818864531</v>
      </c>
      <c r="C15" s="34">
        <f t="shared" si="1"/>
        <v>3.5126568049988083</v>
      </c>
      <c r="D15" s="34">
        <f t="shared" si="2"/>
        <v>1.6019282496248166</v>
      </c>
      <c r="E15" s="34">
        <f t="shared" si="3"/>
        <v>0.85255902364915692</v>
      </c>
      <c r="F15" s="34">
        <f t="shared" si="4"/>
        <v>1.0581695317248347</v>
      </c>
      <c r="G15" s="39">
        <f t="shared" si="5"/>
        <v>4.6296776887644858E-2</v>
      </c>
      <c r="H15" s="36">
        <f t="shared" si="6"/>
        <v>1.5372690743251374</v>
      </c>
      <c r="I15" s="47">
        <f t="shared" si="7"/>
        <v>0.62190595193556331</v>
      </c>
      <c r="J15" s="35">
        <f t="shared" si="8"/>
        <v>0.45006006410226307</v>
      </c>
      <c r="K15" s="42">
        <v>0.14681843353831281</v>
      </c>
      <c r="L15" s="42">
        <v>0.31848462474899819</v>
      </c>
      <c r="M15" s="42">
        <v>1.3715111464300916E-2</v>
      </c>
      <c r="N15" s="41">
        <v>0</v>
      </c>
      <c r="O15" s="36">
        <f t="shared" si="9"/>
        <v>2.0216845075613157</v>
      </c>
      <c r="P15" s="47">
        <f t="shared" si="10"/>
        <v>0.9800222976892532</v>
      </c>
      <c r="Q15" s="35">
        <f t="shared" si="11"/>
        <v>0.40249895954689385</v>
      </c>
      <c r="R15" s="35">
        <f t="shared" si="12"/>
        <v>0.10478734155499364</v>
      </c>
      <c r="S15" s="42">
        <v>0.92019790067910701</v>
      </c>
      <c r="T15" s="42">
        <v>0.48051695599127653</v>
      </c>
      <c r="U15" s="41">
        <v>0.38582199190893218</v>
      </c>
      <c r="V15" s="34">
        <f t="shared" si="13"/>
        <v>0.43194412035862945</v>
      </c>
      <c r="W15" s="34">
        <f t="shared" si="14"/>
        <v>0.56805587964137061</v>
      </c>
      <c r="X15" s="39">
        <f t="shared" si="15"/>
        <v>0.38822335025380711</v>
      </c>
      <c r="Y15" s="46">
        <f t="shared" si="16"/>
        <v>0.52789314477711835</v>
      </c>
      <c r="Z15" s="34">
        <f t="shared" si="17"/>
        <v>0.42129221566917924</v>
      </c>
      <c r="AA15" s="34">
        <f t="shared" si="18"/>
        <v>2.7750347189953749E-2</v>
      </c>
      <c r="AB15" s="34">
        <f t="shared" si="19"/>
        <v>0.33599759762122128</v>
      </c>
      <c r="AC15" s="45">
        <v>0.4</v>
      </c>
      <c r="AD15" s="45">
        <v>0.80000000000000016</v>
      </c>
      <c r="AE15" s="34">
        <f t="shared" si="20"/>
        <v>0.41356584830620557</v>
      </c>
      <c r="AF15" s="44">
        <f t="shared" si="21"/>
        <v>0.62164899716313571</v>
      </c>
      <c r="AG15" s="44">
        <f t="shared" si="22"/>
        <v>0.51446276211960529</v>
      </c>
      <c r="AH15" s="43">
        <v>0.16798862742500381</v>
      </c>
      <c r="AI15" s="42">
        <v>0.33198110037757922</v>
      </c>
      <c r="AJ15" s="40">
        <v>0.35258929584657395</v>
      </c>
      <c r="AK15" s="39">
        <v>1.5547648798389082</v>
      </c>
      <c r="AL15" s="42">
        <v>4.71633697859083E-2</v>
      </c>
      <c r="AM15" s="42">
        <v>0</v>
      </c>
      <c r="AN15" s="41">
        <v>0.10478734155499364</v>
      </c>
      <c r="AO15" s="39">
        <f t="shared" si="23"/>
        <v>0.80656375663152824</v>
      </c>
      <c r="AP15" s="39">
        <v>2.4394846440987057E-2</v>
      </c>
      <c r="AQ15" s="39">
        <v>0.31500850280177045</v>
      </c>
      <c r="AR15" s="39">
        <v>0.46716040738877079</v>
      </c>
      <c r="AS15" s="39">
        <f t="shared" si="24"/>
        <v>1.5002791761254481</v>
      </c>
      <c r="AT15" s="45">
        <v>1.8</v>
      </c>
      <c r="AU15" s="34">
        <f t="shared" si="25"/>
        <v>0.50684293275697612</v>
      </c>
      <c r="AV15" s="34">
        <v>0.50684293275697645</v>
      </c>
      <c r="AW15" s="34">
        <f t="shared" si="26"/>
        <v>0</v>
      </c>
      <c r="AX15" s="34">
        <f t="shared" si="27"/>
        <v>1.0000000000000007</v>
      </c>
      <c r="AY15" s="34">
        <f t="shared" si="28"/>
        <v>0.80656375663152824</v>
      </c>
      <c r="AZ15" s="36">
        <f t="shared" si="29"/>
        <v>3.5589535818864531</v>
      </c>
      <c r="BA15" s="35">
        <f t="shared" si="30"/>
        <v>3.5126568049988083</v>
      </c>
      <c r="BB15" s="35">
        <f t="shared" si="31"/>
        <v>1.2187844495761393</v>
      </c>
      <c r="BC15" s="35">
        <f t="shared" si="32"/>
        <v>1.4873085987911407</v>
      </c>
      <c r="BD15" s="35">
        <f t="shared" si="33"/>
        <v>0.80656375663152824</v>
      </c>
      <c r="BE15" s="35">
        <f t="shared" si="34"/>
        <v>1.6263230960658035</v>
      </c>
      <c r="BF15" s="35">
        <f t="shared" si="35"/>
        <v>1.1675675264509273</v>
      </c>
      <c r="BG15" s="40">
        <f t="shared" si="36"/>
        <v>0.71876618248207724</v>
      </c>
      <c r="BH15" s="34">
        <f t="shared" si="37"/>
        <v>2.7389617015535537</v>
      </c>
      <c r="BI15" s="34">
        <f t="shared" si="38"/>
        <v>2.6926649246659085</v>
      </c>
      <c r="BJ15" s="34">
        <f t="shared" si="39"/>
        <v>4.6296776887645219E-2</v>
      </c>
      <c r="BK15" s="39">
        <v>0.10587395177383069</v>
      </c>
      <c r="BL15" s="39">
        <v>5.957717488618583E-2</v>
      </c>
      <c r="BM15" s="39">
        <v>1.2610865301398958E-2</v>
      </c>
      <c r="BN15" s="34">
        <f t="shared" si="40"/>
        <v>4.6296776887644858E-2</v>
      </c>
      <c r="BO15" s="36">
        <f t="shared" si="41"/>
        <v>0</v>
      </c>
      <c r="BP15" s="38">
        <v>3.5589535818864531</v>
      </c>
      <c r="BQ15" s="37">
        <f t="shared" si="42"/>
        <v>0</v>
      </c>
      <c r="BR15" s="34">
        <f t="shared" si="43"/>
        <v>0.7665607755457402</v>
      </c>
      <c r="BS15" s="34">
        <f t="shared" si="44"/>
        <v>2.2125729176487807E-2</v>
      </c>
      <c r="BT15" s="34">
        <f t="shared" si="45"/>
        <v>1.6960716117043504E-2</v>
      </c>
      <c r="BU15" s="34">
        <f t="shared" si="46"/>
        <v>2.4881209712843484E-2</v>
      </c>
      <c r="BV15" s="34">
        <f t="shared" si="47"/>
        <v>2.7059884981916291E-2</v>
      </c>
      <c r="BW15" s="34">
        <f t="shared" si="48"/>
        <v>0.94805890530524017</v>
      </c>
      <c r="BX15" s="34">
        <f t="shared" si="49"/>
        <v>1.3715111464300916E-2</v>
      </c>
      <c r="BY15" s="34">
        <f t="shared" si="50"/>
        <v>0.48051695599127653</v>
      </c>
      <c r="BZ15" s="34">
        <f t="shared" si="51"/>
        <v>1.2610865301398958E-2</v>
      </c>
      <c r="CA15" s="34">
        <f t="shared" si="52"/>
        <v>0.50684293275697645</v>
      </c>
      <c r="CB15" s="34">
        <f t="shared" si="53"/>
        <v>7.2858385991025898E-17</v>
      </c>
      <c r="CC15" s="36">
        <v>3.8428403016118056</v>
      </c>
      <c r="CD15" s="35">
        <f t="shared" si="54"/>
        <v>0.11250125446530609</v>
      </c>
      <c r="CE15" s="34">
        <f t="shared" si="55"/>
        <v>3.4105159469706425</v>
      </c>
      <c r="CF15" s="34">
        <f t="shared" si="56"/>
        <v>2.2391992834265242</v>
      </c>
      <c r="CG15" s="34">
        <f t="shared" si="57"/>
        <v>1.9428720894167637</v>
      </c>
      <c r="CH15" s="34">
        <f t="shared" si="58"/>
        <v>0.35879253168581943</v>
      </c>
      <c r="CI15" s="34">
        <f t="shared" si="59"/>
        <v>0.90655217285935286</v>
      </c>
      <c r="CJ15" s="34">
        <f t="shared" si="60"/>
        <v>0.6775273848715917</v>
      </c>
      <c r="CK15" s="34">
        <f t="shared" si="61"/>
        <v>0.77155542587264547</v>
      </c>
      <c r="CL15" s="34">
        <v>3.1532681232327255</v>
      </c>
      <c r="CM15" s="34">
        <f t="shared" si="62"/>
        <v>2.0519777699364856</v>
      </c>
      <c r="CN15" s="34">
        <f t="shared" si="63"/>
        <v>1.8386539600494021</v>
      </c>
      <c r="CO15" s="34">
        <v>0.32772214127873811</v>
      </c>
      <c r="CP15" s="34">
        <v>0.87529300980263847</v>
      </c>
      <c r="CQ15" s="34">
        <v>0.63563880896802571</v>
      </c>
      <c r="CR15" s="34">
        <v>0.73736360675316226</v>
      </c>
      <c r="CS15" s="34">
        <v>0.25724782373791705</v>
      </c>
      <c r="CT15" s="34">
        <f t="shared" si="64"/>
        <v>0.18722151349003857</v>
      </c>
      <c r="CU15" s="34">
        <f t="shared" si="65"/>
        <v>0.1042181293673617</v>
      </c>
      <c r="CV15" s="34">
        <v>3.1070390407081323E-2</v>
      </c>
      <c r="CW15" s="34">
        <v>3.1259163056714376E-2</v>
      </c>
      <c r="CX15" s="34">
        <v>4.1888575903566004E-2</v>
      </c>
      <c r="CY15" s="34">
        <v>3.4191819119483206E-2</v>
      </c>
      <c r="CZ15" s="34">
        <v>0.43232435464116337</v>
      </c>
      <c r="DA15" s="34">
        <f t="shared" si="66"/>
        <v>1.04167468849926</v>
      </c>
      <c r="DB15" s="34">
        <f t="shared" si="67"/>
        <v>0.25734650670430487</v>
      </c>
      <c r="DC15" s="34">
        <v>3.7434178383366811E-3</v>
      </c>
      <c r="DD15" s="34">
        <v>0.25360308886596816</v>
      </c>
      <c r="DE15" s="34">
        <v>0.86669684056240159</v>
      </c>
      <c r="DF15" s="34">
        <v>0.82471744204983521</v>
      </c>
      <c r="DG15" s="34">
        <f t="shared" si="68"/>
        <v>1.5060089028825798</v>
      </c>
      <c r="DH15" s="34">
        <f t="shared" si="69"/>
        <v>3.140454237012106</v>
      </c>
      <c r="DI15" s="34">
        <v>0.13138252537864395</v>
      </c>
      <c r="DJ15" s="34">
        <v>3.009071711633462</v>
      </c>
      <c r="DK15" s="34">
        <v>3.8217456978448507</v>
      </c>
      <c r="DL15" s="34">
        <v>0.7958369523912926</v>
      </c>
      <c r="DM15" s="34">
        <f t="shared" si="70"/>
        <v>5.3406728331331745</v>
      </c>
      <c r="DN15" s="34">
        <f t="shared" si="71"/>
        <v>5.4599979642798981</v>
      </c>
      <c r="DO15" s="34">
        <f t="shared" si="72"/>
        <v>2.131018945768412E-2</v>
      </c>
      <c r="DP15" s="34">
        <v>0.25243648553281578</v>
      </c>
      <c r="DQ15" s="34">
        <v>0.23112629607513166</v>
      </c>
      <c r="DR15" s="34">
        <f t="shared" si="73"/>
        <v>4.7868828748083638</v>
      </c>
      <c r="DS15" s="34">
        <f t="shared" si="74"/>
        <v>1.1406165780687672</v>
      </c>
      <c r="DT15" s="34">
        <f t="shared" si="75"/>
        <v>4.2330839239720149E-2</v>
      </c>
      <c r="DU15" s="34">
        <f t="shared" si="76"/>
        <v>4.8283257000388692E-2</v>
      </c>
      <c r="DV15" s="34">
        <f t="shared" si="77"/>
        <v>3.8491769216437817</v>
      </c>
      <c r="DW15" s="34">
        <f t="shared" si="78"/>
        <v>0.16537815676125542</v>
      </c>
      <c r="DX15" s="34">
        <v>3.2126071372943699</v>
      </c>
      <c r="DY15" s="34">
        <v>3.193632686662232</v>
      </c>
      <c r="DZ15" s="34">
        <v>2.3722244736695184</v>
      </c>
      <c r="EA15" s="34">
        <v>0.32994720889585233</v>
      </c>
      <c r="EB15" s="34">
        <v>1.1513554218885667</v>
      </c>
      <c r="EC15" s="34">
        <v>1.8974450632137946E-2</v>
      </c>
      <c r="ED15" s="34">
        <v>1.4164878122543302E-2</v>
      </c>
      <c r="EE15" s="34">
        <v>5.2518765686989308E-3</v>
      </c>
      <c r="EF15" s="34">
        <v>1.0061449078293573E-2</v>
      </c>
      <c r="EG15" s="34">
        <v>0.63656978434941192</v>
      </c>
      <c r="EH15" s="34">
        <v>0.74067855466057797</v>
      </c>
      <c r="EI15" s="34">
        <v>0.45358629837023451</v>
      </c>
      <c r="EJ15" s="34">
        <v>0.34947752805906851</v>
      </c>
      <c r="EK15" s="34">
        <f t="shared" si="79"/>
        <v>9.8970761862761769E-2</v>
      </c>
      <c r="EL15" s="34">
        <v>0.68026286828933558</v>
      </c>
      <c r="EM15" s="34">
        <v>0.13318774470481756</v>
      </c>
      <c r="EN15" s="34">
        <v>0.58129210642657381</v>
      </c>
      <c r="EO15" s="34">
        <v>8.7205164045362382E-2</v>
      </c>
      <c r="EP15" s="34">
        <v>0.84402880836796779</v>
      </c>
      <c r="EQ15" s="34">
        <v>1.4671662870832856</v>
      </c>
      <c r="ER15" s="34">
        <v>4.2883663638697502</v>
      </c>
      <c r="ES15" s="34">
        <v>3.6652288851544323</v>
      </c>
      <c r="ET15" s="34">
        <f t="shared" si="80"/>
        <v>4.5942341935359252</v>
      </c>
      <c r="EU15" s="34">
        <f t="shared" si="81"/>
        <v>5.1761232841803615</v>
      </c>
      <c r="EV15" s="34">
        <f t="shared" si="82"/>
        <v>5.0771517477045363</v>
      </c>
      <c r="EW15" s="34">
        <f t="shared" si="83"/>
        <v>1.1051138304721329</v>
      </c>
      <c r="EX15" s="34">
        <f t="shared" si="84"/>
        <v>0.11449177320520024</v>
      </c>
      <c r="EY15" s="34">
        <f t="shared" si="85"/>
        <v>0.12652644204434554</v>
      </c>
      <c r="FA15" s="34">
        <v>3.1572000000000005</v>
      </c>
      <c r="FB15" s="34">
        <v>0.85099999999999998</v>
      </c>
      <c r="FC15" s="34">
        <v>4.0081999999999995</v>
      </c>
      <c r="FD15" s="34">
        <f t="shared" si="86"/>
        <v>0.21231475475275688</v>
      </c>
      <c r="FE15" s="34">
        <v>6.13E-2</v>
      </c>
      <c r="FF15" s="34">
        <v>1.7342</v>
      </c>
      <c r="FG15" s="34">
        <v>4.8662000000000001</v>
      </c>
      <c r="FH15" s="34">
        <v>0.63340000000000007</v>
      </c>
      <c r="FI15" s="34">
        <v>5.4996</v>
      </c>
      <c r="FJ15" s="34">
        <f t="shared" si="87"/>
        <v>0.11517201251000074</v>
      </c>
      <c r="FK15" s="34">
        <v>8.3100000000000007E-2</v>
      </c>
      <c r="FL15" s="34">
        <v>0.20199999999999999</v>
      </c>
      <c r="FM15" s="34">
        <v>8.6447000000000003</v>
      </c>
      <c r="FN15" s="34">
        <v>0.72939999999999994</v>
      </c>
      <c r="FO15" s="34">
        <v>7.0859000000000005</v>
      </c>
      <c r="FP15" s="34">
        <v>0.82940000000000003</v>
      </c>
      <c r="FQ15" s="34">
        <f t="shared" si="88"/>
        <v>1.5959937228837811</v>
      </c>
      <c r="FR15" s="34">
        <f t="shared" si="89"/>
        <v>2.3366918458708801E-2</v>
      </c>
      <c r="FS15" s="34">
        <f t="shared" si="90"/>
        <v>3.7293455183236401E-2</v>
      </c>
      <c r="FT15" s="34">
        <v>2.8782999999999999</v>
      </c>
      <c r="FU15" s="34">
        <v>0.68940000000000001</v>
      </c>
      <c r="FV15" s="34">
        <v>3.5676999999999999</v>
      </c>
      <c r="FW15" s="34">
        <f t="shared" si="91"/>
        <v>0.19323373602040531</v>
      </c>
      <c r="FX15" s="34">
        <v>7.4000000000000003E-3</v>
      </c>
      <c r="FY15" s="34">
        <v>0.39529999999999998</v>
      </c>
      <c r="FZ15" s="34">
        <v>4.6494000000000009</v>
      </c>
      <c r="GA15" s="34">
        <v>0.73099999999999998</v>
      </c>
      <c r="GB15" s="34">
        <v>3.5035000000000003</v>
      </c>
      <c r="GC15" s="34">
        <v>0.41490000000000005</v>
      </c>
      <c r="GD15" s="34">
        <f t="shared" si="92"/>
        <v>1.3059011881021265</v>
      </c>
      <c r="GE15" s="34">
        <f t="shared" si="93"/>
        <v>8.5021723233105334E-2</v>
      </c>
      <c r="GF15" s="34">
        <f t="shared" si="94"/>
        <v>0.11102996938460243</v>
      </c>
      <c r="GG15" s="32">
        <v>1.9608057911068628</v>
      </c>
      <c r="GH15" s="32">
        <v>0.96963644665063975</v>
      </c>
      <c r="GI15" s="32">
        <f t="shared" si="96"/>
        <v>2.9304422377575028</v>
      </c>
      <c r="GJ15" s="32">
        <f t="shared" si="97"/>
        <v>0.3308839990624235</v>
      </c>
      <c r="GK15" s="32">
        <v>-0.20361742182325904</v>
      </c>
      <c r="GL15" s="32">
        <v>0.4395877954162572</v>
      </c>
      <c r="GM15" s="32">
        <v>0.64320521723951629</v>
      </c>
    </row>
    <row r="16" spans="1:195" ht="15">
      <c r="A16" s="49">
        <v>1986</v>
      </c>
      <c r="B16" s="34">
        <f t="shared" si="0"/>
        <v>3.7705619151921312</v>
      </c>
      <c r="C16" s="34">
        <f t="shared" si="1"/>
        <v>3.7553483149882565</v>
      </c>
      <c r="D16" s="34">
        <f t="shared" si="2"/>
        <v>1.6055104619452019</v>
      </c>
      <c r="E16" s="34">
        <f t="shared" si="3"/>
        <v>0.9899036891988312</v>
      </c>
      <c r="F16" s="34">
        <f t="shared" si="4"/>
        <v>1.1599341638442233</v>
      </c>
      <c r="G16" s="39">
        <f t="shared" si="5"/>
        <v>1.5213600203874786E-2</v>
      </c>
      <c r="H16" s="36">
        <f t="shared" si="6"/>
        <v>1.6453465428110392</v>
      </c>
      <c r="I16" s="47">
        <f t="shared" si="7"/>
        <v>0.62329665040390381</v>
      </c>
      <c r="J16" s="35">
        <f t="shared" si="8"/>
        <v>0.50703807266264045</v>
      </c>
      <c r="K16" s="42">
        <v>0.14584255584264805</v>
      </c>
      <c r="L16" s="42">
        <v>0.36916926390184679</v>
      </c>
      <c r="M16" s="42">
        <v>1.6658755139519404E-2</v>
      </c>
      <c r="N16" s="41">
        <v>0</v>
      </c>
      <c r="O16" s="36">
        <f t="shared" si="9"/>
        <v>2.125215372381092</v>
      </c>
      <c r="P16" s="47">
        <f t="shared" si="10"/>
        <v>0.98221381154129805</v>
      </c>
      <c r="Q16" s="35">
        <f t="shared" si="11"/>
        <v>0.4828656165361907</v>
      </c>
      <c r="R16" s="35">
        <f t="shared" si="12"/>
        <v>0.11675774001793447</v>
      </c>
      <c r="S16" s="42">
        <v>0.95006410878899294</v>
      </c>
      <c r="T16" s="42">
        <v>0.49507264355998981</v>
      </c>
      <c r="U16" s="41">
        <v>0.4066859045033242</v>
      </c>
      <c r="V16" s="34">
        <f t="shared" si="13"/>
        <v>0.43636640368686258</v>
      </c>
      <c r="W16" s="34">
        <f t="shared" si="14"/>
        <v>0.56363359631313747</v>
      </c>
      <c r="X16" s="39">
        <f t="shared" si="15"/>
        <v>0.38822335025380716</v>
      </c>
      <c r="Y16" s="46">
        <f t="shared" si="16"/>
        <v>0.51220949895944601</v>
      </c>
      <c r="Z16" s="34">
        <f t="shared" si="17"/>
        <v>0.43825281849697306</v>
      </c>
      <c r="AA16" s="34">
        <f t="shared" si="18"/>
        <v>3.2553709195595977E-2</v>
      </c>
      <c r="AB16" s="34">
        <f t="shared" si="19"/>
        <v>0.34105443073427238</v>
      </c>
      <c r="AC16" s="45">
        <v>0.4</v>
      </c>
      <c r="AD16" s="45">
        <v>0.8</v>
      </c>
      <c r="AE16" s="34">
        <f t="shared" si="20"/>
        <v>0.37293108308901762</v>
      </c>
      <c r="AF16" s="44">
        <f t="shared" si="21"/>
        <v>0.61475084420159387</v>
      </c>
      <c r="AG16" s="44">
        <f t="shared" si="22"/>
        <v>0.51251634842468097</v>
      </c>
      <c r="AH16" s="43">
        <v>0.21170538868925293</v>
      </c>
      <c r="AI16" s="42">
        <v>0.4090324455428439</v>
      </c>
      <c r="AJ16" s="40">
        <v>0.36916585496673437</v>
      </c>
      <c r="AK16" s="39">
        <v>1.5582416260097594</v>
      </c>
      <c r="AL16" s="42">
        <v>4.7268835935442496E-2</v>
      </c>
      <c r="AM16" s="42">
        <v>0</v>
      </c>
      <c r="AN16" s="41">
        <v>0.11675774001793447</v>
      </c>
      <c r="AO16" s="39">
        <f t="shared" si="23"/>
        <v>0.89733386798364012</v>
      </c>
      <c r="AP16" s="39">
        <v>2.4449397897642673E-2</v>
      </c>
      <c r="AQ16" s="39">
        <v>0.39012098061036149</v>
      </c>
      <c r="AR16" s="39">
        <v>0.48276348947563597</v>
      </c>
      <c r="AS16" s="39">
        <f t="shared" si="24"/>
        <v>1.5474260278978751</v>
      </c>
      <c r="AT16" s="33">
        <f t="shared" ref="AT16:AT22" si="98">AT15+(AT$23-AT$15)/8</f>
        <v>1.9127284743975024</v>
      </c>
      <c r="AU16" s="34">
        <f t="shared" si="25"/>
        <v>0.53203142148401272</v>
      </c>
      <c r="AV16" s="34">
        <v>0.53203142148401394</v>
      </c>
      <c r="AW16" s="34">
        <f t="shared" si="26"/>
        <v>-1.2212453270876722E-15</v>
      </c>
      <c r="AX16" s="34">
        <f t="shared" si="27"/>
        <v>1.0000000000000022</v>
      </c>
      <c r="AY16" s="34">
        <f t="shared" si="28"/>
        <v>0.8973338679836409</v>
      </c>
      <c r="AZ16" s="36">
        <f t="shared" si="29"/>
        <v>3.7705619151921299</v>
      </c>
      <c r="BA16" s="35">
        <f t="shared" si="30"/>
        <v>3.7553483149882556</v>
      </c>
      <c r="BB16" s="35">
        <f t="shared" si="31"/>
        <v>1.2761772789091923</v>
      </c>
      <c r="BC16" s="35">
        <f t="shared" si="32"/>
        <v>1.5818371680954233</v>
      </c>
      <c r="BD16" s="35">
        <f t="shared" si="33"/>
        <v>0.89733386798364012</v>
      </c>
      <c r="BE16" s="35">
        <f t="shared" si="34"/>
        <v>1.6299598598428446</v>
      </c>
      <c r="BF16" s="35">
        <f t="shared" si="35"/>
        <v>1.3800246698091927</v>
      </c>
      <c r="BG16" s="40">
        <f t="shared" si="36"/>
        <v>0.7453637853362185</v>
      </c>
      <c r="BH16" s="34">
        <f t="shared" si="37"/>
        <v>2.8666594005887145</v>
      </c>
      <c r="BI16" s="34">
        <f t="shared" si="38"/>
        <v>2.8514458003848402</v>
      </c>
      <c r="BJ16" s="34">
        <f t="shared" si="39"/>
        <v>1.52136002038743E-2</v>
      </c>
      <c r="BK16" s="39">
        <v>0.10617507082585367</v>
      </c>
      <c r="BL16" s="39">
        <v>9.0961470621978888E-2</v>
      </c>
      <c r="BM16" s="39">
        <v>2.0300022784504719E-2</v>
      </c>
      <c r="BN16" s="34">
        <f t="shared" si="40"/>
        <v>1.5213600203874786E-2</v>
      </c>
      <c r="BO16" s="36">
        <f t="shared" si="41"/>
        <v>0</v>
      </c>
      <c r="BP16" s="38">
        <v>3.7705619151921308</v>
      </c>
      <c r="BQ16" s="37">
        <f t="shared" si="42"/>
        <v>0</v>
      </c>
      <c r="BR16" s="34">
        <f t="shared" si="43"/>
        <v>0.75930261621917161</v>
      </c>
      <c r="BS16" s="34">
        <f t="shared" si="44"/>
        <v>3.190012260085829E-2</v>
      </c>
      <c r="BT16" s="34">
        <f t="shared" si="45"/>
        <v>2.4221846548544024E-2</v>
      </c>
      <c r="BU16" s="34">
        <f t="shared" si="46"/>
        <v>3.8155683977989782E-2</v>
      </c>
      <c r="BV16" s="34">
        <f t="shared" si="47"/>
        <v>3.1311600155217438E-2</v>
      </c>
      <c r="BW16" s="34">
        <f t="shared" si="48"/>
        <v>0.93053271586679276</v>
      </c>
      <c r="BX16" s="34">
        <f t="shared" si="49"/>
        <v>1.6658755139519404E-2</v>
      </c>
      <c r="BY16" s="34">
        <f t="shared" si="50"/>
        <v>0.49507264355998981</v>
      </c>
      <c r="BZ16" s="34">
        <f t="shared" si="51"/>
        <v>2.0300022784504719E-2</v>
      </c>
      <c r="CA16" s="34">
        <f t="shared" si="52"/>
        <v>0.53203142148401394</v>
      </c>
      <c r="CB16" s="34">
        <f t="shared" si="53"/>
        <v>0</v>
      </c>
      <c r="CC16" s="36">
        <v>4.0362782179758474</v>
      </c>
      <c r="CD16" s="35">
        <f t="shared" si="54"/>
        <v>9.9119472014903634E-2</v>
      </c>
      <c r="CE16" s="34">
        <f t="shared" si="55"/>
        <v>3.6362044521048249</v>
      </c>
      <c r="CF16" s="34">
        <f t="shared" si="56"/>
        <v>2.3287104360480217</v>
      </c>
      <c r="CG16" s="34">
        <f t="shared" si="57"/>
        <v>2.1447001124135414</v>
      </c>
      <c r="CH16" s="34">
        <f t="shared" si="58"/>
        <v>0.41022273340225546</v>
      </c>
      <c r="CI16" s="34">
        <f t="shared" si="59"/>
        <v>0.98200163946524888</v>
      </c>
      <c r="CJ16" s="34">
        <f t="shared" si="60"/>
        <v>0.75247573954603697</v>
      </c>
      <c r="CK16" s="34">
        <f t="shared" si="61"/>
        <v>0.83720609635673826</v>
      </c>
      <c r="CL16" s="34">
        <v>3.373647808281659</v>
      </c>
      <c r="CM16" s="34">
        <f t="shared" si="62"/>
        <v>2.1391349202224408</v>
      </c>
      <c r="CN16" s="34">
        <f t="shared" si="63"/>
        <v>2.0337240777063261</v>
      </c>
      <c r="CO16" s="34">
        <v>0.37417002489821571</v>
      </c>
      <c r="CP16" s="34">
        <v>0.94588597422591614</v>
      </c>
      <c r="CQ16" s="34">
        <v>0.71366807858219417</v>
      </c>
      <c r="CR16" s="34">
        <v>0.7992111896471078</v>
      </c>
      <c r="CS16" s="34">
        <v>0.26255664382316568</v>
      </c>
      <c r="CT16" s="34">
        <f t="shared" si="64"/>
        <v>0.18957551582558085</v>
      </c>
      <c r="CU16" s="34">
        <f t="shared" si="65"/>
        <v>0.1109760347072153</v>
      </c>
      <c r="CV16" s="34">
        <v>3.6052708504039729E-2</v>
      </c>
      <c r="CW16" s="34">
        <v>3.6115665239332746E-2</v>
      </c>
      <c r="CX16" s="34">
        <v>3.8807660963842819E-2</v>
      </c>
      <c r="CY16" s="34">
        <v>3.7994906709630474E-2</v>
      </c>
      <c r="CZ16" s="34">
        <v>0.40007376587102211</v>
      </c>
      <c r="DA16" s="34">
        <f t="shared" si="66"/>
        <v>1.0468670718322508</v>
      </c>
      <c r="DB16" s="34">
        <f t="shared" si="67"/>
        <v>0.28833311678187212</v>
      </c>
      <c r="DC16" s="34">
        <v>3.9739358661192246E-3</v>
      </c>
      <c r="DD16" s="34">
        <v>0.28435918091575291</v>
      </c>
      <c r="DE16" s="34">
        <v>0.93512642274310076</v>
      </c>
      <c r="DF16" s="34">
        <v>0.73580336261109147</v>
      </c>
      <c r="DG16" s="34">
        <f t="shared" si="68"/>
        <v>1.5070196455485685</v>
      </c>
      <c r="DH16" s="34">
        <f t="shared" si="69"/>
        <v>3.4302961124681675</v>
      </c>
      <c r="DI16" s="34">
        <v>0.13832778961592432</v>
      </c>
      <c r="DJ16" s="34">
        <v>3.2919683228522429</v>
      </c>
      <c r="DK16" s="34">
        <v>4.2015123954056444</v>
      </c>
      <c r="DL16" s="34">
        <v>0.93691933891169898</v>
      </c>
      <c r="DM16" s="34">
        <f t="shared" si="70"/>
        <v>5.8633293416635812</v>
      </c>
      <c r="DN16" s="34">
        <f t="shared" si="71"/>
        <v>5.9738449145054835</v>
      </c>
      <c r="DO16" s="34">
        <f t="shared" si="72"/>
        <v>8.2235850527518917E-3</v>
      </c>
      <c r="DP16" s="34">
        <v>0.27623993035705002</v>
      </c>
      <c r="DQ16" s="34">
        <v>0.26801634530429813</v>
      </c>
      <c r="DR16" s="34">
        <f t="shared" si="73"/>
        <v>4.8825971534288417</v>
      </c>
      <c r="DS16" s="34">
        <f t="shared" si="74"/>
        <v>1.2234973983692889</v>
      </c>
      <c r="DT16" s="34">
        <f t="shared" si="75"/>
        <v>4.4864965384941634E-2</v>
      </c>
      <c r="DU16" s="34">
        <f t="shared" si="76"/>
        <v>5.4892168426404292E-2</v>
      </c>
      <c r="DV16" s="34">
        <f t="shared" si="77"/>
        <v>3.7979564488697242</v>
      </c>
      <c r="DW16" s="34">
        <f t="shared" si="78"/>
        <v>0.15443551824326132</v>
      </c>
      <c r="DX16" s="34">
        <v>3.2114170764231917</v>
      </c>
      <c r="DY16" s="34">
        <v>3.1918285372426771</v>
      </c>
      <c r="DZ16" s="34">
        <v>2.2976320699254402</v>
      </c>
      <c r="EA16" s="34">
        <v>0.33195415614370155</v>
      </c>
      <c r="EB16" s="34">
        <v>1.2261506234609383</v>
      </c>
      <c r="EC16" s="34">
        <v>1.9588539180514494E-2</v>
      </c>
      <c r="ED16" s="34">
        <v>1.388355597498207E-2</v>
      </c>
      <c r="EE16" s="34">
        <v>5.1163398094193849E-3</v>
      </c>
      <c r="EF16" s="34">
        <v>1.0821323014951806E-2</v>
      </c>
      <c r="EG16" s="34">
        <v>0.58653937244653231</v>
      </c>
      <c r="EH16" s="34">
        <v>0.71928917386582536</v>
      </c>
      <c r="EI16" s="34">
        <v>0.47233489052085786</v>
      </c>
      <c r="EJ16" s="34">
        <v>0.33958508910156493</v>
      </c>
      <c r="EK16" s="34">
        <f t="shared" si="79"/>
        <v>6.3337743672541413E-2</v>
      </c>
      <c r="EL16" s="34">
        <v>0.6357241522062772</v>
      </c>
      <c r="EM16" s="34">
        <v>0.14009712827490289</v>
      </c>
      <c r="EN16" s="34">
        <v>0.57238640853373579</v>
      </c>
      <c r="EO16" s="34">
        <v>0.14089794046791587</v>
      </c>
      <c r="EP16" s="34">
        <v>0.72899362033144943</v>
      </c>
      <c r="EQ16" s="34">
        <v>1.4328082401354387</v>
      </c>
      <c r="ER16" s="34">
        <v>4.4675319147376102</v>
      </c>
      <c r="ES16" s="34">
        <v>3.7637172949336208</v>
      </c>
      <c r="ET16" s="34">
        <f t="shared" si="80"/>
        <v>4.463613039901686</v>
      </c>
      <c r="EU16" s="34">
        <f t="shared" si="81"/>
        <v>5.3402743305110754</v>
      </c>
      <c r="EV16" s="34">
        <f t="shared" si="82"/>
        <v>5.2769373012115883</v>
      </c>
      <c r="EW16" s="34">
        <f t="shared" si="83"/>
        <v>1.1822120900802406</v>
      </c>
      <c r="EX16" s="34">
        <f t="shared" si="84"/>
        <v>0.10846943517830229</v>
      </c>
      <c r="EY16" s="34">
        <f t="shared" si="85"/>
        <v>0.12823387767196393</v>
      </c>
      <c r="FA16" s="34">
        <v>3.3692000000000002</v>
      </c>
      <c r="FB16" s="34">
        <v>0.82819999999999994</v>
      </c>
      <c r="FC16" s="34">
        <v>4.1974</v>
      </c>
      <c r="FD16" s="34">
        <f t="shared" si="86"/>
        <v>0.19731262209939485</v>
      </c>
      <c r="FE16" s="34">
        <v>5.2900000000000003E-2</v>
      </c>
      <c r="FF16" s="34">
        <v>1.7205000000000001</v>
      </c>
      <c r="FG16" s="34">
        <v>5.2999000000000001</v>
      </c>
      <c r="FH16" s="34">
        <v>0.62729999999999997</v>
      </c>
      <c r="FI16" s="34">
        <v>5.9271000000000003</v>
      </c>
      <c r="FJ16" s="34">
        <f t="shared" si="87"/>
        <v>0.10583590626107202</v>
      </c>
      <c r="FK16" s="34">
        <v>0.1134</v>
      </c>
      <c r="FL16" s="34">
        <v>0.24239999999999998</v>
      </c>
      <c r="FM16" s="34">
        <v>9.4230999999999998</v>
      </c>
      <c r="FN16" s="34">
        <v>0.75529999999999997</v>
      </c>
      <c r="FO16" s="34">
        <v>7.7753999999999994</v>
      </c>
      <c r="FP16" s="34">
        <v>0.89239999999999997</v>
      </c>
      <c r="FQ16" s="34">
        <f t="shared" si="88"/>
        <v>1.6208438687926794</v>
      </c>
      <c r="FR16" s="34">
        <f t="shared" si="89"/>
        <v>2.5724018635056401E-2</v>
      </c>
      <c r="FS16" s="34">
        <f t="shared" si="90"/>
        <v>4.1694617885339798E-2</v>
      </c>
      <c r="FT16" s="34">
        <v>2.9182999999999999</v>
      </c>
      <c r="FU16" s="34">
        <v>0.67069999999999996</v>
      </c>
      <c r="FV16" s="34">
        <v>3.5888999999999998</v>
      </c>
      <c r="FW16" s="34">
        <f t="shared" si="91"/>
        <v>0.18688177435983169</v>
      </c>
      <c r="FX16" s="34">
        <v>2.5600000000000001E-2</v>
      </c>
      <c r="FY16" s="34">
        <v>0.40990000000000004</v>
      </c>
      <c r="FZ16" s="34">
        <v>4.6904000000000003</v>
      </c>
      <c r="GA16" s="34">
        <v>0.72430000000000005</v>
      </c>
      <c r="GB16" s="34">
        <v>3.5492000000000004</v>
      </c>
      <c r="GC16" s="34">
        <v>0.41689999999999999</v>
      </c>
      <c r="GD16" s="34">
        <f t="shared" si="92"/>
        <v>1.3163079168186795</v>
      </c>
      <c r="GE16" s="34">
        <f t="shared" si="93"/>
        <v>8.739126726931605E-2</v>
      </c>
      <c r="GF16" s="34">
        <f t="shared" si="94"/>
        <v>0.11503381696741787</v>
      </c>
      <c r="GG16" s="32">
        <v>2.2963238022906873</v>
      </c>
      <c r="GH16" s="32">
        <v>1.0936677197128981</v>
      </c>
      <c r="GI16" s="32">
        <f t="shared" si="96"/>
        <v>3.3899915220035854</v>
      </c>
      <c r="GJ16" s="32">
        <f t="shared" si="97"/>
        <v>0.32261665334977241</v>
      </c>
      <c r="GK16" s="32">
        <v>-0.2110871759151618</v>
      </c>
      <c r="GL16" s="32">
        <v>0.48830627847389196</v>
      </c>
      <c r="GM16" s="32">
        <v>0.69939345438905387</v>
      </c>
    </row>
    <row r="17" spans="1:195" ht="15">
      <c r="A17" s="49">
        <v>1987</v>
      </c>
      <c r="B17" s="34">
        <f t="shared" si="0"/>
        <v>3.7693057271367305</v>
      </c>
      <c r="C17" s="34">
        <f t="shared" si="1"/>
        <v>3.7829214342325743</v>
      </c>
      <c r="D17" s="34">
        <f t="shared" si="2"/>
        <v>1.5596566526156026</v>
      </c>
      <c r="E17" s="34">
        <f t="shared" si="3"/>
        <v>0.99682094623382622</v>
      </c>
      <c r="F17" s="34">
        <f t="shared" si="4"/>
        <v>1.2264438353831455</v>
      </c>
      <c r="G17" s="39">
        <f t="shared" si="5"/>
        <v>-1.3615707095844143E-2</v>
      </c>
      <c r="H17" s="36">
        <f t="shared" si="6"/>
        <v>1.6646473756948814</v>
      </c>
      <c r="I17" s="47">
        <f t="shared" si="7"/>
        <v>0.60549513092406748</v>
      </c>
      <c r="J17" s="35">
        <f t="shared" si="8"/>
        <v>0.50760076928793707</v>
      </c>
      <c r="K17" s="42">
        <v>0.13571268271438031</v>
      </c>
      <c r="L17" s="42">
        <v>0.41583879276849656</v>
      </c>
      <c r="M17" s="42">
        <v>1.9232404450316803E-2</v>
      </c>
      <c r="N17" s="41">
        <v>0</v>
      </c>
      <c r="O17" s="36">
        <f t="shared" si="9"/>
        <v>2.1046583514418491</v>
      </c>
      <c r="P17" s="47">
        <f t="shared" si="10"/>
        <v>0.95416152169153523</v>
      </c>
      <c r="Q17" s="35">
        <f t="shared" si="11"/>
        <v>0.48922017694588921</v>
      </c>
      <c r="R17" s="35">
        <f t="shared" si="12"/>
        <v>0.12361008076510395</v>
      </c>
      <c r="S17" s="42">
        <v>0.95819085277949223</v>
      </c>
      <c r="T17" s="42">
        <v>0.49787636137102625</v>
      </c>
      <c r="U17" s="41">
        <v>0.42052428074017134</v>
      </c>
      <c r="V17" s="34">
        <f t="shared" si="13"/>
        <v>0.44163235783991284</v>
      </c>
      <c r="W17" s="34">
        <f t="shared" si="14"/>
        <v>0.55836764216008716</v>
      </c>
      <c r="X17" s="39">
        <f t="shared" si="15"/>
        <v>0.38822335025380711</v>
      </c>
      <c r="Y17" s="46">
        <f t="shared" si="16"/>
        <v>0.50921960579354453</v>
      </c>
      <c r="Z17" s="34">
        <f t="shared" si="17"/>
        <v>0.45476474581913917</v>
      </c>
      <c r="AA17" s="34">
        <f t="shared" si="18"/>
        <v>3.7192184162202824E-2</v>
      </c>
      <c r="AB17" s="34">
        <f t="shared" si="19"/>
        <v>0.34792999729142488</v>
      </c>
      <c r="AC17" s="45">
        <v>0.4</v>
      </c>
      <c r="AD17" s="45">
        <v>0.8</v>
      </c>
      <c r="AE17" s="34">
        <f t="shared" si="20"/>
        <v>0.35678016133730134</v>
      </c>
      <c r="AF17" s="44">
        <f t="shared" si="21"/>
        <v>0.60796255169139524</v>
      </c>
      <c r="AG17" s="44">
        <f t="shared" si="22"/>
        <v>0.50877273262877909</v>
      </c>
      <c r="AH17" s="43">
        <v>0.22308401887057233</v>
      </c>
      <c r="AI17" s="42">
        <v>0.41809098934154793</v>
      </c>
      <c r="AJ17" s="40">
        <v>0.35564593802170591</v>
      </c>
      <c r="AK17" s="39">
        <v>1.5137378273101687</v>
      </c>
      <c r="AL17" s="42">
        <v>4.5918825305433987E-2</v>
      </c>
      <c r="AM17" s="42">
        <v>0</v>
      </c>
      <c r="AN17" s="41">
        <v>0.12361008076510395</v>
      </c>
      <c r="AO17" s="39">
        <f t="shared" si="23"/>
        <v>0.96712107190366192</v>
      </c>
      <c r="AP17" s="39">
        <v>2.3751116537293442E-2</v>
      </c>
      <c r="AQ17" s="39">
        <v>0.39839072688988852</v>
      </c>
      <c r="AR17" s="39">
        <v>0.54497922847647995</v>
      </c>
      <c r="AS17" s="39">
        <f t="shared" si="24"/>
        <v>1.6025152967216445</v>
      </c>
      <c r="AT17" s="33">
        <f t="shared" si="98"/>
        <v>2.0254569487950045</v>
      </c>
      <c r="AU17" s="34">
        <f t="shared" si="25"/>
        <v>0.54417941983030182</v>
      </c>
      <c r="AV17" s="34">
        <v>0.54417941983030116</v>
      </c>
      <c r="AW17" s="34">
        <f t="shared" si="26"/>
        <v>0</v>
      </c>
      <c r="AX17" s="34">
        <f t="shared" si="27"/>
        <v>0.99999999999999878</v>
      </c>
      <c r="AY17" s="34">
        <f t="shared" si="28"/>
        <v>0.96712107190366114</v>
      </c>
      <c r="AZ17" s="36">
        <f t="shared" si="29"/>
        <v>3.7693057271367305</v>
      </c>
      <c r="BA17" s="35">
        <f t="shared" si="30"/>
        <v>3.7829214342325748</v>
      </c>
      <c r="BB17" s="35">
        <f t="shared" si="31"/>
        <v>1.2488085829263849</v>
      </c>
      <c r="BC17" s="35">
        <f t="shared" si="32"/>
        <v>1.5669917794025283</v>
      </c>
      <c r="BD17" s="35">
        <f t="shared" si="33"/>
        <v>0.96712107190366192</v>
      </c>
      <c r="BE17" s="35">
        <f t="shared" si="34"/>
        <v>1.5834077691528963</v>
      </c>
      <c r="BF17" s="35">
        <f t="shared" si="35"/>
        <v>1.3952116731237147</v>
      </c>
      <c r="BG17" s="40">
        <f t="shared" si="36"/>
        <v>0.80430199195596419</v>
      </c>
      <c r="BH17" s="34">
        <f t="shared" si="37"/>
        <v>2.9765449422696335</v>
      </c>
      <c r="BI17" s="34">
        <f t="shared" si="38"/>
        <v>2.9901606493654773</v>
      </c>
      <c r="BJ17" s="34">
        <f t="shared" si="39"/>
        <v>-1.361570709584381E-2</v>
      </c>
      <c r="BK17" s="39">
        <v>0.11259686708173833</v>
      </c>
      <c r="BL17" s="39">
        <v>0.12621257417758247</v>
      </c>
      <c r="BM17" s="39">
        <v>2.7070654008958098E-2</v>
      </c>
      <c r="BN17" s="34">
        <f t="shared" si="40"/>
        <v>-1.3615707095844143E-2</v>
      </c>
      <c r="BO17" s="36">
        <f t="shared" si="41"/>
        <v>0</v>
      </c>
      <c r="BP17" s="38">
        <v>3.7693057271367305</v>
      </c>
      <c r="BQ17" s="37">
        <f t="shared" si="42"/>
        <v>0</v>
      </c>
      <c r="BR17" s="34">
        <f t="shared" si="43"/>
        <v>0.79043688888349295</v>
      </c>
      <c r="BS17" s="34">
        <f t="shared" si="44"/>
        <v>4.2209295411724863E-2</v>
      </c>
      <c r="BT17" s="34">
        <f t="shared" si="45"/>
        <v>3.3363784147208093E-2</v>
      </c>
      <c r="BU17" s="34">
        <f t="shared" si="46"/>
        <v>4.9745824671943502E-2</v>
      </c>
      <c r="BV17" s="34">
        <f t="shared" si="47"/>
        <v>3.5342028289703245E-2</v>
      </c>
      <c r="BW17" s="34">
        <f t="shared" si="48"/>
        <v>0.91491214703835322</v>
      </c>
      <c r="BX17" s="34">
        <f t="shared" si="49"/>
        <v>1.9232404450316803E-2</v>
      </c>
      <c r="BY17" s="34">
        <f t="shared" si="50"/>
        <v>0.49787636137102625</v>
      </c>
      <c r="BZ17" s="34">
        <f t="shared" si="51"/>
        <v>2.7070654008958098E-2</v>
      </c>
      <c r="CA17" s="34">
        <f t="shared" si="52"/>
        <v>0.54417941983030116</v>
      </c>
      <c r="CB17" s="34">
        <f t="shared" si="53"/>
        <v>-3.8163916471489756E-17</v>
      </c>
      <c r="CC17" s="36">
        <v>4.0465081809754535</v>
      </c>
      <c r="CD17" s="35">
        <f t="shared" si="54"/>
        <v>9.0742226608489435E-2</v>
      </c>
      <c r="CE17" s="34">
        <f t="shared" si="55"/>
        <v>3.6793190186442724</v>
      </c>
      <c r="CF17" s="34">
        <f t="shared" si="56"/>
        <v>2.3366898912410181</v>
      </c>
      <c r="CG17" s="34">
        <f t="shared" si="57"/>
        <v>2.1961370901144606</v>
      </c>
      <c r="CH17" s="34">
        <f t="shared" si="58"/>
        <v>0.41804906608792386</v>
      </c>
      <c r="CI17" s="34">
        <f t="shared" si="59"/>
        <v>1.001237841935275</v>
      </c>
      <c r="CJ17" s="34">
        <f t="shared" si="60"/>
        <v>0.77685018209126167</v>
      </c>
      <c r="CK17" s="34">
        <f t="shared" si="61"/>
        <v>0.8535079627112061</v>
      </c>
      <c r="CL17" s="34">
        <v>3.4168613996693389</v>
      </c>
      <c r="CM17" s="34">
        <f t="shared" si="62"/>
        <v>2.1494960186443972</v>
      </c>
      <c r="CN17" s="34">
        <f t="shared" si="63"/>
        <v>2.0835976591371965</v>
      </c>
      <c r="CO17" s="34">
        <v>0.38080419962372208</v>
      </c>
      <c r="CP17" s="34">
        <v>0.96187155720234596</v>
      </c>
      <c r="CQ17" s="34">
        <v>0.74092190231112831</v>
      </c>
      <c r="CR17" s="34">
        <v>0.81623227811225485</v>
      </c>
      <c r="CS17" s="34">
        <v>0.26245761897493353</v>
      </c>
      <c r="CT17" s="34">
        <f t="shared" si="64"/>
        <v>0.18719387259662074</v>
      </c>
      <c r="CU17" s="34">
        <f t="shared" si="65"/>
        <v>0.11253943097726403</v>
      </c>
      <c r="CV17" s="34">
        <v>3.7244866464201776E-2</v>
      </c>
      <c r="CW17" s="34">
        <v>3.9366284732928955E-2</v>
      </c>
      <c r="CX17" s="34">
        <v>3.5928279780133299E-2</v>
      </c>
      <c r="CY17" s="34">
        <v>3.7275684598951253E-2</v>
      </c>
      <c r="CZ17" s="34">
        <v>0.36718916233118098</v>
      </c>
      <c r="DA17" s="34">
        <f t="shared" si="66"/>
        <v>1.03131569175437</v>
      </c>
      <c r="DB17" s="34">
        <f t="shared" si="67"/>
        <v>0.28984742182948142</v>
      </c>
      <c r="DC17" s="34">
        <v>4.1227665566129354E-3</v>
      </c>
      <c r="DD17" s="34">
        <v>0.2857246552728685</v>
      </c>
      <c r="DE17" s="34">
        <v>0.95397395125267037</v>
      </c>
      <c r="DF17" s="34">
        <v>0.709589604777627</v>
      </c>
      <c r="DG17" s="34">
        <f t="shared" si="68"/>
        <v>1.476222688871625</v>
      </c>
      <c r="DH17" s="34">
        <f t="shared" si="69"/>
        <v>3.5557137308215188</v>
      </c>
      <c r="DI17" s="34">
        <v>0.13842396581860555</v>
      </c>
      <c r="DJ17" s="34">
        <v>3.4172897650029133</v>
      </c>
      <c r="DK17" s="34">
        <v>4.3223468149155169</v>
      </c>
      <c r="DL17" s="34">
        <v>0.97467542241211891</v>
      </c>
      <c r="DM17" s="34">
        <f t="shared" si="70"/>
        <v>6.0416982427654613</v>
      </c>
      <c r="DN17" s="34">
        <f t="shared" si="71"/>
        <v>6.1298287288793931</v>
      </c>
      <c r="DO17" s="34">
        <f t="shared" si="72"/>
        <v>-6.9974752379103333E-3</v>
      </c>
      <c r="DP17" s="34">
        <v>0.28673407457758782</v>
      </c>
      <c r="DQ17" s="34">
        <v>0.29373154981549815</v>
      </c>
      <c r="DR17" s="34">
        <f t="shared" si="73"/>
        <v>4.8442282718670135</v>
      </c>
      <c r="DS17" s="34">
        <f t="shared" si="74"/>
        <v>1.2653880834804048</v>
      </c>
      <c r="DT17" s="34">
        <f t="shared" si="75"/>
        <v>4.7918394266326561E-2</v>
      </c>
      <c r="DU17" s="34">
        <f t="shared" si="76"/>
        <v>6.0635365084125384E-2</v>
      </c>
      <c r="DV17" s="34">
        <f t="shared" si="77"/>
        <v>3.8207559411880263</v>
      </c>
      <c r="DW17" s="34">
        <f t="shared" si="78"/>
        <v>0.14868728635055303</v>
      </c>
      <c r="DX17" s="34">
        <v>3.2526581084850257</v>
      </c>
      <c r="DY17" s="34">
        <v>3.2317324565957204</v>
      </c>
      <c r="DZ17" s="34">
        <v>2.3046730568130465</v>
      </c>
      <c r="EA17" s="34">
        <v>0.34891440381833549</v>
      </c>
      <c r="EB17" s="34">
        <v>1.27597380360101</v>
      </c>
      <c r="EC17" s="34">
        <v>2.0925651889304862E-2</v>
      </c>
      <c r="ED17" s="34">
        <v>1.410842553113369E-2</v>
      </c>
      <c r="EE17" s="34">
        <v>5.1590187535483925E-3</v>
      </c>
      <c r="EF17" s="34">
        <v>1.1976245111719566E-2</v>
      </c>
      <c r="EG17" s="34">
        <v>0.56809783270300085</v>
      </c>
      <c r="EH17" s="34">
        <v>0.71945639249912297</v>
      </c>
      <c r="EI17" s="34">
        <v>0.49378724319196121</v>
      </c>
      <c r="EJ17" s="34">
        <v>0.3424286833958391</v>
      </c>
      <c r="EK17" s="34">
        <f t="shared" si="79"/>
        <v>6.2725804098662019E-2</v>
      </c>
      <c r="EL17" s="34">
        <v>0.64639725484341182</v>
      </c>
      <c r="EM17" s="34">
        <v>0.15143719924098564</v>
      </c>
      <c r="EN17" s="34">
        <v>0.5836714507447498</v>
      </c>
      <c r="EO17" s="34">
        <v>0.15560644567125143</v>
      </c>
      <c r="EP17" s="34">
        <v>0.71449331341341982</v>
      </c>
      <c r="EQ17" s="34">
        <v>1.4342869315119788</v>
      </c>
      <c r="ER17" s="34">
        <v>4.6315365420111467</v>
      </c>
      <c r="ES17" s="34">
        <v>3.911742923912588</v>
      </c>
      <c r="ET17" s="34">
        <f t="shared" si="80"/>
        <v>4.472524806355282</v>
      </c>
      <c r="EU17" s="34">
        <f t="shared" si="81"/>
        <v>5.5421216560211572</v>
      </c>
      <c r="EV17" s="34">
        <f t="shared" si="82"/>
        <v>5.4793972077749915</v>
      </c>
      <c r="EW17" s="34">
        <f t="shared" si="83"/>
        <v>1.2251239389413746</v>
      </c>
      <c r="EX17" s="34">
        <f t="shared" si="84"/>
        <v>0.1065211059925623</v>
      </c>
      <c r="EY17" s="34">
        <f t="shared" si="85"/>
        <v>0.13050155695399959</v>
      </c>
      <c r="FA17" s="34">
        <v>3.4999000000000002</v>
      </c>
      <c r="FB17" s="34">
        <v>0.79890000000000005</v>
      </c>
      <c r="FC17" s="34">
        <v>4.2988</v>
      </c>
      <c r="FD17" s="34">
        <f t="shared" si="86"/>
        <v>0.18584256071461805</v>
      </c>
      <c r="FE17" s="34">
        <v>8.0799999999999997E-2</v>
      </c>
      <c r="FF17" s="34">
        <v>1.6627000000000001</v>
      </c>
      <c r="FG17" s="34">
        <v>6.1086999999999998</v>
      </c>
      <c r="FH17" s="34">
        <v>0.70760000000000001</v>
      </c>
      <c r="FI17" s="34">
        <v>6.8163</v>
      </c>
      <c r="FJ17" s="34">
        <f t="shared" si="87"/>
        <v>0.10380998488916274</v>
      </c>
      <c r="FK17" s="34">
        <v>0.15109999999999998</v>
      </c>
      <c r="FL17" s="34">
        <v>0.34090000000000004</v>
      </c>
      <c r="FM17" s="34">
        <v>10.347899999999999</v>
      </c>
      <c r="FN17" s="34">
        <v>0.79059999999999997</v>
      </c>
      <c r="FO17" s="34">
        <v>8.6165000000000003</v>
      </c>
      <c r="FP17" s="34">
        <v>0.94079999999999997</v>
      </c>
      <c r="FQ17" s="34">
        <f t="shared" si="88"/>
        <v>1.5525265558422852</v>
      </c>
      <c r="FR17" s="34">
        <f t="shared" si="89"/>
        <v>3.2943882333613589E-2</v>
      </c>
      <c r="FS17" s="34">
        <f t="shared" si="90"/>
        <v>5.1146252175478607E-2</v>
      </c>
      <c r="FT17" s="34">
        <v>3.0106999999999999</v>
      </c>
      <c r="FU17" s="34">
        <v>0.67049999999999998</v>
      </c>
      <c r="FV17" s="34">
        <v>3.6812</v>
      </c>
      <c r="FW17" s="34">
        <f t="shared" si="91"/>
        <v>0.18214169292621971</v>
      </c>
      <c r="FX17" s="34">
        <v>5.9800000000000006E-2</v>
      </c>
      <c r="FY17" s="34">
        <v>0.43790000000000001</v>
      </c>
      <c r="FZ17" s="34">
        <v>4.8474000000000004</v>
      </c>
      <c r="GA17" s="34">
        <v>0.72970000000000002</v>
      </c>
      <c r="GB17" s="34">
        <v>3.6867999999999999</v>
      </c>
      <c r="GC17" s="34">
        <v>0.43090000000000006</v>
      </c>
      <c r="GD17" s="34">
        <f t="shared" si="92"/>
        <v>1.3385431048765672</v>
      </c>
      <c r="GE17" s="34">
        <f t="shared" si="93"/>
        <v>9.0337087923422862E-2</v>
      </c>
      <c r="GF17" s="34">
        <f t="shared" si="94"/>
        <v>0.12092008615452589</v>
      </c>
      <c r="GG17" s="32">
        <v>2.5004357524672387</v>
      </c>
      <c r="GH17" s="32">
        <v>1.1363255214353725</v>
      </c>
      <c r="GI17" s="32">
        <f t="shared" si="96"/>
        <v>3.6367612739026112</v>
      </c>
      <c r="GJ17" s="32">
        <f t="shared" si="97"/>
        <v>0.31245535130107144</v>
      </c>
      <c r="GK17" s="32">
        <v>-0.24369881903745297</v>
      </c>
      <c r="GL17" s="32">
        <v>0.49466368742570932</v>
      </c>
      <c r="GM17" s="32">
        <v>0.73836250646316226</v>
      </c>
    </row>
    <row r="18" spans="1:195" ht="15">
      <c r="A18" s="49">
        <v>1988</v>
      </c>
      <c r="B18" s="34">
        <f t="shared" si="0"/>
        <v>3.6850705105771047</v>
      </c>
      <c r="C18" s="34">
        <f t="shared" si="1"/>
        <v>3.7105721161118659</v>
      </c>
      <c r="D18" s="34">
        <f t="shared" si="2"/>
        <v>1.510382397117163</v>
      </c>
      <c r="E18" s="34">
        <f t="shared" si="3"/>
        <v>0.95211968943928071</v>
      </c>
      <c r="F18" s="34">
        <f t="shared" si="4"/>
        <v>1.2480700295554221</v>
      </c>
      <c r="G18" s="39">
        <f t="shared" si="5"/>
        <v>-2.5501605534761246E-2</v>
      </c>
      <c r="H18" s="36">
        <f t="shared" si="6"/>
        <v>1.6430313374151797</v>
      </c>
      <c r="I18" s="47">
        <f t="shared" si="7"/>
        <v>0.58636571437320129</v>
      </c>
      <c r="J18" s="35">
        <f t="shared" si="8"/>
        <v>0.48625492660608882</v>
      </c>
      <c r="K18" s="42">
        <v>0.12092265612948805</v>
      </c>
      <c r="L18" s="42">
        <v>0.44948804030640149</v>
      </c>
      <c r="M18" s="42">
        <v>2.1069480031777589E-2</v>
      </c>
      <c r="N18" s="41">
        <v>0</v>
      </c>
      <c r="O18" s="36">
        <f t="shared" si="9"/>
        <v>2.0420391731619247</v>
      </c>
      <c r="P18" s="47">
        <f t="shared" si="10"/>
        <v>0.92401668274396176</v>
      </c>
      <c r="Q18" s="35">
        <f t="shared" si="11"/>
        <v>0.46586476283319189</v>
      </c>
      <c r="R18" s="35">
        <f t="shared" si="12"/>
        <v>0.1375852398589191</v>
      </c>
      <c r="S18" s="42">
        <v>0.93827422782141356</v>
      </c>
      <c r="T18" s="42">
        <v>0.48096419923936889</v>
      </c>
      <c r="U18" s="41">
        <v>0.4237017400955615</v>
      </c>
      <c r="V18" s="34">
        <f t="shared" si="13"/>
        <v>0.44586157380143887</v>
      </c>
      <c r="W18" s="34">
        <f t="shared" si="14"/>
        <v>0.55413842619856113</v>
      </c>
      <c r="X18" s="39">
        <f t="shared" si="15"/>
        <v>0.38822335025380716</v>
      </c>
      <c r="Y18" s="46">
        <f t="shared" si="16"/>
        <v>0.51070777340236762</v>
      </c>
      <c r="Z18" s="34">
        <f t="shared" si="17"/>
        <v>0.46656750266785052</v>
      </c>
      <c r="AA18" s="34">
        <f t="shared" si="18"/>
        <v>4.1968260102322817E-2</v>
      </c>
      <c r="AB18" s="34">
        <f t="shared" si="19"/>
        <v>0.35494907695317462</v>
      </c>
      <c r="AC18" s="45">
        <v>0.40000000000000008</v>
      </c>
      <c r="AD18" s="45">
        <v>0.80000000000000016</v>
      </c>
      <c r="AE18" s="34">
        <f t="shared" si="20"/>
        <v>0.34997949309455767</v>
      </c>
      <c r="AF18" s="44">
        <f t="shared" si="21"/>
        <v>0.60296073901576019</v>
      </c>
      <c r="AG18" s="44">
        <f t="shared" si="22"/>
        <v>0.50531611338136206</v>
      </c>
      <c r="AH18" s="43">
        <v>0.21967703358584306</v>
      </c>
      <c r="AI18" s="42">
        <v>0.3992202895781306</v>
      </c>
      <c r="AJ18" s="40">
        <v>0.33322236627530716</v>
      </c>
      <c r="AK18" s="39">
        <v>1.465914285933003</v>
      </c>
      <c r="AL18" s="42">
        <v>4.4468111184160122E-2</v>
      </c>
      <c r="AM18" s="42">
        <v>0</v>
      </c>
      <c r="AN18" s="41">
        <v>0.1375852398589191</v>
      </c>
      <c r="AO18" s="39">
        <f t="shared" si="23"/>
        <v>0.98956213356701439</v>
      </c>
      <c r="AP18" s="39">
        <v>2.3000747164220757E-2</v>
      </c>
      <c r="AQ18" s="39">
        <v>0.37709054732727937</v>
      </c>
      <c r="AR18" s="39">
        <v>0.58947083907551423</v>
      </c>
      <c r="AS18" s="39">
        <f t="shared" si="24"/>
        <v>1.6821628647892051</v>
      </c>
      <c r="AT18" s="33">
        <f t="shared" si="98"/>
        <v>2.1381854231925068</v>
      </c>
      <c r="AU18" s="34">
        <f t="shared" si="25"/>
        <v>0.53353957516371242</v>
      </c>
      <c r="AV18" s="34">
        <v>0.53353957516371286</v>
      </c>
      <c r="AW18" s="34">
        <f t="shared" si="26"/>
        <v>0</v>
      </c>
      <c r="AX18" s="34">
        <f t="shared" si="27"/>
        <v>1.0000000000000009</v>
      </c>
      <c r="AY18" s="34">
        <f t="shared" si="28"/>
        <v>0.98956213356701495</v>
      </c>
      <c r="AZ18" s="36">
        <f t="shared" si="29"/>
        <v>3.6850705105771047</v>
      </c>
      <c r="BA18" s="35">
        <f t="shared" si="30"/>
        <v>3.7105721161118659</v>
      </c>
      <c r="BB18" s="35">
        <f t="shared" si="31"/>
        <v>1.1935432971087783</v>
      </c>
      <c r="BC18" s="35">
        <f t="shared" si="32"/>
        <v>1.5274666854360728</v>
      </c>
      <c r="BD18" s="35">
        <f t="shared" si="33"/>
        <v>0.98956213356701439</v>
      </c>
      <c r="BE18" s="35">
        <f t="shared" si="34"/>
        <v>1.5333831442813839</v>
      </c>
      <c r="BF18" s="35">
        <f t="shared" si="35"/>
        <v>1.3292102367665601</v>
      </c>
      <c r="BG18" s="40">
        <f t="shared" si="36"/>
        <v>0.84797873506392141</v>
      </c>
      <c r="BH18" s="34">
        <f t="shared" si="37"/>
        <v>3.0699251329170201</v>
      </c>
      <c r="BI18" s="34">
        <f t="shared" si="38"/>
        <v>3.0954267384517813</v>
      </c>
      <c r="BJ18" s="34">
        <f t="shared" si="39"/>
        <v>-2.5501605534761218E-2</v>
      </c>
      <c r="BK18" s="39">
        <v>0.11864277292306621</v>
      </c>
      <c r="BL18" s="39">
        <v>0.14414437845782746</v>
      </c>
      <c r="BM18" s="39">
        <v>3.1505895892566319E-2</v>
      </c>
      <c r="BN18" s="34">
        <f t="shared" si="40"/>
        <v>-2.5501605534761246E-2</v>
      </c>
      <c r="BO18" s="36">
        <f t="shared" si="41"/>
        <v>0</v>
      </c>
      <c r="BP18" s="38">
        <v>3.6850705105771042</v>
      </c>
      <c r="BQ18" s="37">
        <f t="shared" si="42"/>
        <v>0</v>
      </c>
      <c r="BR18" s="34">
        <f t="shared" si="43"/>
        <v>0.83421818565686134</v>
      </c>
      <c r="BS18" s="34">
        <f t="shared" si="44"/>
        <v>4.6566884193138161E-2</v>
      </c>
      <c r="BT18" s="34">
        <f t="shared" si="45"/>
        <v>3.8846941643292894E-2</v>
      </c>
      <c r="BU18" s="34">
        <f t="shared" si="46"/>
        <v>5.9050719682600783E-2</v>
      </c>
      <c r="BV18" s="34">
        <f t="shared" si="47"/>
        <v>3.9490004139454075E-2</v>
      </c>
      <c r="BW18" s="34">
        <f t="shared" si="48"/>
        <v>0.90145927617794508</v>
      </c>
      <c r="BX18" s="34">
        <f t="shared" si="49"/>
        <v>2.1069480031777589E-2</v>
      </c>
      <c r="BY18" s="34">
        <f t="shared" si="50"/>
        <v>0.48096419923936889</v>
      </c>
      <c r="BZ18" s="34">
        <f t="shared" si="51"/>
        <v>3.1505895892566319E-2</v>
      </c>
      <c r="CA18" s="34">
        <f t="shared" si="52"/>
        <v>0.53353957516371286</v>
      </c>
      <c r="CB18" s="34">
        <f t="shared" si="53"/>
        <v>0</v>
      </c>
      <c r="CC18" s="36">
        <v>3.9799860444591375</v>
      </c>
      <c r="CD18" s="35">
        <f t="shared" si="54"/>
        <v>8.3626173392666203E-2</v>
      </c>
      <c r="CE18" s="34">
        <f t="shared" si="55"/>
        <v>3.6471550414048064</v>
      </c>
      <c r="CF18" s="34">
        <f t="shared" si="56"/>
        <v>2.3025231450571959</v>
      </c>
      <c r="CG18" s="34">
        <f t="shared" si="57"/>
        <v>2.1972221398158087</v>
      </c>
      <c r="CH18" s="34">
        <f t="shared" si="58"/>
        <v>0.41485492680422209</v>
      </c>
      <c r="CI18" s="34">
        <f t="shared" si="59"/>
        <v>0.9991631804304677</v>
      </c>
      <c r="CJ18" s="34">
        <f t="shared" si="60"/>
        <v>0.78320403258111915</v>
      </c>
      <c r="CK18" s="34">
        <f t="shared" si="61"/>
        <v>0.85259024346819778</v>
      </c>
      <c r="CL18" s="34">
        <v>3.3841712206899803</v>
      </c>
      <c r="CM18" s="34">
        <f t="shared" si="62"/>
        <v>2.1203351582320744</v>
      </c>
      <c r="CN18" s="34">
        <f t="shared" si="63"/>
        <v>2.078318414351795</v>
      </c>
      <c r="CO18" s="34">
        <v>0.37974309611921742</v>
      </c>
      <c r="CP18" s="34">
        <v>0.95399059397032615</v>
      </c>
      <c r="CQ18" s="34">
        <v>0.74458472426225153</v>
      </c>
      <c r="CR18" s="34">
        <v>0.81448235189388885</v>
      </c>
      <c r="CS18" s="34">
        <v>0.26298382071482623</v>
      </c>
      <c r="CT18" s="34">
        <f t="shared" si="64"/>
        <v>0.18218798682512133</v>
      </c>
      <c r="CU18" s="34">
        <f t="shared" si="65"/>
        <v>0.1189037254640139</v>
      </c>
      <c r="CV18" s="34">
        <v>3.5111830685004675E-2</v>
      </c>
      <c r="CW18" s="34">
        <v>4.5172586460141544E-2</v>
      </c>
      <c r="CX18" s="34">
        <v>3.8619308318867673E-2</v>
      </c>
      <c r="CY18" s="34">
        <v>3.8107891574308987E-2</v>
      </c>
      <c r="CZ18" s="34">
        <v>0.33283100305433155</v>
      </c>
      <c r="DA18" s="34">
        <f t="shared" si="66"/>
        <v>0.99421659080525526</v>
      </c>
      <c r="DB18" s="34">
        <f t="shared" si="67"/>
        <v>0.27722136911915252</v>
      </c>
      <c r="DC18" s="34">
        <v>4.2343214492366592E-3</v>
      </c>
      <c r="DD18" s="34">
        <v>0.27298704766991588</v>
      </c>
      <c r="DE18" s="34">
        <v>0.93860695687007623</v>
      </c>
      <c r="DF18" s="34">
        <v>0.69742800551920603</v>
      </c>
      <c r="DG18" s="34">
        <f t="shared" si="68"/>
        <v>1.4381120087239059</v>
      </c>
      <c r="DH18" s="34">
        <f t="shared" si="69"/>
        <v>3.5742021631726542</v>
      </c>
      <c r="DI18" s="34">
        <v>0.13201317487871103</v>
      </c>
      <c r="DJ18" s="34">
        <v>3.4421889882939429</v>
      </c>
      <c r="DK18" s="34">
        <v>4.3148861663773541</v>
      </c>
      <c r="DL18" s="34">
        <v>0.96202597142475632</v>
      </c>
      <c r="DM18" s="34">
        <f t="shared" si="70"/>
        <v>6.0486456721076154</v>
      </c>
      <c r="DN18" s="34">
        <f t="shared" si="71"/>
        <v>6.1060833667156285</v>
      </c>
      <c r="DO18" s="34">
        <f t="shared" si="72"/>
        <v>-1.8436150798949558E-2</v>
      </c>
      <c r="DP18" s="34">
        <v>0.29058496906574088</v>
      </c>
      <c r="DQ18" s="34">
        <v>0.30902111986469044</v>
      </c>
      <c r="DR18" s="34">
        <f t="shared" si="73"/>
        <v>4.7348517445863569</v>
      </c>
      <c r="DS18" s="34">
        <f t="shared" si="74"/>
        <v>1.2896039192139614</v>
      </c>
      <c r="DT18" s="34">
        <f t="shared" si="75"/>
        <v>5.0608729246831151E-2</v>
      </c>
      <c r="DU18" s="34">
        <f t="shared" si="76"/>
        <v>6.5265215583151681E-2</v>
      </c>
      <c r="DV18" s="34">
        <f t="shared" si="77"/>
        <v>3.7724031858247118</v>
      </c>
      <c r="DW18" s="34">
        <f t="shared" si="78"/>
        <v>0.14574782378171225</v>
      </c>
      <c r="DX18" s="34">
        <v>3.222583631063562</v>
      </c>
      <c r="DY18" s="34">
        <v>3.201780258349963</v>
      </c>
      <c r="DZ18" s="34">
        <v>2.273183249510458</v>
      </c>
      <c r="EA18" s="34">
        <v>0.37155659254709716</v>
      </c>
      <c r="EB18" s="34">
        <v>1.3001536013866017</v>
      </c>
      <c r="EC18" s="34">
        <v>2.0803372713599257E-2</v>
      </c>
      <c r="ED18" s="34">
        <v>1.414120616419224E-2</v>
      </c>
      <c r="EE18" s="34">
        <v>4.9925480825908346E-3</v>
      </c>
      <c r="EF18" s="34">
        <v>1.165471463199785E-2</v>
      </c>
      <c r="EG18" s="34">
        <v>0.54981955476114996</v>
      </c>
      <c r="EH18" s="34">
        <v>0.70781488543916027</v>
      </c>
      <c r="EI18" s="34">
        <v>0.49074364274642551</v>
      </c>
      <c r="EJ18" s="34">
        <v>0.33274831206841526</v>
      </c>
      <c r="EK18" s="34">
        <f t="shared" si="79"/>
        <v>4.4020350147818799E-2</v>
      </c>
      <c r="EL18" s="34">
        <v>0.66581712565318774</v>
      </c>
      <c r="EM18" s="34">
        <v>0.16173221528555753</v>
      </c>
      <c r="EN18" s="34">
        <v>0.62179677550536894</v>
      </c>
      <c r="EO18" s="34">
        <v>0.16782237130087874</v>
      </c>
      <c r="EP18" s="34">
        <v>0.67853936372528678</v>
      </c>
      <c r="EQ18" s="34">
        <v>1.411785367106501</v>
      </c>
      <c r="ER18" s="34">
        <v>4.8010374504880344</v>
      </c>
      <c r="ES18" s="34">
        <v>4.0677914471068206</v>
      </c>
      <c r="ET18" s="34">
        <f t="shared" si="80"/>
        <v>4.4069247082203118</v>
      </c>
      <c r="EU18" s="34">
        <f t="shared" si="81"/>
        <v>5.7123480751938356</v>
      </c>
      <c r="EV18" s="34">
        <f t="shared" si="82"/>
        <v>5.6683302338641468</v>
      </c>
      <c r="EW18" s="34">
        <f t="shared" si="83"/>
        <v>1.2862326019073831</v>
      </c>
      <c r="EX18" s="34">
        <f t="shared" si="84"/>
        <v>0.10969663901912169</v>
      </c>
      <c r="EY18" s="34">
        <f t="shared" si="85"/>
        <v>0.14109539342605987</v>
      </c>
      <c r="FA18" s="34">
        <v>3.7004000000000001</v>
      </c>
      <c r="FB18" s="34">
        <v>0.81790000000000007</v>
      </c>
      <c r="FC18" s="34">
        <v>4.5183</v>
      </c>
      <c r="FD18" s="34">
        <f t="shared" si="86"/>
        <v>0.18101940995507163</v>
      </c>
      <c r="FE18" s="34">
        <v>0.10390000000000001</v>
      </c>
      <c r="FF18" s="34">
        <v>1.5736000000000001</v>
      </c>
      <c r="FG18" s="34">
        <v>6.5603999999999996</v>
      </c>
      <c r="FH18" s="34">
        <v>0.81209999999999993</v>
      </c>
      <c r="FI18" s="34">
        <v>7.3724999999999996</v>
      </c>
      <c r="FJ18" s="34">
        <f t="shared" si="87"/>
        <v>0.11015259409969481</v>
      </c>
      <c r="FK18" s="34">
        <v>0.1905</v>
      </c>
      <c r="FL18" s="34">
        <v>0.46229999999999999</v>
      </c>
      <c r="FM18" s="34">
        <v>10.994400000000001</v>
      </c>
      <c r="FN18" s="34">
        <v>0.81579999999999997</v>
      </c>
      <c r="FO18" s="34">
        <v>9.2639999999999993</v>
      </c>
      <c r="FP18" s="34">
        <v>0.91459999999999997</v>
      </c>
      <c r="FQ18" s="34">
        <f t="shared" si="88"/>
        <v>1.5308270676691731</v>
      </c>
      <c r="FR18" s="34">
        <f t="shared" si="89"/>
        <v>4.2048679327657712E-2</v>
      </c>
      <c r="FS18" s="34">
        <f t="shared" si="90"/>
        <v>6.4369256474519632E-2</v>
      </c>
      <c r="FT18" s="34">
        <v>2.9991000000000003</v>
      </c>
      <c r="FU18" s="34">
        <v>0.64500000000000002</v>
      </c>
      <c r="FV18" s="34">
        <v>3.6441000000000003</v>
      </c>
      <c r="FW18" s="34">
        <f t="shared" si="91"/>
        <v>0.17699843582777638</v>
      </c>
      <c r="FX18" s="34">
        <v>8.900000000000001E-2</v>
      </c>
      <c r="FY18" s="34">
        <v>0.44770000000000004</v>
      </c>
      <c r="FZ18" s="34">
        <v>4.8162000000000003</v>
      </c>
      <c r="GA18" s="34">
        <v>0.70709999999999995</v>
      </c>
      <c r="GB18" s="34">
        <v>3.6779000000000002</v>
      </c>
      <c r="GC18" s="34">
        <v>0.43119999999999997</v>
      </c>
      <c r="GD18" s="34">
        <f t="shared" si="92"/>
        <v>1.3547298247587971</v>
      </c>
      <c r="GE18" s="34">
        <f t="shared" si="93"/>
        <v>9.2957103110335948E-2</v>
      </c>
      <c r="GF18" s="34">
        <f t="shared" si="94"/>
        <v>0.12593176000675085</v>
      </c>
      <c r="GG18" s="32">
        <v>2.4944270021127455</v>
      </c>
      <c r="GH18" s="32">
        <v>1.231926953952984</v>
      </c>
      <c r="GI18" s="32">
        <f t="shared" si="96"/>
        <v>3.7263539560657293</v>
      </c>
      <c r="GJ18" s="32">
        <f t="shared" si="97"/>
        <v>0.33059848003640746</v>
      </c>
      <c r="GK18" s="32">
        <v>-0.25603328671804226</v>
      </c>
      <c r="GL18" s="32">
        <v>0.51169978883286593</v>
      </c>
      <c r="GM18" s="32">
        <v>0.76773307555090819</v>
      </c>
    </row>
    <row r="19" spans="1:195" ht="15">
      <c r="A19" s="49">
        <v>1989</v>
      </c>
      <c r="B19" s="34">
        <f t="shared" si="0"/>
        <v>4.0213928870769546</v>
      </c>
      <c r="C19" s="34">
        <f t="shared" si="1"/>
        <v>4.0502745556528268</v>
      </c>
      <c r="D19" s="34">
        <f t="shared" si="2"/>
        <v>1.616982785101343</v>
      </c>
      <c r="E19" s="34">
        <f t="shared" si="3"/>
        <v>1.0451476991762418</v>
      </c>
      <c r="F19" s="34">
        <f t="shared" si="4"/>
        <v>1.3881440713752424</v>
      </c>
      <c r="G19" s="39">
        <f t="shared" si="5"/>
        <v>-2.8881668575872835E-2</v>
      </c>
      <c r="H19" s="36">
        <f t="shared" si="6"/>
        <v>1.7842847608465791</v>
      </c>
      <c r="I19" s="47">
        <f t="shared" si="7"/>
        <v>0.62775047413477514</v>
      </c>
      <c r="J19" s="35">
        <f t="shared" si="8"/>
        <v>0.52920331773502649</v>
      </c>
      <c r="K19" s="42">
        <v>0.11115707745636427</v>
      </c>
      <c r="L19" s="42">
        <v>0.51617389152041326</v>
      </c>
      <c r="M19" s="42">
        <v>2.5726552827194802E-2</v>
      </c>
      <c r="N19" s="41">
        <v>0</v>
      </c>
      <c r="O19" s="36">
        <f t="shared" si="9"/>
        <v>2.2371081262303751</v>
      </c>
      <c r="P19" s="47">
        <f t="shared" si="10"/>
        <v>0.98923231096656794</v>
      </c>
      <c r="Q19" s="35">
        <f t="shared" si="11"/>
        <v>0.51594438144121535</v>
      </c>
      <c r="R19" s="35">
        <f t="shared" si="12"/>
        <v>0.17612588902853635</v>
      </c>
      <c r="S19" s="42">
        <v>1.0371293928134013</v>
      </c>
      <c r="T19" s="42">
        <v>0.52958505902151387</v>
      </c>
      <c r="U19" s="41">
        <v>0.48132384801934575</v>
      </c>
      <c r="V19" s="34">
        <f t="shared" si="13"/>
        <v>0.44369819387220555</v>
      </c>
      <c r="W19" s="34">
        <f t="shared" si="14"/>
        <v>0.55630180612779434</v>
      </c>
      <c r="X19" s="39">
        <f t="shared" si="15"/>
        <v>0.38822335025380711</v>
      </c>
      <c r="Y19" s="46">
        <f t="shared" si="16"/>
        <v>0.50634309213150519</v>
      </c>
      <c r="Z19" s="34">
        <f t="shared" si="17"/>
        <v>0.4615230787556574</v>
      </c>
      <c r="AA19" s="34">
        <f t="shared" si="18"/>
        <v>4.6328137712711555E-2</v>
      </c>
      <c r="AB19" s="34">
        <f t="shared" si="19"/>
        <v>0.36119008531635571</v>
      </c>
      <c r="AC19" s="45">
        <v>0.39999999999999997</v>
      </c>
      <c r="AD19" s="45">
        <v>0.8</v>
      </c>
      <c r="AE19" s="34">
        <f t="shared" si="20"/>
        <v>0.33078789233783862</v>
      </c>
      <c r="AF19" s="44">
        <f t="shared" si="21"/>
        <v>0.60392456878009582</v>
      </c>
      <c r="AG19" s="44">
        <f t="shared" si="22"/>
        <v>0.50867904347549298</v>
      </c>
      <c r="AH19" s="43">
        <v>0.25262555406122611</v>
      </c>
      <c r="AI19" s="42">
        <v>0.44679994052276512</v>
      </c>
      <c r="AJ19" s="40">
        <v>0.34572220459225045</v>
      </c>
      <c r="AK19" s="39">
        <v>1.5693761853369379</v>
      </c>
      <c r="AL19" s="42">
        <v>4.7606599764405018E-2</v>
      </c>
      <c r="AM19" s="42">
        <v>0</v>
      </c>
      <c r="AN19" s="41">
        <v>0.17612588902853635</v>
      </c>
      <c r="AO19" s="39">
        <f t="shared" si="23"/>
        <v>1.1008611048903423</v>
      </c>
      <c r="AP19" s="39">
        <v>2.4624103326416385E-2</v>
      </c>
      <c r="AQ19" s="39">
        <v>0.41783275577555856</v>
      </c>
      <c r="AR19" s="39">
        <v>0.65840424578836743</v>
      </c>
      <c r="AS19" s="39">
        <f t="shared" si="24"/>
        <v>1.7395936056767414</v>
      </c>
      <c r="AT19" s="33">
        <f t="shared" si="98"/>
        <v>2.2509138975900091</v>
      </c>
      <c r="AU19" s="34">
        <f t="shared" si="25"/>
        <v>0.5895408129770745</v>
      </c>
      <c r="AV19" s="34">
        <v>0.58954081297707406</v>
      </c>
      <c r="AW19" s="34">
        <f t="shared" si="26"/>
        <v>0</v>
      </c>
      <c r="AX19" s="34">
        <f t="shared" si="27"/>
        <v>0.99999999999999922</v>
      </c>
      <c r="AY19" s="34">
        <f t="shared" si="28"/>
        <v>1.1008611048903418</v>
      </c>
      <c r="AZ19" s="36">
        <f t="shared" si="29"/>
        <v>4.0213928870769546</v>
      </c>
      <c r="BA19" s="35">
        <f t="shared" si="30"/>
        <v>4.0502745556528277</v>
      </c>
      <c r="BB19" s="35">
        <f t="shared" si="31"/>
        <v>1.2681108693261658</v>
      </c>
      <c r="BC19" s="35">
        <f t="shared" si="32"/>
        <v>1.6813025814363196</v>
      </c>
      <c r="BD19" s="35">
        <f t="shared" si="33"/>
        <v>1.1008611048903423</v>
      </c>
      <c r="BE19" s="35">
        <f t="shared" si="34"/>
        <v>1.6416068884277595</v>
      </c>
      <c r="BF19" s="35">
        <f t="shared" si="35"/>
        <v>1.4629804549518004</v>
      </c>
      <c r="BG19" s="40">
        <f t="shared" si="36"/>
        <v>0.94568721227326802</v>
      </c>
      <c r="BH19" s="34">
        <f t="shared" si="37"/>
        <v>3.2928968900105557</v>
      </c>
      <c r="BI19" s="34">
        <f t="shared" si="38"/>
        <v>3.3217785585864288</v>
      </c>
      <c r="BJ19" s="34">
        <f t="shared" si="39"/>
        <v>-2.8881668575873043E-2</v>
      </c>
      <c r="BK19" s="39">
        <v>0.11998688425613864</v>
      </c>
      <c r="BL19" s="39">
        <v>0.14886855283201147</v>
      </c>
      <c r="BM19" s="39">
        <v>3.4229201128365416E-2</v>
      </c>
      <c r="BN19" s="34">
        <f t="shared" si="40"/>
        <v>-2.8881668575872835E-2</v>
      </c>
      <c r="BO19" s="36">
        <f t="shared" si="41"/>
        <v>0</v>
      </c>
      <c r="BP19" s="38">
        <v>4.0213928870769546</v>
      </c>
      <c r="BQ19" s="37">
        <f t="shared" si="42"/>
        <v>0</v>
      </c>
      <c r="BR19" s="34">
        <f t="shared" si="43"/>
        <v>0.82013663837932604</v>
      </c>
      <c r="BS19" s="34">
        <f t="shared" si="44"/>
        <v>4.4815917198093413E-2</v>
      </c>
      <c r="BT19" s="34">
        <f t="shared" si="45"/>
        <v>3.6755175676730555E-2</v>
      </c>
      <c r="BU19" s="34">
        <f t="shared" si="46"/>
        <v>5.8060782858296384E-2</v>
      </c>
      <c r="BV19" s="34">
        <f t="shared" si="47"/>
        <v>4.3638289768744565E-2</v>
      </c>
      <c r="BW19" s="34">
        <f t="shared" si="48"/>
        <v>0.89830092737295908</v>
      </c>
      <c r="BX19" s="34">
        <f t="shared" si="49"/>
        <v>2.5726552827194802E-2</v>
      </c>
      <c r="BY19" s="34">
        <f t="shared" si="50"/>
        <v>0.52958505902151387</v>
      </c>
      <c r="BZ19" s="34">
        <f t="shared" si="51"/>
        <v>3.4229201128365416E-2</v>
      </c>
      <c r="CA19" s="34">
        <f t="shared" si="52"/>
        <v>0.58954081297707406</v>
      </c>
      <c r="CB19" s="34">
        <f t="shared" si="53"/>
        <v>0</v>
      </c>
      <c r="CC19" s="36">
        <v>4.0674950438103332</v>
      </c>
      <c r="CD19" s="35">
        <f t="shared" si="54"/>
        <v>7.6287451075053997E-2</v>
      </c>
      <c r="CE19" s="34">
        <f t="shared" si="55"/>
        <v>3.7571962146576299</v>
      </c>
      <c r="CF19" s="34">
        <f t="shared" si="56"/>
        <v>2.3223381498055291</v>
      </c>
      <c r="CG19" s="34">
        <f t="shared" si="57"/>
        <v>2.3082931993090456</v>
      </c>
      <c r="CH19" s="34">
        <f t="shared" si="58"/>
        <v>0.47082551667654304</v>
      </c>
      <c r="CI19" s="34">
        <f t="shared" si="59"/>
        <v>1.0039137743894342</v>
      </c>
      <c r="CJ19" s="34">
        <f t="shared" si="60"/>
        <v>0.83355390824306796</v>
      </c>
      <c r="CK19" s="34">
        <f t="shared" si="61"/>
        <v>0.87343513445694454</v>
      </c>
      <c r="CL19" s="34">
        <v>3.4799959720914471</v>
      </c>
      <c r="CM19" s="34">
        <f t="shared" si="62"/>
        <v>2.1400180879093309</v>
      </c>
      <c r="CN19" s="34">
        <f t="shared" si="63"/>
        <v>2.1722491191785616</v>
      </c>
      <c r="CO19" s="34">
        <v>0.43052931409195855</v>
      </c>
      <c r="CP19" s="34">
        <v>0.95280413865692615</v>
      </c>
      <c r="CQ19" s="34">
        <v>0.7889156664296767</v>
      </c>
      <c r="CR19" s="34">
        <v>0.83227123499644518</v>
      </c>
      <c r="CS19" s="34">
        <v>0.27720024256618292</v>
      </c>
      <c r="CT19" s="34">
        <f t="shared" si="64"/>
        <v>0.18232006189619843</v>
      </c>
      <c r="CU19" s="34">
        <f t="shared" si="65"/>
        <v>0.13604408013048386</v>
      </c>
      <c r="CV19" s="34">
        <v>4.0296202584584502E-2</v>
      </c>
      <c r="CW19" s="34">
        <v>5.1109635732508048E-2</v>
      </c>
      <c r="CX19" s="34">
        <v>4.4638241813391315E-2</v>
      </c>
      <c r="CY19" s="34">
        <v>4.1163899460499358E-2</v>
      </c>
      <c r="CZ19" s="34">
        <v>0.3102988291527054</v>
      </c>
      <c r="DA19" s="34">
        <f t="shared" si="66"/>
        <v>0.98170058984861952</v>
      </c>
      <c r="DB19" s="34">
        <f t="shared" si="67"/>
        <v>0.27223349086194637</v>
      </c>
      <c r="DC19" s="34">
        <v>4.6667851616410865E-3</v>
      </c>
      <c r="DD19" s="34">
        <v>0.26756670570030527</v>
      </c>
      <c r="DE19" s="34">
        <v>0.94363525155786043</v>
      </c>
      <c r="DF19" s="34">
        <v>0.62735121910417857</v>
      </c>
      <c r="DG19" s="34">
        <f t="shared" si="68"/>
        <v>1.4342844297603614</v>
      </c>
      <c r="DH19" s="34">
        <f t="shared" si="69"/>
        <v>3.6651783697879643</v>
      </c>
      <c r="DI19" s="34">
        <v>0.1212375057504914</v>
      </c>
      <c r="DJ19" s="34">
        <v>3.5439408640374728</v>
      </c>
      <c r="DK19" s="34">
        <v>4.4721115804441469</v>
      </c>
      <c r="DL19" s="34">
        <v>1.0515529463426876</v>
      </c>
      <c r="DM19" s="34">
        <f t="shared" si="70"/>
        <v>6.2457050599589561</v>
      </c>
      <c r="DN19" s="34">
        <f t="shared" si="71"/>
        <v>6.2891819664589521</v>
      </c>
      <c r="DO19" s="34">
        <f t="shared" si="72"/>
        <v>-3.511563715444771E-2</v>
      </c>
      <c r="DP19" s="34">
        <v>0.30263226130232951</v>
      </c>
      <c r="DQ19" s="34">
        <v>0.33774789845677722</v>
      </c>
      <c r="DR19" s="34">
        <f t="shared" si="73"/>
        <v>4.7383231694145103</v>
      </c>
      <c r="DS19" s="34">
        <f t="shared" si="74"/>
        <v>1.327301186853423</v>
      </c>
      <c r="DT19" s="34">
        <f t="shared" si="75"/>
        <v>5.370299353048328E-2</v>
      </c>
      <c r="DU19" s="34">
        <f t="shared" si="76"/>
        <v>7.1280047050592155E-2</v>
      </c>
      <c r="DV19" s="34">
        <f t="shared" si="77"/>
        <v>3.850745759014349</v>
      </c>
      <c r="DW19" s="34">
        <f t="shared" si="78"/>
        <v>0.13947845475231924</v>
      </c>
      <c r="DX19" s="34">
        <v>3.3136496909029809</v>
      </c>
      <c r="DY19" s="34">
        <v>3.2930757617152895</v>
      </c>
      <c r="DZ19" s="34">
        <v>2.2808318663819716</v>
      </c>
      <c r="EA19" s="34">
        <v>0.3897329228747789</v>
      </c>
      <c r="EB19" s="34">
        <v>1.4019768182080972</v>
      </c>
      <c r="EC19" s="34">
        <v>2.0573929187691575E-2</v>
      </c>
      <c r="ED19" s="34">
        <v>1.4319208417939924E-2</v>
      </c>
      <c r="EE19" s="34">
        <v>4.7420840456361829E-3</v>
      </c>
      <c r="EF19" s="34">
        <v>1.0996804815387833E-2</v>
      </c>
      <c r="EG19" s="34">
        <v>0.53709606811136812</v>
      </c>
      <c r="EH19" s="34">
        <v>0.7054706778124461</v>
      </c>
      <c r="EI19" s="34">
        <v>0.49036322477222988</v>
      </c>
      <c r="EJ19" s="34">
        <v>0.32198861507115184</v>
      </c>
      <c r="EK19" s="34">
        <f t="shared" si="79"/>
        <v>-8.2427909416704637E-3</v>
      </c>
      <c r="EL19" s="34">
        <v>0.72708299681833055</v>
      </c>
      <c r="EM19" s="34">
        <v>0.19700387021377166</v>
      </c>
      <c r="EN19" s="34">
        <v>0.73532578776000102</v>
      </c>
      <c r="EO19" s="34">
        <v>0.2348431224736057</v>
      </c>
      <c r="EP19" s="34">
        <v>0.56214315810264692</v>
      </c>
      <c r="EQ19" s="34">
        <v>1.4205122888620036</v>
      </c>
      <c r="ER19" s="34">
        <v>5.2824430350839204</v>
      </c>
      <c r="ES19" s="34">
        <v>4.4240739043245636</v>
      </c>
      <c r="ET19" s="34">
        <f t="shared" si="80"/>
        <v>4.4211340414743612</v>
      </c>
      <c r="EU19" s="34">
        <f t="shared" si="81"/>
        <v>6.1590361424192004</v>
      </c>
      <c r="EV19" s="34">
        <f t="shared" si="82"/>
        <v>6.1672812667765653</v>
      </c>
      <c r="EW19" s="34">
        <f t="shared" si="83"/>
        <v>1.394954599639304</v>
      </c>
      <c r="EX19" s="34">
        <f t="shared" si="84"/>
        <v>0.11923013657918209</v>
      </c>
      <c r="EY19" s="34">
        <f t="shared" si="85"/>
        <v>0.16632062743675249</v>
      </c>
      <c r="FA19" s="34">
        <v>3.9619</v>
      </c>
      <c r="FB19" s="34">
        <v>0.79430000000000012</v>
      </c>
      <c r="FC19" s="34">
        <v>4.7561999999999998</v>
      </c>
      <c r="FD19" s="34">
        <f t="shared" si="86"/>
        <v>0.16700306967747364</v>
      </c>
      <c r="FE19" s="34">
        <v>0.1036</v>
      </c>
      <c r="FF19" s="34">
        <v>1.6984000000000001</v>
      </c>
      <c r="FG19" s="34">
        <v>6.9254999999999995</v>
      </c>
      <c r="FH19" s="34">
        <v>0.9355</v>
      </c>
      <c r="FI19" s="34">
        <v>7.8610000000000007</v>
      </c>
      <c r="FJ19" s="34">
        <f t="shared" si="87"/>
        <v>0.1190052156214222</v>
      </c>
      <c r="FK19" s="34">
        <v>0.17280000000000001</v>
      </c>
      <c r="FL19" s="34">
        <v>0.58340000000000003</v>
      </c>
      <c r="FM19" s="34">
        <v>11.870999999999999</v>
      </c>
      <c r="FN19" s="34">
        <v>0.86010000000000009</v>
      </c>
      <c r="FO19" s="34">
        <v>10.1526</v>
      </c>
      <c r="FP19" s="34">
        <v>0.85829999999999995</v>
      </c>
      <c r="FQ19" s="34">
        <f t="shared" si="88"/>
        <v>1.5440545251164117</v>
      </c>
      <c r="FR19" s="34">
        <f t="shared" si="89"/>
        <v>4.914497514952406E-2</v>
      </c>
      <c r="FS19" s="34">
        <f t="shared" si="90"/>
        <v>7.5882521266356223E-2</v>
      </c>
      <c r="FT19" s="34">
        <v>2.9766000000000004</v>
      </c>
      <c r="FU19" s="34">
        <v>0.63500000000000001</v>
      </c>
      <c r="FV19" s="34">
        <v>3.6116000000000001</v>
      </c>
      <c r="FW19" s="34">
        <f t="shared" si="91"/>
        <v>0.17582235020489534</v>
      </c>
      <c r="FX19" s="34">
        <v>0.11359999999999999</v>
      </c>
      <c r="FY19" s="34">
        <v>0.45079999999999998</v>
      </c>
      <c r="FZ19" s="34">
        <v>4.7321</v>
      </c>
      <c r="GA19" s="34">
        <v>0.68540000000000001</v>
      </c>
      <c r="GB19" s="34">
        <v>3.6255000000000002</v>
      </c>
      <c r="GC19" s="34">
        <v>0.42119999999999996</v>
      </c>
      <c r="GD19" s="34">
        <f t="shared" si="92"/>
        <v>1.3528016009148083</v>
      </c>
      <c r="GE19" s="34">
        <f t="shared" si="93"/>
        <v>9.5264258997062617E-2</v>
      </c>
      <c r="GF19" s="34">
        <f t="shared" si="94"/>
        <v>0.12887364208118923</v>
      </c>
      <c r="GG19" s="32">
        <v>2.1528828581991655</v>
      </c>
      <c r="GH19" s="32">
        <v>1.2348560999073932</v>
      </c>
      <c r="GI19" s="32">
        <f t="shared" si="96"/>
        <v>3.3877389581065587</v>
      </c>
      <c r="GJ19" s="32">
        <f t="shared" si="97"/>
        <v>0.3645074532535903</v>
      </c>
      <c r="GK19" s="32">
        <v>-0.26090592762901821</v>
      </c>
      <c r="GL19" s="32">
        <v>0.50758035646389976</v>
      </c>
      <c r="GM19" s="32">
        <v>0.76848628409291786</v>
      </c>
    </row>
    <row r="20" spans="1:195" ht="15">
      <c r="A20" s="49">
        <v>1990</v>
      </c>
      <c r="B20" s="34">
        <f t="shared" si="0"/>
        <v>4.3182544508545462</v>
      </c>
      <c r="C20" s="34">
        <f t="shared" si="1"/>
        <v>4.3238681292937047</v>
      </c>
      <c r="D20" s="34">
        <f t="shared" si="2"/>
        <v>1.6664872826611949</v>
      </c>
      <c r="E20" s="34">
        <f t="shared" si="3"/>
        <v>1.1433427873135891</v>
      </c>
      <c r="F20" s="34">
        <f t="shared" si="4"/>
        <v>1.5140380593189204</v>
      </c>
      <c r="G20" s="39">
        <f t="shared" si="5"/>
        <v>-5.6136784391583039E-3</v>
      </c>
      <c r="H20" s="36">
        <f t="shared" si="6"/>
        <v>1.9248303929322428</v>
      </c>
      <c r="I20" s="47">
        <f t="shared" si="7"/>
        <v>0.64696927603009236</v>
      </c>
      <c r="J20" s="35">
        <f t="shared" si="8"/>
        <v>0.58103604893953387</v>
      </c>
      <c r="K20" s="42">
        <v>0.10237582489970376</v>
      </c>
      <c r="L20" s="42">
        <v>0.59444924306291258</v>
      </c>
      <c r="M20" s="42">
        <v>3.0401894986173305E-2</v>
      </c>
      <c r="N20" s="41">
        <v>0</v>
      </c>
      <c r="O20" s="36">
        <f t="shared" si="9"/>
        <v>2.3934240579223038</v>
      </c>
      <c r="P20" s="47">
        <f t="shared" si="10"/>
        <v>1.0195180066311029</v>
      </c>
      <c r="Q20" s="35">
        <f t="shared" si="11"/>
        <v>0.5623067383740552</v>
      </c>
      <c r="R20" s="35">
        <f t="shared" si="12"/>
        <v>0.2145809136035266</v>
      </c>
      <c r="S20" s="42">
        <v>1.1417540304184675</v>
      </c>
      <c r="T20" s="42">
        <v>0.56919759247568702</v>
      </c>
      <c r="U20" s="41">
        <v>0.54473563110484879</v>
      </c>
      <c r="V20" s="34">
        <f t="shared" si="13"/>
        <v>0.44574269877758943</v>
      </c>
      <c r="W20" s="34">
        <f t="shared" si="14"/>
        <v>0.55425730122241068</v>
      </c>
      <c r="X20" s="39">
        <f t="shared" si="15"/>
        <v>0.38822335025380711</v>
      </c>
      <c r="Y20" s="46">
        <f t="shared" si="16"/>
        <v>0.50819059287087698</v>
      </c>
      <c r="Z20" s="34">
        <f t="shared" si="17"/>
        <v>0.46195558544088589</v>
      </c>
      <c r="AA20" s="34">
        <f t="shared" si="18"/>
        <v>5.070367073672178E-2</v>
      </c>
      <c r="AB20" s="34">
        <f t="shared" si="19"/>
        <v>0.36792948637004963</v>
      </c>
      <c r="AC20" s="45">
        <v>0.39999999999999997</v>
      </c>
      <c r="AD20" s="45">
        <v>0.8</v>
      </c>
      <c r="AE20" s="34">
        <f t="shared" si="20"/>
        <v>0.32462549995011902</v>
      </c>
      <c r="AF20" s="44">
        <f t="shared" si="21"/>
        <v>0.6003078857040115</v>
      </c>
      <c r="AG20" s="44">
        <f t="shared" si="22"/>
        <v>0.50820671674080964</v>
      </c>
      <c r="AH20" s="43">
        <v>0.28410946978270468</v>
      </c>
      <c r="AI20" s="42">
        <v>0.48807509358484785</v>
      </c>
      <c r="AJ20" s="40">
        <v>0.37115822394603648</v>
      </c>
      <c r="AK20" s="39">
        <v>1.6174231900752309</v>
      </c>
      <c r="AL20" s="42">
        <v>4.9064092585964114E-2</v>
      </c>
      <c r="AM20" s="42">
        <v>9.1878668657182521E-4</v>
      </c>
      <c r="AN20" s="41">
        <v>0.21366212691695477</v>
      </c>
      <c r="AO20" s="39">
        <f t="shared" si="23"/>
        <v>1.1970813208156892</v>
      </c>
      <c r="AP20" s="39">
        <v>2.5377978923774542E-2</v>
      </c>
      <c r="AQ20" s="39">
        <v>0.45265990006825274</v>
      </c>
      <c r="AR20" s="39">
        <v>0.71904344182366198</v>
      </c>
      <c r="AS20" s="39">
        <f t="shared" si="24"/>
        <v>1.8027591043278626</v>
      </c>
      <c r="AT20" s="33">
        <f t="shared" si="98"/>
        <v>2.3636423719875115</v>
      </c>
      <c r="AU20" s="34">
        <f t="shared" si="25"/>
        <v>0.63619805315604028</v>
      </c>
      <c r="AV20" s="34">
        <v>0.6361980531560405</v>
      </c>
      <c r="AW20" s="34">
        <f t="shared" si="26"/>
        <v>0</v>
      </c>
      <c r="AX20" s="34">
        <f t="shared" si="27"/>
        <v>1.0000000000000004</v>
      </c>
      <c r="AY20" s="34">
        <f t="shared" si="28"/>
        <v>1.1970813208156901</v>
      </c>
      <c r="AZ20" s="36">
        <f t="shared" si="29"/>
        <v>4.3182544508545462</v>
      </c>
      <c r="BA20" s="35">
        <f t="shared" si="30"/>
        <v>4.3238681292937038</v>
      </c>
      <c r="BB20" s="35">
        <f t="shared" si="31"/>
        <v>1.3303811498693301</v>
      </c>
      <c r="BC20" s="35">
        <f t="shared" si="32"/>
        <v>1.7964056586086847</v>
      </c>
      <c r="BD20" s="35">
        <f t="shared" si="33"/>
        <v>1.1970813208156892</v>
      </c>
      <c r="BE20" s="35">
        <f t="shared" si="34"/>
        <v>1.6918652615849699</v>
      </c>
      <c r="BF20" s="35">
        <f t="shared" si="35"/>
        <v>1.5960026873818418</v>
      </c>
      <c r="BG20" s="40">
        <f t="shared" si="36"/>
        <v>1.0360001803268923</v>
      </c>
      <c r="BH20" s="34">
        <f t="shared" si="37"/>
        <v>3.5389623778092423</v>
      </c>
      <c r="BI20" s="34">
        <f t="shared" si="38"/>
        <v>3.5445760562484008</v>
      </c>
      <c r="BJ20" s="34">
        <f t="shared" si="39"/>
        <v>-5.6136784391584982E-3</v>
      </c>
      <c r="BK20" s="39">
        <v>0.16404919873897209</v>
      </c>
      <c r="BL20" s="39">
        <v>0.16966287717813039</v>
      </c>
      <c r="BM20" s="39">
        <v>3.6598565694180255E-2</v>
      </c>
      <c r="BN20" s="34">
        <f t="shared" si="40"/>
        <v>-5.6136784391583039E-3</v>
      </c>
      <c r="BO20" s="36">
        <f t="shared" si="41"/>
        <v>0</v>
      </c>
      <c r="BP20" s="38">
        <v>4.3182544508545453</v>
      </c>
      <c r="BQ20" s="37">
        <f t="shared" si="42"/>
        <v>0</v>
      </c>
      <c r="BR20" s="34">
        <f t="shared" si="43"/>
        <v>0.81976969469404259</v>
      </c>
      <c r="BS20" s="34">
        <f t="shared" si="44"/>
        <v>4.7865492088693541E-2</v>
      </c>
      <c r="BT20" s="34">
        <f t="shared" si="45"/>
        <v>3.9238679835928415E-2</v>
      </c>
      <c r="BU20" s="34">
        <f t="shared" si="46"/>
        <v>5.7527000456261551E-2</v>
      </c>
      <c r="BV20" s="34">
        <f t="shared" si="47"/>
        <v>4.7786840647116254E-2</v>
      </c>
      <c r="BW20" s="34">
        <f t="shared" si="48"/>
        <v>0.89468615889662229</v>
      </c>
      <c r="BX20" s="34">
        <f t="shared" si="49"/>
        <v>3.0401894986173305E-2</v>
      </c>
      <c r="BY20" s="34">
        <f t="shared" si="50"/>
        <v>0.56919759247568702</v>
      </c>
      <c r="BZ20" s="34">
        <f t="shared" si="51"/>
        <v>3.6598565694180255E-2</v>
      </c>
      <c r="CA20" s="34">
        <f t="shared" si="52"/>
        <v>0.6361980531560405</v>
      </c>
      <c r="CB20" s="34">
        <f t="shared" si="53"/>
        <v>-1.214306433183765E-16</v>
      </c>
      <c r="CC20" s="36">
        <v>4.0515967678499374</v>
      </c>
      <c r="CD20" s="35">
        <f t="shared" si="54"/>
        <v>7.1083011747718527E-2</v>
      </c>
      <c r="CE20" s="34">
        <f t="shared" si="55"/>
        <v>3.7635970672038419</v>
      </c>
      <c r="CF20" s="34">
        <f t="shared" si="56"/>
        <v>2.2992638152538678</v>
      </c>
      <c r="CG20" s="34">
        <f t="shared" si="57"/>
        <v>2.3512270785221228</v>
      </c>
      <c r="CH20" s="34">
        <f t="shared" si="58"/>
        <v>0.47584370108435409</v>
      </c>
      <c r="CI20" s="34">
        <f t="shared" si="59"/>
        <v>0.99977348089083784</v>
      </c>
      <c r="CJ20" s="34">
        <f t="shared" si="60"/>
        <v>0.87560989654693111</v>
      </c>
      <c r="CK20" s="34">
        <f t="shared" si="61"/>
        <v>0.8868938265721491</v>
      </c>
      <c r="CL20" s="34">
        <v>3.4848438653214329</v>
      </c>
      <c r="CM20" s="34">
        <f t="shared" si="62"/>
        <v>2.1210691805166704</v>
      </c>
      <c r="CN20" s="34">
        <f t="shared" si="63"/>
        <v>2.2070019837066903</v>
      </c>
      <c r="CO20" s="34">
        <v>0.43207223109765802</v>
      </c>
      <c r="CP20" s="34">
        <v>0.94694341397397763</v>
      </c>
      <c r="CQ20" s="34">
        <v>0.82798633863505489</v>
      </c>
      <c r="CR20" s="34">
        <v>0.84322729890192805</v>
      </c>
      <c r="CS20" s="34">
        <v>0.27875320188240893</v>
      </c>
      <c r="CT20" s="34">
        <f t="shared" si="64"/>
        <v>0.17819463473719738</v>
      </c>
      <c r="CU20" s="34">
        <f t="shared" si="65"/>
        <v>0.14422509481543255</v>
      </c>
      <c r="CV20" s="34">
        <v>4.3771469986696052E-2</v>
      </c>
      <c r="CW20" s="34">
        <v>5.2830066916860263E-2</v>
      </c>
      <c r="CX20" s="34">
        <v>4.7623557911876245E-2</v>
      </c>
      <c r="CY20" s="34">
        <v>4.3666527670221007E-2</v>
      </c>
      <c r="CZ20" s="34">
        <v>0.28799970064609554</v>
      </c>
      <c r="DA20" s="34">
        <f t="shared" si="66"/>
        <v>0.97765131598336041</v>
      </c>
      <c r="DB20" s="34">
        <f t="shared" si="67"/>
        <v>0.27831486666269534</v>
      </c>
      <c r="DC20" s="34">
        <v>5.4531284128591564E-3</v>
      </c>
      <c r="DD20" s="34">
        <v>0.27286173824983617</v>
      </c>
      <c r="DE20" s="34">
        <v>0.96796648199996016</v>
      </c>
      <c r="DF20" s="34">
        <v>0.59750302813685319</v>
      </c>
      <c r="DG20" s="34">
        <f t="shared" si="68"/>
        <v>1.4181379440440027</v>
      </c>
      <c r="DH20" s="34">
        <f t="shared" si="69"/>
        <v>3.7019530986279063</v>
      </c>
      <c r="DI20" s="34">
        <v>0.12122148090784536</v>
      </c>
      <c r="DJ20" s="34">
        <v>3.580731617720061</v>
      </c>
      <c r="DK20" s="34">
        <v>4.5225880145350557</v>
      </c>
      <c r="DL20" s="34">
        <v>1.0754014018784375</v>
      </c>
      <c r="DM20" s="34">
        <f t="shared" si="70"/>
        <v>6.3314950438127244</v>
      </c>
      <c r="DN20" s="34">
        <f t="shared" si="71"/>
        <v>6.3774483231071653</v>
      </c>
      <c r="DO20" s="34">
        <f t="shared" si="72"/>
        <v>-3.9790512499751796E-2</v>
      </c>
      <c r="DP20" s="34">
        <v>0.31458509560969794</v>
      </c>
      <c r="DQ20" s="34">
        <v>0.35437560810944974</v>
      </c>
      <c r="DR20" s="34">
        <f t="shared" si="73"/>
        <v>4.6950530752812307</v>
      </c>
      <c r="DS20" s="34">
        <f t="shared" si="74"/>
        <v>1.3583335951372946</v>
      </c>
      <c r="DT20" s="34">
        <f t="shared" si="75"/>
        <v>5.5566990143291965E-2</v>
      </c>
      <c r="DU20" s="34">
        <f t="shared" si="76"/>
        <v>7.5478509492296383E-2</v>
      </c>
      <c r="DV20" s="34">
        <f t="shared" si="77"/>
        <v>3.873431022145529</v>
      </c>
      <c r="DW20" s="34">
        <f t="shared" si="78"/>
        <v>0.13656667079065682</v>
      </c>
      <c r="DX20" s="34">
        <v>3.3444494429138634</v>
      </c>
      <c r="DY20" s="34">
        <v>3.3235974641164305</v>
      </c>
      <c r="DZ20" s="34">
        <v>2.3248270002378781</v>
      </c>
      <c r="EA20" s="34">
        <v>0.41032199353895998</v>
      </c>
      <c r="EB20" s="34">
        <v>1.409092457417513</v>
      </c>
      <c r="EC20" s="34">
        <v>2.0851978797432905E-2</v>
      </c>
      <c r="ED20" s="34">
        <v>1.4632866100325643E-2</v>
      </c>
      <c r="EE20" s="34">
        <v>4.8772363477447653E-3</v>
      </c>
      <c r="EF20" s="34">
        <v>1.1096349044852027E-2</v>
      </c>
      <c r="EG20" s="34">
        <v>0.52898157923166578</v>
      </c>
      <c r="EH20" s="34">
        <v>0.71309974143885413</v>
      </c>
      <c r="EI20" s="34">
        <v>0.49943531021128368</v>
      </c>
      <c r="EJ20" s="34">
        <v>0.31531714800409527</v>
      </c>
      <c r="EK20" s="34">
        <f t="shared" si="79"/>
        <v>-2.4583728071392863E-2</v>
      </c>
      <c r="EL20" s="34">
        <v>0.7804059571824179</v>
      </c>
      <c r="EM20" s="34">
        <v>0.20852979809521976</v>
      </c>
      <c r="EN20" s="34">
        <v>0.80498968525381076</v>
      </c>
      <c r="EO20" s="34">
        <v>0.23501705385395572</v>
      </c>
      <c r="EP20" s="34">
        <v>0.61725590943558006</v>
      </c>
      <c r="EQ20" s="34">
        <v>1.4627110518754445</v>
      </c>
      <c r="ER20" s="34">
        <v>5.3831751931041136</v>
      </c>
      <c r="ES20" s="34">
        <v>4.537720050664249</v>
      </c>
      <c r="ET20" s="34">
        <f t="shared" si="80"/>
        <v>4.5152706596525025</v>
      </c>
      <c r="EU20" s="34">
        <f t="shared" si="81"/>
        <v>6.2732260051307094</v>
      </c>
      <c r="EV20" s="34">
        <f t="shared" si="82"/>
        <v>6.2978097332021017</v>
      </c>
      <c r="EW20" s="34">
        <f t="shared" si="83"/>
        <v>1.3947801157255066</v>
      </c>
      <c r="EX20" s="34">
        <f t="shared" si="84"/>
        <v>0.12782057879740299</v>
      </c>
      <c r="EY20" s="34">
        <f t="shared" si="85"/>
        <v>0.17828160168714299</v>
      </c>
      <c r="FA20" s="34">
        <v>3.8919000000000001</v>
      </c>
      <c r="FB20" s="34">
        <v>0.6925</v>
      </c>
      <c r="FC20" s="34">
        <v>4.5842999999999998</v>
      </c>
      <c r="FD20" s="34">
        <f t="shared" si="86"/>
        <v>0.15105904936413411</v>
      </c>
      <c r="FE20" s="34">
        <v>4.2099999999999999E-2</v>
      </c>
      <c r="FF20" s="34">
        <v>1.7609999999999999</v>
      </c>
      <c r="FG20" s="34">
        <v>6.9879999999999995</v>
      </c>
      <c r="FH20" s="34">
        <v>1.0306999999999999</v>
      </c>
      <c r="FI20" s="34">
        <v>8.0188000000000006</v>
      </c>
      <c r="FJ20" s="34">
        <f t="shared" si="87"/>
        <v>0.12853544171197684</v>
      </c>
      <c r="FK20" s="34">
        <v>0.13019999999999998</v>
      </c>
      <c r="FL20" s="34">
        <v>0.60289999999999999</v>
      </c>
      <c r="FM20" s="34">
        <v>11.6823</v>
      </c>
      <c r="FN20" s="34">
        <v>0.88709999999999989</v>
      </c>
      <c r="FO20" s="34">
        <v>9.9937000000000005</v>
      </c>
      <c r="FP20" s="34">
        <v>0.8015000000000001</v>
      </c>
      <c r="FQ20" s="34">
        <f t="shared" si="88"/>
        <v>1.4809091600537483</v>
      </c>
      <c r="FR20" s="34">
        <f t="shared" si="89"/>
        <v>5.1607988153017814E-2</v>
      </c>
      <c r="FS20" s="34">
        <f t="shared" si="90"/>
        <v>7.6426742387749408E-2</v>
      </c>
      <c r="FT20" s="34">
        <v>3.0242</v>
      </c>
      <c r="FU20" s="34">
        <v>0.67930000000000001</v>
      </c>
      <c r="FV20" s="34">
        <v>3.7035</v>
      </c>
      <c r="FW20" s="34">
        <f t="shared" si="91"/>
        <v>0.18342108815984878</v>
      </c>
      <c r="FX20" s="34">
        <v>0.1338</v>
      </c>
      <c r="FY20" s="34">
        <v>0.46939999999999998</v>
      </c>
      <c r="FZ20" s="34">
        <v>4.7089999999999996</v>
      </c>
      <c r="GA20" s="34">
        <v>0.66469999999999996</v>
      </c>
      <c r="GB20" s="34">
        <v>3.6168999999999998</v>
      </c>
      <c r="GC20" s="34">
        <v>0.4274</v>
      </c>
      <c r="GD20" s="34">
        <f t="shared" si="92"/>
        <v>1.319158472700787</v>
      </c>
      <c r="GE20" s="34">
        <f t="shared" si="93"/>
        <v>9.9681461032066265E-2</v>
      </c>
      <c r="GF20" s="34">
        <f t="shared" si="94"/>
        <v>0.13149564389164356</v>
      </c>
      <c r="GG20" s="32">
        <v>1.9179455073689675</v>
      </c>
      <c r="GH20" s="32">
        <v>1.2275923445202963</v>
      </c>
      <c r="GI20" s="32">
        <f t="shared" si="96"/>
        <v>3.145537851889264</v>
      </c>
      <c r="GJ20" s="32">
        <f t="shared" si="97"/>
        <v>0.39026468677939552</v>
      </c>
      <c r="GK20" s="32">
        <v>-0.20784653362483593</v>
      </c>
      <c r="GL20" s="32">
        <v>0.54247397605745129</v>
      </c>
      <c r="GM20" s="32">
        <v>0.75032050968228714</v>
      </c>
    </row>
    <row r="21" spans="1:195" ht="15">
      <c r="A21" s="49">
        <v>1991</v>
      </c>
      <c r="B21" s="34">
        <f t="shared" si="0"/>
        <v>4.3413653860490369</v>
      </c>
      <c r="C21" s="34">
        <f t="shared" si="1"/>
        <v>4.3057908025761451</v>
      </c>
      <c r="D21" s="34">
        <f t="shared" si="2"/>
        <v>1.489236699077259</v>
      </c>
      <c r="E21" s="34">
        <f t="shared" si="3"/>
        <v>1.184939274217375</v>
      </c>
      <c r="F21" s="34">
        <f t="shared" si="4"/>
        <v>1.6316148292815111</v>
      </c>
      <c r="G21" s="39">
        <f t="shared" si="5"/>
        <v>3.557458347289158E-2</v>
      </c>
      <c r="H21" s="36">
        <f t="shared" si="6"/>
        <v>1.9353827739116938</v>
      </c>
      <c r="I21" s="47">
        <f t="shared" si="7"/>
        <v>0.578102748795701</v>
      </c>
      <c r="J21" s="35">
        <f t="shared" si="8"/>
        <v>0.6130626273358103</v>
      </c>
      <c r="K21" s="42">
        <v>0.10090783811485049</v>
      </c>
      <c r="L21" s="42">
        <v>0.64330955966533199</v>
      </c>
      <c r="M21" s="42">
        <v>3.9051782229585115E-2</v>
      </c>
      <c r="N21" s="41">
        <v>0</v>
      </c>
      <c r="O21" s="36">
        <f t="shared" si="9"/>
        <v>2.4059826121373429</v>
      </c>
      <c r="P21" s="47">
        <f t="shared" si="10"/>
        <v>0.91113395028155797</v>
      </c>
      <c r="Q21" s="35">
        <f t="shared" si="11"/>
        <v>0.5718766468815647</v>
      </c>
      <c r="R21" s="35">
        <f t="shared" si="12"/>
        <v>0.21420403056847398</v>
      </c>
      <c r="S21" s="42">
        <v>1.2628464214097983</v>
      </c>
      <c r="T21" s="42">
        <v>0.66581704823582122</v>
      </c>
      <c r="U21" s="41">
        <v>0.55407843700405213</v>
      </c>
      <c r="V21" s="34">
        <f t="shared" si="13"/>
        <v>0.44580048022012608</v>
      </c>
      <c r="W21" s="34">
        <f t="shared" si="14"/>
        <v>0.55419951977987381</v>
      </c>
      <c r="X21" s="39">
        <f t="shared" si="15"/>
        <v>0.38818728356204041</v>
      </c>
      <c r="Y21" s="46">
        <f t="shared" si="16"/>
        <v>0.5173789414151404</v>
      </c>
      <c r="Z21" s="34">
        <f t="shared" si="17"/>
        <v>0.44639042935777973</v>
      </c>
      <c r="AA21" s="34">
        <f t="shared" si="18"/>
        <v>5.5402906954759579E-2</v>
      </c>
      <c r="AB21" s="34">
        <f t="shared" si="19"/>
        <v>0.37570779639812985</v>
      </c>
      <c r="AC21" s="45">
        <v>0.39999999999999997</v>
      </c>
      <c r="AD21" s="45">
        <v>0.8</v>
      </c>
      <c r="AE21" s="34">
        <f t="shared" si="20"/>
        <v>0.33389994870126349</v>
      </c>
      <c r="AF21" s="44">
        <f t="shared" si="21"/>
        <v>0.59660341512534043</v>
      </c>
      <c r="AG21" s="44">
        <f t="shared" si="22"/>
        <v>0.51179562443440729</v>
      </c>
      <c r="AH21" s="43">
        <v>0.29654169703557504</v>
      </c>
      <c r="AI21" s="42">
        <v>0.49274641430650606</v>
      </c>
      <c r="AJ21" s="40">
        <v>0.39565116287529389</v>
      </c>
      <c r="AK21" s="39">
        <v>1.4452568719892527</v>
      </c>
      <c r="AL21" s="42">
        <v>4.3979827088006199E-2</v>
      </c>
      <c r="AM21" s="42">
        <v>1.6682253827784844E-3</v>
      </c>
      <c r="AN21" s="41">
        <v>0.21253580518569551</v>
      </c>
      <c r="AO21" s="39">
        <f t="shared" si="23"/>
        <v>1.3165029605981871</v>
      </c>
      <c r="AP21" s="39">
        <v>2.2678731458029323E-2</v>
      </c>
      <c r="AQ21" s="39">
        <v>0.45816824021411073</v>
      </c>
      <c r="AR21" s="39">
        <v>0.83565598892604687</v>
      </c>
      <c r="AS21" s="39">
        <f t="shared" si="24"/>
        <v>1.9058598442072456</v>
      </c>
      <c r="AT21" s="33">
        <f t="shared" si="98"/>
        <v>2.4763708463850138</v>
      </c>
      <c r="AU21" s="34">
        <f t="shared" si="25"/>
        <v>0.74599195842041865</v>
      </c>
      <c r="AV21" s="34">
        <v>0.74599195842041843</v>
      </c>
      <c r="AW21" s="34">
        <f t="shared" si="26"/>
        <v>0</v>
      </c>
      <c r="AX21" s="34">
        <f t="shared" si="27"/>
        <v>0.99999999999999967</v>
      </c>
      <c r="AY21" s="34">
        <f t="shared" si="28"/>
        <v>1.3165029605981866</v>
      </c>
      <c r="AZ21" s="36">
        <f t="shared" si="29"/>
        <v>4.3413653860490369</v>
      </c>
      <c r="BA21" s="35">
        <f t="shared" si="30"/>
        <v>4.305790802576146</v>
      </c>
      <c r="BB21" s="35">
        <f t="shared" si="31"/>
        <v>1.2920732142463618</v>
      </c>
      <c r="BC21" s="35">
        <f t="shared" si="32"/>
        <v>1.6972146277315967</v>
      </c>
      <c r="BD21" s="35">
        <f t="shared" si="33"/>
        <v>1.3165029605981871</v>
      </c>
      <c r="BE21" s="35">
        <f t="shared" si="34"/>
        <v>1.5119154305352882</v>
      </c>
      <c r="BF21" s="35">
        <f t="shared" si="35"/>
        <v>1.6431075144314857</v>
      </c>
      <c r="BG21" s="40">
        <f t="shared" si="36"/>
        <v>1.1507678576093714</v>
      </c>
      <c r="BH21" s="34">
        <f t="shared" si="37"/>
        <v>3.8120158252823759</v>
      </c>
      <c r="BI21" s="34">
        <f t="shared" si="38"/>
        <v>3.7764412418094846</v>
      </c>
      <c r="BJ21" s="34">
        <f t="shared" si="39"/>
        <v>3.557458347289133E-2</v>
      </c>
      <c r="BK21" s="39">
        <v>0.22583389238492521</v>
      </c>
      <c r="BL21" s="39">
        <v>0.19025930891203363</v>
      </c>
      <c r="BM21" s="39">
        <v>4.1123127955012183E-2</v>
      </c>
      <c r="BN21" s="34">
        <f t="shared" si="40"/>
        <v>3.557458347289158E-2</v>
      </c>
      <c r="BO21" s="36">
        <f t="shared" si="41"/>
        <v>0</v>
      </c>
      <c r="BP21" s="38">
        <v>4.3413653860490369</v>
      </c>
      <c r="BQ21" s="37">
        <f t="shared" si="42"/>
        <v>0</v>
      </c>
      <c r="BR21" s="34">
        <f t="shared" si="43"/>
        <v>0.87706101270643422</v>
      </c>
      <c r="BS21" s="34">
        <f t="shared" si="44"/>
        <v>5.0380582333877579E-2</v>
      </c>
      <c r="BT21" s="34">
        <f t="shared" si="45"/>
        <v>4.4186844562490557E-2</v>
      </c>
      <c r="BU21" s="34">
        <f t="shared" si="46"/>
        <v>5.5125430630763493E-2</v>
      </c>
      <c r="BV21" s="34">
        <f t="shared" si="47"/>
        <v>5.2348797850682346E-2</v>
      </c>
      <c r="BW21" s="34">
        <f t="shared" si="48"/>
        <v>0.89252577151855428</v>
      </c>
      <c r="BX21" s="34">
        <f t="shared" si="49"/>
        <v>3.9051782229585115E-2</v>
      </c>
      <c r="BY21" s="34">
        <f t="shared" si="50"/>
        <v>0.66581704823582122</v>
      </c>
      <c r="BZ21" s="34">
        <f t="shared" si="51"/>
        <v>4.1123127955012183E-2</v>
      </c>
      <c r="CA21" s="34">
        <f t="shared" si="52"/>
        <v>0.74599195842041843</v>
      </c>
      <c r="CB21" s="34">
        <f t="shared" si="53"/>
        <v>-6.2450045135165055E-17</v>
      </c>
      <c r="CC21" s="36">
        <v>4.0874572774403806</v>
      </c>
      <c r="CD21" s="35">
        <f t="shared" si="54"/>
        <v>6.3011028678215467E-2</v>
      </c>
      <c r="CE21" s="34">
        <f t="shared" si="55"/>
        <v>3.8299023897106035</v>
      </c>
      <c r="CF21" s="34">
        <f t="shared" si="56"/>
        <v>2.2602040068645031</v>
      </c>
      <c r="CG21" s="34">
        <f t="shared" si="57"/>
        <v>2.4742514188461779</v>
      </c>
      <c r="CH21" s="34">
        <f t="shared" si="58"/>
        <v>0.52137304784768446</v>
      </c>
      <c r="CI21" s="34">
        <f t="shared" si="59"/>
        <v>1.0063585391402567</v>
      </c>
      <c r="CJ21" s="34">
        <f t="shared" si="60"/>
        <v>0.9465198318582364</v>
      </c>
      <c r="CK21" s="34">
        <f t="shared" si="61"/>
        <v>0.90455303600007719</v>
      </c>
      <c r="CL21" s="34">
        <v>3.5554785452031701</v>
      </c>
      <c r="CM21" s="34">
        <f t="shared" si="62"/>
        <v>2.090777366421781</v>
      </c>
      <c r="CN21" s="34">
        <f t="shared" si="63"/>
        <v>2.3228652134124221</v>
      </c>
      <c r="CO21" s="34">
        <v>0.47469134097739663</v>
      </c>
      <c r="CP21" s="34">
        <v>0.95420075197842025</v>
      </c>
      <c r="CQ21" s="34">
        <v>0.89397312045660515</v>
      </c>
      <c r="CR21" s="34">
        <v>0.85816403463103297</v>
      </c>
      <c r="CS21" s="34">
        <v>0.27442384450743335</v>
      </c>
      <c r="CT21" s="34">
        <f t="shared" si="64"/>
        <v>0.1694266404427219</v>
      </c>
      <c r="CU21" s="34">
        <f t="shared" si="65"/>
        <v>0.15138620543375561</v>
      </c>
      <c r="CV21" s="34">
        <v>4.668170687028788E-2</v>
      </c>
      <c r="CW21" s="34">
        <v>5.2157787161836444E-2</v>
      </c>
      <c r="CX21" s="34">
        <v>5.254671140163128E-2</v>
      </c>
      <c r="CY21" s="34">
        <v>4.6389001369044176E-2</v>
      </c>
      <c r="CZ21" s="34">
        <v>0.25755488772977636</v>
      </c>
      <c r="DA21" s="34">
        <f t="shared" si="66"/>
        <v>0.98121611678436449</v>
      </c>
      <c r="DB21" s="34">
        <f t="shared" si="67"/>
        <v>0.29365756541524457</v>
      </c>
      <c r="DC21" s="34">
        <v>6.6116156649505403E-3</v>
      </c>
      <c r="DD21" s="34">
        <v>0.28704594975029402</v>
      </c>
      <c r="DE21" s="34">
        <v>1.0173187944698328</v>
      </c>
      <c r="DF21" s="34">
        <v>0.49232814639131572</v>
      </c>
      <c r="DG21" s="34">
        <f t="shared" si="68"/>
        <v>1.3834419891633409</v>
      </c>
      <c r="DH21" s="34">
        <f t="shared" si="69"/>
        <v>3.7933383467345401</v>
      </c>
      <c r="DI21" s="34">
        <v>0.13452796899404176</v>
      </c>
      <c r="DJ21" s="34">
        <v>3.6588103777404983</v>
      </c>
      <c r="DK21" s="34">
        <v>4.6844521895065654</v>
      </c>
      <c r="DL21" s="34">
        <v>1.1805016293553923</v>
      </c>
      <c r="DM21" s="34">
        <f t="shared" si="70"/>
        <v>6.5612473309959629</v>
      </c>
      <c r="DN21" s="34">
        <f t="shared" si="71"/>
        <v>6.6063240199764754</v>
      </c>
      <c r="DO21" s="34">
        <f t="shared" si="72"/>
        <v>-3.9907541312354189E-2</v>
      </c>
      <c r="DP21" s="34">
        <v>0.32524247507761128</v>
      </c>
      <c r="DQ21" s="34">
        <v>0.36515001638996547</v>
      </c>
      <c r="DR21" s="34">
        <f t="shared" si="73"/>
        <v>4.6248621128122087</v>
      </c>
      <c r="DS21" s="34">
        <f t="shared" si="74"/>
        <v>1.4284369693260786</v>
      </c>
      <c r="DT21" s="34">
        <f t="shared" si="75"/>
        <v>5.5272798501225455E-2</v>
      </c>
      <c r="DU21" s="34">
        <f t="shared" si="76"/>
        <v>7.8953708777261503E-2</v>
      </c>
      <c r="DV21" s="34">
        <f t="shared" si="77"/>
        <v>3.8582082588114868</v>
      </c>
      <c r="DW21" s="34">
        <f t="shared" si="78"/>
        <v>0.13507043675054212</v>
      </c>
      <c r="DX21" s="34">
        <v>3.3370783842192706</v>
      </c>
      <c r="DY21" s="34">
        <v>3.3152370595854697</v>
      </c>
      <c r="DZ21" s="34">
        <v>2.3449653505785846</v>
      </c>
      <c r="EA21" s="34">
        <v>0.436377726741839</v>
      </c>
      <c r="EB21" s="34">
        <v>1.4066494357487243</v>
      </c>
      <c r="EC21" s="34">
        <v>2.184132463380108E-2</v>
      </c>
      <c r="ED21" s="34">
        <v>1.4872689013707025E-2</v>
      </c>
      <c r="EE21" s="34">
        <v>5.1474099169728383E-3</v>
      </c>
      <c r="EF21" s="34">
        <v>1.211604553706689E-2</v>
      </c>
      <c r="EG21" s="34">
        <v>0.52112987459221616</v>
      </c>
      <c r="EH21" s="34">
        <v>0.72706553573549104</v>
      </c>
      <c r="EI21" s="34">
        <v>0.51950651435813844</v>
      </c>
      <c r="EJ21" s="34">
        <v>0.31357085321486355</v>
      </c>
      <c r="EK21" s="34">
        <f t="shared" si="79"/>
        <v>-2.6040945781634295E-2</v>
      </c>
      <c r="EL21" s="34">
        <v>0.80812291792849256</v>
      </c>
      <c r="EM21" s="34">
        <v>0.20953293152203298</v>
      </c>
      <c r="EN21" s="34">
        <v>0.83416386371012685</v>
      </c>
      <c r="EO21" s="34">
        <v>0.21032521311113445</v>
      </c>
      <c r="EP21" s="34">
        <v>0.71576425418952383</v>
      </c>
      <c r="EQ21" s="34">
        <v>1.5131098834548617</v>
      </c>
      <c r="ER21" s="34">
        <v>5.3439312504487377</v>
      </c>
      <c r="ES21" s="34">
        <v>4.5465856211833993</v>
      </c>
      <c r="ET21" s="34">
        <f t="shared" si="80"/>
        <v>4.6000134587826444</v>
      </c>
      <c r="EU21" s="34">
        <f t="shared" si="81"/>
        <v>6.2789219556840541</v>
      </c>
      <c r="EV21" s="34">
        <f t="shared" si="82"/>
        <v>6.3049629014656885</v>
      </c>
      <c r="EW21" s="34">
        <f t="shared" si="83"/>
        <v>1.3706400987648946</v>
      </c>
      <c r="EX21" s="34">
        <f t="shared" si="84"/>
        <v>0.13230273940489201</v>
      </c>
      <c r="EY21" s="34">
        <f t="shared" si="85"/>
        <v>0.18133943980478728</v>
      </c>
      <c r="FA21" s="34">
        <v>3.7894999999999999</v>
      </c>
      <c r="FB21" s="34">
        <v>0.6018</v>
      </c>
      <c r="FC21" s="34">
        <v>4.3913000000000002</v>
      </c>
      <c r="FD21" s="34">
        <f t="shared" si="86"/>
        <v>0.13704370004326735</v>
      </c>
      <c r="FE21" s="34">
        <v>-1.18E-2</v>
      </c>
      <c r="FF21" s="34">
        <v>1.7228999999999999</v>
      </c>
      <c r="FG21" s="34">
        <v>6.6171000000000006</v>
      </c>
      <c r="FH21" s="34">
        <v>1.0437000000000001</v>
      </c>
      <c r="FI21" s="34">
        <v>7.6607000000000003</v>
      </c>
      <c r="FJ21" s="34">
        <f t="shared" si="87"/>
        <v>0.13624081350268252</v>
      </c>
      <c r="FK21" s="34">
        <v>0.1313</v>
      </c>
      <c r="FL21" s="34">
        <v>0.5625</v>
      </c>
      <c r="FM21" s="34">
        <v>11.1317</v>
      </c>
      <c r="FN21" s="34">
        <v>0.89859999999999995</v>
      </c>
      <c r="FO21" s="34">
        <v>9.4432000000000009</v>
      </c>
      <c r="FP21" s="34">
        <v>0.78989999999999994</v>
      </c>
      <c r="FQ21" s="34">
        <f t="shared" si="88"/>
        <v>1.4784312162987756</v>
      </c>
      <c r="FR21" s="34">
        <f t="shared" si="89"/>
        <v>5.0531365379950947E-2</v>
      </c>
      <c r="FS21" s="34">
        <f t="shared" si="90"/>
        <v>7.4707147979918717E-2</v>
      </c>
      <c r="FT21" s="34">
        <v>2.8624000000000001</v>
      </c>
      <c r="FU21" s="34">
        <v>0.64639999999999997</v>
      </c>
      <c r="FV21" s="34">
        <v>3.5087999999999999</v>
      </c>
      <c r="FW21" s="34">
        <f t="shared" si="91"/>
        <v>0.18422252621979024</v>
      </c>
      <c r="FX21" s="34">
        <v>0.12859999999999999</v>
      </c>
      <c r="FY21" s="34">
        <v>0.4551</v>
      </c>
      <c r="FZ21" s="34">
        <v>4.3630000000000004</v>
      </c>
      <c r="GA21" s="34">
        <v>0.5968</v>
      </c>
      <c r="GB21" s="34">
        <v>3.3557999999999999</v>
      </c>
      <c r="GC21" s="34">
        <v>0.41039999999999999</v>
      </c>
      <c r="GD21" s="34">
        <f t="shared" si="92"/>
        <v>1.2907520265073074</v>
      </c>
      <c r="GE21" s="34">
        <f t="shared" si="93"/>
        <v>0.10430896172358468</v>
      </c>
      <c r="GF21" s="34">
        <f t="shared" si="94"/>
        <v>0.13463700372759008</v>
      </c>
      <c r="GG21" s="32">
        <v>1.7962571891523138</v>
      </c>
      <c r="GH21" s="32">
        <v>1.1994924649451952</v>
      </c>
      <c r="GI21" s="32">
        <f t="shared" si="96"/>
        <v>2.995749654097509</v>
      </c>
      <c r="GJ21" s="32">
        <f t="shared" si="97"/>
        <v>0.40039809845410829</v>
      </c>
      <c r="GK21" s="32">
        <v>-0.14289720426314126</v>
      </c>
      <c r="GL21" s="32">
        <v>0.57025060814775042</v>
      </c>
      <c r="GM21" s="32">
        <v>0.71314781241089165</v>
      </c>
    </row>
    <row r="22" spans="1:195" ht="15">
      <c r="A22" s="49">
        <v>1992</v>
      </c>
      <c r="B22" s="34">
        <f t="shared" si="0"/>
        <v>4.5394340211027204</v>
      </c>
      <c r="C22" s="34">
        <f t="shared" si="1"/>
        <v>4.5300391963236688</v>
      </c>
      <c r="D22" s="34">
        <f t="shared" si="2"/>
        <v>1.3384294283993439</v>
      </c>
      <c r="E22" s="34">
        <f t="shared" si="3"/>
        <v>1.2453135023148545</v>
      </c>
      <c r="F22" s="34">
        <f t="shared" si="4"/>
        <v>1.9462962656094711</v>
      </c>
      <c r="G22" s="39">
        <f t="shared" si="5"/>
        <v>9.3948247790507367E-3</v>
      </c>
      <c r="H22" s="36">
        <f t="shared" si="6"/>
        <v>2.0708273138494304</v>
      </c>
      <c r="I22" s="47">
        <f t="shared" si="7"/>
        <v>0.58541635587662078</v>
      </c>
      <c r="J22" s="35">
        <f t="shared" si="8"/>
        <v>0.66298162589710063</v>
      </c>
      <c r="K22" s="42">
        <v>0.10868004749215654</v>
      </c>
      <c r="L22" s="42">
        <v>0.71374928458355269</v>
      </c>
      <c r="M22" s="42">
        <v>5.2724256578903485E-2</v>
      </c>
      <c r="N22" s="41">
        <v>0</v>
      </c>
      <c r="O22" s="36">
        <f t="shared" si="9"/>
        <v>2.46860670725329</v>
      </c>
      <c r="P22" s="47">
        <f t="shared" si="10"/>
        <v>0.75301307252272287</v>
      </c>
      <c r="Q22" s="35">
        <f t="shared" si="11"/>
        <v>0.58233187641775386</v>
      </c>
      <c r="R22" s="35">
        <f t="shared" si="12"/>
        <v>0.25583342338129367</v>
      </c>
      <c r="S22" s="42">
        <v>1.4250362964887462</v>
      </c>
      <c r="T22" s="42">
        <v>0.84989862329806265</v>
      </c>
      <c r="U22" s="41">
        <v>0.54760796155722669</v>
      </c>
      <c r="V22" s="34">
        <f t="shared" si="13"/>
        <v>0.45618623472059727</v>
      </c>
      <c r="W22" s="34">
        <f t="shared" si="14"/>
        <v>0.54381376527940273</v>
      </c>
      <c r="X22" s="39">
        <f t="shared" si="15"/>
        <v>0.4373905291194416</v>
      </c>
      <c r="Y22" s="46">
        <f t="shared" si="16"/>
        <v>0.53238130371566306</v>
      </c>
      <c r="Z22" s="34">
        <f t="shared" si="17"/>
        <v>0.42053130789296772</v>
      </c>
      <c r="AA22" s="34">
        <f t="shared" si="18"/>
        <v>5.841227577356578E-2</v>
      </c>
      <c r="AB22" s="34">
        <f t="shared" si="19"/>
        <v>0.38551771449738759</v>
      </c>
      <c r="AC22" s="45">
        <v>0.45049179632304498</v>
      </c>
      <c r="AD22" s="45">
        <v>0.84986651515096345</v>
      </c>
      <c r="AE22" s="34">
        <f t="shared" si="20"/>
        <v>0.31627860136940894</v>
      </c>
      <c r="AF22" s="44">
        <f t="shared" si="21"/>
        <v>0.58111733740307303</v>
      </c>
      <c r="AG22" s="44">
        <f t="shared" si="22"/>
        <v>0.50651019315573242</v>
      </c>
      <c r="AH22" s="43">
        <v>0.32824809018056195</v>
      </c>
      <c r="AI22" s="42">
        <v>0.52319939935571014</v>
      </c>
      <c r="AJ22" s="40">
        <v>0.39386601277858241</v>
      </c>
      <c r="AK22" s="39">
        <v>1.2995050312898977</v>
      </c>
      <c r="AL22" s="42">
        <v>3.8924397109446104E-2</v>
      </c>
      <c r="AM22" s="42">
        <v>3.2796263691732712E-2</v>
      </c>
      <c r="AN22" s="41">
        <v>0.22303715968956095</v>
      </c>
      <c r="AO22" s="39">
        <f t="shared" si="23"/>
        <v>1.5660343282307618</v>
      </c>
      <c r="AP22" s="39">
        <v>2.0382174036538227E-2</v>
      </c>
      <c r="AQ22" s="39">
        <v>0.49973086668165262</v>
      </c>
      <c r="AR22" s="39">
        <v>1.045921287512571</v>
      </c>
      <c r="AS22" s="39">
        <f t="shared" si="24"/>
        <v>1.9592577251950012</v>
      </c>
      <c r="AT22" s="33">
        <f t="shared" si="98"/>
        <v>2.5890993207825161</v>
      </c>
      <c r="AU22" s="34">
        <f t="shared" si="25"/>
        <v>0.93619273264324665</v>
      </c>
      <c r="AV22" s="34">
        <v>0.95194119914850617</v>
      </c>
      <c r="AW22" s="39">
        <f t="shared" si="26"/>
        <v>-1.5748466505259517E-2</v>
      </c>
      <c r="AX22" s="51">
        <f t="shared" si="27"/>
        <v>1.0168218209308197</v>
      </c>
      <c r="AY22" s="34">
        <f t="shared" si="28"/>
        <v>1.581782794736021</v>
      </c>
      <c r="AZ22" s="36">
        <f t="shared" si="29"/>
        <v>4.5236855545974608</v>
      </c>
      <c r="BA22" s="35">
        <f t="shared" si="30"/>
        <v>4.5142907298184101</v>
      </c>
      <c r="BB22" s="35">
        <f t="shared" si="31"/>
        <v>1.3570780292658779</v>
      </c>
      <c r="BC22" s="35">
        <f t="shared" si="32"/>
        <v>1.5911783723217705</v>
      </c>
      <c r="BD22" s="35">
        <f t="shared" si="33"/>
        <v>1.5660343282307618</v>
      </c>
      <c r="BE22" s="35">
        <f t="shared" si="34"/>
        <v>1.3588116024358818</v>
      </c>
      <c r="BF22" s="35">
        <f t="shared" si="35"/>
        <v>1.7450443689965072</v>
      </c>
      <c r="BG22" s="40">
        <f t="shared" si="36"/>
        <v>1.4104347583860211</v>
      </c>
      <c r="BH22" s="34">
        <f t="shared" si="37"/>
        <v>4.0980433062673001</v>
      </c>
      <c r="BI22" s="34">
        <f t="shared" si="38"/>
        <v>4.0886484814882493</v>
      </c>
      <c r="BJ22" s="34">
        <f t="shared" si="39"/>
        <v>9.3948247790507367E-3</v>
      </c>
      <c r="BK22" s="39">
        <v>0.21145262494966049</v>
      </c>
      <c r="BL22" s="39">
        <v>0.20205780017060976</v>
      </c>
      <c r="BM22" s="39">
        <v>4.9318319271540123E-2</v>
      </c>
      <c r="BN22" s="34">
        <f t="shared" si="40"/>
        <v>9.3948247790507367E-3</v>
      </c>
      <c r="BO22" s="36">
        <f t="shared" si="41"/>
        <v>0</v>
      </c>
      <c r="BP22" s="38">
        <v>4.5394340211027213</v>
      </c>
      <c r="BQ22" s="37">
        <f t="shared" si="42"/>
        <v>0</v>
      </c>
      <c r="BR22" s="34">
        <f t="shared" si="43"/>
        <v>0.90571226493706969</v>
      </c>
      <c r="BS22" s="34">
        <f t="shared" si="44"/>
        <v>4.9419215441348398E-2</v>
      </c>
      <c r="BT22" s="34">
        <f t="shared" si="45"/>
        <v>4.4759589548796663E-2</v>
      </c>
      <c r="BU22" s="34">
        <f t="shared" si="46"/>
        <v>5.1808157179933437E-2</v>
      </c>
      <c r="BV22" s="34">
        <f t="shared" si="47"/>
        <v>5.5386043409051275E-2</v>
      </c>
      <c r="BW22" s="34">
        <f t="shared" si="48"/>
        <v>0.89280579941101534</v>
      </c>
      <c r="BX22" s="34">
        <f t="shared" si="49"/>
        <v>5.2724256578903485E-2</v>
      </c>
      <c r="BY22" s="34">
        <f t="shared" si="50"/>
        <v>0.84989862329806265</v>
      </c>
      <c r="BZ22" s="34">
        <f t="shared" si="51"/>
        <v>4.9318319271540123E-2</v>
      </c>
      <c r="CA22" s="34">
        <f t="shared" si="52"/>
        <v>0.95194119914850617</v>
      </c>
      <c r="CB22" s="34">
        <f t="shared" si="53"/>
        <v>-1.457167719820518E-16</v>
      </c>
      <c r="CC22" s="36">
        <v>4.0102473965643872</v>
      </c>
      <c r="CD22" s="35">
        <f t="shared" si="54"/>
        <v>4.7777028486973586E-2</v>
      </c>
      <c r="CE22" s="34">
        <f t="shared" si="55"/>
        <v>3.8186496924589175</v>
      </c>
      <c r="CF22" s="34">
        <f t="shared" si="56"/>
        <v>2.1546449806353078</v>
      </c>
      <c r="CG22" s="34">
        <f t="shared" si="57"/>
        <v>2.5500940439689996</v>
      </c>
      <c r="CH22" s="34">
        <f t="shared" si="58"/>
        <v>0.5916969293504688</v>
      </c>
      <c r="CI22" s="34">
        <f t="shared" si="59"/>
        <v>0.95907824268006125</v>
      </c>
      <c r="CJ22" s="34">
        <f t="shared" si="60"/>
        <v>0.99931887193846947</v>
      </c>
      <c r="CK22" s="34">
        <f t="shared" si="61"/>
        <v>0.88608933214538987</v>
      </c>
      <c r="CL22" s="34">
        <v>3.5567172234151516</v>
      </c>
      <c r="CM22" s="34">
        <f t="shared" si="62"/>
        <v>2.001851191883194</v>
      </c>
      <c r="CN22" s="34">
        <f t="shared" si="63"/>
        <v>2.3938831597389507</v>
      </c>
      <c r="CO22" s="34">
        <v>0.54036003824731771</v>
      </c>
      <c r="CP22" s="34">
        <v>0.90976846214657758</v>
      </c>
      <c r="CQ22" s="34">
        <v>0.94375465934505531</v>
      </c>
      <c r="CR22" s="34">
        <v>0.83901712820699326</v>
      </c>
      <c r="CS22" s="34">
        <v>0.26193246904376605</v>
      </c>
      <c r="CT22" s="34">
        <f t="shared" si="64"/>
        <v>0.1527937887521138</v>
      </c>
      <c r="CU22" s="34">
        <f t="shared" si="65"/>
        <v>0.15621088423004889</v>
      </c>
      <c r="CV22" s="34">
        <v>5.1336891103151081E-2</v>
      </c>
      <c r="CW22" s="34">
        <v>4.9309780533483637E-2</v>
      </c>
      <c r="CX22" s="34">
        <v>5.5564212593414188E-2</v>
      </c>
      <c r="CY22" s="34">
        <v>4.7072203938396638E-2</v>
      </c>
      <c r="CZ22" s="34">
        <v>0.19159770410546839</v>
      </c>
      <c r="DA22" s="34">
        <f t="shared" si="66"/>
        <v>0.9477672224428324</v>
      </c>
      <c r="DB22" s="34">
        <f t="shared" si="67"/>
        <v>0.28647708056803101</v>
      </c>
      <c r="DC22" s="34">
        <v>7.6857828608833216E-3</v>
      </c>
      <c r="DD22" s="34">
        <v>0.27879129770714767</v>
      </c>
      <c r="DE22" s="34">
        <v>1.042646598905395</v>
      </c>
      <c r="DF22" s="34">
        <v>0.28086131970834877</v>
      </c>
      <c r="DG22" s="34">
        <f t="shared" si="68"/>
        <v>1.2810174191319534</v>
      </c>
      <c r="DH22" s="34">
        <f t="shared" si="69"/>
        <v>3.8313131625361385</v>
      </c>
      <c r="DI22" s="34">
        <v>0.14804580249831809</v>
      </c>
      <c r="DJ22" s="34">
        <v>3.6832673600378203</v>
      </c>
      <c r="DK22" s="34">
        <v>4.831469261959743</v>
      </c>
      <c r="DL22" s="34">
        <v>1.3334665527210579</v>
      </c>
      <c r="DM22" s="34">
        <f t="shared" si="70"/>
        <v>6.6678842870731696</v>
      </c>
      <c r="DN22" s="34">
        <f t="shared" si="71"/>
        <v>6.7602051930105276</v>
      </c>
      <c r="DO22" s="34">
        <f t="shared" si="72"/>
        <v>-6.0005182100841825E-2</v>
      </c>
      <c r="DP22" s="34">
        <v>0.32054539338509375</v>
      </c>
      <c r="DQ22" s="34">
        <v>0.38055057548593557</v>
      </c>
      <c r="DR22" s="34">
        <f t="shared" si="73"/>
        <v>4.3834296222100937</v>
      </c>
      <c r="DS22" s="34">
        <f t="shared" si="74"/>
        <v>1.5422182573110597</v>
      </c>
      <c r="DT22" s="34">
        <f t="shared" si="75"/>
        <v>5.6292755119236947E-2</v>
      </c>
      <c r="DU22" s="34">
        <f t="shared" si="76"/>
        <v>8.6815714699227831E-2</v>
      </c>
      <c r="DV22" s="34">
        <f t="shared" si="77"/>
        <v>3.7674122600671249</v>
      </c>
      <c r="DW22" s="34">
        <f t="shared" si="78"/>
        <v>0.13102589395389219</v>
      </c>
      <c r="DX22" s="34">
        <v>3.2737837007989765</v>
      </c>
      <c r="DY22" s="34">
        <v>3.2505956605770336</v>
      </c>
      <c r="DZ22" s="34">
        <v>2.2499221932708693</v>
      </c>
      <c r="EA22" s="34">
        <v>0.44183478543914195</v>
      </c>
      <c r="EB22" s="34">
        <v>1.4425082527453061</v>
      </c>
      <c r="EC22" s="34">
        <v>2.3188040221942943E-2</v>
      </c>
      <c r="ED22" s="34">
        <v>1.4529272483055519E-2</v>
      </c>
      <c r="EE22" s="34">
        <v>5.149701805603181E-3</v>
      </c>
      <c r="EF22" s="34">
        <v>1.3808469544490606E-2</v>
      </c>
      <c r="EG22" s="34">
        <v>0.49362855926814847</v>
      </c>
      <c r="EH22" s="34">
        <v>0.71851474801081727</v>
      </c>
      <c r="EI22" s="34">
        <v>0.55212237730041014</v>
      </c>
      <c r="EJ22" s="34">
        <v>0.32723618855774134</v>
      </c>
      <c r="EK22" s="34">
        <f t="shared" si="79"/>
        <v>-2.1822683272321952E-2</v>
      </c>
      <c r="EL22" s="34">
        <v>0.84924055012064614</v>
      </c>
      <c r="EM22" s="34">
        <v>0.22176799692853913</v>
      </c>
      <c r="EN22" s="34">
        <v>0.87106323339296809</v>
      </c>
      <c r="EO22" s="34">
        <v>0.21681968589426195</v>
      </c>
      <c r="EP22" s="34">
        <v>0.69859032030675039</v>
      </c>
      <c r="EQ22" s="34">
        <v>1.5048611207377165</v>
      </c>
      <c r="ER22" s="34">
        <v>5.4470110149134419</v>
      </c>
      <c r="ES22" s="34">
        <v>4.6407402144824754</v>
      </c>
      <c r="ET22" s="34">
        <f t="shared" si="80"/>
        <v>4.4878273345024589</v>
      </c>
      <c r="EU22" s="34">
        <f t="shared" si="81"/>
        <v>6.4242931253300135</v>
      </c>
      <c r="EV22" s="34">
        <f t="shared" si="82"/>
        <v>6.4461178794585976</v>
      </c>
      <c r="EW22" s="34">
        <f t="shared" si="83"/>
        <v>1.436356035781676</v>
      </c>
      <c r="EX22" s="34">
        <f t="shared" si="84"/>
        <v>0.13512989518369276</v>
      </c>
      <c r="EY22" s="34">
        <f t="shared" si="85"/>
        <v>0.19409464056164233</v>
      </c>
      <c r="FA22" s="34">
        <v>3.73</v>
      </c>
      <c r="FB22" s="34">
        <v>0.49249999999999999</v>
      </c>
      <c r="FC22" s="34">
        <v>4.2225000000000001</v>
      </c>
      <c r="FD22" s="34">
        <f t="shared" si="86"/>
        <v>0.11663706335109532</v>
      </c>
      <c r="FE22" s="34">
        <v>3.4000000000000002E-3</v>
      </c>
      <c r="FF22" s="34">
        <v>1.8356000000000001</v>
      </c>
      <c r="FG22" s="34">
        <v>6.2692999999999994</v>
      </c>
      <c r="FH22" s="34">
        <v>1.0343</v>
      </c>
      <c r="FI22" s="34">
        <v>7.3036000000000003</v>
      </c>
      <c r="FJ22" s="34">
        <f t="shared" si="87"/>
        <v>0.14161509392628291</v>
      </c>
      <c r="FK22" s="34">
        <v>0.15710000000000002</v>
      </c>
      <c r="FL22" s="34">
        <v>0.51960000000000006</v>
      </c>
      <c r="FM22" s="34">
        <v>11.1723</v>
      </c>
      <c r="FN22" s="34">
        <v>0.91569999999999996</v>
      </c>
      <c r="FO22" s="34">
        <v>9.4169999999999998</v>
      </c>
      <c r="FP22" s="34">
        <v>0.8395999999999999</v>
      </c>
      <c r="FQ22" s="34">
        <f t="shared" si="88"/>
        <v>1.5633247044007554</v>
      </c>
      <c r="FR22" s="34">
        <f t="shared" si="89"/>
        <v>4.6507881098788978E-2</v>
      </c>
      <c r="FS22" s="34">
        <f t="shared" si="90"/>
        <v>7.2706919471069761E-2</v>
      </c>
      <c r="FT22" s="34">
        <v>2.8906999999999998</v>
      </c>
      <c r="FU22" s="34">
        <v>0.59530000000000005</v>
      </c>
      <c r="FV22" s="34">
        <v>3.4860000000000002</v>
      </c>
      <c r="FW22" s="34">
        <f t="shared" si="91"/>
        <v>0.17076878944348825</v>
      </c>
      <c r="FX22" s="34">
        <v>0.1148</v>
      </c>
      <c r="FY22" s="34">
        <v>0.48710000000000003</v>
      </c>
      <c r="FZ22" s="34">
        <v>4.4045999999999994</v>
      </c>
      <c r="GA22" s="34">
        <v>0.59889999999999999</v>
      </c>
      <c r="GB22" s="34">
        <v>3.3712</v>
      </c>
      <c r="GC22" s="34">
        <v>0.43450000000000005</v>
      </c>
      <c r="GD22" s="34">
        <f t="shared" si="92"/>
        <v>1.306537731371618</v>
      </c>
      <c r="GE22" s="34">
        <f t="shared" si="93"/>
        <v>0.11058892975525589</v>
      </c>
      <c r="GF22" s="34">
        <f t="shared" si="94"/>
        <v>0.14448860939724725</v>
      </c>
      <c r="GG22" s="32">
        <v>1.6853983031160189</v>
      </c>
      <c r="GH22" s="32">
        <v>1.1587164100823744</v>
      </c>
      <c r="GI22" s="32">
        <f t="shared" si="96"/>
        <v>2.844114713198393</v>
      </c>
      <c r="GJ22" s="32">
        <f t="shared" si="97"/>
        <v>0.40740846517379814</v>
      </c>
      <c r="GK22" s="32">
        <v>-0.1048528787449249</v>
      </c>
      <c r="GL22" s="32">
        <v>0.60069549166706215</v>
      </c>
      <c r="GM22" s="32">
        <v>0.70554837041198715</v>
      </c>
    </row>
    <row r="23" spans="1:195" ht="15">
      <c r="A23" s="49">
        <v>1993</v>
      </c>
      <c r="B23" s="34">
        <f t="shared" si="0"/>
        <v>4.8755638382803888</v>
      </c>
      <c r="C23" s="34">
        <f t="shared" si="1"/>
        <v>4.9258568285488948</v>
      </c>
      <c r="D23" s="34">
        <f t="shared" si="2"/>
        <v>1.2963452021335222</v>
      </c>
      <c r="E23" s="34">
        <f t="shared" si="3"/>
        <v>1.3715122516422833</v>
      </c>
      <c r="F23" s="34">
        <f t="shared" si="4"/>
        <v>2.2579993747730889</v>
      </c>
      <c r="G23" s="39">
        <f t="shared" si="5"/>
        <v>-5.0292990268505366E-2</v>
      </c>
      <c r="H23" s="36">
        <f t="shared" si="6"/>
        <v>2.2920250660169033</v>
      </c>
      <c r="I23" s="50">
        <f t="shared" si="7"/>
        <v>0.62987658918021616</v>
      </c>
      <c r="J23" s="35">
        <f t="shared" si="8"/>
        <v>0.76730961809691434</v>
      </c>
      <c r="K23" s="42">
        <v>0.11402210614112551</v>
      </c>
      <c r="L23" s="42">
        <v>0.78081675259864713</v>
      </c>
      <c r="M23" s="42">
        <v>6.1686578399540157E-2</v>
      </c>
      <c r="N23" s="41">
        <v>0</v>
      </c>
      <c r="O23" s="36">
        <f t="shared" si="9"/>
        <v>2.5835387722634859</v>
      </c>
      <c r="P23" s="47">
        <f t="shared" si="10"/>
        <v>0.66646861295330617</v>
      </c>
      <c r="Q23" s="35">
        <f t="shared" si="11"/>
        <v>0.60420263354536896</v>
      </c>
      <c r="R23" s="35">
        <f t="shared" si="12"/>
        <v>0.3236753847898679</v>
      </c>
      <c r="S23" s="42">
        <v>1.5626083092614051</v>
      </c>
      <c r="T23" s="42">
        <v>0.97397166069332575</v>
      </c>
      <c r="U23" s="41">
        <v>0.57341616828646191</v>
      </c>
      <c r="V23" s="34">
        <f t="shared" si="13"/>
        <v>0.47010461600792008</v>
      </c>
      <c r="W23" s="34">
        <f t="shared" si="14"/>
        <v>0.52989538399208003</v>
      </c>
      <c r="X23" s="39">
        <f t="shared" si="15"/>
        <v>0.4858864661538968</v>
      </c>
      <c r="Y23" s="46">
        <f t="shared" si="16"/>
        <v>0.55946245990738941</v>
      </c>
      <c r="Z23" s="34">
        <f t="shared" si="17"/>
        <v>0.40532512159246092</v>
      </c>
      <c r="AA23" s="34">
        <f t="shared" si="18"/>
        <v>5.9562678179986762E-2</v>
      </c>
      <c r="AB23" s="34">
        <f t="shared" si="19"/>
        <v>0.42273435415084815</v>
      </c>
      <c r="AC23" s="45">
        <v>0.5</v>
      </c>
      <c r="AD23" s="45">
        <v>0.9</v>
      </c>
      <c r="AE23" s="34">
        <f t="shared" si="20"/>
        <v>0.28648218648395352</v>
      </c>
      <c r="AF23" s="44">
        <f t="shared" si="21"/>
        <v>0.56379232518326217</v>
      </c>
      <c r="AG23" s="44">
        <f t="shared" si="22"/>
        <v>0.49599844280089794</v>
      </c>
      <c r="AH23" s="43">
        <v>0.41368717232090385</v>
      </c>
      <c r="AI23" s="42">
        <v>0.56491125068136794</v>
      </c>
      <c r="AJ23" s="40">
        <v>0.39291382864001162</v>
      </c>
      <c r="AK23" s="39">
        <v>1.2597531783604323</v>
      </c>
      <c r="AL23" s="42">
        <v>3.6592023773089982E-2</v>
      </c>
      <c r="AM23" s="42">
        <v>5.5678288950246881E-2</v>
      </c>
      <c r="AN23" s="41">
        <v>0.267997095839621</v>
      </c>
      <c r="AO23" s="39">
        <f t="shared" si="23"/>
        <v>1.7702223956547991</v>
      </c>
      <c r="AP23" s="39">
        <v>1.9741297494419118E-2</v>
      </c>
      <c r="AQ23" s="39">
        <v>0.54566602271087639</v>
      </c>
      <c r="AR23" s="39">
        <v>1.2048150754495037</v>
      </c>
      <c r="AS23" s="39">
        <f t="shared" si="24"/>
        <v>1.9920367708327527</v>
      </c>
      <c r="AT23" s="34">
        <v>2.7018277951800185</v>
      </c>
      <c r="AU23" s="34">
        <f t="shared" si="25"/>
        <v>1.0604313713075335</v>
      </c>
      <c r="AV23" s="34">
        <v>1.1105108594948296</v>
      </c>
      <c r="AW23" s="34">
        <f t="shared" si="26"/>
        <v>-5.0079488187296128E-2</v>
      </c>
      <c r="AX23" s="34">
        <f t="shared" si="27"/>
        <v>1.0472255815343778</v>
      </c>
      <c r="AY23" s="34">
        <f t="shared" ref="AY23:AY45" si="99">AO23-AW23</f>
        <v>1.8203018838420952</v>
      </c>
      <c r="AZ23" s="36">
        <f t="shared" si="29"/>
        <v>4.8254843500930926</v>
      </c>
      <c r="BA23" s="35">
        <f t="shared" si="30"/>
        <v>4.8757773403615978</v>
      </c>
      <c r="BB23" s="35">
        <f t="shared" si="31"/>
        <v>1.5112083134182561</v>
      </c>
      <c r="BC23" s="35">
        <f t="shared" si="32"/>
        <v>1.594346631288543</v>
      </c>
      <c r="BD23" s="35">
        <f t="shared" si="33"/>
        <v>1.7702223956547991</v>
      </c>
      <c r="BE23" s="35">
        <f t="shared" si="34"/>
        <v>1.3160864996279416</v>
      </c>
      <c r="BF23" s="35">
        <f t="shared" si="35"/>
        <v>1.9171782743531596</v>
      </c>
      <c r="BG23" s="40">
        <f t="shared" si="36"/>
        <v>1.6425125663804971</v>
      </c>
      <c r="BH23" s="34">
        <f t="shared" si="37"/>
        <v>4.3354618326928049</v>
      </c>
      <c r="BI23" s="34">
        <f t="shared" si="38"/>
        <v>4.3857548229613101</v>
      </c>
      <c r="BJ23" s="34">
        <f t="shared" si="39"/>
        <v>-5.02929902685052E-2</v>
      </c>
      <c r="BK23" s="39">
        <v>0.18066854269884519</v>
      </c>
      <c r="BL23" s="39">
        <v>0.23096153296735056</v>
      </c>
      <c r="BM23" s="39">
        <v>7.4852620401963943E-2</v>
      </c>
      <c r="BN23" s="34">
        <f t="shared" si="40"/>
        <v>-5.0292990268505366E-2</v>
      </c>
      <c r="BO23" s="36">
        <f t="shared" si="41"/>
        <v>0</v>
      </c>
      <c r="BP23" s="38">
        <v>4.8755638382803896</v>
      </c>
      <c r="BQ23" s="37">
        <f t="shared" si="42"/>
        <v>0</v>
      </c>
      <c r="BR23" s="34">
        <f t="shared" si="43"/>
        <v>0.89949858592928555</v>
      </c>
      <c r="BS23" s="34">
        <f t="shared" si="44"/>
        <v>5.2661752033690466E-2</v>
      </c>
      <c r="BT23" s="34">
        <f t="shared" si="45"/>
        <v>4.7369171486863253E-2</v>
      </c>
      <c r="BU23" s="34">
        <f t="shared" si="46"/>
        <v>6.7403771662362971E-2</v>
      </c>
      <c r="BV23" s="34">
        <f t="shared" si="47"/>
        <v>5.5547929020344139E-2</v>
      </c>
      <c r="BW23" s="34">
        <f t="shared" si="48"/>
        <v>0.87704829931729311</v>
      </c>
      <c r="BX23" s="34">
        <f t="shared" si="49"/>
        <v>6.1686578399540157E-2</v>
      </c>
      <c r="BY23" s="34">
        <f t="shared" si="50"/>
        <v>0.97397166069332575</v>
      </c>
      <c r="BZ23" s="34">
        <f t="shared" si="51"/>
        <v>7.4852620401963943E-2</v>
      </c>
      <c r="CA23" s="34">
        <f t="shared" si="52"/>
        <v>1.1105108594948296</v>
      </c>
      <c r="CB23" s="34">
        <f t="shared" si="53"/>
        <v>-2.0816681711721685E-16</v>
      </c>
      <c r="CC23" s="36">
        <v>3.9678753066324459</v>
      </c>
      <c r="CD23" s="35">
        <f t="shared" si="54"/>
        <v>3.3352299928127056E-2</v>
      </c>
      <c r="CE23" s="34">
        <f t="shared" si="55"/>
        <v>3.8355375393282323</v>
      </c>
      <c r="CF23" s="34">
        <f t="shared" si="56"/>
        <v>2.1093520191839858</v>
      </c>
      <c r="CG23" s="34">
        <f t="shared" si="57"/>
        <v>2.6101050308136005</v>
      </c>
      <c r="CH23" s="34">
        <f t="shared" si="58"/>
        <v>0.62969778362681206</v>
      </c>
      <c r="CI23" s="34">
        <f t="shared" si="59"/>
        <v>0.92980592307474319</v>
      </c>
      <c r="CJ23" s="34">
        <f t="shared" si="60"/>
        <v>1.0506013241120455</v>
      </c>
      <c r="CK23" s="34">
        <f t="shared" si="61"/>
        <v>0.88391951066935437</v>
      </c>
      <c r="CL23" s="34">
        <v>3.5796064904646747</v>
      </c>
      <c r="CM23" s="34">
        <f t="shared" si="62"/>
        <v>1.9661046430805591</v>
      </c>
      <c r="CN23" s="34">
        <f t="shared" si="63"/>
        <v>2.4496064035806819</v>
      </c>
      <c r="CO23" s="34">
        <v>0.57665736519350419</v>
      </c>
      <c r="CP23" s="34">
        <v>0.87985596825441925</v>
      </c>
      <c r="CQ23" s="34">
        <v>0.9930930701327586</v>
      </c>
      <c r="CR23" s="34">
        <v>0.83610455619656643</v>
      </c>
      <c r="CS23" s="34">
        <v>0.25593104886355733</v>
      </c>
      <c r="CT23" s="34">
        <f t="shared" si="64"/>
        <v>0.14324737610342664</v>
      </c>
      <c r="CU23" s="34">
        <f t="shared" si="65"/>
        <v>0.16049862723291861</v>
      </c>
      <c r="CV23" s="34">
        <v>5.304041843330784E-2</v>
      </c>
      <c r="CW23" s="34">
        <v>4.9949954820323904E-2</v>
      </c>
      <c r="CX23" s="34">
        <v>5.7508253979286855E-2</v>
      </c>
      <c r="CY23" s="34">
        <v>4.7814954472787927E-2</v>
      </c>
      <c r="CZ23" s="34">
        <v>0.13233776730421445</v>
      </c>
      <c r="DA23" s="34">
        <f t="shared" si="66"/>
        <v>0.93182645500839201</v>
      </c>
      <c r="DB23" s="34">
        <f t="shared" si="67"/>
        <v>0.27475768054493638</v>
      </c>
      <c r="DC23" s="34">
        <v>9.0231632723986946E-3</v>
      </c>
      <c r="DD23" s="34">
        <v>0.26573451727253766</v>
      </c>
      <c r="DE23" s="34">
        <v>1.0742463682491139</v>
      </c>
      <c r="DF23" s="34">
        <v>0.18144766108292265</v>
      </c>
      <c r="DG23" s="34">
        <f t="shared" si="68"/>
        <v>1.2278863731146168</v>
      </c>
      <c r="DH23" s="34">
        <f t="shared" si="69"/>
        <v>3.9724581219156185</v>
      </c>
      <c r="DI23" s="34">
        <v>0.1705461527768124</v>
      </c>
      <c r="DJ23" s="34">
        <v>3.8019119691388061</v>
      </c>
      <c r="DK23" s="34">
        <v>5.0188968339473128</v>
      </c>
      <c r="DL23" s="34">
        <v>1.450942604434559</v>
      </c>
      <c r="DM23" s="34">
        <f t="shared" si="70"/>
        <v>6.8573208332741551</v>
      </c>
      <c r="DN23" s="34">
        <f t="shared" si="71"/>
        <v>6.9770627128657807</v>
      </c>
      <c r="DO23" s="34">
        <f t="shared" si="72"/>
        <v>-6.7124139848474318E-2</v>
      </c>
      <c r="DP23" s="34">
        <v>0.3447783589351498</v>
      </c>
      <c r="DQ23" s="34">
        <v>0.41190249878362412</v>
      </c>
      <c r="DR23" s="34">
        <f t="shared" si="73"/>
        <v>4.2690648473069945</v>
      </c>
      <c r="DS23" s="34">
        <f t="shared" si="74"/>
        <v>1.6343304593433481</v>
      </c>
      <c r="DT23" s="34">
        <f t="shared" si="75"/>
        <v>5.9036662809991855E-2</v>
      </c>
      <c r="DU23" s="34">
        <f t="shared" si="76"/>
        <v>9.6485416248352343E-2</v>
      </c>
      <c r="DV23" s="34">
        <f t="shared" si="77"/>
        <v>3.7521518280362094</v>
      </c>
      <c r="DW23" s="34">
        <f t="shared" si="78"/>
        <v>0.11737819590689016</v>
      </c>
      <c r="DX23" s="34">
        <v>3.3117310156925792</v>
      </c>
      <c r="DY23" s="34">
        <v>3.2855992918200636</v>
      </c>
      <c r="DZ23" s="34">
        <v>2.204581648873873</v>
      </c>
      <c r="EA23" s="34">
        <v>0.46062989997859471</v>
      </c>
      <c r="EB23" s="34">
        <v>1.5416475429247853</v>
      </c>
      <c r="EC23" s="34">
        <v>2.6131723872515351E-2</v>
      </c>
      <c r="ED23" s="34">
        <v>1.4567986452477479E-2</v>
      </c>
      <c r="EE23" s="34">
        <v>5.1469606505011554E-3</v>
      </c>
      <c r="EF23" s="34">
        <v>1.6710698070539029E-2</v>
      </c>
      <c r="EG23" s="34">
        <v>0.44042081234363023</v>
      </c>
      <c r="EH23" s="34">
        <v>0.7236292963236024</v>
      </c>
      <c r="EI23" s="34">
        <v>0.63687791562166263</v>
      </c>
      <c r="EJ23" s="34">
        <v>0.3536694316416904</v>
      </c>
      <c r="EK23" s="34">
        <f t="shared" si="79"/>
        <v>-9.6349093006145026E-3</v>
      </c>
      <c r="EL23" s="34">
        <v>0.95240414296074005</v>
      </c>
      <c r="EM23" s="34">
        <v>0.25960354597074375</v>
      </c>
      <c r="EN23" s="34">
        <v>0.96203905226135455</v>
      </c>
      <c r="EO23" s="34">
        <v>0.25158770350688031</v>
      </c>
      <c r="EP23" s="34">
        <v>0.69604986565848159</v>
      </c>
      <c r="EQ23" s="34">
        <v>1.5150597227445743</v>
      </c>
      <c r="ER23" s="34">
        <v>5.8236818675314908</v>
      </c>
      <c r="ES23" s="34">
        <v>5.0046720104453977</v>
      </c>
      <c r="ET23" s="34">
        <f t="shared" si="80"/>
        <v>4.4578386543945268</v>
      </c>
      <c r="EU23" s="34">
        <f t="shared" si="81"/>
        <v>6.9166996830824123</v>
      </c>
      <c r="EV23" s="34">
        <f t="shared" si="82"/>
        <v>6.9263366437822489</v>
      </c>
      <c r="EW23" s="34">
        <f t="shared" si="83"/>
        <v>1.553743233159478</v>
      </c>
      <c r="EX23" s="34">
        <f t="shared" si="84"/>
        <v>0.13889579755338258</v>
      </c>
      <c r="EY23" s="34">
        <f t="shared" si="85"/>
        <v>0.21580840556285696</v>
      </c>
      <c r="FA23" s="34">
        <v>3.8127999999999997</v>
      </c>
      <c r="FB23" s="34">
        <v>0.36759999999999998</v>
      </c>
      <c r="FC23" s="34">
        <v>4.1804000000000006</v>
      </c>
      <c r="FD23" s="34">
        <f t="shared" si="86"/>
        <v>8.7934168979045046E-2</v>
      </c>
      <c r="FE23" s="34">
        <v>2.3700000000000002E-2</v>
      </c>
      <c r="FF23" s="34">
        <v>2.0528</v>
      </c>
      <c r="FG23" s="34">
        <v>6.1001000000000003</v>
      </c>
      <c r="FH23" s="34">
        <v>1.0199</v>
      </c>
      <c r="FI23" s="34">
        <v>7.12</v>
      </c>
      <c r="FJ23" s="34">
        <f t="shared" si="87"/>
        <v>0.14324438202247192</v>
      </c>
      <c r="FK23" s="34">
        <v>0.1857</v>
      </c>
      <c r="FL23" s="34">
        <v>0.46490000000000004</v>
      </c>
      <c r="FM23" s="34">
        <v>11.371099999999998</v>
      </c>
      <c r="FN23" s="34">
        <v>0.93319999999999992</v>
      </c>
      <c r="FO23" s="34">
        <v>9.5176999999999996</v>
      </c>
      <c r="FP23" s="34">
        <v>0.92019999999999991</v>
      </c>
      <c r="FQ23" s="34">
        <f t="shared" si="88"/>
        <v>1.639833869316297</v>
      </c>
      <c r="FR23" s="34">
        <f t="shared" si="89"/>
        <v>4.0884347160784804E-2</v>
      </c>
      <c r="FS23" s="34">
        <f t="shared" si="90"/>
        <v>6.704353719914051E-2</v>
      </c>
      <c r="FT23" s="34">
        <v>3.0277999999999996</v>
      </c>
      <c r="FU23" s="34">
        <v>0.55330000000000001</v>
      </c>
      <c r="FV23" s="34">
        <v>3.5810000000000004</v>
      </c>
      <c r="FW23" s="34">
        <f t="shared" si="91"/>
        <v>0.15450991343200221</v>
      </c>
      <c r="FX23" s="34">
        <v>9.4700000000000006E-2</v>
      </c>
      <c r="FY23" s="34">
        <v>0.58099999999999996</v>
      </c>
      <c r="FZ23" s="34">
        <v>4.8033000000000001</v>
      </c>
      <c r="GA23" s="34">
        <v>0.63900000000000001</v>
      </c>
      <c r="GB23" s="34">
        <v>3.6707000000000001</v>
      </c>
      <c r="GC23" s="34">
        <v>0.49359999999999998</v>
      </c>
      <c r="GD23" s="34">
        <f t="shared" si="92"/>
        <v>1.3777643920488769</v>
      </c>
      <c r="GE23" s="34">
        <f t="shared" si="93"/>
        <v>0.12095850769262798</v>
      </c>
      <c r="GF23" s="34">
        <f t="shared" si="94"/>
        <v>0.16665232481427297</v>
      </c>
      <c r="GG23" s="32">
        <v>1.6851492878777488</v>
      </c>
      <c r="GH23" s="32">
        <v>1.0990864850894868</v>
      </c>
      <c r="GI23" s="32">
        <f t="shared" si="96"/>
        <v>2.7842357729672358</v>
      </c>
      <c r="GJ23" s="32">
        <f t="shared" si="97"/>
        <v>0.39475338107525298</v>
      </c>
      <c r="GK23" s="32">
        <v>-6.3428568413643402E-2</v>
      </c>
      <c r="GL23" s="32">
        <v>0.65298855094128394</v>
      </c>
      <c r="GM23" s="32">
        <v>0.71641711935492736</v>
      </c>
    </row>
    <row r="24" spans="1:195" ht="15">
      <c r="A24" s="49">
        <v>1994</v>
      </c>
      <c r="B24" s="34">
        <f t="shared" si="0"/>
        <v>4.6705226085410736</v>
      </c>
      <c r="C24" s="34">
        <f t="shared" si="1"/>
        <v>4.7439054936545553</v>
      </c>
      <c r="D24" s="34">
        <f t="shared" si="2"/>
        <v>1.2028511560659636</v>
      </c>
      <c r="E24" s="34">
        <f t="shared" si="3"/>
        <v>1.3020586938028256</v>
      </c>
      <c r="F24" s="34">
        <f t="shared" si="4"/>
        <v>2.2389956437857661</v>
      </c>
      <c r="G24" s="39">
        <f t="shared" si="5"/>
        <v>-7.3382885113481872E-2</v>
      </c>
      <c r="H24" s="36">
        <f t="shared" si="6"/>
        <v>2.2580676214753157</v>
      </c>
      <c r="I24" s="47">
        <f t="shared" si="7"/>
        <v>0.5844720017968944</v>
      </c>
      <c r="J24" s="35">
        <f t="shared" si="8"/>
        <v>0.79414330134320121</v>
      </c>
      <c r="K24" s="42">
        <v>0.10880601247004018</v>
      </c>
      <c r="L24" s="42">
        <v>0.77039956291774669</v>
      </c>
      <c r="M24" s="42">
        <v>5.9817149534598615E-2</v>
      </c>
      <c r="N24" s="41">
        <v>-2.4674294743350133E-4</v>
      </c>
      <c r="O24" s="36">
        <f t="shared" si="9"/>
        <v>2.4124549870657583</v>
      </c>
      <c r="P24" s="47">
        <f t="shared" si="10"/>
        <v>0.61837915426906931</v>
      </c>
      <c r="Q24" s="35">
        <f t="shared" si="11"/>
        <v>0.50791539245962436</v>
      </c>
      <c r="R24" s="35">
        <f t="shared" si="12"/>
        <v>0.33314517583319647</v>
      </c>
      <c r="S24" s="42">
        <v>1.6185971796334342</v>
      </c>
      <c r="T24" s="42">
        <v>0.93385755168607643</v>
      </c>
      <c r="U24" s="41">
        <v>0.66558191512956566</v>
      </c>
      <c r="V24" s="34">
        <f t="shared" si="13"/>
        <v>0.48347215306183178</v>
      </c>
      <c r="W24" s="34">
        <f t="shared" si="14"/>
        <v>0.51652784693816833</v>
      </c>
      <c r="X24" s="39">
        <f t="shared" si="15"/>
        <v>0.48590550780070274</v>
      </c>
      <c r="Y24" s="46">
        <f t="shared" si="16"/>
        <v>0.60991359692381164</v>
      </c>
      <c r="Z24" s="34">
        <f t="shared" si="17"/>
        <v>0.406098604107968</v>
      </c>
      <c r="AA24" s="34">
        <f t="shared" si="18"/>
        <v>6.0197919360447154E-2</v>
      </c>
      <c r="AB24" s="34">
        <f t="shared" si="19"/>
        <v>0.50092436426223552</v>
      </c>
      <c r="AC24" s="45">
        <v>0.5</v>
      </c>
      <c r="AD24" s="45">
        <v>0.9</v>
      </c>
      <c r="AE24" s="34">
        <f t="shared" si="20"/>
        <v>0.27310420106226108</v>
      </c>
      <c r="AF24" s="44">
        <f t="shared" si="21"/>
        <v>0.54916962668489355</v>
      </c>
      <c r="AG24" s="44">
        <f t="shared" si="22"/>
        <v>0.48388606719144311</v>
      </c>
      <c r="AH24" s="43">
        <v>0.47410537196672853</v>
      </c>
      <c r="AI24" s="42">
        <v>0.47235562252890523</v>
      </c>
      <c r="AJ24" s="40">
        <v>0.35559769930719187</v>
      </c>
      <c r="AK24" s="39">
        <v>1.1689440035937888</v>
      </c>
      <c r="AL24" s="42">
        <v>3.3907152472174872E-2</v>
      </c>
      <c r="AM24" s="42">
        <v>4.1184113836976462E-2</v>
      </c>
      <c r="AN24" s="41">
        <v>0.29196106199622002</v>
      </c>
      <c r="AO24" s="39">
        <f t="shared" si="23"/>
        <v>1.7477390047713603</v>
      </c>
      <c r="AP24" s="39">
        <v>1.8317530295420766E-2</v>
      </c>
      <c r="AQ24" s="39">
        <v>0.44866064619399387</v>
      </c>
      <c r="AR24" s="39">
        <v>1.2807608282819458</v>
      </c>
      <c r="AS24" s="39">
        <f t="shared" si="24"/>
        <v>1.9810250219554366</v>
      </c>
      <c r="AT24" s="34">
        <v>2.6699168938724513</v>
      </c>
      <c r="AU24" s="34">
        <f t="shared" si="25"/>
        <v>1.0588471328543454</v>
      </c>
      <c r="AV24" s="34">
        <v>1.108152583565515</v>
      </c>
      <c r="AW24" s="34">
        <f t="shared" si="26"/>
        <v>-4.9305450711169652E-2</v>
      </c>
      <c r="AX24" s="34">
        <f t="shared" si="27"/>
        <v>1.0465652209665586</v>
      </c>
      <c r="AY24" s="34">
        <f t="shared" si="99"/>
        <v>1.79704445548253</v>
      </c>
      <c r="AZ24" s="36">
        <f t="shared" si="29"/>
        <v>4.6212171578299035</v>
      </c>
      <c r="BA24" s="35">
        <f t="shared" si="30"/>
        <v>4.6946000429433861</v>
      </c>
      <c r="BB24" s="35">
        <f t="shared" si="31"/>
        <v>1.4874213156101357</v>
      </c>
      <c r="BC24" s="35">
        <f t="shared" si="32"/>
        <v>1.45943972256189</v>
      </c>
      <c r="BD24" s="35">
        <f t="shared" si="33"/>
        <v>1.7477390047713603</v>
      </c>
      <c r="BE24" s="35">
        <f t="shared" si="34"/>
        <v>1.2211686863613844</v>
      </c>
      <c r="BF24" s="35">
        <f t="shared" si="35"/>
        <v>1.7507193399968195</v>
      </c>
      <c r="BG24" s="40">
        <f t="shared" si="36"/>
        <v>1.7227120165851826</v>
      </c>
      <c r="BH24" s="34">
        <f t="shared" si="37"/>
        <v>4.3700217645066175</v>
      </c>
      <c r="BI24" s="34">
        <f t="shared" si="38"/>
        <v>4.4434046496200992</v>
      </c>
      <c r="BJ24" s="34">
        <f t="shared" si="39"/>
        <v>-7.3382885113481677E-2</v>
      </c>
      <c r="BK24" s="39">
        <v>0.21332012871000541</v>
      </c>
      <c r="BL24" s="39">
        <v>0.28670301382348728</v>
      </c>
      <c r="BM24" s="39">
        <v>0.11447788234484015</v>
      </c>
      <c r="BN24" s="34">
        <f t="shared" si="40"/>
        <v>-7.3382885113481872E-2</v>
      </c>
      <c r="BO24" s="36">
        <f t="shared" si="41"/>
        <v>0</v>
      </c>
      <c r="BP24" s="38">
        <v>4.6705226085410745</v>
      </c>
      <c r="BQ24" s="37">
        <f t="shared" si="42"/>
        <v>0</v>
      </c>
      <c r="BR24" s="34">
        <f t="shared" si="43"/>
        <v>0.94649269564488947</v>
      </c>
      <c r="BS24" s="34">
        <f t="shared" si="44"/>
        <v>6.4523273577615697E-2</v>
      </c>
      <c r="BT24" s="34">
        <f t="shared" si="45"/>
        <v>6.107080714031015E-2</v>
      </c>
      <c r="BU24" s="34">
        <f t="shared" si="46"/>
        <v>0.10330516216142729</v>
      </c>
      <c r="BV24" s="34">
        <f t="shared" si="47"/>
        <v>5.3979163539135643E-2</v>
      </c>
      <c r="BW24" s="34">
        <f t="shared" si="48"/>
        <v>0.84271567429943717</v>
      </c>
      <c r="BX24" s="34">
        <f t="shared" si="49"/>
        <v>5.9817149534598615E-2</v>
      </c>
      <c r="BY24" s="34">
        <f t="shared" si="50"/>
        <v>0.93385755168607643</v>
      </c>
      <c r="BZ24" s="34">
        <f t="shared" si="51"/>
        <v>0.11447788234484015</v>
      </c>
      <c r="CA24" s="34">
        <f t="shared" si="52"/>
        <v>1.108152583565515</v>
      </c>
      <c r="CB24" s="34">
        <f t="shared" si="53"/>
        <v>-1.2490009027033011E-16</v>
      </c>
      <c r="CC24" s="36">
        <v>3.8740957460635741</v>
      </c>
      <c r="CD24" s="35">
        <f t="shared" si="54"/>
        <v>2.6982190829738257E-2</v>
      </c>
      <c r="CE24" s="34">
        <f t="shared" si="55"/>
        <v>3.7695641553506101</v>
      </c>
      <c r="CF24" s="34">
        <f t="shared" si="56"/>
        <v>2.0504533239959617</v>
      </c>
      <c r="CG24" s="34">
        <f t="shared" si="57"/>
        <v>2.5941061898120275</v>
      </c>
      <c r="CH24" s="34">
        <f t="shared" si="58"/>
        <v>0.6186556785817493</v>
      </c>
      <c r="CI24" s="34">
        <f t="shared" si="59"/>
        <v>0.90703743022314509</v>
      </c>
      <c r="CJ24" s="34">
        <f t="shared" si="60"/>
        <v>1.0684130810071333</v>
      </c>
      <c r="CK24" s="34">
        <f t="shared" si="61"/>
        <v>0.87499535845737919</v>
      </c>
      <c r="CL24" s="34">
        <v>3.5160516476147055</v>
      </c>
      <c r="CM24" s="34">
        <f t="shared" si="62"/>
        <v>1.9115152600892484</v>
      </c>
      <c r="CN24" s="34">
        <f t="shared" si="63"/>
        <v>2.432660308570374</v>
      </c>
      <c r="CO24" s="34">
        <v>0.56451379395258416</v>
      </c>
      <c r="CP24" s="34">
        <v>0.85690274405657074</v>
      </c>
      <c r="CQ24" s="34">
        <v>1.0112437705612194</v>
      </c>
      <c r="CR24" s="34">
        <v>0.82812392104491706</v>
      </c>
      <c r="CS24" s="34">
        <v>0.25351250773590445</v>
      </c>
      <c r="CT24" s="34">
        <f t="shared" si="64"/>
        <v>0.13893806390671321</v>
      </c>
      <c r="CU24" s="34">
        <f t="shared" si="65"/>
        <v>0.16144588124165338</v>
      </c>
      <c r="CV24" s="34">
        <v>5.414188462916518E-2</v>
      </c>
      <c r="CW24" s="34">
        <v>5.0134686166574377E-2</v>
      </c>
      <c r="CX24" s="34">
        <v>5.7169310445913828E-2</v>
      </c>
      <c r="CY24" s="34">
        <v>4.6871437412462136E-2</v>
      </c>
      <c r="CZ24" s="34">
        <v>0.10453159071296456</v>
      </c>
      <c r="DA24" s="34">
        <f t="shared" si="66"/>
        <v>0.90369130863746205</v>
      </c>
      <c r="DB24" s="34">
        <f t="shared" si="67"/>
        <v>0.25788142080062537</v>
      </c>
      <c r="DC24" s="34">
        <v>1.0533125956809225E-2</v>
      </c>
      <c r="DD24" s="34">
        <v>0.24734829484381612</v>
      </c>
      <c r="DE24" s="34">
        <v>1.0570411387251228</v>
      </c>
      <c r="DF24" s="34">
        <v>0.18525105045438278</v>
      </c>
      <c r="DG24" s="34">
        <f t="shared" si="68"/>
        <v>1.2008280674896588</v>
      </c>
      <c r="DH24" s="34">
        <f t="shared" si="69"/>
        <v>4.0108969577538192</v>
      </c>
      <c r="DI24" s="34">
        <v>0.17663553304452623</v>
      </c>
      <c r="DJ24" s="34">
        <v>3.8342614247092928</v>
      </c>
      <c r="DK24" s="34">
        <v>5.026473974789095</v>
      </c>
      <c r="DL24" s="34">
        <v>1.4628859809126737</v>
      </c>
      <c r="DM24" s="34">
        <f t="shared" si="70"/>
        <v>6.8628845683664714</v>
      </c>
      <c r="DN24" s="34">
        <f t="shared" si="71"/>
        <v>6.9585104719715964</v>
      </c>
      <c r="DO24" s="34">
        <f t="shared" si="72"/>
        <v>-5.3019608481808422E-2</v>
      </c>
      <c r="DP24" s="34">
        <v>0.37419790886290349</v>
      </c>
      <c r="DQ24" s="34">
        <v>0.42721751734471192</v>
      </c>
      <c r="DR24" s="34">
        <f t="shared" si="73"/>
        <v>4.1549727001230821</v>
      </c>
      <c r="DS24" s="34">
        <f t="shared" si="74"/>
        <v>1.6747427658827856</v>
      </c>
      <c r="DT24" s="34">
        <f t="shared" si="75"/>
        <v>6.1394966504040603E-2</v>
      </c>
      <c r="DU24" s="34">
        <f t="shared" si="76"/>
        <v>0.10282077601425793</v>
      </c>
      <c r="DV24" s="34">
        <f t="shared" si="77"/>
        <v>3.649958359356976</v>
      </c>
      <c r="DW24" s="34">
        <f t="shared" si="78"/>
        <v>0.10533935060759897</v>
      </c>
      <c r="DX24" s="34">
        <v>3.2654741160375349</v>
      </c>
      <c r="DY24" s="34">
        <v>3.2375513766111572</v>
      </c>
      <c r="DZ24" s="34">
        <v>2.1549446129085692</v>
      </c>
      <c r="EA24" s="34">
        <v>0.46729538516108565</v>
      </c>
      <c r="EB24" s="34">
        <v>1.5499021488636735</v>
      </c>
      <c r="EC24" s="34">
        <v>2.7922739426377949E-2</v>
      </c>
      <c r="ED24" s="34">
        <v>1.4547635739406052E-2</v>
      </c>
      <c r="EE24" s="34">
        <v>5.3987053010862611E-3</v>
      </c>
      <c r="EF24" s="34">
        <v>1.8773808988058159E-2</v>
      </c>
      <c r="EG24" s="34">
        <v>0.3844842433194412</v>
      </c>
      <c r="EH24" s="34">
        <v>0.71727628858182102</v>
      </c>
      <c r="EI24" s="34">
        <v>0.68589279631981348</v>
      </c>
      <c r="EJ24" s="34">
        <v>0.35310075105743366</v>
      </c>
      <c r="EK24" s="34">
        <f t="shared" si="79"/>
        <v>2.498887480376788E-2</v>
      </c>
      <c r="EL24" s="34">
        <v>0.97778835784535889</v>
      </c>
      <c r="EM24" s="34">
        <v>0.27848619453230283</v>
      </c>
      <c r="EN24" s="34">
        <v>0.95279948304159101</v>
      </c>
      <c r="EO24" s="34">
        <v>0.25069964628608477</v>
      </c>
      <c r="EP24" s="34">
        <v>0.75393543270814689</v>
      </c>
      <c r="EQ24" s="34">
        <v>1.4921373731708709</v>
      </c>
      <c r="ER24" s="34">
        <v>5.7830854713508995</v>
      </c>
      <c r="ES24" s="34">
        <v>5.0448835308881748</v>
      </c>
      <c r="ET24" s="34">
        <f t="shared" si="80"/>
        <v>4.3789059104006673</v>
      </c>
      <c r="EU24" s="34">
        <f t="shared" si="81"/>
        <v>6.9666602397973403</v>
      </c>
      <c r="EV24" s="34">
        <f t="shared" si="82"/>
        <v>6.9416723581328847</v>
      </c>
      <c r="EW24" s="34">
        <f t="shared" si="83"/>
        <v>1.5852526864405099</v>
      </c>
      <c r="EX24" s="34">
        <f t="shared" si="84"/>
        <v>0.1372579162318556</v>
      </c>
      <c r="EY24" s="34">
        <f t="shared" si="85"/>
        <v>0.21758848044177556</v>
      </c>
      <c r="FA24" s="34">
        <v>3.7716000000000003</v>
      </c>
      <c r="FB24" s="34">
        <v>0.30909999999999999</v>
      </c>
      <c r="FC24" s="34">
        <v>4.0807000000000002</v>
      </c>
      <c r="FD24" s="34">
        <f t="shared" si="86"/>
        <v>7.5746808145661274E-2</v>
      </c>
      <c r="FE24" s="34">
        <v>2.7200000000000002E-2</v>
      </c>
      <c r="FF24" s="34">
        <v>2.0834000000000001</v>
      </c>
      <c r="FG24" s="34">
        <v>6.0964999999999998</v>
      </c>
      <c r="FH24" s="34">
        <v>1.0148999999999999</v>
      </c>
      <c r="FI24" s="34">
        <v>7.1113999999999997</v>
      </c>
      <c r="FJ24" s="34">
        <f t="shared" si="87"/>
        <v>0.14271451472283939</v>
      </c>
      <c r="FK24" s="34">
        <v>0.1923</v>
      </c>
      <c r="FL24" s="34">
        <v>0.44400000000000001</v>
      </c>
      <c r="FM24" s="34">
        <v>11.8134</v>
      </c>
      <c r="FN24" s="34">
        <v>0.96779999999999999</v>
      </c>
      <c r="FO24" s="34">
        <v>9.8420000000000005</v>
      </c>
      <c r="FP24" s="34">
        <v>1.0036</v>
      </c>
      <c r="FQ24" s="34">
        <f t="shared" si="88"/>
        <v>1.7073607839169835</v>
      </c>
      <c r="FR24" s="34">
        <f t="shared" si="89"/>
        <v>3.7584438011072176E-2</v>
      </c>
      <c r="FS24" s="34">
        <f t="shared" si="90"/>
        <v>6.4170195545663458E-2</v>
      </c>
      <c r="FT24" s="34">
        <v>3.0680999999999998</v>
      </c>
      <c r="FU24" s="34">
        <v>0.52049999999999996</v>
      </c>
      <c r="FV24" s="34">
        <v>3.5886</v>
      </c>
      <c r="FW24" s="34">
        <f t="shared" si="91"/>
        <v>0.14504263501086773</v>
      </c>
      <c r="FX24" s="34">
        <v>7.4400000000000008E-2</v>
      </c>
      <c r="FY24" s="34">
        <v>0.63350000000000006</v>
      </c>
      <c r="FZ24" s="34">
        <v>5.0659999999999998</v>
      </c>
      <c r="GA24" s="34">
        <v>0.67420000000000002</v>
      </c>
      <c r="GB24" s="34">
        <v>3.8664000000000001</v>
      </c>
      <c r="GC24" s="34">
        <v>0.52539999999999998</v>
      </c>
      <c r="GD24" s="34">
        <f t="shared" si="92"/>
        <v>1.4415798759319332</v>
      </c>
      <c r="GE24" s="34">
        <f t="shared" si="93"/>
        <v>0.12504934859849981</v>
      </c>
      <c r="GF24" s="34">
        <f t="shared" si="94"/>
        <v>0.18026862443799441</v>
      </c>
      <c r="GG24" s="32">
        <v>1.8126162018556631</v>
      </c>
      <c r="GH24" s="32">
        <v>1.0772242037194348</v>
      </c>
      <c r="GI24" s="32">
        <f t="shared" si="96"/>
        <v>2.8898404055750979</v>
      </c>
      <c r="GJ24" s="32">
        <f t="shared" si="97"/>
        <v>0.37276252406231403</v>
      </c>
      <c r="GK24" s="32">
        <v>-1.5186128710159341E-2</v>
      </c>
      <c r="GL24" s="32">
        <v>0.68108913014357741</v>
      </c>
      <c r="GM24" s="32">
        <v>0.69627525885373664</v>
      </c>
    </row>
    <row r="25" spans="1:195" ht="15">
      <c r="A25" s="49">
        <v>1995</v>
      </c>
      <c r="B25" s="34">
        <f t="shared" si="0"/>
        <v>4.6461421443749487</v>
      </c>
      <c r="C25" s="34">
        <f t="shared" si="1"/>
        <v>4.7329890732399225</v>
      </c>
      <c r="D25" s="34">
        <f t="shared" si="2"/>
        <v>1.1894940699309697</v>
      </c>
      <c r="E25" s="34">
        <f t="shared" si="3"/>
        <v>1.2410051202121657</v>
      </c>
      <c r="F25" s="34">
        <f t="shared" si="4"/>
        <v>2.3024898830967873</v>
      </c>
      <c r="G25" s="39">
        <f t="shared" si="5"/>
        <v>-8.6846928864973805E-2</v>
      </c>
      <c r="H25" s="36">
        <f t="shared" si="6"/>
        <v>2.325984130173163</v>
      </c>
      <c r="I25" s="47">
        <f t="shared" si="7"/>
        <v>0.57762065476754731</v>
      </c>
      <c r="J25" s="35">
        <f t="shared" si="8"/>
        <v>0.83109381761055967</v>
      </c>
      <c r="K25" s="42">
        <v>0.10981530395167005</v>
      </c>
      <c r="L25" s="42">
        <v>0.81029227345449784</v>
      </c>
      <c r="M25" s="42">
        <v>6.1933945345679316E-2</v>
      </c>
      <c r="N25" s="41">
        <v>2.8379196111122246E-3</v>
      </c>
      <c r="O25" s="36">
        <f t="shared" si="9"/>
        <v>2.3201580142017857</v>
      </c>
      <c r="P25" s="47">
        <f t="shared" si="10"/>
        <v>0.61187341516342242</v>
      </c>
      <c r="Q25" s="35">
        <f t="shared" si="11"/>
        <v>0.40991130260160602</v>
      </c>
      <c r="R25" s="35">
        <f t="shared" si="12"/>
        <v>0.34741431182734428</v>
      </c>
      <c r="S25" s="42">
        <v>1.7004398908651308</v>
      </c>
      <c r="T25" s="42">
        <v>0.9455747994218674</v>
      </c>
      <c r="U25" s="41">
        <v>0.74948090625571795</v>
      </c>
      <c r="V25" s="34">
        <f t="shared" si="13"/>
        <v>0.50062698425815821</v>
      </c>
      <c r="W25" s="34">
        <f t="shared" si="14"/>
        <v>0.49937301574184179</v>
      </c>
      <c r="X25" s="39">
        <f t="shared" si="15"/>
        <v>0.48560196252266186</v>
      </c>
      <c r="Y25" s="46">
        <f t="shared" si="16"/>
        <v>0.66969410848883004</v>
      </c>
      <c r="Z25" s="34">
        <f t="shared" si="17"/>
        <v>0.41399705491496153</v>
      </c>
      <c r="AA25" s="34">
        <f t="shared" si="18"/>
        <v>6.1472365046289265E-2</v>
      </c>
      <c r="AB25" s="34">
        <f t="shared" si="19"/>
        <v>0.5854596486592043</v>
      </c>
      <c r="AC25" s="45">
        <v>0.5</v>
      </c>
      <c r="AD25" s="45">
        <v>0.90000000000000013</v>
      </c>
      <c r="AE25" s="34">
        <f t="shared" si="20"/>
        <v>0.26780176047543119</v>
      </c>
      <c r="AF25" s="44">
        <f t="shared" si="21"/>
        <v>0.53139064712851702</v>
      </c>
      <c r="AG25" s="44">
        <f t="shared" si="22"/>
        <v>0.46735538435516655</v>
      </c>
      <c r="AH25" s="43">
        <v>0.5319847972539018</v>
      </c>
      <c r="AI25" s="42">
        <v>0.37667696700642184</v>
      </c>
      <c r="AJ25" s="40">
        <v>0.33234335595184211</v>
      </c>
      <c r="AK25" s="39">
        <v>1.1552413095350946</v>
      </c>
      <c r="AL25" s="42">
        <v>3.4252760395875083E-2</v>
      </c>
      <c r="AM25" s="42">
        <v>3.2327620508508847E-2</v>
      </c>
      <c r="AN25" s="41">
        <v>0.31508669131883543</v>
      </c>
      <c r="AO25" s="39">
        <f t="shared" si="23"/>
        <v>1.8209380798587333</v>
      </c>
      <c r="AP25" s="39">
        <v>1.8114122892349788E-2</v>
      </c>
      <c r="AQ25" s="39">
        <v>0.35121804713749288</v>
      </c>
      <c r="AR25" s="39">
        <v>1.4516059098288907</v>
      </c>
      <c r="AS25" s="39">
        <f t="shared" si="24"/>
        <v>2.1435425898507661</v>
      </c>
      <c r="AT25" s="34">
        <v>2.8331314535996519</v>
      </c>
      <c r="AU25" s="34">
        <f t="shared" si="25"/>
        <v>1.1313492161098475</v>
      </c>
      <c r="AV25" s="34">
        <v>1.1556714035688862</v>
      </c>
      <c r="AW25" s="34">
        <f t="shared" si="26"/>
        <v>-2.4322187459038691E-2</v>
      </c>
      <c r="AX25" s="34">
        <f t="shared" si="27"/>
        <v>1.0214983906937867</v>
      </c>
      <c r="AY25" s="34">
        <f t="shared" si="99"/>
        <v>1.845260267317772</v>
      </c>
      <c r="AZ25" s="36">
        <f t="shared" si="29"/>
        <v>4.6218199569159104</v>
      </c>
      <c r="BA25" s="35">
        <f t="shared" si="30"/>
        <v>4.7086668857808833</v>
      </c>
      <c r="BB25" s="35">
        <f t="shared" si="31"/>
        <v>1.5185297763297771</v>
      </c>
      <c r="BC25" s="35">
        <f t="shared" si="32"/>
        <v>1.3691990295923728</v>
      </c>
      <c r="BD25" s="35">
        <f t="shared" si="33"/>
        <v>1.8209380798587333</v>
      </c>
      <c r="BE25" s="35">
        <f t="shared" si="34"/>
        <v>1.2076081928233195</v>
      </c>
      <c r="BF25" s="35">
        <f t="shared" si="35"/>
        <v>1.5922231673496585</v>
      </c>
      <c r="BG25" s="40">
        <f t="shared" si="36"/>
        <v>1.908835525607905</v>
      </c>
      <c r="BH25" s="34">
        <f t="shared" si="37"/>
        <v>4.6542747541703946</v>
      </c>
      <c r="BI25" s="34">
        <f t="shared" si="38"/>
        <v>4.7411216830353684</v>
      </c>
      <c r="BJ25" s="34">
        <f t="shared" si="39"/>
        <v>-8.6846928864973805E-2</v>
      </c>
      <c r="BK25" s="39">
        <v>0.25026880164027376</v>
      </c>
      <c r="BL25" s="39">
        <v>0.33711573050524757</v>
      </c>
      <c r="BM25" s="39">
        <v>0.1481626588013395</v>
      </c>
      <c r="BN25" s="34">
        <f t="shared" si="40"/>
        <v>-8.6846928864973805E-2</v>
      </c>
      <c r="BO25" s="36">
        <f t="shared" si="41"/>
        <v>0</v>
      </c>
      <c r="BP25" s="38">
        <v>4.6461421443749487</v>
      </c>
      <c r="BQ25" s="37">
        <f t="shared" si="42"/>
        <v>0</v>
      </c>
      <c r="BR25" s="34">
        <f t="shared" si="43"/>
        <v>1.0068925659941015</v>
      </c>
      <c r="BS25" s="34">
        <f t="shared" si="44"/>
        <v>7.1104635789355816E-2</v>
      </c>
      <c r="BT25" s="34">
        <f t="shared" si="45"/>
        <v>7.1594729184020503E-2</v>
      </c>
      <c r="BU25" s="34">
        <f t="shared" si="46"/>
        <v>0.12820483257073856</v>
      </c>
      <c r="BV25" s="34">
        <f t="shared" si="47"/>
        <v>5.359131077780243E-2</v>
      </c>
      <c r="BW25" s="34">
        <f t="shared" si="48"/>
        <v>0.81820385665145901</v>
      </c>
      <c r="BX25" s="34">
        <f t="shared" si="49"/>
        <v>6.1933945345679316E-2</v>
      </c>
      <c r="BY25" s="34">
        <f t="shared" si="50"/>
        <v>0.9455747994218674</v>
      </c>
      <c r="BZ25" s="34">
        <f t="shared" si="51"/>
        <v>0.1481626588013395</v>
      </c>
      <c r="CA25" s="34">
        <f t="shared" si="52"/>
        <v>1.1556714035688862</v>
      </c>
      <c r="CB25" s="34">
        <f t="shared" si="53"/>
        <v>1.0408340855860843E-16</v>
      </c>
      <c r="CC25" s="36">
        <v>3.9363662652961979</v>
      </c>
      <c r="CD25" s="35">
        <f t="shared" si="54"/>
        <v>2.6440727139786638E-2</v>
      </c>
      <c r="CE25" s="34">
        <f t="shared" si="55"/>
        <v>3.8322858789532406</v>
      </c>
      <c r="CF25" s="34">
        <f t="shared" si="56"/>
        <v>2.0220547881780995</v>
      </c>
      <c r="CG25" s="34">
        <f t="shared" si="57"/>
        <v>2.6921219002511809</v>
      </c>
      <c r="CH25" s="34">
        <f t="shared" si="58"/>
        <v>0.67450533763732801</v>
      </c>
      <c r="CI25" s="34">
        <f t="shared" si="59"/>
        <v>0.88706574850782605</v>
      </c>
      <c r="CJ25" s="34">
        <f t="shared" si="60"/>
        <v>1.1305508141060265</v>
      </c>
      <c r="CK25" s="34">
        <f t="shared" si="61"/>
        <v>0.88189080947603982</v>
      </c>
      <c r="CL25" s="34">
        <v>3.5668620036542205</v>
      </c>
      <c r="CM25" s="34">
        <f t="shared" si="62"/>
        <v>1.8838695887028312</v>
      </c>
      <c r="CN25" s="34">
        <f t="shared" si="63"/>
        <v>2.5193045532336642</v>
      </c>
      <c r="CO25" s="34">
        <v>0.61322545493032898</v>
      </c>
      <c r="CP25" s="34">
        <v>0.83525071648375016</v>
      </c>
      <c r="CQ25" s="34">
        <v>1.0708283818195847</v>
      </c>
      <c r="CR25" s="34">
        <v>0.83631213828227491</v>
      </c>
      <c r="CS25" s="34">
        <v>0.26542387529902001</v>
      </c>
      <c r="CT25" s="34">
        <f t="shared" si="64"/>
        <v>0.13818519947526814</v>
      </c>
      <c r="CU25" s="34">
        <f t="shared" si="65"/>
        <v>0.1728173470175168</v>
      </c>
      <c r="CV25" s="34">
        <v>6.1279882706999002E-2</v>
      </c>
      <c r="CW25" s="34">
        <v>5.1815032024075933E-2</v>
      </c>
      <c r="CX25" s="34">
        <v>5.9722432286441862E-2</v>
      </c>
      <c r="CY25" s="34">
        <v>4.557867119376495E-2</v>
      </c>
      <c r="CZ25" s="34">
        <v>0.10408038634295774</v>
      </c>
      <c r="DA25" s="34">
        <f t="shared" si="66"/>
        <v>0.88755874115428579</v>
      </c>
      <c r="DB25" s="34">
        <f t="shared" si="67"/>
        <v>0.24115495022764102</v>
      </c>
      <c r="DC25" s="34">
        <v>1.3274018056948838E-2</v>
      </c>
      <c r="DD25" s="34">
        <v>0.22788093217069219</v>
      </c>
      <c r="DE25" s="34">
        <v>1.0246333050389691</v>
      </c>
      <c r="DF25" s="34">
        <v>0.10260228412686105</v>
      </c>
      <c r="DG25" s="34">
        <f t="shared" si="68"/>
        <v>1.2039180492321933</v>
      </c>
      <c r="DH25" s="34">
        <f t="shared" si="69"/>
        <v>4.1410667489775443</v>
      </c>
      <c r="DI25" s="34">
        <v>0.1717544563623736</v>
      </c>
      <c r="DJ25" s="34">
        <v>3.9693122926151707</v>
      </c>
      <c r="DK25" s="34">
        <v>5.2423825140828768</v>
      </c>
      <c r="DL25" s="34">
        <v>1.6092107415695656</v>
      </c>
      <c r="DM25" s="34">
        <f t="shared" si="70"/>
        <v>7.0743435994563661</v>
      </c>
      <c r="DN25" s="34">
        <f t="shared" si="71"/>
        <v>7.1489066285978859</v>
      </c>
      <c r="DO25" s="34">
        <f t="shared" si="72"/>
        <v>-5.7900146616251202E-2</v>
      </c>
      <c r="DP25" s="34">
        <v>0.40838390307894129</v>
      </c>
      <c r="DQ25" s="34">
        <v>0.46628404969519249</v>
      </c>
      <c r="DR25" s="34">
        <f t="shared" si="73"/>
        <v>4.1135315785645785</v>
      </c>
      <c r="DS25" s="34">
        <f t="shared" si="74"/>
        <v>1.7379000238749851</v>
      </c>
      <c r="DT25" s="34">
        <f t="shared" si="75"/>
        <v>6.522452647932328E-2</v>
      </c>
      <c r="DU25" s="34">
        <f t="shared" si="76"/>
        <v>0.11335370612565053</v>
      </c>
      <c r="DV25" s="34">
        <f t="shared" si="77"/>
        <v>3.5961089462132518</v>
      </c>
      <c r="DW25" s="34">
        <f t="shared" si="78"/>
        <v>9.7193045877654816E-2</v>
      </c>
      <c r="DX25" s="34">
        <v>3.2465921644229025</v>
      </c>
      <c r="DY25" s="34">
        <v>3.2187048698745806</v>
      </c>
      <c r="DZ25" s="34">
        <v>2.1035651835817593</v>
      </c>
      <c r="EA25" s="34">
        <v>0.46754576045328289</v>
      </c>
      <c r="EB25" s="34">
        <v>1.5826854467461042</v>
      </c>
      <c r="EC25" s="34">
        <v>2.7887294548322252E-2</v>
      </c>
      <c r="ED25" s="34">
        <v>1.4455576093860181E-2</v>
      </c>
      <c r="EE25" s="34">
        <v>5.7452789145657716E-3</v>
      </c>
      <c r="EF25" s="34">
        <v>1.9176997369027844E-2</v>
      </c>
      <c r="EG25" s="34">
        <v>0.34951678179034951</v>
      </c>
      <c r="EH25" s="34">
        <v>0.70788689013825934</v>
      </c>
      <c r="EI25" s="34">
        <v>0.79141061121993417</v>
      </c>
      <c r="EJ25" s="34">
        <v>0.43304050287202434</v>
      </c>
      <c r="EK25" s="34">
        <f t="shared" si="79"/>
        <v>8.7434749056225058E-2</v>
      </c>
      <c r="EL25" s="34">
        <v>0.97755524918801773</v>
      </c>
      <c r="EM25" s="34">
        <v>0.27424195321896544</v>
      </c>
      <c r="EN25" s="34">
        <v>0.89012050013179267</v>
      </c>
      <c r="EO25" s="34">
        <v>0.19956915983100337</v>
      </c>
      <c r="EP25" s="34">
        <v>0.78577787788140663</v>
      </c>
      <c r="EQ25" s="34">
        <v>1.4685463443156332</v>
      </c>
      <c r="ER25" s="34">
        <v>5.800821728316115</v>
      </c>
      <c r="ES25" s="34">
        <v>5.1180532618818875</v>
      </c>
      <c r="ET25" s="34">
        <f t="shared" si="80"/>
        <v>4.2944539941295119</v>
      </c>
      <c r="EU25" s="34">
        <f t="shared" si="81"/>
        <v>7.1529562088690444</v>
      </c>
      <c r="EV25" s="34">
        <f t="shared" si="82"/>
        <v>7.0655233789038974</v>
      </c>
      <c r="EW25" s="34">
        <f t="shared" si="83"/>
        <v>1.6452669858758338</v>
      </c>
      <c r="EX25" s="34">
        <f t="shared" si="84"/>
        <v>0.12598083006695543</v>
      </c>
      <c r="EY25" s="34">
        <f t="shared" si="85"/>
        <v>0.20727210056239537</v>
      </c>
      <c r="FA25" s="34">
        <v>3.7177999999999995</v>
      </c>
      <c r="FB25" s="34">
        <v>0.26700000000000002</v>
      </c>
      <c r="FC25" s="34">
        <v>3.9848000000000003</v>
      </c>
      <c r="FD25" s="34">
        <f t="shared" si="86"/>
        <v>6.7004617546677372E-2</v>
      </c>
      <c r="FE25" s="34">
        <v>-6.0000000000000001E-3</v>
      </c>
      <c r="FF25" s="34">
        <v>2.1684000000000001</v>
      </c>
      <c r="FG25" s="34">
        <v>6.0226999999999995</v>
      </c>
      <c r="FH25" s="34">
        <v>0.9890000000000001</v>
      </c>
      <c r="FI25" s="34">
        <v>7.0116999999999994</v>
      </c>
      <c r="FJ25" s="34">
        <f t="shared" si="87"/>
        <v>0.14104995935365178</v>
      </c>
      <c r="FK25" s="34">
        <v>0.1986</v>
      </c>
      <c r="FL25" s="34">
        <v>0.46560000000000001</v>
      </c>
      <c r="FM25" s="34">
        <v>12.141200000000001</v>
      </c>
      <c r="FN25" s="34">
        <v>1.004</v>
      </c>
      <c r="FO25" s="34">
        <v>10.0428</v>
      </c>
      <c r="FP25" s="34">
        <v>1.0944</v>
      </c>
      <c r="FQ25" s="34">
        <f t="shared" si="88"/>
        <v>1.78203754531711</v>
      </c>
      <c r="FR25" s="34">
        <f t="shared" si="89"/>
        <v>3.8348762889994399E-2</v>
      </c>
      <c r="FS25" s="34">
        <f t="shared" si="90"/>
        <v>6.8338935286433505E-2</v>
      </c>
      <c r="FT25" s="34">
        <v>3.0967000000000002</v>
      </c>
      <c r="FU25" s="34">
        <v>0.4456</v>
      </c>
      <c r="FV25" s="34">
        <v>3.5422000000000002</v>
      </c>
      <c r="FW25" s="34">
        <f t="shared" si="91"/>
        <v>0.12579752696064592</v>
      </c>
      <c r="FX25" s="34">
        <v>4.6100000000000002E-2</v>
      </c>
      <c r="FY25" s="34">
        <v>0.66920000000000002</v>
      </c>
      <c r="FZ25" s="34">
        <v>5.2576999999999998</v>
      </c>
      <c r="GA25" s="34">
        <v>0.70540000000000003</v>
      </c>
      <c r="GB25" s="34">
        <v>3.9662000000000002</v>
      </c>
      <c r="GC25" s="34">
        <v>0.58609999999999995</v>
      </c>
      <c r="GD25" s="34">
        <f t="shared" si="92"/>
        <v>1.5038757472612339</v>
      </c>
      <c r="GE25" s="34">
        <f t="shared" si="93"/>
        <v>0.12727998934895488</v>
      </c>
      <c r="GF25" s="34">
        <f t="shared" si="94"/>
        <v>0.1914132890935614</v>
      </c>
      <c r="GG25" s="32">
        <v>1.9011147679726002</v>
      </c>
      <c r="GH25" s="32">
        <v>1.0937290689352059</v>
      </c>
      <c r="GI25" s="32">
        <f t="shared" si="96"/>
        <v>2.9948438369078061</v>
      </c>
      <c r="GJ25" s="32">
        <f t="shared" si="97"/>
        <v>0.36520404017609398</v>
      </c>
      <c r="GK25" s="32">
        <v>2.8800149047235039E-2</v>
      </c>
      <c r="GL25" s="32">
        <v>0.68250897312882874</v>
      </c>
      <c r="GM25" s="32">
        <v>0.65370882408159359</v>
      </c>
    </row>
    <row r="26" spans="1:195" ht="15">
      <c r="A26" s="49">
        <v>1996</v>
      </c>
      <c r="B26" s="34">
        <f t="shared" si="0"/>
        <v>4.7944492710278102</v>
      </c>
      <c r="C26" s="34">
        <f t="shared" si="1"/>
        <v>4.8869023719062881</v>
      </c>
      <c r="D26" s="34">
        <f t="shared" si="2"/>
        <v>1.180828405908712</v>
      </c>
      <c r="E26" s="34">
        <f t="shared" si="3"/>
        <v>1.3157055558117265</v>
      </c>
      <c r="F26" s="34">
        <f t="shared" si="4"/>
        <v>2.3903684101858493</v>
      </c>
      <c r="G26" s="39">
        <f t="shared" si="5"/>
        <v>-9.2453100878477745E-2</v>
      </c>
      <c r="H26" s="36">
        <f t="shared" si="6"/>
        <v>2.4787891190500897</v>
      </c>
      <c r="I26" s="47">
        <f t="shared" si="7"/>
        <v>0.57310543698815797</v>
      </c>
      <c r="J26" s="35">
        <f t="shared" si="8"/>
        <v>0.93827664623638141</v>
      </c>
      <c r="K26" s="42">
        <v>0.11764411381532303</v>
      </c>
      <c r="L26" s="42">
        <v>0.85628302485165564</v>
      </c>
      <c r="M26" s="42">
        <v>6.6091354259478333E-2</v>
      </c>
      <c r="N26" s="41">
        <v>6.5201028414284849E-3</v>
      </c>
      <c r="O26" s="36">
        <f t="shared" si="9"/>
        <v>2.3156601519777205</v>
      </c>
      <c r="P26" s="47">
        <f t="shared" si="10"/>
        <v>0.60772296892055411</v>
      </c>
      <c r="Q26" s="35">
        <f t="shared" si="11"/>
        <v>0.3774289095753452</v>
      </c>
      <c r="R26" s="35">
        <f t="shared" si="12"/>
        <v>0.35611075893758548</v>
      </c>
      <c r="S26" s="42">
        <v>1.736984477055626</v>
      </c>
      <c r="T26" s="42">
        <v>0.98424355149701148</v>
      </c>
      <c r="U26" s="41">
        <v>0.76258696251139058</v>
      </c>
      <c r="V26" s="34">
        <f t="shared" si="13"/>
        <v>0.51701227376188286</v>
      </c>
      <c r="W26" s="34">
        <f t="shared" si="14"/>
        <v>0.4829877262381172</v>
      </c>
      <c r="X26" s="39">
        <f t="shared" si="15"/>
        <v>0.48534184486112697</v>
      </c>
      <c r="Y26" s="46">
        <f t="shared" si="16"/>
        <v>0.71313573321312773</v>
      </c>
      <c r="Z26" s="34">
        <f t="shared" si="17"/>
        <v>0.42099333770361719</v>
      </c>
      <c r="AA26" s="34">
        <f t="shared" si="18"/>
        <v>6.2924076784706018E-2</v>
      </c>
      <c r="AB26" s="34">
        <f t="shared" si="19"/>
        <v>0.64304317833348446</v>
      </c>
      <c r="AC26" s="45">
        <v>0.5</v>
      </c>
      <c r="AD26" s="45">
        <v>0.9</v>
      </c>
      <c r="AE26" s="34">
        <f t="shared" si="20"/>
        <v>0.27277950600825462</v>
      </c>
      <c r="AF26" s="44">
        <f t="shared" si="21"/>
        <v>0.51438045354546635</v>
      </c>
      <c r="AG26" s="44">
        <f t="shared" si="22"/>
        <v>0.45159499893076782</v>
      </c>
      <c r="AH26" s="43">
        <v>0.61526888582640638</v>
      </c>
      <c r="AI26" s="42">
        <v>0.34153915841868132</v>
      </c>
      <c r="AJ26" s="40">
        <v>0.35889751156663885</v>
      </c>
      <c r="AK26" s="39">
        <v>1.1462108739763159</v>
      </c>
      <c r="AL26" s="42">
        <v>3.4617531932396112E-2</v>
      </c>
      <c r="AM26" s="42">
        <v>2.6449183904801787E-2</v>
      </c>
      <c r="AN26" s="41">
        <v>0.3296615750327837</v>
      </c>
      <c r="AO26" s="39">
        <f t="shared" si="23"/>
        <v>1.8612350493326846</v>
      </c>
      <c r="AP26" s="39">
        <v>1.7982158465614902E-2</v>
      </c>
      <c r="AQ26" s="39">
        <v>0.31505803538633137</v>
      </c>
      <c r="AR26" s="39">
        <v>1.5281948554807383</v>
      </c>
      <c r="AS26" s="39">
        <f t="shared" si="24"/>
        <v>2.2208608703970487</v>
      </c>
      <c r="AT26" s="34">
        <v>2.9196971421756754</v>
      </c>
      <c r="AU26" s="34">
        <f t="shared" si="25"/>
        <v>1.1623987775540576</v>
      </c>
      <c r="AV26" s="34">
        <v>1.2177772656543133</v>
      </c>
      <c r="AW26" s="34">
        <f t="shared" si="26"/>
        <v>-5.5378488100255696E-2</v>
      </c>
      <c r="AX26" s="34">
        <f t="shared" si="27"/>
        <v>1.047641557415248</v>
      </c>
      <c r="AY26" s="34">
        <f t="shared" si="99"/>
        <v>1.9166135374329403</v>
      </c>
      <c r="AZ26" s="36">
        <f t="shared" si="29"/>
        <v>4.7390707829275547</v>
      </c>
      <c r="BA26" s="35">
        <f t="shared" si="30"/>
        <v>4.8315238838060317</v>
      </c>
      <c r="BB26" s="35">
        <f t="shared" si="31"/>
        <v>1.6290261970398625</v>
      </c>
      <c r="BC26" s="35">
        <f t="shared" si="32"/>
        <v>1.3412626374334846</v>
      </c>
      <c r="BD26" s="35">
        <f t="shared" si="33"/>
        <v>1.8612350493326846</v>
      </c>
      <c r="BE26" s="35">
        <f t="shared" si="34"/>
        <v>1.1988105643743268</v>
      </c>
      <c r="BF26" s="35">
        <f t="shared" si="35"/>
        <v>1.630763591198058</v>
      </c>
      <c r="BG26" s="40">
        <f t="shared" si="36"/>
        <v>2.0019497282336469</v>
      </c>
      <c r="BH26" s="34">
        <f t="shared" si="37"/>
        <v>4.8141283723043298</v>
      </c>
      <c r="BI26" s="34">
        <f t="shared" si="38"/>
        <v>4.9065814731828077</v>
      </c>
      <c r="BJ26" s="34">
        <f t="shared" si="39"/>
        <v>-9.2453100878477912E-2</v>
      </c>
      <c r="BK26" s="39">
        <v>0.24736823284127663</v>
      </c>
      <c r="BL26" s="39">
        <v>0.33982133371975437</v>
      </c>
      <c r="BM26" s="39">
        <v>0.1674423598978235</v>
      </c>
      <c r="BN26" s="34">
        <f t="shared" si="40"/>
        <v>-9.2453100878477745E-2</v>
      </c>
      <c r="BO26" s="36">
        <f t="shared" si="41"/>
        <v>0</v>
      </c>
      <c r="BP26" s="38">
        <v>4.7944492710278102</v>
      </c>
      <c r="BQ26" s="37">
        <f t="shared" si="42"/>
        <v>0</v>
      </c>
      <c r="BR26" s="34">
        <f t="shared" si="43"/>
        <v>1.015534972232746</v>
      </c>
      <c r="BS26" s="34">
        <f t="shared" si="44"/>
        <v>6.9258267813765373E-2</v>
      </c>
      <c r="BT26" s="34">
        <f t="shared" si="45"/>
        <v>7.0334193081140306E-2</v>
      </c>
      <c r="BU26" s="34">
        <f t="shared" si="46"/>
        <v>0.13749834606072769</v>
      </c>
      <c r="BV26" s="34">
        <f t="shared" si="47"/>
        <v>5.4272120299410712E-2</v>
      </c>
      <c r="BW26" s="34">
        <f t="shared" si="48"/>
        <v>0.80822953363986161</v>
      </c>
      <c r="BX26" s="34">
        <f t="shared" si="49"/>
        <v>6.6091354259478333E-2</v>
      </c>
      <c r="BY26" s="34">
        <f t="shared" si="50"/>
        <v>0.98424355149701148</v>
      </c>
      <c r="BZ26" s="34">
        <f t="shared" si="51"/>
        <v>0.1674423598978235</v>
      </c>
      <c r="CA26" s="34">
        <f t="shared" si="52"/>
        <v>1.2177772656543133</v>
      </c>
      <c r="CB26" s="34">
        <f t="shared" si="53"/>
        <v>0</v>
      </c>
      <c r="CC26" s="36">
        <v>4.0477702639757593</v>
      </c>
      <c r="CD26" s="35">
        <f t="shared" si="54"/>
        <v>3.2043023568733953E-2</v>
      </c>
      <c r="CE26" s="34">
        <f t="shared" si="55"/>
        <v>3.918067466006363</v>
      </c>
      <c r="CF26" s="34">
        <f t="shared" si="56"/>
        <v>1.9755049714467918</v>
      </c>
      <c r="CG26" s="34">
        <f t="shared" si="57"/>
        <v>2.8259828644468077</v>
      </c>
      <c r="CH26" s="34">
        <f t="shared" si="58"/>
        <v>0.75473511955522865</v>
      </c>
      <c r="CI26" s="34">
        <f t="shared" si="59"/>
        <v>0.85398435966967556</v>
      </c>
      <c r="CJ26" s="34">
        <f t="shared" si="60"/>
        <v>1.2172633852219035</v>
      </c>
      <c r="CK26" s="34">
        <f t="shared" si="61"/>
        <v>0.88342036988723671</v>
      </c>
      <c r="CL26" s="34">
        <v>3.6387930363458127</v>
      </c>
      <c r="CM26" s="34">
        <f t="shared" si="62"/>
        <v>1.8420205380177981</v>
      </c>
      <c r="CN26" s="34">
        <f t="shared" si="63"/>
        <v>2.6355232592637483</v>
      </c>
      <c r="CO26" s="34">
        <v>0.68289401743040623</v>
      </c>
      <c r="CP26" s="34">
        <v>0.79975725296474465</v>
      </c>
      <c r="CQ26" s="34">
        <v>1.1528719888685974</v>
      </c>
      <c r="CR26" s="34">
        <v>0.83875076093573364</v>
      </c>
      <c r="CS26" s="34">
        <v>0.27927442966055022</v>
      </c>
      <c r="CT26" s="34">
        <f t="shared" si="64"/>
        <v>0.13348443342899385</v>
      </c>
      <c r="CU26" s="34">
        <f t="shared" si="65"/>
        <v>0.19045960518305938</v>
      </c>
      <c r="CV26" s="34">
        <v>7.1841102124822448E-2</v>
      </c>
      <c r="CW26" s="34">
        <v>5.4227106704930868E-2</v>
      </c>
      <c r="CX26" s="34">
        <v>6.4391396353306082E-2</v>
      </c>
      <c r="CY26" s="34">
        <v>4.4669608951503029E-2</v>
      </c>
      <c r="CZ26" s="34">
        <v>0.12970279796939571</v>
      </c>
      <c r="DA26" s="34">
        <f t="shared" si="66"/>
        <v>0.8709200777328534</v>
      </c>
      <c r="DB26" s="34">
        <f t="shared" si="67"/>
        <v>0.23386301707394846</v>
      </c>
      <c r="DC26" s="34">
        <v>1.6652897353393047E-2</v>
      </c>
      <c r="DD26" s="34">
        <v>0.21721011972055543</v>
      </c>
      <c r="DE26" s="34">
        <v>0.97508029683740616</v>
      </c>
      <c r="DF26" s="34">
        <v>-5.031031683914608E-2</v>
      </c>
      <c r="DG26" s="34">
        <f t="shared" si="68"/>
        <v>1.179700626141404</v>
      </c>
      <c r="DH26" s="34">
        <f t="shared" si="69"/>
        <v>4.3203428559005133</v>
      </c>
      <c r="DI26" s="34">
        <v>0.19090529611270546</v>
      </c>
      <c r="DJ26" s="34">
        <v>4.1294375597878075</v>
      </c>
      <c r="DK26" s="34">
        <v>5.5503537988810629</v>
      </c>
      <c r="DL26" s="34">
        <v>1.8507823144041509</v>
      </c>
      <c r="DM26" s="34">
        <f t="shared" si="70"/>
        <v>7.3801887374212694</v>
      </c>
      <c r="DN26" s="34">
        <f t="shared" si="71"/>
        <v>7.4088544656057058</v>
      </c>
      <c r="DO26" s="34">
        <f t="shared" si="72"/>
        <v>-6.2820245238716377E-2</v>
      </c>
      <c r="DP26" s="34">
        <v>0.45363835985737894</v>
      </c>
      <c r="DQ26" s="34">
        <v>0.51645860509609531</v>
      </c>
      <c r="DR26" s="34">
        <f t="shared" si="73"/>
        <v>4.0261256753210493</v>
      </c>
      <c r="DS26" s="34">
        <f t="shared" si="74"/>
        <v>1.8401945351631164</v>
      </c>
      <c r="DT26" s="34">
        <f t="shared" si="75"/>
        <v>6.9708293973604535E-2</v>
      </c>
      <c r="DU26" s="34">
        <f t="shared" si="76"/>
        <v>0.12827682162577106</v>
      </c>
      <c r="DV26" s="34">
        <f t="shared" si="77"/>
        <v>3.5885711649822865</v>
      </c>
      <c r="DW26" s="34">
        <f t="shared" si="78"/>
        <v>8.2432023425284773E-2</v>
      </c>
      <c r="DX26" s="34">
        <v>3.2927579826471653</v>
      </c>
      <c r="DY26" s="34">
        <v>3.2639596062463863</v>
      </c>
      <c r="DZ26" s="34">
        <v>2.0531507038757368</v>
      </c>
      <c r="EA26" s="34">
        <v>0.48037810327587527</v>
      </c>
      <c r="EB26" s="34">
        <v>1.691187005646525</v>
      </c>
      <c r="EC26" s="34">
        <v>2.8798376400779004E-2</v>
      </c>
      <c r="ED26" s="34">
        <v>1.4334822881350576E-2</v>
      </c>
      <c r="EE26" s="34">
        <v>5.649825593526731E-3</v>
      </c>
      <c r="EF26" s="34">
        <v>2.0113379112955163E-2</v>
      </c>
      <c r="EG26" s="34">
        <v>0.29581318233512133</v>
      </c>
      <c r="EH26" s="34">
        <v>0.69870305749943362</v>
      </c>
      <c r="EI26" s="34">
        <v>0.9183989884244127</v>
      </c>
      <c r="EJ26" s="34">
        <v>0.5155091132601004</v>
      </c>
      <c r="EK26" s="34">
        <f t="shared" si="79"/>
        <v>0.11782914297780267</v>
      </c>
      <c r="EL26" s="34">
        <v>1.0262797978437737</v>
      </c>
      <c r="EM26" s="34">
        <v>0.30749715252502491</v>
      </c>
      <c r="EN26" s="34">
        <v>0.90845065486597099</v>
      </c>
      <c r="EO26" s="34">
        <v>0.21291651980677848</v>
      </c>
      <c r="EP26" s="34">
        <v>0.74864718766188154</v>
      </c>
      <c r="EQ26" s="34">
        <v>1.4532038737695294</v>
      </c>
      <c r="ER26" s="34">
        <v>6.2194314968127342</v>
      </c>
      <c r="ES26" s="34">
        <v>5.514874810705086</v>
      </c>
      <c r="ET26" s="34">
        <f t="shared" si="80"/>
        <v>4.21939245802605</v>
      </c>
      <c r="EU26" s="34">
        <f t="shared" si="81"/>
        <v>7.7416843087246665</v>
      </c>
      <c r="EV26" s="34">
        <f t="shared" si="82"/>
        <v>7.6238584141065484</v>
      </c>
      <c r="EW26" s="34">
        <f t="shared" si="83"/>
        <v>1.8068616489098062</v>
      </c>
      <c r="EX26" s="34">
        <f t="shared" si="84"/>
        <v>0.11915890950769102</v>
      </c>
      <c r="EY26" s="34">
        <f t="shared" si="85"/>
        <v>0.21530366371536097</v>
      </c>
      <c r="FA26" s="34">
        <v>3.7799</v>
      </c>
      <c r="FB26" s="34">
        <v>0.2064</v>
      </c>
      <c r="FC26" s="34">
        <v>3.9863</v>
      </c>
      <c r="FD26" s="34">
        <f t="shared" si="86"/>
        <v>5.177733738052831E-2</v>
      </c>
      <c r="FE26" s="34">
        <v>-5.67E-2</v>
      </c>
      <c r="FF26" s="34">
        <v>2.2761</v>
      </c>
      <c r="FG26" s="34">
        <v>5.8591999999999995</v>
      </c>
      <c r="FH26" s="34">
        <v>0.93159999999999998</v>
      </c>
      <c r="FI26" s="34">
        <v>6.7908000000000008</v>
      </c>
      <c r="FJ26" s="34">
        <f t="shared" si="87"/>
        <v>0.13718560405254165</v>
      </c>
      <c r="FK26" s="34">
        <v>0.22329999999999997</v>
      </c>
      <c r="FL26" s="34">
        <v>0.49359999999999998</v>
      </c>
      <c r="FM26" s="34">
        <v>12.121100000000002</v>
      </c>
      <c r="FN26" s="34">
        <v>1.0018</v>
      </c>
      <c r="FO26" s="34">
        <v>9.9396000000000004</v>
      </c>
      <c r="FP26" s="34">
        <v>1.1797</v>
      </c>
      <c r="FQ26" s="34">
        <f t="shared" si="88"/>
        <v>1.8456185763228017</v>
      </c>
      <c r="FR26" s="34">
        <f t="shared" si="89"/>
        <v>4.07223766819843E-2</v>
      </c>
      <c r="FS26" s="34">
        <f t="shared" si="90"/>
        <v>7.5157974876284714E-2</v>
      </c>
      <c r="FT26" s="34">
        <v>3.2058999999999997</v>
      </c>
      <c r="FU26" s="34">
        <v>0.36280000000000001</v>
      </c>
      <c r="FV26" s="34">
        <v>3.5687000000000002</v>
      </c>
      <c r="FW26" s="34">
        <f t="shared" si="91"/>
        <v>0.10166166951550985</v>
      </c>
      <c r="FX26" s="34">
        <v>2.2099999999999998E-2</v>
      </c>
      <c r="FY26" s="34">
        <v>0.75450000000000006</v>
      </c>
      <c r="FZ26" s="34">
        <v>5.6794000000000002</v>
      </c>
      <c r="GA26" s="34">
        <v>0.74379999999999991</v>
      </c>
      <c r="GB26" s="34">
        <v>4.2713000000000001</v>
      </c>
      <c r="GC26" s="34">
        <v>0.66430000000000011</v>
      </c>
      <c r="GD26" s="34">
        <f t="shared" si="92"/>
        <v>1.6013646873061524</v>
      </c>
      <c r="GE26" s="34">
        <f t="shared" si="93"/>
        <v>0.1328485403387682</v>
      </c>
      <c r="GF26" s="34">
        <f t="shared" si="94"/>
        <v>0.21273896125867031</v>
      </c>
      <c r="GG26" s="32">
        <v>1.9214377907828375</v>
      </c>
      <c r="GH26" s="32">
        <v>1.1023375307068579</v>
      </c>
      <c r="GI26" s="32">
        <f t="shared" si="96"/>
        <v>3.0237753214896954</v>
      </c>
      <c r="GJ26" s="32">
        <f t="shared" si="97"/>
        <v>0.36455669271213559</v>
      </c>
      <c r="GK26" s="32">
        <v>4.5563574823020751E-2</v>
      </c>
      <c r="GL26" s="32">
        <v>0.71934703218463114</v>
      </c>
      <c r="GM26" s="32">
        <v>0.67378345736161049</v>
      </c>
    </row>
    <row r="27" spans="1:195" ht="15">
      <c r="A27" s="49">
        <v>1997</v>
      </c>
      <c r="B27" s="34">
        <f t="shared" si="0"/>
        <v>5.190691247432432</v>
      </c>
      <c r="C27" s="34">
        <f t="shared" si="1"/>
        <v>5.2618552762420876</v>
      </c>
      <c r="D27" s="34">
        <f t="shared" si="2"/>
        <v>1.1823737142462236</v>
      </c>
      <c r="E27" s="34">
        <f t="shared" si="3"/>
        <v>1.5093988877072906</v>
      </c>
      <c r="F27" s="34">
        <f t="shared" si="4"/>
        <v>2.5700826742885736</v>
      </c>
      <c r="G27" s="39">
        <f t="shared" si="5"/>
        <v>-7.1164028809656277E-2</v>
      </c>
      <c r="H27" s="36">
        <f t="shared" si="6"/>
        <v>2.7946465253147306</v>
      </c>
      <c r="I27" s="47">
        <f t="shared" si="7"/>
        <v>0.57365187692355302</v>
      </c>
      <c r="J27" s="35">
        <f t="shared" si="8"/>
        <v>1.1481858518735029</v>
      </c>
      <c r="K27" s="42">
        <v>0.13412055076712659</v>
      </c>
      <c r="L27" s="42">
        <v>0.94670101015090147</v>
      </c>
      <c r="M27" s="42">
        <v>8.9958849072054592E-2</v>
      </c>
      <c r="N27" s="41">
        <v>8.012764400353381E-3</v>
      </c>
      <c r="O27" s="36">
        <f t="shared" si="9"/>
        <v>2.3960447221177015</v>
      </c>
      <c r="P27" s="47">
        <f t="shared" si="10"/>
        <v>0.60872183732267071</v>
      </c>
      <c r="Q27" s="35">
        <f t="shared" si="11"/>
        <v>0.36121303583378772</v>
      </c>
      <c r="R27" s="35">
        <f t="shared" si="12"/>
        <v>0.38472257204586946</v>
      </c>
      <c r="S27" s="42">
        <v>1.8789748176586927</v>
      </c>
      <c r="T27" s="42">
        <v>1.0587920459361926</v>
      </c>
      <c r="U27" s="41">
        <v>0.83758754074331909</v>
      </c>
      <c r="V27" s="34">
        <f t="shared" si="13"/>
        <v>0.53839583055476448</v>
      </c>
      <c r="W27" s="34">
        <f t="shared" si="14"/>
        <v>0.46160416944523558</v>
      </c>
      <c r="X27" s="39">
        <f t="shared" si="15"/>
        <v>0.48516968028950347</v>
      </c>
      <c r="Y27" s="46">
        <f t="shared" si="16"/>
        <v>0.76069080295768987</v>
      </c>
      <c r="Z27" s="34">
        <f t="shared" si="17"/>
        <v>0.42930921279034723</v>
      </c>
      <c r="AA27" s="34">
        <f t="shared" si="18"/>
        <v>7.831014492607534E-2</v>
      </c>
      <c r="AB27" s="34">
        <f t="shared" si="19"/>
        <v>0.71169102994174482</v>
      </c>
      <c r="AC27" s="45">
        <v>0.5</v>
      </c>
      <c r="AD27" s="45">
        <v>0.9</v>
      </c>
      <c r="AE27" s="34">
        <f t="shared" si="20"/>
        <v>0.26020944727585993</v>
      </c>
      <c r="AF27" s="44">
        <f t="shared" si="21"/>
        <v>0.4912738903113727</v>
      </c>
      <c r="AG27" s="44">
        <f t="shared" si="22"/>
        <v>0.43193444857909835</v>
      </c>
      <c r="AH27" s="43">
        <v>0.79470198661330216</v>
      </c>
      <c r="AI27" s="42">
        <v>0.3219370508048765</v>
      </c>
      <c r="AJ27" s="40">
        <v>0.39275985028911187</v>
      </c>
      <c r="AK27" s="39">
        <v>1.147303753847106</v>
      </c>
      <c r="AL27" s="42">
        <v>3.5069960399117653E-2</v>
      </c>
      <c r="AM27" s="42">
        <v>2.3360274074971907E-2</v>
      </c>
      <c r="AN27" s="41">
        <v>0.36136229797089753</v>
      </c>
      <c r="AO27" s="39">
        <f t="shared" si="23"/>
        <v>1.922236072713861</v>
      </c>
      <c r="AP27" s="39">
        <v>1.8005691079891729E-2</v>
      </c>
      <c r="AQ27" s="39">
        <v>0.2906408175219648</v>
      </c>
      <c r="AR27" s="39">
        <v>1.6135895641120044</v>
      </c>
      <c r="AS27" s="39">
        <f t="shared" si="24"/>
        <v>2.3897553020709394</v>
      </c>
      <c r="AT27" s="34">
        <v>3.1019481169685408</v>
      </c>
      <c r="AU27" s="34">
        <f t="shared" si="25"/>
        <v>1.2100432578162597</v>
      </c>
      <c r="AV27" s="34">
        <v>1.3390467365779766</v>
      </c>
      <c r="AW27" s="34">
        <f t="shared" si="26"/>
        <v>-0.12900347876171692</v>
      </c>
      <c r="AX27" s="34">
        <f t="shared" si="27"/>
        <v>1.1066106338995905</v>
      </c>
      <c r="AY27" s="34">
        <f t="shared" si="99"/>
        <v>2.0512395514755779</v>
      </c>
      <c r="AZ27" s="36">
        <f t="shared" si="29"/>
        <v>5.0616877686707156</v>
      </c>
      <c r="BA27" s="35">
        <f t="shared" si="30"/>
        <v>5.132851797480372</v>
      </c>
      <c r="BB27" s="35">
        <f t="shared" si="31"/>
        <v>1.8559582795641825</v>
      </c>
      <c r="BC27" s="35">
        <f t="shared" si="32"/>
        <v>1.3546574452023279</v>
      </c>
      <c r="BD27" s="35">
        <f t="shared" si="33"/>
        <v>1.922236072713861</v>
      </c>
      <c r="BE27" s="35">
        <f t="shared" si="34"/>
        <v>1.2003794053261154</v>
      </c>
      <c r="BF27" s="35">
        <f t="shared" si="35"/>
        <v>1.8000397052292554</v>
      </c>
      <c r="BG27" s="40">
        <f t="shared" si="36"/>
        <v>2.1324326869250005</v>
      </c>
      <c r="BH27" s="34">
        <f t="shared" si="37"/>
        <v>5.2154311298805336</v>
      </c>
      <c r="BI27" s="34">
        <f t="shared" si="38"/>
        <v>5.28659515869019</v>
      </c>
      <c r="BJ27" s="34">
        <f t="shared" si="39"/>
        <v>-7.1164028809656443E-2</v>
      </c>
      <c r="BK27" s="39">
        <v>0.28840419622281616</v>
      </c>
      <c r="BL27" s="39">
        <v>0.35956822503247243</v>
      </c>
      <c r="BM27" s="39">
        <v>0.19029584156972965</v>
      </c>
      <c r="BN27" s="34">
        <f t="shared" si="40"/>
        <v>-7.1164028809656277E-2</v>
      </c>
      <c r="BO27" s="36">
        <f t="shared" si="41"/>
        <v>0</v>
      </c>
      <c r="BP27" s="38">
        <v>5.190691247432432</v>
      </c>
      <c r="BQ27" s="37">
        <f t="shared" si="42"/>
        <v>0</v>
      </c>
      <c r="BR27" s="34">
        <f t="shared" si="43"/>
        <v>1.0299528151748485</v>
      </c>
      <c r="BS27" s="34">
        <f t="shared" si="44"/>
        <v>6.8015086126163526E-2</v>
      </c>
      <c r="BT27" s="34">
        <f t="shared" si="45"/>
        <v>7.0052329430001906E-2</v>
      </c>
      <c r="BU27" s="34">
        <f t="shared" si="46"/>
        <v>0.14211291986420382</v>
      </c>
      <c r="BV27" s="34">
        <f t="shared" si="47"/>
        <v>6.7181261575641818E-2</v>
      </c>
      <c r="BW27" s="34">
        <f t="shared" si="48"/>
        <v>0.79070581856015454</v>
      </c>
      <c r="BX27" s="34">
        <f t="shared" si="49"/>
        <v>8.9958849072054592E-2</v>
      </c>
      <c r="BY27" s="34">
        <f t="shared" si="50"/>
        <v>1.0587920459361926</v>
      </c>
      <c r="BZ27" s="34">
        <f t="shared" si="51"/>
        <v>0.19029584156972965</v>
      </c>
      <c r="CA27" s="34">
        <f t="shared" si="52"/>
        <v>1.3390467365779766</v>
      </c>
      <c r="CB27" s="34">
        <f t="shared" si="53"/>
        <v>-1.6653345369377348E-16</v>
      </c>
      <c r="CC27" s="36">
        <v>4.2126590119440781</v>
      </c>
      <c r="CD27" s="35">
        <f t="shared" si="54"/>
        <v>4.2364691926585686E-2</v>
      </c>
      <c r="CE27" s="34">
        <f t="shared" si="55"/>
        <v>4.0341910107113117</v>
      </c>
      <c r="CF27" s="34">
        <f t="shared" si="56"/>
        <v>1.9547889003306049</v>
      </c>
      <c r="CG27" s="34">
        <f t="shared" si="57"/>
        <v>2.9598031049067486</v>
      </c>
      <c r="CH27" s="34">
        <f t="shared" si="58"/>
        <v>0.84396703262692774</v>
      </c>
      <c r="CI27" s="34">
        <f t="shared" si="59"/>
        <v>0.82050695732670165</v>
      </c>
      <c r="CJ27" s="34">
        <f t="shared" si="60"/>
        <v>1.2953291149531192</v>
      </c>
      <c r="CK27" s="34">
        <f t="shared" si="61"/>
        <v>0.88040099452604192</v>
      </c>
      <c r="CL27" s="34">
        <v>3.735277604933847</v>
      </c>
      <c r="CM27" s="34">
        <f t="shared" si="62"/>
        <v>1.8162802829114948</v>
      </c>
      <c r="CN27" s="34">
        <f t="shared" si="63"/>
        <v>2.7551139281683605</v>
      </c>
      <c r="CO27" s="34">
        <v>0.76221252067635592</v>
      </c>
      <c r="CP27" s="34">
        <v>0.76566609504281458</v>
      </c>
      <c r="CQ27" s="34">
        <v>1.2272353124491899</v>
      </c>
      <c r="CR27" s="34">
        <v>0.83611660614600836</v>
      </c>
      <c r="CS27" s="34">
        <v>0.29891340577746472</v>
      </c>
      <c r="CT27" s="34">
        <f t="shared" si="64"/>
        <v>0.13850861741911011</v>
      </c>
      <c r="CU27" s="34">
        <f t="shared" si="65"/>
        <v>0.20468917673838821</v>
      </c>
      <c r="CV27" s="34">
        <v>8.1754511950571804E-2</v>
      </c>
      <c r="CW27" s="34">
        <v>5.484086228388705E-2</v>
      </c>
      <c r="CX27" s="34">
        <v>6.8093802503929338E-2</v>
      </c>
      <c r="CY27" s="34">
        <v>4.4284388380033603E-2</v>
      </c>
      <c r="CZ27" s="34">
        <v>0.17846800123276571</v>
      </c>
      <c r="DA27" s="34">
        <f t="shared" si="66"/>
        <v>0.86007963474856441</v>
      </c>
      <c r="DB27" s="34">
        <f t="shared" si="67"/>
        <v>0.23550972847000162</v>
      </c>
      <c r="DC27" s="34">
        <v>1.9566486911278522E-2</v>
      </c>
      <c r="DD27" s="34">
        <v>0.2159432415587231</v>
      </c>
      <c r="DE27" s="34">
        <v>0.9171213619858003</v>
      </c>
      <c r="DF27" s="34">
        <v>-0.18874065091322986</v>
      </c>
      <c r="DG27" s="34">
        <f t="shared" si="68"/>
        <v>1.1906625657145957</v>
      </c>
      <c r="DH27" s="34">
        <f t="shared" si="69"/>
        <v>4.4880315430057989</v>
      </c>
      <c r="DI27" s="34">
        <v>0.20345028724730368</v>
      </c>
      <c r="DJ27" s="34">
        <v>4.2845812557584955</v>
      </c>
      <c r="DK27" s="34">
        <v>5.8674347596336247</v>
      </c>
      <c r="DL27" s="34">
        <v>2.1126703159720339</v>
      </c>
      <c r="DM27" s="34">
        <f t="shared" si="70"/>
        <v>7.6833443763825491</v>
      </c>
      <c r="DN27" s="34">
        <f t="shared" si="71"/>
        <v>7.6649571161454668</v>
      </c>
      <c r="DO27" s="34">
        <f t="shared" si="72"/>
        <v>-7.3394937943742911E-2</v>
      </c>
      <c r="DP27" s="34">
        <v>0.48959405994255051</v>
      </c>
      <c r="DQ27" s="34">
        <v>0.56298899788629342</v>
      </c>
      <c r="DR27" s="34">
        <f t="shared" si="73"/>
        <v>4.0055311007937648</v>
      </c>
      <c r="DS27" s="34">
        <f t="shared" si="74"/>
        <v>1.9135932098059416</v>
      </c>
      <c r="DT27" s="34">
        <f t="shared" si="75"/>
        <v>7.3449725726503198E-2</v>
      </c>
      <c r="DU27" s="34">
        <f t="shared" si="76"/>
        <v>0.14055289641234531</v>
      </c>
      <c r="DV27" s="34">
        <f t="shared" si="77"/>
        <v>3.5796188518144154</v>
      </c>
      <c r="DW27" s="34">
        <f t="shared" si="78"/>
        <v>7.1863228502280233E-2</v>
      </c>
      <c r="DX27" s="34">
        <v>3.3223758843154059</v>
      </c>
      <c r="DY27" s="34">
        <v>3.2922562654534149</v>
      </c>
      <c r="DZ27" s="34">
        <v>2.016602271922614</v>
      </c>
      <c r="EA27" s="34">
        <v>0.49769737638141048</v>
      </c>
      <c r="EB27" s="34">
        <v>1.7733513699122108</v>
      </c>
      <c r="EC27" s="34">
        <v>3.0119618861991059E-2</v>
      </c>
      <c r="ED27" s="34">
        <v>1.4282775016348516E-2</v>
      </c>
      <c r="EE27" s="34">
        <v>5.8220600162091412E-3</v>
      </c>
      <c r="EF27" s="34">
        <v>2.1658903861851684E-2</v>
      </c>
      <c r="EG27" s="34">
        <v>0.25724296749900932</v>
      </c>
      <c r="EH27" s="34">
        <v>0.68682479032314303</v>
      </c>
      <c r="EI27" s="34">
        <v>0.95386232908371649</v>
      </c>
      <c r="EJ27" s="34">
        <v>0.52428050625958278</v>
      </c>
      <c r="EK27" s="34">
        <f t="shared" si="79"/>
        <v>0.13897692314708121</v>
      </c>
      <c r="EL27" s="34">
        <v>1.1755651761966184</v>
      </c>
      <c r="EM27" s="34">
        <v>0.3859398469480802</v>
      </c>
      <c r="EN27" s="34">
        <v>1.0365882530495372</v>
      </c>
      <c r="EO27" s="34">
        <v>0.28349332110721892</v>
      </c>
      <c r="EP27" s="34">
        <v>0.71574315334751726</v>
      </c>
      <c r="EQ27" s="34">
        <v>1.4386752447527453</v>
      </c>
      <c r="ER27" s="34">
        <v>6.6280694745701858</v>
      </c>
      <c r="ES27" s="34">
        <v>5.9051373831649574</v>
      </c>
      <c r="ET27" s="34">
        <f t="shared" si="80"/>
        <v>4.1563850820148511</v>
      </c>
      <c r="EU27" s="34">
        <f t="shared" si="81"/>
        <v>8.2244281631986027</v>
      </c>
      <c r="EV27" s="34">
        <f t="shared" si="82"/>
        <v>8.0854512400515226</v>
      </c>
      <c r="EW27" s="34">
        <f t="shared" si="83"/>
        <v>1.9453085025827337</v>
      </c>
      <c r="EX27" s="34">
        <f t="shared" si="84"/>
        <v>0.128204131380419</v>
      </c>
      <c r="EY27" s="34">
        <f t="shared" si="85"/>
        <v>0.24939658684056296</v>
      </c>
      <c r="FA27" s="34">
        <v>4.2697000000000003</v>
      </c>
      <c r="FB27" s="34">
        <v>0.21160000000000001</v>
      </c>
      <c r="FC27" s="34">
        <v>4.4813000000000001</v>
      </c>
      <c r="FD27" s="34">
        <f t="shared" si="86"/>
        <v>4.7218441077365947E-2</v>
      </c>
      <c r="FE27" s="34">
        <v>-8.4700000000000011E-2</v>
      </c>
      <c r="FF27" s="34">
        <v>2.5450999999999997</v>
      </c>
      <c r="FG27" s="34">
        <v>5.7717999999999998</v>
      </c>
      <c r="FH27" s="34">
        <v>0.88150000000000006</v>
      </c>
      <c r="FI27" s="34">
        <v>6.6533000000000007</v>
      </c>
      <c r="FJ27" s="34">
        <f t="shared" si="87"/>
        <v>0.1324906437407001</v>
      </c>
      <c r="FK27" s="34">
        <v>0.26600000000000001</v>
      </c>
      <c r="FL27" s="34">
        <v>0.53170000000000006</v>
      </c>
      <c r="FM27" s="34">
        <v>12.086199999999998</v>
      </c>
      <c r="FN27" s="34">
        <v>0.99379999999999991</v>
      </c>
      <c r="FO27" s="34">
        <v>9.8227999999999991</v>
      </c>
      <c r="FP27" s="34">
        <v>1.2695999999999998</v>
      </c>
      <c r="FQ27" s="34">
        <f t="shared" si="88"/>
        <v>1.8922236312682976</v>
      </c>
      <c r="FR27" s="34">
        <f t="shared" si="89"/>
        <v>4.3992321821581651E-2</v>
      </c>
      <c r="FS27" s="34">
        <f t="shared" si="90"/>
        <v>8.3243310945156801E-2</v>
      </c>
      <c r="FT27" s="34">
        <v>3.3054000000000001</v>
      </c>
      <c r="FU27" s="34">
        <v>0.33149999999999996</v>
      </c>
      <c r="FV27" s="34">
        <v>3.6368999999999998</v>
      </c>
      <c r="FW27" s="34">
        <f t="shared" si="91"/>
        <v>9.1149055514311628E-2</v>
      </c>
      <c r="FX27" s="34">
        <v>1.32E-2</v>
      </c>
      <c r="FY27" s="34">
        <v>0.87709999999999999</v>
      </c>
      <c r="FZ27" s="34">
        <v>6.1600999999999999</v>
      </c>
      <c r="GA27" s="34">
        <v>0.77400000000000002</v>
      </c>
      <c r="GB27" s="34">
        <v>4.6945999999999994</v>
      </c>
      <c r="GC27" s="34">
        <v>0.6915</v>
      </c>
      <c r="GD27" s="34">
        <f t="shared" si="92"/>
        <v>1.6999475674034827</v>
      </c>
      <c r="GE27" s="34">
        <f t="shared" si="93"/>
        <v>0.14238405220694469</v>
      </c>
      <c r="GF27" s="34">
        <f t="shared" si="94"/>
        <v>0.24204542318624611</v>
      </c>
      <c r="GG27" s="32">
        <v>1.9757980903320993</v>
      </c>
      <c r="GH27" s="32">
        <v>1.1572132953240768</v>
      </c>
      <c r="GI27" s="32">
        <f t="shared" si="96"/>
        <v>3.1330113856561761</v>
      </c>
      <c r="GJ27" s="32">
        <f t="shared" si="97"/>
        <v>0.36936134372895385</v>
      </c>
      <c r="GK27" s="32">
        <v>6.4619927749770559E-2</v>
      </c>
      <c r="GL27" s="32">
        <v>0.83482441401849627</v>
      </c>
      <c r="GM27" s="32">
        <v>0.77020448626872584</v>
      </c>
    </row>
    <row r="28" spans="1:195" ht="15">
      <c r="A28" s="49">
        <v>1998</v>
      </c>
      <c r="B28" s="34">
        <f t="shared" si="0"/>
        <v>5.5504539870431611</v>
      </c>
      <c r="C28" s="34">
        <f t="shared" si="1"/>
        <v>5.5842076557472939</v>
      </c>
      <c r="D28" s="34">
        <f t="shared" si="2"/>
        <v>1.1429580521616609</v>
      </c>
      <c r="E28" s="34">
        <f t="shared" si="3"/>
        <v>1.6770049191103737</v>
      </c>
      <c r="F28" s="34">
        <f t="shared" si="4"/>
        <v>2.7642446844752593</v>
      </c>
      <c r="G28" s="39">
        <f t="shared" si="5"/>
        <v>-3.3753668704132878E-2</v>
      </c>
      <c r="H28" s="36">
        <f t="shared" si="6"/>
        <v>3.0942606096674949</v>
      </c>
      <c r="I28" s="47">
        <f t="shared" si="7"/>
        <v>0.55491960128799234</v>
      </c>
      <c r="J28" s="35">
        <f t="shared" si="8"/>
        <v>1.3403839999784197</v>
      </c>
      <c r="K28" s="42">
        <v>0.14990800185001885</v>
      </c>
      <c r="L28" s="42">
        <v>1.0634367565469744</v>
      </c>
      <c r="M28" s="42">
        <v>0.13158623369297709</v>
      </c>
      <c r="N28" s="41">
        <v>1.4387749995910245E-2</v>
      </c>
      <c r="O28" s="36">
        <f t="shared" si="9"/>
        <v>2.4561933773756666</v>
      </c>
      <c r="P28" s="47">
        <f t="shared" si="10"/>
        <v>0.58803845087366857</v>
      </c>
      <c r="Q28" s="35">
        <f t="shared" si="11"/>
        <v>0.33662091913195391</v>
      </c>
      <c r="R28" s="35">
        <f t="shared" si="12"/>
        <v>0.41767457720491247</v>
      </c>
      <c r="S28" s="42">
        <v>1.984974772438882</v>
      </c>
      <c r="T28" s="42">
        <v>1.1338044568789494</v>
      </c>
      <c r="U28" s="41">
        <v>0.87111534227375043</v>
      </c>
      <c r="V28" s="34">
        <f t="shared" si="13"/>
        <v>0.55747883270281284</v>
      </c>
      <c r="W28" s="34">
        <f t="shared" si="14"/>
        <v>0.44252116729718721</v>
      </c>
      <c r="X28" s="39">
        <f t="shared" si="15"/>
        <v>0.48551178255271965</v>
      </c>
      <c r="Y28" s="46">
        <f t="shared" si="16"/>
        <v>0.79927255114402029</v>
      </c>
      <c r="Z28" s="34">
        <f t="shared" si="17"/>
        <v>0.43909941526120788</v>
      </c>
      <c r="AA28" s="34">
        <f t="shared" si="18"/>
        <v>0.10398862159599359</v>
      </c>
      <c r="AB28" s="34">
        <f t="shared" si="19"/>
        <v>0.76813394607147012</v>
      </c>
      <c r="AC28" s="45">
        <v>0.5</v>
      </c>
      <c r="AD28" s="45">
        <v>0.9</v>
      </c>
      <c r="AE28" s="34">
        <f t="shared" si="20"/>
        <v>0.23613814279622738</v>
      </c>
      <c r="AF28" s="44">
        <f t="shared" si="21"/>
        <v>0.46965127292728609</v>
      </c>
      <c r="AG28" s="44">
        <f t="shared" si="22"/>
        <v>0.41539106166708833</v>
      </c>
      <c r="AH28" s="43">
        <v>0.98397965562544487</v>
      </c>
      <c r="AI28" s="42">
        <v>0.29702043642606768</v>
      </c>
      <c r="AJ28" s="40">
        <v>0.3960048270588612</v>
      </c>
      <c r="AK28" s="39">
        <v>1.1098392025759847</v>
      </c>
      <c r="AL28" s="42">
        <v>3.3118849585676249E-2</v>
      </c>
      <c r="AM28" s="42">
        <v>1.9970428209953161E-2</v>
      </c>
      <c r="AN28" s="41">
        <v>0.39770414899495932</v>
      </c>
      <c r="AO28" s="39">
        <f t="shared" si="23"/>
        <v>2.0354157781978879</v>
      </c>
      <c r="AP28" s="39">
        <v>1.7405452570989757E-2</v>
      </c>
      <c r="AQ28" s="39">
        <v>0.26050895401538471</v>
      </c>
      <c r="AR28" s="39">
        <v>1.7575013716115133</v>
      </c>
      <c r="AS28" s="39">
        <f t="shared" si="24"/>
        <v>2.6000206620809578</v>
      </c>
      <c r="AT28" s="34">
        <v>3.3248154391580931</v>
      </c>
      <c r="AU28" s="34">
        <f t="shared" si="25"/>
        <v>1.3106210011207526</v>
      </c>
      <c r="AV28" s="34">
        <v>1.471867328343194</v>
      </c>
      <c r="AW28" s="34">
        <f t="shared" si="26"/>
        <v>-0.16124632722244137</v>
      </c>
      <c r="AX28" s="34">
        <f t="shared" si="27"/>
        <v>1.1230304772200008</v>
      </c>
      <c r="AY28" s="34">
        <f t="shared" si="99"/>
        <v>2.1966621054203292</v>
      </c>
      <c r="AZ28" s="36">
        <f t="shared" si="29"/>
        <v>5.3892076598207197</v>
      </c>
      <c r="BA28" s="35">
        <f t="shared" si="30"/>
        <v>5.4229613285248535</v>
      </c>
      <c r="BB28" s="35">
        <f t="shared" si="31"/>
        <v>2.0452116031164307</v>
      </c>
      <c r="BC28" s="35">
        <f t="shared" si="32"/>
        <v>1.3423339472105349</v>
      </c>
      <c r="BD28" s="35">
        <f t="shared" si="33"/>
        <v>2.0354157781978879</v>
      </c>
      <c r="BE28" s="35">
        <f t="shared" si="34"/>
        <v>1.1603635047326506</v>
      </c>
      <c r="BF28" s="35">
        <f t="shared" si="35"/>
        <v>1.9375138731257584</v>
      </c>
      <c r="BG28" s="40">
        <f t="shared" si="36"/>
        <v>2.3250839506664445</v>
      </c>
      <c r="BH28" s="34">
        <f t="shared" si="37"/>
        <v>5.6484321910668145</v>
      </c>
      <c r="BI28" s="34">
        <f t="shared" si="38"/>
        <v>5.6821858597709474</v>
      </c>
      <c r="BJ28" s="34">
        <f t="shared" si="39"/>
        <v>-3.3753668704132878E-2</v>
      </c>
      <c r="BK28" s="39">
        <v>0.33717218453152792</v>
      </c>
      <c r="BL28" s="39">
        <v>0.3709258532356608</v>
      </c>
      <c r="BM28" s="39">
        <v>0.20647663777126751</v>
      </c>
      <c r="BN28" s="34">
        <f t="shared" si="40"/>
        <v>-3.3753668704132878E-2</v>
      </c>
      <c r="BO28" s="36">
        <f t="shared" si="41"/>
        <v>0</v>
      </c>
      <c r="BP28" s="38">
        <v>5.550453987043162</v>
      </c>
      <c r="BQ28" s="37">
        <f t="shared" si="42"/>
        <v>0</v>
      </c>
      <c r="BR28" s="34">
        <f t="shared" si="43"/>
        <v>1.0478012870721702</v>
      </c>
      <c r="BS28" s="34">
        <f t="shared" si="44"/>
        <v>6.5278725896976045E-2</v>
      </c>
      <c r="BT28" s="34">
        <f t="shared" si="45"/>
        <v>6.8399133013282917E-2</v>
      </c>
      <c r="BU28" s="34">
        <f t="shared" si="46"/>
        <v>0.14028209866149263</v>
      </c>
      <c r="BV28" s="34">
        <f t="shared" si="47"/>
        <v>8.94008795215918E-2</v>
      </c>
      <c r="BW28" s="34">
        <f t="shared" si="48"/>
        <v>0.77031702181691553</v>
      </c>
      <c r="BX28" s="34">
        <f t="shared" si="49"/>
        <v>0.13158623369297709</v>
      </c>
      <c r="BY28" s="34">
        <f t="shared" si="50"/>
        <v>1.1338044568789494</v>
      </c>
      <c r="BZ28" s="34">
        <f t="shared" si="51"/>
        <v>0.20647663777126751</v>
      </c>
      <c r="CA28" s="34">
        <f t="shared" si="52"/>
        <v>1.471867328343194</v>
      </c>
      <c r="CB28" s="34">
        <f t="shared" si="53"/>
        <v>0</v>
      </c>
      <c r="CC28" s="36">
        <v>4.5035020406899857</v>
      </c>
      <c r="CD28" s="35">
        <f t="shared" si="54"/>
        <v>5.2506761060664278E-2</v>
      </c>
      <c r="CE28" s="34">
        <f t="shared" si="55"/>
        <v>4.2670377351032629</v>
      </c>
      <c r="CF28" s="34">
        <f t="shared" si="56"/>
        <v>1.9892771690020743</v>
      </c>
      <c r="CG28" s="34">
        <f t="shared" si="57"/>
        <v>3.1679635620412694</v>
      </c>
      <c r="CH28" s="34">
        <f t="shared" si="58"/>
        <v>0.98753440518916047</v>
      </c>
      <c r="CI28" s="34">
        <f t="shared" si="59"/>
        <v>0.78821662837540596</v>
      </c>
      <c r="CJ28" s="34">
        <f t="shared" si="60"/>
        <v>1.3922125284767031</v>
      </c>
      <c r="CK28" s="34">
        <f t="shared" si="61"/>
        <v>0.89020299594008112</v>
      </c>
      <c r="CL28" s="34">
        <v>3.9447281631128841</v>
      </c>
      <c r="CM28" s="34">
        <f t="shared" si="62"/>
        <v>1.8386575541216446</v>
      </c>
      <c r="CN28" s="34">
        <f t="shared" si="63"/>
        <v>2.9515298634425142</v>
      </c>
      <c r="CO28" s="34">
        <v>0.89784755347164935</v>
      </c>
      <c r="CP28" s="34">
        <v>0.7328284543207052</v>
      </c>
      <c r="CQ28" s="34">
        <v>1.3208538556501597</v>
      </c>
      <c r="CR28" s="34">
        <v>0.84545925445127457</v>
      </c>
      <c r="CS28" s="34">
        <v>0.32230957199037841</v>
      </c>
      <c r="CT28" s="34">
        <f t="shared" si="64"/>
        <v>0.15061961488042971</v>
      </c>
      <c r="CU28" s="34">
        <f t="shared" si="65"/>
        <v>0.21643369859875528</v>
      </c>
      <c r="CV28" s="34">
        <v>8.9686851717511104E-2</v>
      </c>
      <c r="CW28" s="34">
        <v>5.5388174054700708E-2</v>
      </c>
      <c r="CX28" s="34">
        <v>7.1358672826543471E-2</v>
      </c>
      <c r="CY28" s="34">
        <v>4.4743741488806582E-2</v>
      </c>
      <c r="CZ28" s="34">
        <v>0.23646430558672304</v>
      </c>
      <c r="DA28" s="34">
        <f t="shared" si="66"/>
        <v>0.85354020952318987</v>
      </c>
      <c r="DB28" s="34">
        <f t="shared" si="67"/>
        <v>0.24135727285454286</v>
      </c>
      <c r="DC28" s="34">
        <v>2.3633118246725975E-2</v>
      </c>
      <c r="DD28" s="34">
        <v>0.21772415460781688</v>
      </c>
      <c r="DE28" s="34">
        <v>0.85843317679100972</v>
      </c>
      <c r="DF28" s="34">
        <v>-0.35737301617604117</v>
      </c>
      <c r="DG28" s="34">
        <f t="shared" si="68"/>
        <v>1.2330376847008511</v>
      </c>
      <c r="DH28" s="34">
        <f t="shared" si="69"/>
        <v>4.7412646837972332</v>
      </c>
      <c r="DI28" s="34">
        <v>0.21257709391266721</v>
      </c>
      <c r="DJ28" s="34">
        <v>4.5286875898845658</v>
      </c>
      <c r="DK28" s="34">
        <v>6.3316753846741252</v>
      </c>
      <c r="DL28" s="34">
        <v>2.4626780828019803</v>
      </c>
      <c r="DM28" s="34">
        <f t="shared" si="70"/>
        <v>8.1505855186930454</v>
      </c>
      <c r="DN28" s="34">
        <f t="shared" si="71"/>
        <v>8.0803115574052153</v>
      </c>
      <c r="DO28" s="34">
        <f t="shared" si="72"/>
        <v>-8.8947093785397002E-2</v>
      </c>
      <c r="DP28" s="34">
        <v>0.51801343973120539</v>
      </c>
      <c r="DQ28" s="34">
        <v>0.6069605335166024</v>
      </c>
      <c r="DR28" s="34">
        <f t="shared" si="73"/>
        <v>4.0758550632261148</v>
      </c>
      <c r="DS28" s="34">
        <f t="shared" si="74"/>
        <v>1.9824825544727538</v>
      </c>
      <c r="DT28" s="34">
        <f t="shared" si="75"/>
        <v>7.5115981506969534E-2</v>
      </c>
      <c r="DU28" s="34">
        <f t="shared" si="76"/>
        <v>0.1489161228996651</v>
      </c>
      <c r="DV28" s="34">
        <f t="shared" si="77"/>
        <v>3.5914469354607657</v>
      </c>
      <c r="DW28" s="34">
        <f t="shared" si="78"/>
        <v>6.5304001882985935E-2</v>
      </c>
      <c r="DX28" s="34">
        <v>3.3569110780247917</v>
      </c>
      <c r="DY28" s="34">
        <v>3.3240367428603399</v>
      </c>
      <c r="DZ28" s="34">
        <v>1.9945163301274236</v>
      </c>
      <c r="EA28" s="34">
        <v>0.49791003337460399</v>
      </c>
      <c r="EB28" s="34">
        <v>1.8274304461075204</v>
      </c>
      <c r="EC28" s="34">
        <v>3.2874335164451658E-2</v>
      </c>
      <c r="ED28" s="34">
        <v>1.4366425840370015E-2</v>
      </c>
      <c r="EE28" s="34">
        <v>7.3543140000548275E-3</v>
      </c>
      <c r="EF28" s="34">
        <v>2.5862223324136468E-2</v>
      </c>
      <c r="EG28" s="34">
        <v>0.23453585743597388</v>
      </c>
      <c r="EH28" s="34">
        <v>0.66900773937348523</v>
      </c>
      <c r="EI28" s="34">
        <v>0.95998158626067787</v>
      </c>
      <c r="EJ28" s="34">
        <v>0.52550970432316657</v>
      </c>
      <c r="EK28" s="34">
        <f t="shared" si="79"/>
        <v>0.167817150405007</v>
      </c>
      <c r="EL28" s="34">
        <v>1.3465402382353908</v>
      </c>
      <c r="EM28" s="34">
        <v>0.46952689119598873</v>
      </c>
      <c r="EN28" s="34">
        <v>1.1787230878303838</v>
      </c>
      <c r="EO28" s="34">
        <v>0.3632821394674971</v>
      </c>
      <c r="EP28" s="34">
        <v>0.67924229694262284</v>
      </c>
      <c r="EQ28" s="34">
        <v>1.4249777502909051</v>
      </c>
      <c r="ER28" s="34">
        <v>6.9853071496952692</v>
      </c>
      <c r="ES28" s="34">
        <v>6.2395716963469869</v>
      </c>
      <c r="ET28" s="34">
        <f t="shared" si="80"/>
        <v>4.1028682456321839</v>
      </c>
      <c r="EU28" s="34">
        <f t="shared" si="81"/>
        <v>8.6183740701018099</v>
      </c>
      <c r="EV28" s="34">
        <f t="shared" si="82"/>
        <v>8.4505530833306075</v>
      </c>
      <c r="EW28" s="34">
        <f t="shared" si="83"/>
        <v>2.0596696207164014</v>
      </c>
      <c r="EX28" s="34">
        <f t="shared" si="84"/>
        <v>0.13948472676368479</v>
      </c>
      <c r="EY28" s="34">
        <f t="shared" si="85"/>
        <v>0.2872924542690895</v>
      </c>
      <c r="FA28" s="34">
        <v>4.6741999999999999</v>
      </c>
      <c r="FB28" s="34">
        <v>0.21660000000000001</v>
      </c>
      <c r="FC28" s="34">
        <v>4.8906999999999998</v>
      </c>
      <c r="FD28" s="34">
        <f t="shared" si="86"/>
        <v>4.4288138712249785E-2</v>
      </c>
      <c r="FE28" s="34">
        <v>-0.1492</v>
      </c>
      <c r="FF28" s="34">
        <v>2.7787000000000002</v>
      </c>
      <c r="FG28" s="34">
        <v>5.9221000000000004</v>
      </c>
      <c r="FH28" s="34">
        <v>0.82180000000000009</v>
      </c>
      <c r="FI28" s="34">
        <v>6.7439</v>
      </c>
      <c r="FJ28" s="34">
        <f t="shared" si="87"/>
        <v>0.12185827191980902</v>
      </c>
      <c r="FK28" s="34">
        <v>0.30969999999999998</v>
      </c>
      <c r="FL28" s="34">
        <v>0.55299999999999994</v>
      </c>
      <c r="FM28" s="34">
        <v>12.606900000000001</v>
      </c>
      <c r="FN28" s="34">
        <v>1.0332999999999999</v>
      </c>
      <c r="FO28" s="34">
        <v>10.1433</v>
      </c>
      <c r="FP28" s="34">
        <v>1.4302999999999999</v>
      </c>
      <c r="FQ28" s="34">
        <f t="shared" si="88"/>
        <v>1.9593578067203385</v>
      </c>
      <c r="FR28" s="34">
        <f t="shared" si="89"/>
        <v>4.3864867651841444E-2</v>
      </c>
      <c r="FS28" s="34">
        <f t="shared" si="90"/>
        <v>8.5946970874389975E-2</v>
      </c>
      <c r="FT28" s="34">
        <v>3.3983999999999996</v>
      </c>
      <c r="FU28" s="34">
        <v>0.29609999999999997</v>
      </c>
      <c r="FV28" s="34">
        <v>3.6944999999999997</v>
      </c>
      <c r="FW28" s="34">
        <f t="shared" si="91"/>
        <v>8.0146163215590746E-2</v>
      </c>
      <c r="FX28" s="34">
        <v>-7.8000000000000005E-3</v>
      </c>
      <c r="FY28" s="34">
        <v>1.0548</v>
      </c>
      <c r="FZ28" s="34">
        <v>6.6926999999999994</v>
      </c>
      <c r="GA28" s="34">
        <v>0.79890000000000005</v>
      </c>
      <c r="GB28" s="34">
        <v>5.1820000000000004</v>
      </c>
      <c r="GC28" s="34">
        <v>0.7118000000000001</v>
      </c>
      <c r="GD28" s="34">
        <f t="shared" si="92"/>
        <v>1.8077141236528644</v>
      </c>
      <c r="GE28" s="34">
        <f t="shared" si="93"/>
        <v>0.15760455421578737</v>
      </c>
      <c r="GF28" s="34">
        <f t="shared" si="94"/>
        <v>0.28490397860789241</v>
      </c>
      <c r="GG28" s="32">
        <v>2.129510918209625</v>
      </c>
      <c r="GH28" s="32">
        <v>1.2900324377244012</v>
      </c>
      <c r="GI28" s="32">
        <f t="shared" si="96"/>
        <v>3.4195433559340263</v>
      </c>
      <c r="GJ28" s="32">
        <f t="shared" si="97"/>
        <v>0.37725283859488812</v>
      </c>
      <c r="GK28" s="32">
        <v>9.5772214506557499E-2</v>
      </c>
      <c r="GL28" s="32">
        <v>0.96794091095297585</v>
      </c>
      <c r="GM28" s="32">
        <v>0.87216869644641837</v>
      </c>
    </row>
    <row r="29" spans="1:195" ht="15">
      <c r="A29" s="49">
        <v>1999</v>
      </c>
      <c r="B29" s="34">
        <f t="shared" si="0"/>
        <v>5.8293065759547966</v>
      </c>
      <c r="C29" s="34">
        <f t="shared" si="1"/>
        <v>5.8369959478022375</v>
      </c>
      <c r="D29" s="34">
        <f t="shared" si="2"/>
        <v>1.0877286499905359</v>
      </c>
      <c r="E29" s="34">
        <f t="shared" si="3"/>
        <v>1.7902409050480832</v>
      </c>
      <c r="F29" s="34">
        <f t="shared" si="4"/>
        <v>2.9590263927636187</v>
      </c>
      <c r="G29" s="39">
        <f t="shared" si="5"/>
        <v>-7.6893718474407846E-3</v>
      </c>
      <c r="H29" s="36">
        <f t="shared" si="6"/>
        <v>3.3361196524395291</v>
      </c>
      <c r="I29" s="47">
        <f t="shared" si="7"/>
        <v>0.52907398585428156</v>
      </c>
      <c r="J29" s="35">
        <f t="shared" si="8"/>
        <v>1.4734665691322486</v>
      </c>
      <c r="K29" s="42">
        <v>0.15773068751700359</v>
      </c>
      <c r="L29" s="42">
        <v>1.2035384447084947</v>
      </c>
      <c r="M29" s="42">
        <v>0.18267962199344762</v>
      </c>
      <c r="N29" s="41">
        <v>2.7690034772499532E-2</v>
      </c>
      <c r="O29" s="36">
        <f t="shared" si="9"/>
        <v>2.4931869235152675</v>
      </c>
      <c r="P29" s="47">
        <f t="shared" si="10"/>
        <v>0.55865466413625442</v>
      </c>
      <c r="Q29" s="35">
        <f t="shared" si="11"/>
        <v>0.31677433591583459</v>
      </c>
      <c r="R29" s="35">
        <f t="shared" si="12"/>
        <v>0.44912811073981262</v>
      </c>
      <c r="S29" s="42">
        <v>2.0196769013937397</v>
      </c>
      <c r="T29" s="42">
        <v>1.2041714479419099</v>
      </c>
      <c r="U29" s="41">
        <v>0.8510470886703736</v>
      </c>
      <c r="V29" s="34">
        <f t="shared" si="13"/>
        <v>0.57230128643441569</v>
      </c>
      <c r="W29" s="34">
        <f t="shared" si="14"/>
        <v>0.42769871356558431</v>
      </c>
      <c r="X29" s="39">
        <f t="shared" si="15"/>
        <v>0.48640254704965702</v>
      </c>
      <c r="Y29" s="46">
        <f t="shared" si="16"/>
        <v>0.82305491120072105</v>
      </c>
      <c r="Z29" s="34">
        <f t="shared" si="17"/>
        <v>0.45185591750515103</v>
      </c>
      <c r="AA29" s="34">
        <f t="shared" si="18"/>
        <v>0.13172259513197945</v>
      </c>
      <c r="AB29" s="34">
        <f t="shared" si="19"/>
        <v>0.80133034046129836</v>
      </c>
      <c r="AC29" s="45">
        <v>0.5</v>
      </c>
      <c r="AD29" s="45">
        <v>0.9</v>
      </c>
      <c r="AE29" s="34">
        <f t="shared" si="20"/>
        <v>0.22017478159941875</v>
      </c>
      <c r="AF29" s="44">
        <f t="shared" si="21"/>
        <v>0.45261272097048727</v>
      </c>
      <c r="AG29" s="44">
        <f t="shared" si="22"/>
        <v>0.40278470616068146</v>
      </c>
      <c r="AH29" s="43">
        <v>1.1187172588808718</v>
      </c>
      <c r="AI29" s="42">
        <v>0.27735774588790391</v>
      </c>
      <c r="AJ29" s="40">
        <v>0.39416590027930748</v>
      </c>
      <c r="AK29" s="39">
        <v>1.0581479717085631</v>
      </c>
      <c r="AL29" s="42">
        <v>2.958067828197285E-2</v>
      </c>
      <c r="AM29" s="42">
        <v>1.8701839372616873E-2</v>
      </c>
      <c r="AN29" s="41">
        <v>0.43042627136719575</v>
      </c>
      <c r="AO29" s="39">
        <f t="shared" si="23"/>
        <v>2.1639765213216888</v>
      </c>
      <c r="AP29" s="39">
        <v>1.6564395685135062E-2</v>
      </c>
      <c r="AQ29" s="39">
        <v>0.23728211677012992</v>
      </c>
      <c r="AR29" s="39">
        <v>1.9101300088664239</v>
      </c>
      <c r="AS29" s="39">
        <f t="shared" si="24"/>
        <v>2.7498571021539933</v>
      </c>
      <c r="AT29" s="34">
        <v>3.4943980264288377</v>
      </c>
      <c r="AU29" s="34">
        <f t="shared" si="25"/>
        <v>1.4194355970468444</v>
      </c>
      <c r="AV29" s="34">
        <v>1.6076266702319577</v>
      </c>
      <c r="AW29" s="34">
        <f t="shared" si="26"/>
        <v>-0.1881910731851133</v>
      </c>
      <c r="AX29" s="34">
        <f t="shared" si="27"/>
        <v>1.1325816215801883</v>
      </c>
      <c r="AY29" s="34">
        <f t="shared" si="99"/>
        <v>2.3521675945068021</v>
      </c>
      <c r="AZ29" s="36">
        <f t="shared" si="29"/>
        <v>5.6411155027696829</v>
      </c>
      <c r="BA29" s="35">
        <f t="shared" si="30"/>
        <v>5.6488048746171247</v>
      </c>
      <c r="BB29" s="35">
        <f t="shared" si="31"/>
        <v>2.160271242503534</v>
      </c>
      <c r="BC29" s="35">
        <f t="shared" si="32"/>
        <v>1.3245571107919016</v>
      </c>
      <c r="BD29" s="35">
        <f t="shared" si="33"/>
        <v>2.1639765213216888</v>
      </c>
      <c r="BE29" s="35">
        <f t="shared" si="34"/>
        <v>1.104293045675671</v>
      </c>
      <c r="BF29" s="35">
        <f t="shared" si="35"/>
        <v>2.027523021818213</v>
      </c>
      <c r="BG29" s="40">
        <f t="shared" si="36"/>
        <v>2.5169888071232402</v>
      </c>
      <c r="BH29" s="34">
        <f t="shared" si="37"/>
        <v>5.9730724482562279</v>
      </c>
      <c r="BI29" s="34">
        <f t="shared" si="38"/>
        <v>5.9807618201036687</v>
      </c>
      <c r="BJ29" s="34">
        <f t="shared" si="39"/>
        <v>-7.6893718474408956E-3</v>
      </c>
      <c r="BK29" s="39">
        <v>0.36976810791531994</v>
      </c>
      <c r="BL29" s="39">
        <v>0.37745747976276073</v>
      </c>
      <c r="BM29" s="39">
        <v>0.2207756002966004</v>
      </c>
      <c r="BN29" s="34">
        <f t="shared" si="40"/>
        <v>-7.6893718474407846E-3</v>
      </c>
      <c r="BO29" s="36">
        <f t="shared" si="41"/>
        <v>0</v>
      </c>
      <c r="BP29" s="38">
        <v>5.8293065759547957</v>
      </c>
      <c r="BQ29" s="37">
        <f t="shared" si="42"/>
        <v>0</v>
      </c>
      <c r="BR29" s="34">
        <f t="shared" si="43"/>
        <v>1.0587658722251481</v>
      </c>
      <c r="BS29" s="34">
        <f t="shared" si="44"/>
        <v>6.3111939768940334E-2</v>
      </c>
      <c r="BT29" s="34">
        <f t="shared" si="45"/>
        <v>6.6820767957283117E-2</v>
      </c>
      <c r="BU29" s="34">
        <f t="shared" si="46"/>
        <v>0.1373301428650382</v>
      </c>
      <c r="BV29" s="34">
        <f t="shared" si="47"/>
        <v>0.11363311232395114</v>
      </c>
      <c r="BW29" s="34">
        <f t="shared" si="48"/>
        <v>0.74903674481101079</v>
      </c>
      <c r="BX29" s="34">
        <f t="shared" si="49"/>
        <v>0.18267962199344762</v>
      </c>
      <c r="BY29" s="34">
        <f t="shared" si="50"/>
        <v>1.2041714479419099</v>
      </c>
      <c r="BZ29" s="34">
        <f t="shared" si="51"/>
        <v>0.2207756002966004</v>
      </c>
      <c r="CA29" s="34">
        <f t="shared" si="52"/>
        <v>1.6076266702319577</v>
      </c>
      <c r="CB29" s="34">
        <f t="shared" si="53"/>
        <v>0</v>
      </c>
      <c r="CC29" s="36">
        <v>4.8522420543541491</v>
      </c>
      <c r="CD29" s="35">
        <f t="shared" si="54"/>
        <v>6.2652443673820044E-2</v>
      </c>
      <c r="CE29" s="34">
        <f t="shared" si="55"/>
        <v>4.5482372323519851</v>
      </c>
      <c r="CF29" s="34">
        <f t="shared" si="56"/>
        <v>2.0437452549132669</v>
      </c>
      <c r="CG29" s="34">
        <f t="shared" si="57"/>
        <v>3.4217188646618215</v>
      </c>
      <c r="CH29" s="34">
        <f t="shared" si="58"/>
        <v>1.1559283849955893</v>
      </c>
      <c r="CI29" s="34">
        <f t="shared" si="59"/>
        <v>0.76981617521185752</v>
      </c>
      <c r="CJ29" s="34">
        <f t="shared" si="60"/>
        <v>1.495974304454375</v>
      </c>
      <c r="CK29" s="34">
        <f t="shared" si="61"/>
        <v>0.9172268872231033</v>
      </c>
      <c r="CL29" s="34">
        <v>4.2118418164661557</v>
      </c>
      <c r="CM29" s="34">
        <f t="shared" si="62"/>
        <v>1.888622663495267</v>
      </c>
      <c r="CN29" s="34">
        <f t="shared" si="63"/>
        <v>3.1953614695342449</v>
      </c>
      <c r="CO29" s="34">
        <v>1.0607426058403349</v>
      </c>
      <c r="CP29" s="34">
        <v>0.71244333152342354</v>
      </c>
      <c r="CQ29" s="34">
        <v>1.4221755321704865</v>
      </c>
      <c r="CR29" s="34">
        <v>0.87214231656335606</v>
      </c>
      <c r="CS29" s="34">
        <v>0.33639541588582955</v>
      </c>
      <c r="CT29" s="34">
        <f t="shared" si="64"/>
        <v>0.15512259141800006</v>
      </c>
      <c r="CU29" s="34">
        <f t="shared" si="65"/>
        <v>0.22635739512757674</v>
      </c>
      <c r="CV29" s="34">
        <v>9.5185779155254446E-2</v>
      </c>
      <c r="CW29" s="34">
        <v>5.7372843688433997E-2</v>
      </c>
      <c r="CX29" s="34">
        <v>7.3798772283888328E-2</v>
      </c>
      <c r="CY29" s="34">
        <v>4.5084570659747247E-2</v>
      </c>
      <c r="CZ29" s="34">
        <v>0.30400482200216417</v>
      </c>
      <c r="DA29" s="34">
        <f t="shared" si="66"/>
        <v>0.8551005165867589</v>
      </c>
      <c r="DB29" s="34">
        <f t="shared" si="67"/>
        <v>0.25272788429196097</v>
      </c>
      <c r="DC29" s="34">
        <v>2.5799637211090291E-2</v>
      </c>
      <c r="DD29" s="34">
        <v>0.2269282470808707</v>
      </c>
      <c r="DE29" s="34">
        <v>0.80382357887655576</v>
      </c>
      <c r="DF29" s="34">
        <v>-0.56514625678727759</v>
      </c>
      <c r="DG29" s="34">
        <f t="shared" si="68"/>
        <v>1.2452006150593435</v>
      </c>
      <c r="DH29" s="34">
        <f t="shared" si="69"/>
        <v>5.0835726899235985</v>
      </c>
      <c r="DI29" s="34">
        <v>0.2308199990389698</v>
      </c>
      <c r="DJ29" s="34">
        <v>4.8527526908846284</v>
      </c>
      <c r="DK29" s="34">
        <v>6.8939195617702191</v>
      </c>
      <c r="DL29" s="34">
        <v>2.8486844697515736</v>
      </c>
      <c r="DM29" s="34">
        <f t="shared" si="70"/>
        <v>8.7580194388773815</v>
      </c>
      <c r="DN29" s="34">
        <f t="shared" si="71"/>
        <v>8.6149700278698784</v>
      </c>
      <c r="DO29" s="34">
        <f t="shared" si="72"/>
        <v>-7.8815590312815265E-2</v>
      </c>
      <c r="DP29" s="34">
        <v>0.56200338763154112</v>
      </c>
      <c r="DQ29" s="34">
        <v>0.64081897794435638</v>
      </c>
      <c r="DR29" s="34">
        <f t="shared" si="73"/>
        <v>4.1440463865593689</v>
      </c>
      <c r="DS29" s="34">
        <f t="shared" si="74"/>
        <v>2.0788787634741062</v>
      </c>
      <c r="DT29" s="34">
        <f t="shared" si="75"/>
        <v>7.4384353732081882E-2</v>
      </c>
      <c r="DU29" s="34">
        <f t="shared" si="76"/>
        <v>0.15463605330837091</v>
      </c>
      <c r="DV29" s="34">
        <f t="shared" si="77"/>
        <v>3.8293055968851508</v>
      </c>
      <c r="DW29" s="34">
        <f t="shared" si="78"/>
        <v>7.3215213685388733E-2</v>
      </c>
      <c r="DX29" s="34">
        <v>3.5489421693425496</v>
      </c>
      <c r="DY29" s="34">
        <v>3.5121387043051344</v>
      </c>
      <c r="DZ29" s="34">
        <v>2.0702365699962</v>
      </c>
      <c r="EA29" s="34">
        <v>0.49796804556081598</v>
      </c>
      <c r="EB29" s="34">
        <v>1.9398701798697506</v>
      </c>
      <c r="EC29" s="34">
        <v>3.6803465037415398E-2</v>
      </c>
      <c r="ED29" s="34">
        <v>1.5191628179003332E-2</v>
      </c>
      <c r="EE29" s="34">
        <v>8.6480827570850523E-3</v>
      </c>
      <c r="EF29" s="34">
        <v>3.0259919615497118E-2</v>
      </c>
      <c r="EG29" s="34">
        <v>0.28036342754260135</v>
      </c>
      <c r="EH29" s="34">
        <v>0.67436298996537403</v>
      </c>
      <c r="EI29" s="34">
        <v>0.94078981391159966</v>
      </c>
      <c r="EJ29" s="34">
        <v>0.54679025148882687</v>
      </c>
      <c r="EK29" s="34">
        <f t="shared" si="79"/>
        <v>0.14089380811728214</v>
      </c>
      <c r="EL29" s="34">
        <v>1.5965632198203978</v>
      </c>
      <c r="EM29" s="34">
        <v>0.61461651822267926</v>
      </c>
      <c r="EN29" s="34">
        <v>1.4556694117031157</v>
      </c>
      <c r="EO29" s="34">
        <v>0.54432252040040707</v>
      </c>
      <c r="EP29" s="34">
        <v>0.53542388577021427</v>
      </c>
      <c r="EQ29" s="34">
        <v>1.4640448946918623</v>
      </c>
      <c r="ER29" s="34">
        <v>7.877676219456224</v>
      </c>
      <c r="ES29" s="34">
        <v>6.949055210534576</v>
      </c>
      <c r="ET29" s="34">
        <f t="shared" si="80"/>
        <v>4.2238360828324399</v>
      </c>
      <c r="EU29" s="34">
        <f t="shared" si="81"/>
        <v>9.4659755615086496</v>
      </c>
      <c r="EV29" s="34">
        <f t="shared" si="82"/>
        <v>9.3250821616857245</v>
      </c>
      <c r="EW29" s="34">
        <f t="shared" si="83"/>
        <v>2.2077282306448947</v>
      </c>
      <c r="EX29" s="34">
        <f t="shared" si="84"/>
        <v>0.15610258295461171</v>
      </c>
      <c r="EY29" s="34">
        <f t="shared" si="85"/>
        <v>0.34463207926548278</v>
      </c>
      <c r="FA29" s="34">
        <v>5.1270000000000007</v>
      </c>
      <c r="FB29" s="34">
        <v>0.23469999999999999</v>
      </c>
      <c r="FC29" s="34">
        <v>5.3616999999999999</v>
      </c>
      <c r="FD29" s="34">
        <f t="shared" si="86"/>
        <v>4.3773430068821458E-2</v>
      </c>
      <c r="FE29" s="34">
        <v>-0.22260000000000002</v>
      </c>
      <c r="FF29" s="34">
        <v>3.0786000000000002</v>
      </c>
      <c r="FG29" s="34">
        <v>6.0205999999999991</v>
      </c>
      <c r="FH29" s="34">
        <v>0.72260000000000002</v>
      </c>
      <c r="FI29" s="34">
        <v>6.7432000000000007</v>
      </c>
      <c r="FJ29" s="34">
        <f t="shared" si="87"/>
        <v>0.10715980543362201</v>
      </c>
      <c r="FK29" s="34">
        <v>0.26489999999999997</v>
      </c>
      <c r="FL29" s="34">
        <v>0.55409999999999993</v>
      </c>
      <c r="FM29" s="34">
        <v>13.202199999999999</v>
      </c>
      <c r="FN29" s="34">
        <v>1.0456000000000001</v>
      </c>
      <c r="FO29" s="34">
        <v>10.5692</v>
      </c>
      <c r="FP29" s="34">
        <v>1.5874000000000001</v>
      </c>
      <c r="FQ29" s="34">
        <f t="shared" si="88"/>
        <v>2.0379111804022658</v>
      </c>
      <c r="FR29" s="34">
        <f t="shared" si="89"/>
        <v>4.1970277680992561E-2</v>
      </c>
      <c r="FS29" s="34">
        <f t="shared" si="90"/>
        <v>8.5531698130682426E-2</v>
      </c>
      <c r="FT29" s="34">
        <v>3.4895</v>
      </c>
      <c r="FU29" s="34">
        <v>0.26700000000000002</v>
      </c>
      <c r="FV29" s="34">
        <v>3.7565</v>
      </c>
      <c r="FW29" s="34">
        <f t="shared" si="91"/>
        <v>7.1076800212964197E-2</v>
      </c>
      <c r="FX29" s="34">
        <v>-2.4399999999999998E-2</v>
      </c>
      <c r="FY29" s="34">
        <v>1.3825000000000001</v>
      </c>
      <c r="FZ29" s="34">
        <v>7.4260999999999999</v>
      </c>
      <c r="GA29" s="34">
        <v>0.83349999999999991</v>
      </c>
      <c r="GB29" s="34">
        <v>5.8723000000000001</v>
      </c>
      <c r="GC29" s="34">
        <v>0.72030000000000005</v>
      </c>
      <c r="GD29" s="34">
        <f t="shared" si="92"/>
        <v>1.9641090745589675</v>
      </c>
      <c r="GE29" s="34">
        <f t="shared" si="93"/>
        <v>0.18616770579442776</v>
      </c>
      <c r="GF29" s="34">
        <f t="shared" si="94"/>
        <v>0.36565368034065965</v>
      </c>
      <c r="GG29" s="32">
        <v>2.1790578668841292</v>
      </c>
      <c r="GH29" s="32">
        <v>1.3015820736671031</v>
      </c>
      <c r="GI29" s="32">
        <f t="shared" si="96"/>
        <v>3.4806399405512325</v>
      </c>
      <c r="GJ29" s="32">
        <f t="shared" si="97"/>
        <v>0.37394907140580885</v>
      </c>
      <c r="GK29" s="32">
        <v>0.12508449711631123</v>
      </c>
      <c r="GL29" s="32">
        <v>1.0415701841437865</v>
      </c>
      <c r="GM29" s="32">
        <v>0.91648568702747546</v>
      </c>
    </row>
    <row r="30" spans="1:195" ht="15">
      <c r="A30" s="49">
        <v>2000</v>
      </c>
      <c r="B30" s="34">
        <f t="shared" si="0"/>
        <v>6.1206998476355547</v>
      </c>
      <c r="C30" s="34">
        <f t="shared" si="1"/>
        <v>6.1002488918964506</v>
      </c>
      <c r="D30" s="34">
        <f t="shared" si="2"/>
        <v>1.0350434620097659</v>
      </c>
      <c r="E30" s="34">
        <f t="shared" si="3"/>
        <v>1.9254210670722862</v>
      </c>
      <c r="F30" s="34">
        <f t="shared" si="4"/>
        <v>3.1397843628143987</v>
      </c>
      <c r="G30" s="39">
        <f t="shared" si="5"/>
        <v>2.0450955739103938E-2</v>
      </c>
      <c r="H30" s="36">
        <f t="shared" si="6"/>
        <v>3.586981313531866</v>
      </c>
      <c r="I30" s="47">
        <f t="shared" si="7"/>
        <v>0.50394755053597851</v>
      </c>
      <c r="J30" s="35">
        <f t="shared" si="8"/>
        <v>1.6540600114701294</v>
      </c>
      <c r="K30" s="42">
        <v>0.15613657461601371</v>
      </c>
      <c r="L30" s="42">
        <v>1.3253213749054069</v>
      </c>
      <c r="M30" s="42">
        <v>0.25758959550844657</v>
      </c>
      <c r="N30" s="41">
        <v>5.2484197995662119E-2</v>
      </c>
      <c r="O30" s="36">
        <f t="shared" si="9"/>
        <v>2.5337185341036883</v>
      </c>
      <c r="P30" s="47">
        <f t="shared" si="10"/>
        <v>0.53109591147378754</v>
      </c>
      <c r="Q30" s="35">
        <f t="shared" si="11"/>
        <v>0.27136105560215673</v>
      </c>
      <c r="R30" s="35">
        <f t="shared" si="12"/>
        <v>0.47304445141976892</v>
      </c>
      <c r="S30" s="42">
        <v>2.1207569461980036</v>
      </c>
      <c r="T30" s="42">
        <v>1.3176419485280166</v>
      </c>
      <c r="U30" s="41">
        <v>0.86253983059002837</v>
      </c>
      <c r="V30" s="34">
        <f t="shared" si="13"/>
        <v>0.58604104151872893</v>
      </c>
      <c r="W30" s="34">
        <f t="shared" si="14"/>
        <v>0.41395895848127101</v>
      </c>
      <c r="X30" s="39">
        <f t="shared" si="15"/>
        <v>0.48688540050043194</v>
      </c>
      <c r="Y30" s="46">
        <f t="shared" si="16"/>
        <v>0.85906404565585393</v>
      </c>
      <c r="Z30" s="34">
        <f t="shared" si="17"/>
        <v>0.45217321100626956</v>
      </c>
      <c r="AA30" s="34">
        <f t="shared" si="18"/>
        <v>0.16352490939102468</v>
      </c>
      <c r="AB30" s="34">
        <f t="shared" si="19"/>
        <v>0.84781072742636909</v>
      </c>
      <c r="AC30" s="45">
        <v>0.5</v>
      </c>
      <c r="AD30" s="45">
        <v>0.9</v>
      </c>
      <c r="AE30" s="34">
        <f t="shared" si="20"/>
        <v>0.21562512130453954</v>
      </c>
      <c r="AF30" s="44">
        <f t="shared" si="21"/>
        <v>0.43720898360334048</v>
      </c>
      <c r="AG30" s="44">
        <f t="shared" si="22"/>
        <v>0.39070893335920159</v>
      </c>
      <c r="AH30" s="43">
        <v>1.2804077754353296</v>
      </c>
      <c r="AI30" s="42">
        <v>0.22984414048717902</v>
      </c>
      <c r="AJ30" s="40">
        <v>0.41516915114977765</v>
      </c>
      <c r="AK30" s="39">
        <v>1.007895101071957</v>
      </c>
      <c r="AL30" s="42">
        <v>2.7148360937809E-2</v>
      </c>
      <c r="AM30" s="42">
        <v>2.0088112066394586E-2</v>
      </c>
      <c r="AN30" s="41">
        <v>0.45295633935337432</v>
      </c>
      <c r="AO30" s="39">
        <f t="shared" si="23"/>
        <v>2.1942080080467474</v>
      </c>
      <c r="AP30" s="39">
        <v>1.5762083177813694E-2</v>
      </c>
      <c r="AQ30" s="39">
        <v>0.19369775183870522</v>
      </c>
      <c r="AR30" s="39">
        <v>1.9847481730302285</v>
      </c>
      <c r="AS30" s="39">
        <f t="shared" si="24"/>
        <v>2.8901203527867869</v>
      </c>
      <c r="AT30" s="34">
        <v>3.5936185247510744</v>
      </c>
      <c r="AU30" s="34">
        <f t="shared" si="25"/>
        <v>1.4907098360824604</v>
      </c>
      <c r="AV30" s="34">
        <v>1.8071051648143281</v>
      </c>
      <c r="AW30" s="34">
        <f t="shared" si="26"/>
        <v>-0.31639532873186771</v>
      </c>
      <c r="AX30" s="34">
        <f t="shared" si="27"/>
        <v>1.2122447448011378</v>
      </c>
      <c r="AY30" s="34">
        <f t="shared" si="99"/>
        <v>2.5106033367786154</v>
      </c>
      <c r="AZ30" s="36">
        <f t="shared" si="29"/>
        <v>5.8043045189036873</v>
      </c>
      <c r="BA30" s="35">
        <f t="shared" si="30"/>
        <v>5.7838535631645822</v>
      </c>
      <c r="BB30" s="35">
        <f t="shared" si="31"/>
        <v>2.3141441366221214</v>
      </c>
      <c r="BC30" s="35">
        <f t="shared" si="32"/>
        <v>1.2755014184957132</v>
      </c>
      <c r="BD30" s="35">
        <f t="shared" si="33"/>
        <v>2.1942080080467474</v>
      </c>
      <c r="BE30" s="35">
        <f t="shared" si="34"/>
        <v>1.0508055451875797</v>
      </c>
      <c r="BF30" s="35">
        <f t="shared" si="35"/>
        <v>2.1191188189109913</v>
      </c>
      <c r="BG30" s="40">
        <f t="shared" si="36"/>
        <v>2.6139291990660114</v>
      </c>
      <c r="BH30" s="34">
        <f t="shared" si="37"/>
        <v>6.3361986738901974</v>
      </c>
      <c r="BI30" s="34">
        <f t="shared" si="38"/>
        <v>6.3157477181510933</v>
      </c>
      <c r="BJ30" s="34">
        <f t="shared" si="39"/>
        <v>2.045095573910416E-2</v>
      </c>
      <c r="BK30" s="39">
        <v>0.3996625390907842</v>
      </c>
      <c r="BL30" s="39">
        <v>0.37921158335168026</v>
      </c>
      <c r="BM30" s="39">
        <v>0.23187362077786486</v>
      </c>
      <c r="BN30" s="34">
        <f t="shared" si="40"/>
        <v>2.0450955739103938E-2</v>
      </c>
      <c r="BO30" s="36">
        <f t="shared" si="41"/>
        <v>0</v>
      </c>
      <c r="BP30" s="38">
        <v>6.1206998476355556</v>
      </c>
      <c r="BQ30" s="37">
        <f t="shared" si="42"/>
        <v>0</v>
      </c>
      <c r="BR30" s="34">
        <f t="shared" si="43"/>
        <v>1.0919618986161694</v>
      </c>
      <c r="BS30" s="34">
        <f t="shared" si="44"/>
        <v>6.0042230987448743E-2</v>
      </c>
      <c r="BT30" s="34">
        <f t="shared" si="45"/>
        <v>6.5563828546205127E-2</v>
      </c>
      <c r="BU30" s="34">
        <f t="shared" si="46"/>
        <v>0.1283121897345077</v>
      </c>
      <c r="BV30" s="34">
        <f t="shared" si="47"/>
        <v>0.14254267019092534</v>
      </c>
      <c r="BW30" s="34">
        <f t="shared" si="48"/>
        <v>0.72914514007456688</v>
      </c>
      <c r="BX30" s="34">
        <f t="shared" si="49"/>
        <v>0.25758959550844657</v>
      </c>
      <c r="BY30" s="34">
        <f t="shared" si="50"/>
        <v>1.3176419485280166</v>
      </c>
      <c r="BZ30" s="34">
        <f t="shared" si="51"/>
        <v>0.23187362077786486</v>
      </c>
      <c r="CA30" s="34">
        <f t="shared" si="52"/>
        <v>1.8071051648143281</v>
      </c>
      <c r="CB30" s="34">
        <f t="shared" si="53"/>
        <v>0</v>
      </c>
      <c r="CC30" s="36">
        <v>4.881473781169765</v>
      </c>
      <c r="CD30" s="35">
        <f t="shared" si="54"/>
        <v>7.2765579033704078E-2</v>
      </c>
      <c r="CE30" s="34">
        <f t="shared" si="55"/>
        <v>4.5262705149451019</v>
      </c>
      <c r="CF30" s="34">
        <f t="shared" si="56"/>
        <v>2.1202281351745818</v>
      </c>
      <c r="CG30" s="34">
        <f t="shared" si="57"/>
        <v>3.3430487792316184</v>
      </c>
      <c r="CH30" s="34">
        <f t="shared" si="58"/>
        <v>1.1204588188749458</v>
      </c>
      <c r="CI30" s="34">
        <f t="shared" si="59"/>
        <v>0.73848627785975995</v>
      </c>
      <c r="CJ30" s="34">
        <f t="shared" si="60"/>
        <v>1.4841036824969127</v>
      </c>
      <c r="CK30" s="34">
        <f t="shared" si="61"/>
        <v>0.93700639946109798</v>
      </c>
      <c r="CL30" s="34">
        <v>4.1878038033699365</v>
      </c>
      <c r="CM30" s="34">
        <f t="shared" si="62"/>
        <v>1.9608116088469743</v>
      </c>
      <c r="CN30" s="34">
        <f t="shared" si="63"/>
        <v>3.1197138179651986</v>
      </c>
      <c r="CO30" s="34">
        <v>1.0300976422722739</v>
      </c>
      <c r="CP30" s="34">
        <v>0.68033841662702166</v>
      </c>
      <c r="CQ30" s="34">
        <v>1.4092777590659034</v>
      </c>
      <c r="CR30" s="34">
        <v>0.89272162344223638</v>
      </c>
      <c r="CS30" s="34">
        <v>0.3384667115751655</v>
      </c>
      <c r="CT30" s="34">
        <f t="shared" si="64"/>
        <v>0.15941652632760742</v>
      </c>
      <c r="CU30" s="34">
        <f t="shared" si="65"/>
        <v>0.22333496126641966</v>
      </c>
      <c r="CV30" s="34">
        <v>9.0361176602672053E-2</v>
      </c>
      <c r="CW30" s="34">
        <v>5.8147861232738296E-2</v>
      </c>
      <c r="CX30" s="34">
        <v>7.48259234310093E-2</v>
      </c>
      <c r="CY30" s="34">
        <v>4.428477601886157E-2</v>
      </c>
      <c r="CZ30" s="34">
        <v>0.35520326622466281</v>
      </c>
      <c r="DA30" s="34">
        <f t="shared" si="66"/>
        <v>0.85158919863737181</v>
      </c>
      <c r="DB30" s="34">
        <f t="shared" si="67"/>
        <v>0.2497098910968901</v>
      </c>
      <c r="DC30" s="34">
        <v>2.4195071292242055E-2</v>
      </c>
      <c r="DD30" s="34">
        <v>0.22551481980464805</v>
      </c>
      <c r="DE30" s="34">
        <v>0.74609582350959913</v>
      </c>
      <c r="DF30" s="34">
        <v>-0.48429398226114312</v>
      </c>
      <c r="DG30" s="34">
        <f t="shared" si="68"/>
        <v>1.256134781632424</v>
      </c>
      <c r="DH30" s="34">
        <f t="shared" si="69"/>
        <v>5.2803733018973844</v>
      </c>
      <c r="DI30" s="34">
        <v>0.25267688335017402</v>
      </c>
      <c r="DJ30" s="34">
        <v>5.0276964185472099</v>
      </c>
      <c r="DK30" s="34">
        <v>7.0208020657909511</v>
      </c>
      <c r="DL30" s="34">
        <v>2.8806539238800943</v>
      </c>
      <c r="DM30" s="34">
        <f t="shared" si="70"/>
        <v>8.8731319722258934</v>
      </c>
      <c r="DN30" s="34">
        <f t="shared" si="71"/>
        <v>8.7039042887616489</v>
      </c>
      <c r="DO30" s="34">
        <f t="shared" si="72"/>
        <v>-8.908560682609179E-2</v>
      </c>
      <c r="DP30" s="34">
        <v>0.57472768608959246</v>
      </c>
      <c r="DQ30" s="34">
        <v>0.66381329291568425</v>
      </c>
      <c r="DR30" s="34">
        <f t="shared" si="73"/>
        <v>4.2279521154443778</v>
      </c>
      <c r="DS30" s="34">
        <f t="shared" si="74"/>
        <v>2.0586572532283345</v>
      </c>
      <c r="DT30" s="34">
        <f t="shared" si="75"/>
        <v>7.6266152624494044E-2</v>
      </c>
      <c r="DU30" s="34">
        <f t="shared" si="76"/>
        <v>0.15700586827623383</v>
      </c>
      <c r="DV30" s="34">
        <f t="shared" si="77"/>
        <v>4.0581445857540022</v>
      </c>
      <c r="DW30" s="34">
        <f t="shared" si="78"/>
        <v>8.1381451566205978E-2</v>
      </c>
      <c r="DX30" s="34">
        <v>3.7278868886998016</v>
      </c>
      <c r="DY30" s="34">
        <v>3.6898772955988393</v>
      </c>
      <c r="DZ30" s="34">
        <v>2.1806112450964146</v>
      </c>
      <c r="EA30" s="34">
        <v>0.50176263104323904</v>
      </c>
      <c r="EB30" s="34">
        <v>2.0110286815456635</v>
      </c>
      <c r="EC30" s="34">
        <v>3.8009593100962691E-2</v>
      </c>
      <c r="ED30" s="34">
        <v>1.6245703718252333E-2</v>
      </c>
      <c r="EE30" s="34">
        <v>8.9598874081455934E-3</v>
      </c>
      <c r="EF30" s="34">
        <v>3.0723776790855948E-2</v>
      </c>
      <c r="EG30" s="34">
        <v>0.33025769705420033</v>
      </c>
      <c r="EH30" s="34">
        <v>0.6869467701764953</v>
      </c>
      <c r="EI30" s="34">
        <v>0.90410901516650599</v>
      </c>
      <c r="EJ30" s="34">
        <v>0.54741994204421096</v>
      </c>
      <c r="EK30" s="34">
        <f t="shared" si="79"/>
        <v>0.14603944318596529</v>
      </c>
      <c r="EL30" s="34">
        <v>1.8524300102053119</v>
      </c>
      <c r="EM30" s="34">
        <v>0.77945425620691156</v>
      </c>
      <c r="EN30" s="34">
        <v>1.7063905670193467</v>
      </c>
      <c r="EO30" s="34">
        <v>0.66638040718073699</v>
      </c>
      <c r="EP30" s="34">
        <v>0.4871116066172449</v>
      </c>
      <c r="EQ30" s="34">
        <v>1.5154157499032335</v>
      </c>
      <c r="ER30" s="34">
        <v>8.5711714290373973</v>
      </c>
      <c r="ES30" s="34">
        <v>7.5428672857514085</v>
      </c>
      <c r="ET30" s="34">
        <f t="shared" si="80"/>
        <v>4.3992194688943957</v>
      </c>
      <c r="EU30" s="34">
        <f t="shared" si="81"/>
        <v>10.132039686132138</v>
      </c>
      <c r="EV30" s="34">
        <f t="shared" si="82"/>
        <v>9.986002962655288</v>
      </c>
      <c r="EW30" s="34">
        <f t="shared" si="83"/>
        <v>2.2699488018871112</v>
      </c>
      <c r="EX30" s="34">
        <f t="shared" si="84"/>
        <v>0.17087823560645288</v>
      </c>
      <c r="EY30" s="34">
        <f t="shared" si="85"/>
        <v>0.3878848461834512</v>
      </c>
      <c r="FA30" s="34">
        <v>5.2027000000000001</v>
      </c>
      <c r="FB30" s="34">
        <v>0.27029999999999998</v>
      </c>
      <c r="FC30" s="34">
        <v>5.4729999999999999</v>
      </c>
      <c r="FD30" s="34">
        <f t="shared" si="86"/>
        <v>4.9387904257262923E-2</v>
      </c>
      <c r="FE30" s="34">
        <v>-0.15670000000000001</v>
      </c>
      <c r="FF30" s="34">
        <v>3.286</v>
      </c>
      <c r="FG30" s="34">
        <v>5.9647000000000006</v>
      </c>
      <c r="FH30" s="34">
        <v>0.6351</v>
      </c>
      <c r="FI30" s="34">
        <v>6.5998000000000001</v>
      </c>
      <c r="FJ30" s="34">
        <f t="shared" si="87"/>
        <v>9.6230188793599805E-2</v>
      </c>
      <c r="FK30" s="34">
        <v>0.26280000000000003</v>
      </c>
      <c r="FL30" s="34">
        <v>0.55330000000000001</v>
      </c>
      <c r="FM30" s="34">
        <v>13.3849</v>
      </c>
      <c r="FN30" s="34">
        <v>1.0322</v>
      </c>
      <c r="FO30" s="34">
        <v>10.6419</v>
      </c>
      <c r="FP30" s="34">
        <v>1.7108000000000001</v>
      </c>
      <c r="FQ30" s="34">
        <f t="shared" si="88"/>
        <v>2.1121824207038031</v>
      </c>
      <c r="FR30" s="34">
        <f t="shared" si="89"/>
        <v>4.1337626728627036E-2</v>
      </c>
      <c r="FS30" s="34">
        <f t="shared" si="90"/>
        <v>8.7312608489821683E-2</v>
      </c>
      <c r="FT30" s="34">
        <v>3.5389999999999997</v>
      </c>
      <c r="FU30" s="34">
        <v>0.27050000000000002</v>
      </c>
      <c r="FV30" s="34">
        <v>3.8094999999999999</v>
      </c>
      <c r="FW30" s="34">
        <f t="shared" si="91"/>
        <v>7.1006693791836203E-2</v>
      </c>
      <c r="FX30" s="34">
        <v>-2.7000000000000003E-2</v>
      </c>
      <c r="FY30" s="34">
        <v>1.7430000000000001</v>
      </c>
      <c r="FZ30" s="34">
        <v>7.9801000000000011</v>
      </c>
      <c r="GA30" s="34">
        <v>0.85560000000000003</v>
      </c>
      <c r="GB30" s="34">
        <v>6.4107000000000003</v>
      </c>
      <c r="GC30" s="34">
        <v>0.71379999999999999</v>
      </c>
      <c r="GD30" s="34">
        <f t="shared" si="92"/>
        <v>2.0800469177635867</v>
      </c>
      <c r="GE30" s="34">
        <f t="shared" si="93"/>
        <v>0.21841831555995536</v>
      </c>
      <c r="GF30" s="34">
        <f t="shared" si="94"/>
        <v>0.45432034406359961</v>
      </c>
      <c r="GG30" s="32">
        <v>2.0446293592133684</v>
      </c>
      <c r="GH30" s="32">
        <v>1.2673584890693912</v>
      </c>
      <c r="GI30" s="32">
        <f t="shared" si="96"/>
        <v>3.3119878482827598</v>
      </c>
      <c r="GJ30" s="32">
        <f t="shared" si="97"/>
        <v>0.38265795260284752</v>
      </c>
      <c r="GK30" s="32">
        <v>0.18292826093854112</v>
      </c>
      <c r="GL30" s="32">
        <v>1.1619744899578006</v>
      </c>
      <c r="GM30" s="32">
        <v>0.97904622901925953</v>
      </c>
    </row>
    <row r="31" spans="1:195" ht="15">
      <c r="A31" s="49">
        <v>2001</v>
      </c>
      <c r="B31" s="34">
        <f t="shared" si="0"/>
        <v>6.034198958251805</v>
      </c>
      <c r="C31" s="34">
        <f t="shared" si="1"/>
        <v>6.0011857903060228</v>
      </c>
      <c r="D31" s="34">
        <f t="shared" si="2"/>
        <v>0.92819914206927023</v>
      </c>
      <c r="E31" s="34">
        <f t="shared" si="3"/>
        <v>1.9613286519750672</v>
      </c>
      <c r="F31" s="34">
        <f t="shared" si="4"/>
        <v>3.1116579962616853</v>
      </c>
      <c r="G31" s="39">
        <f t="shared" si="5"/>
        <v>3.3013167945782074E-2</v>
      </c>
      <c r="H31" s="36">
        <f t="shared" si="6"/>
        <v>3.6235374473774415</v>
      </c>
      <c r="I31" s="47">
        <f t="shared" si="7"/>
        <v>0.45213317544100851</v>
      </c>
      <c r="J31" s="35">
        <f t="shared" si="8"/>
        <v>1.7398679128785977</v>
      </c>
      <c r="K31" s="42">
        <v>0.14034110678357237</v>
      </c>
      <c r="L31" s="42">
        <v>1.3741034405797687</v>
      </c>
      <c r="M31" s="42">
        <v>0.30930062681842285</v>
      </c>
      <c r="N31" s="41">
        <v>8.2908188305505892E-2</v>
      </c>
      <c r="O31" s="36">
        <f t="shared" si="9"/>
        <v>2.4106615108743634</v>
      </c>
      <c r="P31" s="47">
        <f t="shared" si="10"/>
        <v>0.47606596662826178</v>
      </c>
      <c r="Q31" s="35">
        <f t="shared" si="11"/>
        <v>0.22146073909646966</v>
      </c>
      <c r="R31" s="35">
        <f t="shared" si="12"/>
        <v>0.5002205104788402</v>
      </c>
      <c r="S31" s="42">
        <v>2.0836503310410577</v>
      </c>
      <c r="T31" s="42">
        <v>1.2877173381056195</v>
      </c>
      <c r="U31" s="41">
        <v>0.87073603637026564</v>
      </c>
      <c r="V31" s="34">
        <f t="shared" si="13"/>
        <v>0.60050016123883876</v>
      </c>
      <c r="W31" s="34">
        <f t="shared" si="14"/>
        <v>0.3994998387611613</v>
      </c>
      <c r="X31" s="39">
        <f t="shared" si="15"/>
        <v>0.4871079437038161</v>
      </c>
      <c r="Y31" s="46">
        <f t="shared" si="16"/>
        <v>0.88708636929692652</v>
      </c>
      <c r="Z31" s="34">
        <f t="shared" si="17"/>
        <v>0.45522609020349403</v>
      </c>
      <c r="AA31" s="34">
        <f t="shared" si="18"/>
        <v>0.19367385565580275</v>
      </c>
      <c r="AB31" s="34">
        <f t="shared" si="19"/>
        <v>0.88362454080619279</v>
      </c>
      <c r="AC31" s="45">
        <v>0.5</v>
      </c>
      <c r="AD31" s="45">
        <v>0.9</v>
      </c>
      <c r="AE31" s="34">
        <f t="shared" si="20"/>
        <v>0.2114034452263106</v>
      </c>
      <c r="AF31" s="44">
        <f t="shared" si="21"/>
        <v>0.42135689044698643</v>
      </c>
      <c r="AG31" s="44">
        <f t="shared" ref="AG31:AG45" si="100">((1-AC31-0.1)*$AK31+(1-AD$31-0.1)*$AJ31+(1-AE31)*(1-AB31)*E31+AL31+R31+S31-U31)/B31</f>
        <v>0.37764278707533611</v>
      </c>
      <c r="AH31" s="43">
        <v>1.3666994420548533</v>
      </c>
      <c r="AI31" s="42">
        <v>0.17999757567160926</v>
      </c>
      <c r="AJ31" s="40">
        <v>0.41463163424860472</v>
      </c>
      <c r="AK31" s="39">
        <v>0.90426635088201701</v>
      </c>
      <c r="AL31" s="42">
        <v>2.3932791187253256E-2</v>
      </c>
      <c r="AM31" s="42">
        <v>3.0202514810041509E-2</v>
      </c>
      <c r="AN31" s="41">
        <v>0.4700179956687987</v>
      </c>
      <c r="AO31" s="39">
        <f t="shared" si="23"/>
        <v>2.1338194209037198</v>
      </c>
      <c r="AP31" s="39">
        <v>1.4135012315775687E-2</v>
      </c>
      <c r="AQ31" s="39">
        <v>0.15105198026976277</v>
      </c>
      <c r="AR31" s="39">
        <v>1.9686324283181815</v>
      </c>
      <c r="AS31" s="39">
        <f t="shared" si="24"/>
        <v>2.8541450428653339</v>
      </c>
      <c r="AT31" s="34">
        <v>3.4997122437577817</v>
      </c>
      <c r="AU31" s="34">
        <f t="shared" si="25"/>
        <v>1.4882522200112716</v>
      </c>
      <c r="AV31" s="34">
        <v>1.8255291781068255</v>
      </c>
      <c r="AW31" s="34">
        <f t="shared" si="26"/>
        <v>-0.33727695809555391</v>
      </c>
      <c r="AX31" s="34">
        <f t="shared" si="27"/>
        <v>1.2266262086227557</v>
      </c>
      <c r="AY31" s="34">
        <f t="shared" si="99"/>
        <v>2.4710963789992739</v>
      </c>
      <c r="AZ31" s="36">
        <f t="shared" si="29"/>
        <v>5.6969220001562508</v>
      </c>
      <c r="BA31" s="35">
        <f t="shared" si="30"/>
        <v>5.6639088322104705</v>
      </c>
      <c r="BB31" s="35">
        <f t="shared" si="31"/>
        <v>2.3323421951031786</v>
      </c>
      <c r="BC31" s="35">
        <f t="shared" si="32"/>
        <v>1.1977472162035716</v>
      </c>
      <c r="BD31" s="35">
        <f t="shared" si="33"/>
        <v>2.1338194209037198</v>
      </c>
      <c r="BE31" s="35">
        <f t="shared" si="34"/>
        <v>0.94233415438504609</v>
      </c>
      <c r="BF31" s="35">
        <f t="shared" si="35"/>
        <v>2.1123806322448302</v>
      </c>
      <c r="BG31" s="40">
        <f t="shared" si="36"/>
        <v>2.609194045580594</v>
      </c>
      <c r="BH31" s="34">
        <f t="shared" si="37"/>
        <v>6.3118988144861596</v>
      </c>
      <c r="BI31" s="34">
        <f t="shared" si="38"/>
        <v>6.2788856465403784</v>
      </c>
      <c r="BJ31" s="34">
        <f t="shared" si="39"/>
        <v>3.3013167945781241E-2</v>
      </c>
      <c r="BK31" s="39">
        <v>0.40711572361393222</v>
      </c>
      <c r="BL31" s="39">
        <v>0.37410255566815015</v>
      </c>
      <c r="BM31" s="39">
        <v>0.22851121318278347</v>
      </c>
      <c r="BN31" s="34">
        <f t="shared" si="40"/>
        <v>3.3013167945782074E-2</v>
      </c>
      <c r="BO31" s="36">
        <f t="shared" si="41"/>
        <v>0</v>
      </c>
      <c r="BP31" s="38">
        <v>6.034198958251805</v>
      </c>
      <c r="BQ31" s="37">
        <f t="shared" si="42"/>
        <v>0</v>
      </c>
      <c r="BR31" s="34">
        <f t="shared" si="43"/>
        <v>1.1085781626343549</v>
      </c>
      <c r="BS31" s="34">
        <f t="shared" si="44"/>
        <v>5.958104299514963E-2</v>
      </c>
      <c r="BT31" s="34">
        <f t="shared" si="45"/>
        <v>6.6050243171401485E-2</v>
      </c>
      <c r="BU31" s="34">
        <f t="shared" si="46"/>
        <v>0.12517532774784909</v>
      </c>
      <c r="BV31" s="34">
        <f t="shared" si="47"/>
        <v>0.16943066729789807</v>
      </c>
      <c r="BW31" s="34">
        <f t="shared" si="48"/>
        <v>0.70539400495425297</v>
      </c>
      <c r="BX31" s="34">
        <f t="shared" si="49"/>
        <v>0.30930062681842285</v>
      </c>
      <c r="BY31" s="34">
        <f t="shared" si="50"/>
        <v>1.2877173381056195</v>
      </c>
      <c r="BZ31" s="34">
        <f t="shared" si="51"/>
        <v>0.22851121318278347</v>
      </c>
      <c r="CA31" s="34">
        <f t="shared" si="52"/>
        <v>1.8255291781068255</v>
      </c>
      <c r="CB31" s="34">
        <f t="shared" si="53"/>
        <v>-4.4408920985006262E-16</v>
      </c>
      <c r="CC31" s="36">
        <v>4.7656911764900824</v>
      </c>
      <c r="CD31" s="35">
        <f t="shared" si="54"/>
        <v>8.0992430426203424E-2</v>
      </c>
      <c r="CE31" s="34">
        <f t="shared" si="55"/>
        <v>4.3797062654454368</v>
      </c>
      <c r="CF31" s="34">
        <f t="shared" si="56"/>
        <v>2.2738898808875718</v>
      </c>
      <c r="CG31" s="34">
        <f t="shared" si="57"/>
        <v>3.0950133555745674</v>
      </c>
      <c r="CH31" s="34">
        <f t="shared" si="58"/>
        <v>0.94545108889851204</v>
      </c>
      <c r="CI31" s="34">
        <f t="shared" si="59"/>
        <v>0.73264826612485967</v>
      </c>
      <c r="CJ31" s="34">
        <f t="shared" si="60"/>
        <v>1.4169140005511953</v>
      </c>
      <c r="CK31" s="34">
        <f t="shared" si="61"/>
        <v>0.9891969710167019</v>
      </c>
      <c r="CL31" s="34">
        <v>4.0431139698668179</v>
      </c>
      <c r="CM31" s="34">
        <f t="shared" si="62"/>
        <v>2.1088013631513611</v>
      </c>
      <c r="CN31" s="34">
        <f t="shared" si="63"/>
        <v>2.8782773956012004</v>
      </c>
      <c r="CO31" s="34">
        <v>0.86525472846530493</v>
      </c>
      <c r="CP31" s="34">
        <v>0.67440013594237569</v>
      </c>
      <c r="CQ31" s="34">
        <v>1.3386225311935196</v>
      </c>
      <c r="CR31" s="34">
        <v>0.94396478888574353</v>
      </c>
      <c r="CS31" s="34">
        <v>0.33659229557861914</v>
      </c>
      <c r="CT31" s="34">
        <f t="shared" si="64"/>
        <v>0.16508851773621067</v>
      </c>
      <c r="CU31" s="34">
        <f t="shared" si="65"/>
        <v>0.21673595997336681</v>
      </c>
      <c r="CV31" s="34">
        <v>8.0196360433207076E-2</v>
      </c>
      <c r="CW31" s="34">
        <v>5.824813018248394E-2</v>
      </c>
      <c r="CX31" s="34">
        <v>7.8291469357675794E-2</v>
      </c>
      <c r="CY31" s="34">
        <v>4.5232182130958344E-2</v>
      </c>
      <c r="CZ31" s="34">
        <v>0.38598491104464455</v>
      </c>
      <c r="DA31" s="34">
        <f t="shared" si="66"/>
        <v>0.88477315440853632</v>
      </c>
      <c r="DB31" s="34">
        <f t="shared" si="67"/>
        <v>0.25114082268144494</v>
      </c>
      <c r="DC31" s="34">
        <v>2.3116248938440432E-2</v>
      </c>
      <c r="DD31" s="34">
        <v>0.22802457374300453</v>
      </c>
      <c r="DE31" s="34">
        <v>0.74992906604533671</v>
      </c>
      <c r="DF31" s="34">
        <v>-0.21417949611305864</v>
      </c>
      <c r="DG31" s="34">
        <f t="shared" si="68"/>
        <v>1.2762835616140062</v>
      </c>
      <c r="DH31" s="34">
        <f t="shared" si="69"/>
        <v>5.4652689284236651</v>
      </c>
      <c r="DI31" s="34">
        <v>0.28184542603923957</v>
      </c>
      <c r="DJ31" s="34">
        <v>5.183423502384426</v>
      </c>
      <c r="DK31" s="34">
        <v>6.9557319861507301</v>
      </c>
      <c r="DL31" s="34">
        <v>2.6607220238224851</v>
      </c>
      <c r="DM31" s="34">
        <f t="shared" si="70"/>
        <v>8.811423106679678</v>
      </c>
      <c r="DN31" s="34">
        <f t="shared" si="71"/>
        <v>8.6948580232127686</v>
      </c>
      <c r="DO31" s="34">
        <f t="shared" si="72"/>
        <v>-0.13355263157894726</v>
      </c>
      <c r="DP31" s="34">
        <v>0.56632302985432137</v>
      </c>
      <c r="DQ31" s="34">
        <v>0.69987566143326863</v>
      </c>
      <c r="DR31" s="34">
        <f t="shared" si="73"/>
        <v>4.4349465969101143</v>
      </c>
      <c r="DS31" s="34">
        <f t="shared" si="74"/>
        <v>1.9605327444688039</v>
      </c>
      <c r="DT31" s="34">
        <f t="shared" si="75"/>
        <v>8.0493052280417005E-2</v>
      </c>
      <c r="DU31" s="34">
        <f t="shared" si="76"/>
        <v>0.15780926469799686</v>
      </c>
      <c r="DV31" s="34">
        <f t="shared" si="77"/>
        <v>4.1314925656616257</v>
      </c>
      <c r="DW31" s="34">
        <f t="shared" si="78"/>
        <v>7.9069308278392522E-2</v>
      </c>
      <c r="DX31" s="34">
        <v>3.8048183063374399</v>
      </c>
      <c r="DY31" s="34">
        <v>3.7653666377970154</v>
      </c>
      <c r="DZ31" s="34">
        <v>2.3183541998303672</v>
      </c>
      <c r="EA31" s="34">
        <v>0.51856220881483683</v>
      </c>
      <c r="EB31" s="34">
        <v>1.9655746467814854</v>
      </c>
      <c r="EC31" s="34">
        <v>3.9451668540424159E-2</v>
      </c>
      <c r="ED31" s="34">
        <v>1.7492966717284224E-2</v>
      </c>
      <c r="EE31" s="34">
        <v>9.3571606703634243E-3</v>
      </c>
      <c r="EF31" s="34">
        <v>3.1315862493503356E-2</v>
      </c>
      <c r="EG31" s="34">
        <v>0.32667425932418592</v>
      </c>
      <c r="EH31" s="34">
        <v>0.70796337496506134</v>
      </c>
      <c r="EI31" s="34">
        <v>0.89814235500229556</v>
      </c>
      <c r="EJ31" s="34">
        <v>0.51685323936142025</v>
      </c>
      <c r="EK31" s="34">
        <f t="shared" si="79"/>
        <v>0.17334213238808838</v>
      </c>
      <c r="EL31" s="34">
        <v>1.9531174252688854</v>
      </c>
      <c r="EM31" s="34">
        <v>0.78289393834412624</v>
      </c>
      <c r="EN31" s="34">
        <v>1.7797752928807971</v>
      </c>
      <c r="EO31" s="34">
        <v>0.62024008102190076</v>
      </c>
      <c r="EP31" s="34">
        <v>0.67465557231336859</v>
      </c>
      <c r="EQ31" s="34">
        <v>1.5889977132114432</v>
      </c>
      <c r="ER31" s="34">
        <v>8.4143392038996812</v>
      </c>
      <c r="ES31" s="34">
        <v>7.4999970630016071</v>
      </c>
      <c r="ET31" s="34">
        <f t="shared" si="80"/>
        <v>4.6328082547241554</v>
      </c>
      <c r="EU31" s="34">
        <f t="shared" si="81"/>
        <v>10.013740811638016</v>
      </c>
      <c r="EV31" s="34">
        <f t="shared" si="82"/>
        <v>9.8404009283871776</v>
      </c>
      <c r="EW31" s="34">
        <f t="shared" si="83"/>
        <v>2.1240682513360549</v>
      </c>
      <c r="EX31" s="34">
        <f t="shared" si="84"/>
        <v>0.18086410359018765</v>
      </c>
      <c r="EY31" s="34">
        <f t="shared" si="85"/>
        <v>0.38416770024227298</v>
      </c>
      <c r="FA31" s="34">
        <v>5.1840000000000002</v>
      </c>
      <c r="FB31" s="34">
        <v>0.33090000000000003</v>
      </c>
      <c r="FC31" s="34">
        <v>5.5148999999999999</v>
      </c>
      <c r="FD31" s="34">
        <f t="shared" si="86"/>
        <v>6.0001087961703753E-2</v>
      </c>
      <c r="FE31" s="34">
        <v>-0.11890000000000001</v>
      </c>
      <c r="FF31" s="34">
        <v>3.5372000000000003</v>
      </c>
      <c r="FG31" s="34">
        <v>5.8985000000000003</v>
      </c>
      <c r="FH31" s="34">
        <v>0.56430000000000002</v>
      </c>
      <c r="FI31" s="34">
        <v>6.4628999999999994</v>
      </c>
      <c r="FJ31" s="34">
        <f t="shared" si="87"/>
        <v>8.7313744603815635E-2</v>
      </c>
      <c r="FK31" s="34">
        <v>0.38369999999999999</v>
      </c>
      <c r="FL31" s="34">
        <v>0.53310000000000002</v>
      </c>
      <c r="FM31" s="34">
        <v>13.3598</v>
      </c>
      <c r="FN31" s="34">
        <v>1.0371999999999999</v>
      </c>
      <c r="FO31" s="34">
        <v>10.4658</v>
      </c>
      <c r="FP31" s="34">
        <v>1.8568</v>
      </c>
      <c r="FQ31" s="34">
        <f t="shared" si="88"/>
        <v>2.1976246874588763</v>
      </c>
      <c r="FR31" s="34">
        <f t="shared" si="89"/>
        <v>3.990329196544859E-2</v>
      </c>
      <c r="FS31" s="34">
        <f t="shared" si="90"/>
        <v>8.7692459534149253E-2</v>
      </c>
      <c r="FT31" s="34">
        <v>3.5510000000000002</v>
      </c>
      <c r="FU31" s="34">
        <v>0.25579999999999997</v>
      </c>
      <c r="FV31" s="34">
        <v>3.8069000000000002</v>
      </c>
      <c r="FW31" s="34">
        <f t="shared" si="91"/>
        <v>6.7193779715779237E-2</v>
      </c>
      <c r="FX31" s="34">
        <v>-3.0999999999999999E-3</v>
      </c>
      <c r="FY31" s="34">
        <v>1.9421999999999999</v>
      </c>
      <c r="FZ31" s="34">
        <v>8.1069000000000013</v>
      </c>
      <c r="GA31" s="34">
        <v>0.85199999999999998</v>
      </c>
      <c r="GB31" s="34">
        <v>6.5487000000000002</v>
      </c>
      <c r="GC31" s="34">
        <v>0.70620000000000005</v>
      </c>
      <c r="GD31" s="34">
        <f t="shared" si="92"/>
        <v>2.1277952755905516</v>
      </c>
      <c r="GE31" s="34">
        <f t="shared" si="93"/>
        <v>0.23957369648077559</v>
      </c>
      <c r="GF31" s="34">
        <f t="shared" si="94"/>
        <v>0.50976377952755902</v>
      </c>
      <c r="GG31" s="32">
        <v>2.093301528136617</v>
      </c>
      <c r="GH31" s="32">
        <v>1.4548350592875841</v>
      </c>
      <c r="GI31" s="32">
        <f t="shared" si="96"/>
        <v>3.5481365874242012</v>
      </c>
      <c r="GJ31" s="32">
        <f t="shared" si="97"/>
        <v>0.41002791844147507</v>
      </c>
      <c r="GK31" s="32">
        <v>0.28567508232711308</v>
      </c>
      <c r="GL31" s="32">
        <v>1.3604604437823429</v>
      </c>
      <c r="GM31" s="32">
        <v>1.0747853614552298</v>
      </c>
    </row>
    <row r="32" spans="1:195" ht="15">
      <c r="A32" s="49">
        <v>2002</v>
      </c>
      <c r="B32" s="34">
        <f t="shared" si="0"/>
        <v>5.9563532175536018</v>
      </c>
      <c r="C32" s="34">
        <f t="shared" si="1"/>
        <v>5.9057202079378204</v>
      </c>
      <c r="D32" s="34">
        <f t="shared" si="2"/>
        <v>0.82273450086961097</v>
      </c>
      <c r="E32" s="34">
        <f t="shared" si="3"/>
        <v>2.0381079479743689</v>
      </c>
      <c r="F32" s="34">
        <f t="shared" si="4"/>
        <v>3.0448777590938403</v>
      </c>
      <c r="G32" s="39">
        <f t="shared" si="5"/>
        <v>5.0633009615781377E-2</v>
      </c>
      <c r="H32" s="36">
        <f t="shared" si="6"/>
        <v>3.7711723545873888</v>
      </c>
      <c r="I32" s="47">
        <f t="shared" si="7"/>
        <v>0.44046722380029912</v>
      </c>
      <c r="J32" s="35">
        <f t="shared" si="8"/>
        <v>1.8667219980729137</v>
      </c>
      <c r="K32" s="42">
        <v>0.13004879157679228</v>
      </c>
      <c r="L32" s="42">
        <v>1.4497457922969663</v>
      </c>
      <c r="M32" s="42">
        <v>0.32692141955647264</v>
      </c>
      <c r="N32" s="41">
        <v>0.1158114511595829</v>
      </c>
      <c r="O32" s="36">
        <f t="shared" si="9"/>
        <v>2.1851808629662131</v>
      </c>
      <c r="P32" s="47">
        <f t="shared" si="10"/>
        <v>0.38226727706931185</v>
      </c>
      <c r="Q32" s="35">
        <f t="shared" si="11"/>
        <v>0.17138594990145511</v>
      </c>
      <c r="R32" s="35">
        <f t="shared" si="12"/>
        <v>0.53210955491637146</v>
      </c>
      <c r="S32" s="42">
        <v>1.9947164467255027</v>
      </c>
      <c r="T32" s="42">
        <v>1.1672591419464291</v>
      </c>
      <c r="U32" s="41">
        <v>0.8952983656464284</v>
      </c>
      <c r="V32" s="34">
        <f t="shared" si="13"/>
        <v>0.63313443928637392</v>
      </c>
      <c r="W32" s="34">
        <f t="shared" si="14"/>
        <v>0.36686556071362608</v>
      </c>
      <c r="X32" s="39">
        <f t="shared" si="15"/>
        <v>0.53536982262775612</v>
      </c>
      <c r="Y32" s="46">
        <f t="shared" si="16"/>
        <v>0.91590928730159171</v>
      </c>
      <c r="Z32" s="34">
        <f t="shared" si="17"/>
        <v>0.47293750275804852</v>
      </c>
      <c r="AA32" s="34">
        <f t="shared" si="18"/>
        <v>0.21879646140466655</v>
      </c>
      <c r="AB32" s="34">
        <f t="shared" si="19"/>
        <v>0.90750297701962912</v>
      </c>
      <c r="AC32" s="45">
        <v>0.54972631175827191</v>
      </c>
      <c r="AD32" s="45">
        <v>0.95117423177330951</v>
      </c>
      <c r="AE32" s="34">
        <f t="shared" si="20"/>
        <v>0.19249069735634933</v>
      </c>
      <c r="AF32" s="44">
        <f t="shared" si="21"/>
        <v>0.38690408071963878</v>
      </c>
      <c r="AG32" s="44">
        <f t="shared" si="100"/>
        <v>0.35019764536315368</v>
      </c>
      <c r="AH32" s="43">
        <v>1.4935603480139905</v>
      </c>
      <c r="AI32" s="42">
        <v>0.1522307797672742</v>
      </c>
      <c r="AJ32" s="40">
        <v>0.39231682019310438</v>
      </c>
      <c r="AK32" s="39">
        <v>0.80124821093515952</v>
      </c>
      <c r="AL32" s="42">
        <v>2.148628993445147E-2</v>
      </c>
      <c r="AM32" s="42">
        <v>5.318967054612523E-2</v>
      </c>
      <c r="AN32" s="41">
        <v>0.47891988437024624</v>
      </c>
      <c r="AO32" s="39">
        <f t="shared" si="23"/>
        <v>2.167750499875301</v>
      </c>
      <c r="AP32" s="39">
        <v>1.2528951789892551E-2</v>
      </c>
      <c r="AQ32" s="39">
        <v>0.11887818648112189</v>
      </c>
      <c r="AR32" s="39">
        <v>2.0363433616042865</v>
      </c>
      <c r="AS32" s="39">
        <f t="shared" si="24"/>
        <v>2.9358519733971993</v>
      </c>
      <c r="AT32" s="34">
        <v>3.5970487830597286</v>
      </c>
      <c r="AU32" s="34">
        <f t="shared" si="25"/>
        <v>1.5065536902127721</v>
      </c>
      <c r="AV32" s="34">
        <v>1.7215226029381472</v>
      </c>
      <c r="AW32" s="34">
        <f t="shared" si="26"/>
        <v>-0.21496891272537511</v>
      </c>
      <c r="AX32" s="34">
        <f t="shared" si="27"/>
        <v>1.1426891813560358</v>
      </c>
      <c r="AY32" s="34">
        <f t="shared" si="99"/>
        <v>2.3827194126006761</v>
      </c>
      <c r="AZ32" s="36">
        <f t="shared" si="29"/>
        <v>5.7413843048282267</v>
      </c>
      <c r="BA32" s="35">
        <f t="shared" si="30"/>
        <v>5.6907512952124453</v>
      </c>
      <c r="BB32" s="35">
        <f t="shared" si="31"/>
        <v>2.4372380134500053</v>
      </c>
      <c r="BC32" s="35">
        <f t="shared" si="32"/>
        <v>1.0857627818871385</v>
      </c>
      <c r="BD32" s="35">
        <f t="shared" si="33"/>
        <v>2.167750499875301</v>
      </c>
      <c r="BE32" s="35">
        <f t="shared" si="34"/>
        <v>0.83526345265950352</v>
      </c>
      <c r="BF32" s="35">
        <f t="shared" si="35"/>
        <v>2.1569861344554906</v>
      </c>
      <c r="BG32" s="40">
        <f t="shared" si="36"/>
        <v>2.6985017080974503</v>
      </c>
      <c r="BH32" s="34">
        <f t="shared" si="37"/>
        <v>6.3803142124196679</v>
      </c>
      <c r="BI32" s="34">
        <f t="shared" si="38"/>
        <v>6.3296812028038865</v>
      </c>
      <c r="BJ32" s="34">
        <f t="shared" si="39"/>
        <v>5.0633009615781432E-2</v>
      </c>
      <c r="BK32" s="39">
        <v>0.42394084843969193</v>
      </c>
      <c r="BL32" s="39">
        <v>0.37330783882391055</v>
      </c>
      <c r="BM32" s="39">
        <v>0.22734204143524506</v>
      </c>
      <c r="BN32" s="34">
        <f t="shared" si="40"/>
        <v>5.0633009615781377E-2</v>
      </c>
      <c r="BO32" s="36">
        <f t="shared" si="41"/>
        <v>0</v>
      </c>
      <c r="BP32" s="38">
        <v>5.9563532175536018</v>
      </c>
      <c r="BQ32" s="37">
        <f t="shared" si="42"/>
        <v>0</v>
      </c>
      <c r="BR32" s="34">
        <f t="shared" si="43"/>
        <v>1.1122751416195196</v>
      </c>
      <c r="BS32" s="34">
        <f t="shared" si="44"/>
        <v>5.897735239154616E-2</v>
      </c>
      <c r="BT32" s="34">
        <f t="shared" si="45"/>
        <v>6.5599042983651323E-2</v>
      </c>
      <c r="BU32" s="34">
        <f t="shared" si="46"/>
        <v>0.13205870259689717</v>
      </c>
      <c r="BV32" s="34">
        <f t="shared" si="47"/>
        <v>0.18990248457877415</v>
      </c>
      <c r="BW32" s="34">
        <f t="shared" si="48"/>
        <v>0.67803881282432843</v>
      </c>
      <c r="BX32" s="34">
        <f t="shared" si="49"/>
        <v>0.32692141955647264</v>
      </c>
      <c r="BY32" s="34">
        <f t="shared" si="50"/>
        <v>1.1672591419464291</v>
      </c>
      <c r="BZ32" s="34">
        <f t="shared" si="51"/>
        <v>0.22734204143524506</v>
      </c>
      <c r="CA32" s="34">
        <f t="shared" si="52"/>
        <v>1.7215226029381472</v>
      </c>
      <c r="CB32" s="34">
        <f t="shared" si="53"/>
        <v>0</v>
      </c>
      <c r="CC32" s="36">
        <v>4.5552561026085456</v>
      </c>
      <c r="CD32" s="35">
        <f t="shared" si="54"/>
        <v>8.2482400284852639E-2</v>
      </c>
      <c r="CE32" s="34">
        <f t="shared" si="55"/>
        <v>4.1795276453531685</v>
      </c>
      <c r="CF32" s="34">
        <f t="shared" si="56"/>
        <v>2.40092245252628</v>
      </c>
      <c r="CG32" s="34">
        <f t="shared" si="57"/>
        <v>2.8291943756007103</v>
      </c>
      <c r="CH32" s="34">
        <f t="shared" si="58"/>
        <v>0.76832201002560052</v>
      </c>
      <c r="CI32" s="34">
        <f t="shared" si="59"/>
        <v>0.73589856482160398</v>
      </c>
      <c r="CJ32" s="34">
        <f t="shared" si="60"/>
        <v>1.3249738007535061</v>
      </c>
      <c r="CK32" s="34">
        <f t="shared" si="61"/>
        <v>1.0505891827738219</v>
      </c>
      <c r="CL32" s="34">
        <v>3.85319559752151</v>
      </c>
      <c r="CM32" s="34">
        <f t="shared" si="62"/>
        <v>2.2326870337402509</v>
      </c>
      <c r="CN32" s="34">
        <f t="shared" si="63"/>
        <v>2.6236493000477905</v>
      </c>
      <c r="CO32" s="34">
        <v>0.70247798573475961</v>
      </c>
      <c r="CP32" s="34">
        <v>0.67754227692747648</v>
      </c>
      <c r="CQ32" s="34">
        <v>1.2436290373855545</v>
      </c>
      <c r="CR32" s="34">
        <v>1.0031407362665312</v>
      </c>
      <c r="CS32" s="34">
        <v>0.32633204783165848</v>
      </c>
      <c r="CT32" s="34">
        <f t="shared" si="64"/>
        <v>0.16823541878602921</v>
      </c>
      <c r="CU32" s="34">
        <f t="shared" si="65"/>
        <v>0.20554507555291987</v>
      </c>
      <c r="CV32" s="34">
        <v>6.5844024290840894E-2</v>
      </c>
      <c r="CW32" s="34">
        <v>5.8356287894127452E-2</v>
      </c>
      <c r="CX32" s="34">
        <v>8.1344763367951517E-2</v>
      </c>
      <c r="CY32" s="34">
        <v>4.7448446507290611E-2</v>
      </c>
      <c r="CZ32" s="34">
        <v>0.37572845725537585</v>
      </c>
      <c r="DA32" s="34">
        <f t="shared" si="66"/>
        <v>0.926704688604986</v>
      </c>
      <c r="DB32" s="34">
        <f t="shared" si="67"/>
        <v>0.25619245930824008</v>
      </c>
      <c r="DC32" s="34">
        <v>2.1836056714140389E-2</v>
      </c>
      <c r="DD32" s="34">
        <v>0.23435640259409968</v>
      </c>
      <c r="DE32" s="34">
        <v>0.80716869065785024</v>
      </c>
      <c r="DF32" s="34">
        <v>5.3625010596813724E-2</v>
      </c>
      <c r="DG32" s="34">
        <f t="shared" si="68"/>
        <v>1.2661907638182432</v>
      </c>
      <c r="DH32" s="34">
        <f t="shared" si="69"/>
        <v>5.5254823139199738</v>
      </c>
      <c r="DI32" s="34">
        <v>0.27063209986436082</v>
      </c>
      <c r="DJ32" s="34">
        <v>5.2548502140556126</v>
      </c>
      <c r="DK32" s="34">
        <v>6.7380480671414036</v>
      </c>
      <c r="DL32" s="34">
        <v>2.3366954899966093</v>
      </c>
      <c r="DM32" s="34">
        <f t="shared" si="70"/>
        <v>8.6108691488289253</v>
      </c>
      <c r="DN32" s="34">
        <f t="shared" si="71"/>
        <v>8.5958059405730758</v>
      </c>
      <c r="DO32" s="34">
        <f t="shared" si="72"/>
        <v>-0.15829862877246526</v>
      </c>
      <c r="DP32" s="34">
        <v>0.56290161919294679</v>
      </c>
      <c r="DQ32" s="34">
        <v>0.72120024796541204</v>
      </c>
      <c r="DR32" s="34">
        <f t="shared" si="73"/>
        <v>4.5938179049495087</v>
      </c>
      <c r="DS32" s="34">
        <f t="shared" si="74"/>
        <v>1.8711681913450928</v>
      </c>
      <c r="DT32" s="34">
        <f t="shared" si="75"/>
        <v>8.3901411101113127E-2</v>
      </c>
      <c r="DU32" s="34">
        <f t="shared" si="76"/>
        <v>0.15699365166137094</v>
      </c>
      <c r="DV32" s="34">
        <f t="shared" si="77"/>
        <v>4.2627849575612924</v>
      </c>
      <c r="DW32" s="34">
        <f t="shared" si="78"/>
        <v>7.5282796687381068E-2</v>
      </c>
      <c r="DX32" s="34">
        <v>3.9418705842791795</v>
      </c>
      <c r="DY32" s="34">
        <v>3.9007292238480193</v>
      </c>
      <c r="DZ32" s="34">
        <v>2.5281108227334155</v>
      </c>
      <c r="EA32" s="34">
        <v>0.54123921406433817</v>
      </c>
      <c r="EB32" s="34">
        <v>1.9138576151789422</v>
      </c>
      <c r="EC32" s="34">
        <v>4.1141360431160207E-2</v>
      </c>
      <c r="ED32" s="34">
        <v>1.9339703344184951E-2</v>
      </c>
      <c r="EE32" s="34">
        <v>9.756234199859529E-3</v>
      </c>
      <c r="EF32" s="34">
        <v>3.1557891286834783E-2</v>
      </c>
      <c r="EG32" s="34">
        <v>0.32091437328211309</v>
      </c>
      <c r="EH32" s="34">
        <v>0.74901873809375785</v>
      </c>
      <c r="EI32" s="34">
        <v>0.93456715882186014</v>
      </c>
      <c r="EJ32" s="34">
        <v>0.50646279401021543</v>
      </c>
      <c r="EK32" s="34">
        <f t="shared" si="79"/>
        <v>7.8650822362090533E-2</v>
      </c>
      <c r="EL32" s="34">
        <v>1.8681443684280341</v>
      </c>
      <c r="EM32" s="34">
        <v>0.59536684548453023</v>
      </c>
      <c r="EN32" s="34">
        <v>1.7894935460659436</v>
      </c>
      <c r="EO32" s="34">
        <v>0.51270737162307733</v>
      </c>
      <c r="EP32" s="34">
        <v>0.80613141132032506</v>
      </c>
      <c r="EQ32" s="34">
        <v>1.6937977516605482</v>
      </c>
      <c r="ER32" s="34">
        <v>8.0593932884760893</v>
      </c>
      <c r="ES32" s="34">
        <v>7.1717269481358663</v>
      </c>
      <c r="ET32" s="34">
        <f t="shared" si="80"/>
        <v>4.9902670158319067</v>
      </c>
      <c r="EU32" s="34">
        <f t="shared" si="81"/>
        <v>9.6236052486118595</v>
      </c>
      <c r="EV32" s="34">
        <f t="shared" si="82"/>
        <v>9.544955895562147</v>
      </c>
      <c r="EW32" s="34">
        <f t="shared" si="83"/>
        <v>1.9127144630297799</v>
      </c>
      <c r="EX32" s="34">
        <f t="shared" si="84"/>
        <v>0.18748054633735445</v>
      </c>
      <c r="EY32" s="34">
        <f t="shared" si="85"/>
        <v>0.35859675251618267</v>
      </c>
      <c r="FA32" s="34">
        <v>5.0617000000000001</v>
      </c>
      <c r="FB32" s="34">
        <v>0.34279999999999999</v>
      </c>
      <c r="FC32" s="34">
        <v>5.4045000000000005</v>
      </c>
      <c r="FD32" s="34">
        <f t="shared" si="86"/>
        <v>6.342862429456933E-2</v>
      </c>
      <c r="FE32" s="34">
        <v>-0.1166</v>
      </c>
      <c r="FF32" s="34">
        <v>3.4427999999999996</v>
      </c>
      <c r="FG32" s="34">
        <v>5.8380999999999998</v>
      </c>
      <c r="FH32" s="34">
        <v>0.47670000000000001</v>
      </c>
      <c r="FI32" s="34">
        <v>6.3147000000000002</v>
      </c>
      <c r="FJ32" s="34">
        <f t="shared" si="87"/>
        <v>7.5490522115064851E-2</v>
      </c>
      <c r="FK32" s="34">
        <v>0.44030000000000002</v>
      </c>
      <c r="FL32" s="34">
        <v>0.52170000000000005</v>
      </c>
      <c r="FM32" s="34">
        <v>13.367100000000001</v>
      </c>
      <c r="FN32" s="34">
        <v>1.0222</v>
      </c>
      <c r="FO32" s="34">
        <v>10.363800000000001</v>
      </c>
      <c r="FP32" s="34">
        <v>1.9811000000000001</v>
      </c>
      <c r="FQ32" s="34">
        <f t="shared" si="88"/>
        <v>2.2754834536293069</v>
      </c>
      <c r="FR32" s="34">
        <f t="shared" si="89"/>
        <v>3.9028659918755752E-2</v>
      </c>
      <c r="FS32" s="34">
        <f t="shared" si="90"/>
        <v>8.8809069862454043E-2</v>
      </c>
      <c r="FT32" s="34">
        <v>3.5987</v>
      </c>
      <c r="FU32" s="34">
        <v>0.2114</v>
      </c>
      <c r="FV32" s="34">
        <v>3.8100999999999998</v>
      </c>
      <c r="FW32" s="34">
        <f t="shared" si="91"/>
        <v>5.5484108028660668E-2</v>
      </c>
      <c r="FX32" s="34">
        <v>-1.3000000000000001E-2</v>
      </c>
      <c r="FY32" s="34">
        <v>2.0813999999999999</v>
      </c>
      <c r="FZ32" s="34">
        <v>8.0924999999999994</v>
      </c>
      <c r="GA32" s="34">
        <v>0.85589999999999999</v>
      </c>
      <c r="GB32" s="34">
        <v>6.5110000000000001</v>
      </c>
      <c r="GC32" s="34">
        <v>0.72560000000000002</v>
      </c>
      <c r="GD32" s="34">
        <f t="shared" si="92"/>
        <v>2.1167377259292199</v>
      </c>
      <c r="GE32" s="34">
        <f t="shared" si="93"/>
        <v>0.25720111214087121</v>
      </c>
      <c r="GF32" s="34">
        <f t="shared" si="94"/>
        <v>0.54442729721953398</v>
      </c>
      <c r="GG32" s="32">
        <v>2.1930141625153912</v>
      </c>
      <c r="GH32" s="32">
        <v>1.5625556835055607</v>
      </c>
      <c r="GI32" s="32">
        <f t="shared" si="96"/>
        <v>3.7555698460209519</v>
      </c>
      <c r="GJ32" s="32">
        <f t="shared" si="97"/>
        <v>0.41606353964128706</v>
      </c>
      <c r="GK32" s="32">
        <v>0.34329222097639317</v>
      </c>
      <c r="GL32" s="32">
        <v>1.463903451619746</v>
      </c>
      <c r="GM32" s="32">
        <v>1.1206112306433529</v>
      </c>
    </row>
    <row r="33" spans="1:195" ht="15">
      <c r="A33" s="49">
        <v>2003</v>
      </c>
      <c r="B33" s="34">
        <f t="shared" si="0"/>
        <v>5.977913825984448</v>
      </c>
      <c r="C33" s="34">
        <f t="shared" si="1"/>
        <v>5.8951376851157686</v>
      </c>
      <c r="D33" s="34">
        <f t="shared" si="2"/>
        <v>0.74820536476757438</v>
      </c>
      <c r="E33" s="34">
        <f t="shared" si="3"/>
        <v>2.1156318689997256</v>
      </c>
      <c r="F33" s="34">
        <f t="shared" si="4"/>
        <v>3.0313004513484683</v>
      </c>
      <c r="G33" s="39">
        <f t="shared" si="5"/>
        <v>8.2776140868679404E-2</v>
      </c>
      <c r="H33" s="36">
        <f t="shared" si="6"/>
        <v>3.9450045553674862</v>
      </c>
      <c r="I33" s="47">
        <f t="shared" si="7"/>
        <v>0.43638339714960545</v>
      </c>
      <c r="J33" s="35">
        <f t="shared" si="8"/>
        <v>1.9844200804757721</v>
      </c>
      <c r="K33" s="42">
        <v>0.1304767419591209</v>
      </c>
      <c r="L33" s="42">
        <v>1.550699029005316</v>
      </c>
      <c r="M33" s="42">
        <v>0.34813295710386033</v>
      </c>
      <c r="N33" s="41">
        <v>0.15697469322232815</v>
      </c>
      <c r="O33" s="36">
        <f t="shared" si="9"/>
        <v>2.0329092706169618</v>
      </c>
      <c r="P33" s="47">
        <f t="shared" si="10"/>
        <v>0.31182196761796893</v>
      </c>
      <c r="Q33" s="35">
        <f t="shared" si="11"/>
        <v>0.13121178852395354</v>
      </c>
      <c r="R33" s="35">
        <f t="shared" si="12"/>
        <v>0.54044034354792303</v>
      </c>
      <c r="S33" s="42">
        <v>1.9963838908783693</v>
      </c>
      <c r="T33" s="42">
        <v>1.0989959923158583</v>
      </c>
      <c r="U33" s="41">
        <v>0.94694871995125296</v>
      </c>
      <c r="V33" s="34">
        <f t="shared" si="13"/>
        <v>0.65992998062627972</v>
      </c>
      <c r="W33" s="34">
        <f t="shared" si="14"/>
        <v>0.34007001937372033</v>
      </c>
      <c r="X33" s="39">
        <f t="shared" si="15"/>
        <v>0.58324013392387986</v>
      </c>
      <c r="Y33" s="46">
        <f t="shared" si="16"/>
        <v>0.93797985819433194</v>
      </c>
      <c r="Z33" s="34">
        <f t="shared" si="17"/>
        <v>0.48945523098290727</v>
      </c>
      <c r="AA33" s="34">
        <f t="shared" si="18"/>
        <v>0.24056802764083843</v>
      </c>
      <c r="AB33" s="34">
        <f t="shared" si="19"/>
        <v>0.92467251945421258</v>
      </c>
      <c r="AC33" s="45">
        <v>0.59999999999999987</v>
      </c>
      <c r="AD33" s="45">
        <v>1</v>
      </c>
      <c r="AE33" s="34">
        <f t="shared" si="20"/>
        <v>0.17665981450196733</v>
      </c>
      <c r="AF33" s="44">
        <f t="shared" si="21"/>
        <v>0.35848869899171615</v>
      </c>
      <c r="AG33" s="44">
        <f t="shared" si="100"/>
        <v>0.32790347293147154</v>
      </c>
      <c r="AH33" s="43">
        <v>1.6106729469438301</v>
      </c>
      <c r="AI33" s="42">
        <v>0.13121178852395335</v>
      </c>
      <c r="AJ33" s="40">
        <v>0.37374713353194194</v>
      </c>
      <c r="AK33" s="39">
        <v>0.72730566191600921</v>
      </c>
      <c r="AL33" s="42">
        <v>2.0899702851565154E-2</v>
      </c>
      <c r="AM33" s="42">
        <v>9.9930588146613111E-2</v>
      </c>
      <c r="AN33" s="41">
        <v>0.44050975540130993</v>
      </c>
      <c r="AO33" s="39">
        <f t="shared" si="23"/>
        <v>2.2070395751924217</v>
      </c>
      <c r="AP33" s="39">
        <v>1.1393990326409762E-2</v>
      </c>
      <c r="AQ33" s="39">
        <v>0.10288127007362817</v>
      </c>
      <c r="AR33" s="39">
        <v>2.0927643147923836</v>
      </c>
      <c r="AS33" s="39">
        <f t="shared" si="24"/>
        <v>3.1182155397167479</v>
      </c>
      <c r="AT33" s="34">
        <v>3.7922893846046501</v>
      </c>
      <c r="AU33" s="34">
        <f t="shared" si="25"/>
        <v>1.5329657303045194</v>
      </c>
      <c r="AV33" s="34">
        <v>1.6863095209535224</v>
      </c>
      <c r="AW33" s="34">
        <f t="shared" si="26"/>
        <v>-0.15334379064900294</v>
      </c>
      <c r="AX33" s="34">
        <f t="shared" si="27"/>
        <v>1.1000308014834368</v>
      </c>
      <c r="AY33" s="34">
        <f t="shared" si="99"/>
        <v>2.3603833658414244</v>
      </c>
      <c r="AZ33" s="36">
        <f t="shared" si="29"/>
        <v>5.8245700353354453</v>
      </c>
      <c r="BA33" s="35">
        <f t="shared" si="30"/>
        <v>5.7417938944667659</v>
      </c>
      <c r="BB33" s="35">
        <f t="shared" si="31"/>
        <v>2.5512802195844988</v>
      </c>
      <c r="BC33" s="35">
        <f t="shared" si="32"/>
        <v>0.98347409968984545</v>
      </c>
      <c r="BD33" s="35">
        <f t="shared" si="33"/>
        <v>2.2070395751924217</v>
      </c>
      <c r="BE33" s="35">
        <f t="shared" si="34"/>
        <v>0.75959935509398413</v>
      </c>
      <c r="BF33" s="35">
        <f t="shared" si="35"/>
        <v>2.2185131390733539</v>
      </c>
      <c r="BG33" s="40">
        <f t="shared" si="36"/>
        <v>2.7636814002994274</v>
      </c>
      <c r="BH33" s="34">
        <f t="shared" si="37"/>
        <v>6.6652984596004332</v>
      </c>
      <c r="BI33" s="34">
        <f t="shared" si="38"/>
        <v>6.5825223187317539</v>
      </c>
      <c r="BJ33" s="34">
        <f t="shared" si="39"/>
        <v>8.2776140868679349E-2</v>
      </c>
      <c r="BK33" s="39">
        <v>0.46052349613552801</v>
      </c>
      <c r="BL33" s="39">
        <v>0.37774735526684861</v>
      </c>
      <c r="BM33" s="39">
        <v>0.2391805715338034</v>
      </c>
      <c r="BN33" s="34">
        <f t="shared" si="40"/>
        <v>8.2776140868679404E-2</v>
      </c>
      <c r="BO33" s="36">
        <f t="shared" si="41"/>
        <v>0</v>
      </c>
      <c r="BP33" s="38">
        <v>5.977913825984448</v>
      </c>
      <c r="BQ33" s="37">
        <f t="shared" si="42"/>
        <v>0</v>
      </c>
      <c r="BR33" s="34">
        <f t="shared" si="43"/>
        <v>1.1464226058471341</v>
      </c>
      <c r="BS33" s="34">
        <f t="shared" si="44"/>
        <v>5.738641465626336E-2</v>
      </c>
      <c r="BT33" s="34">
        <f t="shared" si="45"/>
        <v>6.5789083030457607E-2</v>
      </c>
      <c r="BU33" s="34">
        <f t="shared" si="46"/>
        <v>0.14183669638451601</v>
      </c>
      <c r="BV33" s="34">
        <f t="shared" si="47"/>
        <v>0.20644665334452292</v>
      </c>
      <c r="BW33" s="34">
        <f t="shared" si="48"/>
        <v>0.65171665027096093</v>
      </c>
      <c r="BX33" s="34">
        <f t="shared" si="49"/>
        <v>0.34813295710386033</v>
      </c>
      <c r="BY33" s="34">
        <f t="shared" si="50"/>
        <v>1.0989959923158583</v>
      </c>
      <c r="BZ33" s="34">
        <f t="shared" si="51"/>
        <v>0.2391805715338034</v>
      </c>
      <c r="CA33" s="34">
        <f t="shared" si="52"/>
        <v>1.6863095209535224</v>
      </c>
      <c r="CB33" s="34">
        <f t="shared" si="53"/>
        <v>0</v>
      </c>
      <c r="CC33" s="36">
        <v>4.5810866647123438</v>
      </c>
      <c r="CD33" s="35">
        <f t="shared" si="54"/>
        <v>7.8006455163139213E-2</v>
      </c>
      <c r="CE33" s="34">
        <f t="shared" si="55"/>
        <v>4.2237323332030057</v>
      </c>
      <c r="CF33" s="34">
        <f t="shared" si="56"/>
        <v>2.5132009184728616</v>
      </c>
      <c r="CG33" s="34">
        <f t="shared" si="57"/>
        <v>2.8193358793598149</v>
      </c>
      <c r="CH33" s="34">
        <f t="shared" si="58"/>
        <v>0.72965036410040118</v>
      </c>
      <c r="CI33" s="34">
        <f t="shared" si="59"/>
        <v>0.74840150139374151</v>
      </c>
      <c r="CJ33" s="34">
        <f t="shared" si="60"/>
        <v>1.3412840138656721</v>
      </c>
      <c r="CK33" s="34">
        <f t="shared" si="61"/>
        <v>1.1088044646296706</v>
      </c>
      <c r="CL33" s="34">
        <v>3.8936009472213748</v>
      </c>
      <c r="CM33" s="34">
        <f t="shared" si="62"/>
        <v>2.3405401350337587</v>
      </c>
      <c r="CN33" s="34">
        <f t="shared" si="63"/>
        <v>2.6129873647717079</v>
      </c>
      <c r="CO33" s="34">
        <v>0.66678938713755487</v>
      </c>
      <c r="CP33" s="34">
        <v>0.68823686573455634</v>
      </c>
      <c r="CQ33" s="34">
        <v>1.2579611118995966</v>
      </c>
      <c r="CR33" s="34">
        <v>1.0599265525840917</v>
      </c>
      <c r="CS33" s="34">
        <v>0.330131385981631</v>
      </c>
      <c r="CT33" s="34">
        <f t="shared" si="64"/>
        <v>0.17266078343910296</v>
      </c>
      <c r="CU33" s="34">
        <f t="shared" si="65"/>
        <v>0.20634851458810699</v>
      </c>
      <c r="CV33" s="34">
        <v>6.2860976962846302E-2</v>
      </c>
      <c r="CW33" s="34">
        <v>6.0164635659185152E-2</v>
      </c>
      <c r="CX33" s="34">
        <v>8.332290196607553E-2</v>
      </c>
      <c r="CY33" s="34">
        <v>4.8877912045578967E-2</v>
      </c>
      <c r="CZ33" s="34">
        <v>0.35735433150933843</v>
      </c>
      <c r="DA33" s="34">
        <f t="shared" si="66"/>
        <v>0.95079708408937524</v>
      </c>
      <c r="DB33" s="34">
        <f t="shared" si="67"/>
        <v>0.25274386164108592</v>
      </c>
      <c r="DC33" s="34">
        <v>2.1696285557875953E-2</v>
      </c>
      <c r="DD33" s="34">
        <v>0.23104757608320994</v>
      </c>
      <c r="DE33" s="34">
        <v>0.84618661422112273</v>
      </c>
      <c r="DF33" s="34">
        <v>9.7414336692279585E-2</v>
      </c>
      <c r="DG33" s="34">
        <f t="shared" si="68"/>
        <v>1.2529895987510393</v>
      </c>
      <c r="DH33" s="34">
        <f t="shared" si="69"/>
        <v>5.6128058028020513</v>
      </c>
      <c r="DI33" s="34">
        <v>0.25073361245716835</v>
      </c>
      <c r="DJ33" s="34">
        <v>5.3620721903448834</v>
      </c>
      <c r="DK33" s="34">
        <v>6.7683810648608107</v>
      </c>
      <c r="DL33" s="34">
        <v>2.3000699499199122</v>
      </c>
      <c r="DM33" s="34">
        <f t="shared" si="70"/>
        <v>8.6848855438029524</v>
      </c>
      <c r="DN33" s="34">
        <f t="shared" si="71"/>
        <v>8.7233721437116039</v>
      </c>
      <c r="DO33" s="34">
        <f t="shared" si="72"/>
        <v>-0.15919233186675041</v>
      </c>
      <c r="DP33" s="34">
        <v>0.61182280367389141</v>
      </c>
      <c r="DQ33" s="34">
        <v>0.77101513554064183</v>
      </c>
      <c r="DR33" s="34">
        <f t="shared" si="73"/>
        <v>4.7169876013132761</v>
      </c>
      <c r="DS33" s="34">
        <f t="shared" si="74"/>
        <v>1.84935235812002</v>
      </c>
      <c r="DT33" s="34">
        <f t="shared" si="75"/>
        <v>8.83849872318518E-2</v>
      </c>
      <c r="DU33" s="34">
        <f t="shared" si="76"/>
        <v>0.16345498455963298</v>
      </c>
      <c r="DV33" s="34">
        <f t="shared" si="77"/>
        <v>4.5543556998162398</v>
      </c>
      <c r="DW33" s="34">
        <f t="shared" si="78"/>
        <v>7.3231145243658952E-2</v>
      </c>
      <c r="DX33" s="34">
        <v>4.2208350160717103</v>
      </c>
      <c r="DY33" s="34">
        <v>4.177354342426935</v>
      </c>
      <c r="DZ33" s="34">
        <v>2.7990585969862871</v>
      </c>
      <c r="EA33" s="34">
        <v>0.55808312620741873</v>
      </c>
      <c r="EB33" s="34">
        <v>1.936378871648067</v>
      </c>
      <c r="EC33" s="34">
        <v>4.3480673644775557E-2</v>
      </c>
      <c r="ED33" s="34">
        <v>2.1699855516582944E-2</v>
      </c>
      <c r="EE33" s="34">
        <v>9.9994162004649698E-3</v>
      </c>
      <c r="EF33" s="34">
        <v>3.1780234328657585E-2</v>
      </c>
      <c r="EG33" s="34">
        <v>0.33352068374452903</v>
      </c>
      <c r="EH33" s="34">
        <v>0.80216506370493579</v>
      </c>
      <c r="EI33" s="34">
        <v>0.97881185024296291</v>
      </c>
      <c r="EJ33" s="34">
        <v>0.51016747028255627</v>
      </c>
      <c r="EK33" s="34">
        <f t="shared" si="79"/>
        <v>1.3078138684139429E-3</v>
      </c>
      <c r="EL33" s="34">
        <v>1.8423506277710244</v>
      </c>
      <c r="EM33" s="34">
        <v>0.52615245755127416</v>
      </c>
      <c r="EN33" s="34">
        <v>1.8410428139026105</v>
      </c>
      <c r="EO33" s="34">
        <v>0.48772238276054347</v>
      </c>
      <c r="EP33" s="34">
        <v>0.87152529774044152</v>
      </c>
      <c r="EQ33" s="34">
        <v>1.8016493101542694</v>
      </c>
      <c r="ER33" s="34">
        <v>8.0369918225686234</v>
      </c>
      <c r="ES33" s="34">
        <v>7.106867810154796</v>
      </c>
      <c r="ET33" s="34">
        <f t="shared" si="80"/>
        <v>5.4245728263620752</v>
      </c>
      <c r="EU33" s="34">
        <f t="shared" si="81"/>
        <v>9.5851943864140772</v>
      </c>
      <c r="EV33" s="34">
        <f t="shared" si="82"/>
        <v>9.5838862152194704</v>
      </c>
      <c r="EW33" s="34">
        <f t="shared" si="83"/>
        <v>1.7667540877401748</v>
      </c>
      <c r="EX33" s="34">
        <f t="shared" si="84"/>
        <v>0.1920977328569474</v>
      </c>
      <c r="EY33" s="34">
        <f t="shared" si="85"/>
        <v>0.33938945477063193</v>
      </c>
      <c r="FA33" s="34">
        <v>5.0693000000000001</v>
      </c>
      <c r="FB33" s="34">
        <v>0.32780000000000004</v>
      </c>
      <c r="FC33" s="34">
        <v>5.3972000000000007</v>
      </c>
      <c r="FD33" s="34">
        <f t="shared" si="86"/>
        <v>6.0735196027569847E-2</v>
      </c>
      <c r="FE33" s="34">
        <v>-7.6499999999999999E-2</v>
      </c>
      <c r="FF33" s="34">
        <v>3.3785000000000003</v>
      </c>
      <c r="FG33" s="34">
        <v>5.8071000000000002</v>
      </c>
      <c r="FH33" s="34">
        <v>0.41049999999999998</v>
      </c>
      <c r="FI33" s="34">
        <v>6.2176</v>
      </c>
      <c r="FJ33" s="34">
        <f t="shared" si="87"/>
        <v>6.6022259392691712E-2</v>
      </c>
      <c r="FK33" s="34">
        <v>0.43130000000000002</v>
      </c>
      <c r="FL33" s="34">
        <v>0.54380000000000006</v>
      </c>
      <c r="FM33" s="34">
        <v>13.507100000000001</v>
      </c>
      <c r="FN33" s="34">
        <v>1.0021</v>
      </c>
      <c r="FO33" s="34">
        <v>10.4428</v>
      </c>
      <c r="FP33" s="34">
        <v>2.0621999999999998</v>
      </c>
      <c r="FQ33" s="34">
        <f t="shared" si="88"/>
        <v>2.3343241795275049</v>
      </c>
      <c r="FR33" s="34">
        <f t="shared" si="89"/>
        <v>4.0260307541959417E-2</v>
      </c>
      <c r="FS33" s="34">
        <f t="shared" si="90"/>
        <v>9.3980609370409432E-2</v>
      </c>
      <c r="FT33" s="34">
        <v>3.6830000000000003</v>
      </c>
      <c r="FU33" s="34">
        <v>0.1656</v>
      </c>
      <c r="FV33" s="34">
        <v>3.8486000000000002</v>
      </c>
      <c r="FW33" s="34">
        <f t="shared" si="91"/>
        <v>4.3028633788910246E-2</v>
      </c>
      <c r="FX33" s="34">
        <v>-5.2999999999999999E-2</v>
      </c>
      <c r="FY33" s="34">
        <v>2.1766999999999999</v>
      </c>
      <c r="FZ33" s="34">
        <v>8.1163000000000007</v>
      </c>
      <c r="GA33" s="34">
        <v>0.85819999999999996</v>
      </c>
      <c r="GB33" s="34">
        <v>6.4958</v>
      </c>
      <c r="GC33" s="34">
        <v>0.76230000000000009</v>
      </c>
      <c r="GD33" s="34">
        <f t="shared" si="92"/>
        <v>2.0802491285626412</v>
      </c>
      <c r="GE33" s="34">
        <f t="shared" si="93"/>
        <v>0.26818870667668759</v>
      </c>
      <c r="GF33" s="34">
        <f t="shared" si="94"/>
        <v>0.55789932335452119</v>
      </c>
      <c r="GG33" s="32">
        <v>2.1719896911896988</v>
      </c>
      <c r="GH33" s="32">
        <v>1.5890367062831126</v>
      </c>
      <c r="GI33" s="32">
        <f t="shared" si="96"/>
        <v>3.7610263974728113</v>
      </c>
      <c r="GJ33" s="32">
        <f t="shared" si="97"/>
        <v>0.42250081183978178</v>
      </c>
      <c r="GK33" s="32">
        <v>0.40664439629577065</v>
      </c>
      <c r="GL33" s="32">
        <v>1.6071997555231776</v>
      </c>
      <c r="GM33" s="32">
        <v>1.200555359227407</v>
      </c>
    </row>
    <row r="34" spans="1:195" ht="15">
      <c r="A34" s="49">
        <v>2004</v>
      </c>
      <c r="B34" s="34">
        <f t="shared" si="0"/>
        <v>6.0138242162302671</v>
      </c>
      <c r="C34" s="34">
        <f t="shared" si="1"/>
        <v>5.8930224477791686</v>
      </c>
      <c r="D34" s="34">
        <f t="shared" si="2"/>
        <v>0.68899807816724834</v>
      </c>
      <c r="E34" s="34">
        <f t="shared" si="3"/>
        <v>2.1801231001231738</v>
      </c>
      <c r="F34" s="34">
        <f t="shared" si="4"/>
        <v>3.0239012694887468</v>
      </c>
      <c r="G34" s="39">
        <f t="shared" si="5"/>
        <v>0.12080176845109813</v>
      </c>
      <c r="H34" s="36">
        <f t="shared" si="6"/>
        <v>4.0095586513209973</v>
      </c>
      <c r="I34" s="47">
        <f t="shared" si="7"/>
        <v>0.40176196003121856</v>
      </c>
      <c r="J34" s="35">
        <f t="shared" si="8"/>
        <v>2.0596495729643163</v>
      </c>
      <c r="K34" s="42">
        <v>0.12785172703365522</v>
      </c>
      <c r="L34" s="42">
        <v>1.6082057793740443</v>
      </c>
      <c r="M34" s="42">
        <v>0.39540715944984806</v>
      </c>
      <c r="N34" s="41">
        <v>0.18791038808223681</v>
      </c>
      <c r="O34" s="36">
        <f t="shared" si="9"/>
        <v>2.0042655649092698</v>
      </c>
      <c r="P34" s="47">
        <f t="shared" si="10"/>
        <v>0.28723611813602978</v>
      </c>
      <c r="Q34" s="35">
        <f t="shared" si="11"/>
        <v>0.12047352715885744</v>
      </c>
      <c r="R34" s="35">
        <f t="shared" si="12"/>
        <v>0.55480012224828001</v>
      </c>
      <c r="S34" s="42">
        <v>2.0216689590012367</v>
      </c>
      <c r="T34" s="42">
        <v>1.0883576422935666</v>
      </c>
      <c r="U34" s="41">
        <v>0.97991316163513464</v>
      </c>
      <c r="V34" s="34">
        <f t="shared" si="13"/>
        <v>0.66672361997211271</v>
      </c>
      <c r="W34" s="34">
        <f t="shared" si="14"/>
        <v>0.33327638002788729</v>
      </c>
      <c r="X34" s="39">
        <f t="shared" si="15"/>
        <v>0.58311042187507278</v>
      </c>
      <c r="Y34" s="46">
        <f t="shared" si="16"/>
        <v>0.94474003456407996</v>
      </c>
      <c r="Z34" s="34">
        <f t="shared" si="17"/>
        <v>0.49230312040518887</v>
      </c>
      <c r="AA34" s="34">
        <f t="shared" si="18"/>
        <v>0.26648910864123954</v>
      </c>
      <c r="AB34" s="34">
        <f t="shared" si="19"/>
        <v>0.93451167760149423</v>
      </c>
      <c r="AC34" s="45">
        <v>0.60000000000000009</v>
      </c>
      <c r="AD34" s="45">
        <v>1</v>
      </c>
      <c r="AE34" s="34">
        <f t="shared" si="20"/>
        <v>0.156185967023933</v>
      </c>
      <c r="AF34" s="44">
        <f t="shared" si="21"/>
        <v>0.35007281213204716</v>
      </c>
      <c r="AG34" s="44">
        <f t="shared" si="100"/>
        <v>0.32214197964232966</v>
      </c>
      <c r="AH34" s="43">
        <v>1.7191449383403636</v>
      </c>
      <c r="AI34" s="42">
        <v>0.1204735271588576</v>
      </c>
      <c r="AJ34" s="40">
        <v>0.34050463462395258</v>
      </c>
      <c r="AK34" s="39">
        <v>0.66960326671869752</v>
      </c>
      <c r="AL34" s="42">
        <v>1.9394811448550802E-2</v>
      </c>
      <c r="AM34" s="42">
        <v>0.12954441641259559</v>
      </c>
      <c r="AN34" s="41">
        <v>0.42525570583568439</v>
      </c>
      <c r="AO34" s="39">
        <f t="shared" si="23"/>
        <v>2.2379369214021376</v>
      </c>
      <c r="AP34" s="39">
        <v>1.0492356520313426E-2</v>
      </c>
      <c r="AQ34" s="39">
        <v>0.10172200810251433</v>
      </c>
      <c r="AR34" s="39">
        <v>2.1257225567793099</v>
      </c>
      <c r="AS34" s="39">
        <f t="shared" si="24"/>
        <v>3.4213700029121026</v>
      </c>
      <c r="AT34" s="34">
        <v>4.0370423769044184</v>
      </c>
      <c r="AU34" s="34">
        <f t="shared" si="25"/>
        <v>1.6222645474098218</v>
      </c>
      <c r="AV34" s="34">
        <v>1.7255770462144959</v>
      </c>
      <c r="AW34" s="34">
        <f t="shared" si="26"/>
        <v>-0.10331249880467408</v>
      </c>
      <c r="AX34" s="34">
        <f t="shared" si="27"/>
        <v>1.0636841253602116</v>
      </c>
      <c r="AY34" s="34">
        <f t="shared" si="99"/>
        <v>2.3412494202068119</v>
      </c>
      <c r="AZ34" s="36">
        <f t="shared" si="29"/>
        <v>5.9105117174255932</v>
      </c>
      <c r="BA34" s="35">
        <f t="shared" si="30"/>
        <v>5.7897099489744956</v>
      </c>
      <c r="BB34" s="35">
        <f t="shared" si="31"/>
        <v>2.5892632600291901</v>
      </c>
      <c r="BC34" s="35">
        <f t="shared" si="32"/>
        <v>0.9625097675431673</v>
      </c>
      <c r="BD34" s="35">
        <f t="shared" si="33"/>
        <v>2.2379369214021376</v>
      </c>
      <c r="BE34" s="35">
        <f t="shared" si="34"/>
        <v>0.69949043468756178</v>
      </c>
      <c r="BF34" s="35">
        <f t="shared" si="35"/>
        <v>2.2818451082256881</v>
      </c>
      <c r="BG34" s="40">
        <f t="shared" si="36"/>
        <v>2.8083744060612452</v>
      </c>
      <c r="BH34" s="34">
        <f t="shared" si="37"/>
        <v>7.051244741287384</v>
      </c>
      <c r="BI34" s="34">
        <f t="shared" si="38"/>
        <v>6.9304429728362855</v>
      </c>
      <c r="BJ34" s="34">
        <f t="shared" si="39"/>
        <v>0.12080176845109847</v>
      </c>
      <c r="BK34" s="39">
        <v>0.49764178785446528</v>
      </c>
      <c r="BL34" s="39">
        <v>0.37684001940336714</v>
      </c>
      <c r="BM34" s="39">
        <v>0.24181224447108129</v>
      </c>
      <c r="BN34" s="34">
        <f t="shared" si="40"/>
        <v>0.12080176845109813</v>
      </c>
      <c r="BO34" s="36">
        <f t="shared" si="41"/>
        <v>0</v>
      </c>
      <c r="BP34" s="38">
        <v>6.0138242162302671</v>
      </c>
      <c r="BQ34" s="37">
        <f t="shared" si="42"/>
        <v>0</v>
      </c>
      <c r="BR34" s="34">
        <f t="shared" si="43"/>
        <v>1.1970276635470907</v>
      </c>
      <c r="BS34" s="34">
        <f t="shared" si="44"/>
        <v>5.4374593497180927E-2</v>
      </c>
      <c r="BT34" s="34">
        <f t="shared" si="45"/>
        <v>6.5087892610253315E-2</v>
      </c>
      <c r="BU34" s="34">
        <f t="shared" si="46"/>
        <v>0.14013413368099653</v>
      </c>
      <c r="BV34" s="34">
        <f t="shared" si="47"/>
        <v>0.22914488826637847</v>
      </c>
      <c r="BW34" s="34">
        <f t="shared" si="48"/>
        <v>0.63072097805262506</v>
      </c>
      <c r="BX34" s="34">
        <f t="shared" si="49"/>
        <v>0.39540715944984806</v>
      </c>
      <c r="BY34" s="34">
        <f t="shared" si="50"/>
        <v>1.0883576422935666</v>
      </c>
      <c r="BZ34" s="34">
        <f t="shared" si="51"/>
        <v>0.24181224447108129</v>
      </c>
      <c r="CA34" s="34">
        <f t="shared" si="52"/>
        <v>1.7255770462144959</v>
      </c>
      <c r="CB34" s="34">
        <f t="shared" si="53"/>
        <v>0</v>
      </c>
      <c r="CC34" s="36">
        <v>4.8780770600438883</v>
      </c>
      <c r="CD34" s="35">
        <f t="shared" si="54"/>
        <v>6.7865001323737281E-2</v>
      </c>
      <c r="CE34" s="34">
        <f t="shared" si="55"/>
        <v>4.5470263539067188</v>
      </c>
      <c r="CF34" s="34">
        <f t="shared" si="56"/>
        <v>2.6704376760997635</v>
      </c>
      <c r="CG34" s="34">
        <f t="shared" si="57"/>
        <v>3.0343609268558978</v>
      </c>
      <c r="CH34" s="34">
        <f t="shared" si="58"/>
        <v>0.8060256034936677</v>
      </c>
      <c r="CI34" s="34">
        <f t="shared" si="59"/>
        <v>0.80384416092264277</v>
      </c>
      <c r="CJ34" s="34">
        <f t="shared" si="60"/>
        <v>1.4244911624395868</v>
      </c>
      <c r="CK34" s="34">
        <f t="shared" si="61"/>
        <v>1.1577722490489426</v>
      </c>
      <c r="CL34" s="34">
        <v>4.1928954318676723</v>
      </c>
      <c r="CM34" s="34">
        <f t="shared" si="62"/>
        <v>2.4871552713715142</v>
      </c>
      <c r="CN34" s="34">
        <f t="shared" si="63"/>
        <v>2.8144010907772534</v>
      </c>
      <c r="CO34" s="34">
        <v>0.73663631860910561</v>
      </c>
      <c r="CP34" s="34">
        <v>0.74284906288336161</v>
      </c>
      <c r="CQ34" s="34">
        <v>1.3349157092847859</v>
      </c>
      <c r="CR34" s="34">
        <v>1.1086609302810955</v>
      </c>
      <c r="CS34" s="34">
        <v>0.35413092203904617</v>
      </c>
      <c r="CT34" s="34">
        <f t="shared" si="64"/>
        <v>0.18328240472824908</v>
      </c>
      <c r="CU34" s="34">
        <f t="shared" si="65"/>
        <v>0.21995983607864425</v>
      </c>
      <c r="CV34" s="34">
        <v>6.93892848845621E-2</v>
      </c>
      <c r="CW34" s="34">
        <v>6.0995098039281138E-2</v>
      </c>
      <c r="CX34" s="34">
        <v>8.9575453154801005E-2</v>
      </c>
      <c r="CY34" s="34">
        <v>4.9111318767847148E-2</v>
      </c>
      <c r="CZ34" s="34">
        <v>0.33105070613717091</v>
      </c>
      <c r="DA34" s="34">
        <f t="shared" si="66"/>
        <v>0.97321347212489484</v>
      </c>
      <c r="DB34" s="34">
        <f t="shared" si="67"/>
        <v>0.24789714350767017</v>
      </c>
      <c r="DC34" s="34">
        <v>2.3154189869935206E-2</v>
      </c>
      <c r="DD34" s="34">
        <v>0.22474295363773497</v>
      </c>
      <c r="DE34" s="34">
        <v>0.89005990949539415</v>
      </c>
      <c r="DF34" s="34">
        <v>-9.2406246145954937E-3</v>
      </c>
      <c r="DG34" s="34">
        <f t="shared" si="68"/>
        <v>1.2688363896820967</v>
      </c>
      <c r="DH34" s="34">
        <f t="shared" si="69"/>
        <v>5.761430760181768</v>
      </c>
      <c r="DI34" s="34">
        <v>0.27255537952167275</v>
      </c>
      <c r="DJ34" s="34">
        <v>5.4888753806600956</v>
      </c>
      <c r="DK34" s="34">
        <v>7.0395077744784604</v>
      </c>
      <c r="DL34" s="34">
        <v>2.5169559999620525</v>
      </c>
      <c r="DM34" s="34">
        <f t="shared" si="70"/>
        <v>9.0436888305453351</v>
      </c>
      <c r="DN34" s="34">
        <f t="shared" si="71"/>
        <v>9.0873399330227969</v>
      </c>
      <c r="DO34" s="34">
        <f t="shared" si="72"/>
        <v>-0.15399249589693498</v>
      </c>
      <c r="DP34" s="34">
        <v>0.69747421946892574</v>
      </c>
      <c r="DQ34" s="34">
        <v>0.85146671536586072</v>
      </c>
      <c r="DR34" s="34">
        <f t="shared" si="73"/>
        <v>4.9124875379067552</v>
      </c>
      <c r="DS34" s="34">
        <f t="shared" si="74"/>
        <v>1.8498448826386185</v>
      </c>
      <c r="DT34" s="34">
        <f t="shared" si="75"/>
        <v>9.3698125264543755E-2</v>
      </c>
      <c r="DU34" s="34">
        <f t="shared" si="76"/>
        <v>0.17332699753344852</v>
      </c>
      <c r="DV34" s="34">
        <f t="shared" si="77"/>
        <v>4.9450236177175793</v>
      </c>
      <c r="DW34" s="34">
        <f t="shared" si="78"/>
        <v>7.6148797562545154E-2</v>
      </c>
      <c r="DX34" s="34">
        <v>4.5684660153099985</v>
      </c>
      <c r="DY34" s="34">
        <v>4.5216386970228868</v>
      </c>
      <c r="DZ34" s="34">
        <v>3.1106925119959348</v>
      </c>
      <c r="EA34" s="34">
        <v>0.56675757921045122</v>
      </c>
      <c r="EB34" s="34">
        <v>1.9777037642374031</v>
      </c>
      <c r="EC34" s="34">
        <v>4.6827318287111841E-2</v>
      </c>
      <c r="ED34" s="34">
        <v>2.4364327971741945E-2</v>
      </c>
      <c r="EE34" s="34">
        <v>9.9425342895452101E-3</v>
      </c>
      <c r="EF34" s="34">
        <v>3.2405524604915102E-2</v>
      </c>
      <c r="EG34" s="34">
        <v>0.37655760240758063</v>
      </c>
      <c r="EH34" s="34">
        <v>0.86032481546147521</v>
      </c>
      <c r="EI34" s="34">
        <v>0.99484489278380117</v>
      </c>
      <c r="EJ34" s="34">
        <v>0.51107767972990659</v>
      </c>
      <c r="EK34" s="34">
        <f t="shared" si="79"/>
        <v>-7.9164633316239907E-3</v>
      </c>
      <c r="EL34" s="34">
        <v>2.0201996890891838</v>
      </c>
      <c r="EM34" s="34">
        <v>0.61868960598525113</v>
      </c>
      <c r="EN34" s="34">
        <v>2.0281161524208078</v>
      </c>
      <c r="EO34" s="34">
        <v>0.56506173084081757</v>
      </c>
      <c r="EP34" s="34">
        <v>0.95394794087816603</v>
      </c>
      <c r="EQ34" s="34">
        <v>1.9115080739573094</v>
      </c>
      <c r="ER34" s="34">
        <v>8.3102566708374344</v>
      </c>
      <c r="ES34" s="34">
        <v>7.3526965377582894</v>
      </c>
      <c r="ET34" s="34">
        <f t="shared" si="80"/>
        <v>5.9068897293864611</v>
      </c>
      <c r="EU34" s="34">
        <f t="shared" si="81"/>
        <v>9.8738835063305146</v>
      </c>
      <c r="EV34" s="34">
        <f t="shared" si="82"/>
        <v>9.8818016771212314</v>
      </c>
      <c r="EW34" s="34">
        <f t="shared" si="83"/>
        <v>1.6729280771841391</v>
      </c>
      <c r="EX34" s="34">
        <f t="shared" si="84"/>
        <v>0.20523748792858176</v>
      </c>
      <c r="EY34" s="34">
        <f t="shared" si="85"/>
        <v>0.34334755604646522</v>
      </c>
      <c r="FA34" s="34">
        <v>5.1840999999999999</v>
      </c>
      <c r="FB34" s="34">
        <v>0.34460000000000002</v>
      </c>
      <c r="FC34" s="34">
        <v>5.5288000000000004</v>
      </c>
      <c r="FD34" s="34">
        <f t="shared" si="86"/>
        <v>6.2328172478657212E-2</v>
      </c>
      <c r="FE34" s="34">
        <v>-9.2600000000000002E-2</v>
      </c>
      <c r="FF34" s="34">
        <v>3.9457999999999998</v>
      </c>
      <c r="FG34" s="34">
        <v>5.7090999999999994</v>
      </c>
      <c r="FH34" s="34">
        <v>0.36549999999999999</v>
      </c>
      <c r="FI34" s="34">
        <v>6.0746000000000002</v>
      </c>
      <c r="FJ34" s="34">
        <f t="shared" si="87"/>
        <v>6.0168570770091856E-2</v>
      </c>
      <c r="FK34" s="34">
        <v>0.43819999999999998</v>
      </c>
      <c r="FL34" s="34">
        <v>0.61270000000000002</v>
      </c>
      <c r="FM34" s="34">
        <v>13.6004</v>
      </c>
      <c r="FN34" s="34">
        <v>0.98540000000000005</v>
      </c>
      <c r="FO34" s="34">
        <v>10.4695</v>
      </c>
      <c r="FP34" s="34">
        <v>2.1455000000000002</v>
      </c>
      <c r="FQ34" s="34">
        <f t="shared" si="88"/>
        <v>2.4129586260733804</v>
      </c>
      <c r="FR34" s="34">
        <f t="shared" si="89"/>
        <v>4.5050145583953413E-2</v>
      </c>
      <c r="FS34" s="34">
        <f t="shared" si="90"/>
        <v>0.10870413739266199</v>
      </c>
      <c r="FT34" s="34">
        <v>3.698</v>
      </c>
      <c r="FU34" s="34">
        <v>0.1191</v>
      </c>
      <c r="FV34" s="34">
        <v>3.8169999999999997</v>
      </c>
      <c r="FW34" s="34">
        <f t="shared" si="91"/>
        <v>3.1202515064186535E-2</v>
      </c>
      <c r="FX34" s="34">
        <v>-3.4500000000000003E-2</v>
      </c>
      <c r="FY34" s="34">
        <v>2.1995</v>
      </c>
      <c r="FZ34" s="34">
        <v>8.094100000000001</v>
      </c>
      <c r="GA34" s="34">
        <v>0.82830000000000004</v>
      </c>
      <c r="GB34" s="34">
        <v>6.4871000000000008</v>
      </c>
      <c r="GC34" s="34">
        <v>0.77870000000000006</v>
      </c>
      <c r="GD34" s="34">
        <f t="shared" si="92"/>
        <v>2.1015448526548104</v>
      </c>
      <c r="GE34" s="34">
        <f t="shared" si="93"/>
        <v>0.27174114478447259</v>
      </c>
      <c r="GF34" s="34">
        <f t="shared" si="94"/>
        <v>0.57107620407633397</v>
      </c>
      <c r="GG34" s="32">
        <v>2.1213946875320158</v>
      </c>
      <c r="GH34" s="32">
        <v>1.6651314779912574</v>
      </c>
      <c r="GI34" s="32">
        <f t="shared" si="96"/>
        <v>3.7865261655232731</v>
      </c>
      <c r="GJ34" s="32">
        <f t="shared" si="97"/>
        <v>0.439751742151542</v>
      </c>
      <c r="GK34" s="32">
        <v>0.46802203956471733</v>
      </c>
      <c r="GL34" s="32">
        <v>1.7990316048197448</v>
      </c>
      <c r="GM34" s="32">
        <v>1.3310095652550273</v>
      </c>
    </row>
    <row r="35" spans="1:195" ht="15">
      <c r="A35" s="49">
        <v>2005</v>
      </c>
      <c r="B35" s="34">
        <f t="shared" si="0"/>
        <v>6.166907377451377</v>
      </c>
      <c r="C35" s="34">
        <f t="shared" si="1"/>
        <v>6.0040767682363967</v>
      </c>
      <c r="D35" s="34">
        <f t="shared" si="2"/>
        <v>0.65007576084382834</v>
      </c>
      <c r="E35" s="34">
        <f t="shared" si="3"/>
        <v>2.3552727154083222</v>
      </c>
      <c r="F35" s="34">
        <f t="shared" si="4"/>
        <v>2.9987282919842464</v>
      </c>
      <c r="G35" s="39">
        <f t="shared" si="5"/>
        <v>0.1628306092149801</v>
      </c>
      <c r="H35" s="36">
        <f t="shared" si="6"/>
        <v>4.2161233779379437</v>
      </c>
      <c r="I35" s="47">
        <f t="shared" si="7"/>
        <v>0.37908259687485985</v>
      </c>
      <c r="J35" s="35">
        <f t="shared" si="8"/>
        <v>2.2515918215833666</v>
      </c>
      <c r="K35" s="42">
        <v>0.12934450595970753</v>
      </c>
      <c r="L35" s="42">
        <v>1.6512039732484702</v>
      </c>
      <c r="M35" s="42">
        <v>0.43303652361258382</v>
      </c>
      <c r="N35" s="41">
        <v>0.19509951972846057</v>
      </c>
      <c r="O35" s="36">
        <f t="shared" si="9"/>
        <v>1.9507839995134337</v>
      </c>
      <c r="P35" s="47">
        <f t="shared" si="10"/>
        <v>0.2709931639689685</v>
      </c>
      <c r="Q35" s="35">
        <f t="shared" si="11"/>
        <v>0.10368089382495543</v>
      </c>
      <c r="R35" s="35">
        <f t="shared" si="12"/>
        <v>0.56214570596891367</v>
      </c>
      <c r="S35" s="42">
        <v>2.0595183403569566</v>
      </c>
      <c r="T35" s="42">
        <v>1.0624562275729177</v>
      </c>
      <c r="U35" s="41">
        <v>1.0455541046063606</v>
      </c>
      <c r="V35" s="34">
        <f t="shared" si="13"/>
        <v>0.68366899644929613</v>
      </c>
      <c r="W35" s="34">
        <f t="shared" si="14"/>
        <v>0.31633100355070393</v>
      </c>
      <c r="X35" s="39">
        <f t="shared" si="15"/>
        <v>0.58313602768820838</v>
      </c>
      <c r="Y35" s="46">
        <f t="shared" si="16"/>
        <v>0.95597924047322869</v>
      </c>
      <c r="Z35" s="34">
        <f t="shared" si="17"/>
        <v>0.50147696406299203</v>
      </c>
      <c r="AA35" s="34">
        <f t="shared" si="18"/>
        <v>0.2895610983532409</v>
      </c>
      <c r="AB35" s="34">
        <f t="shared" si="19"/>
        <v>0.94869707563512229</v>
      </c>
      <c r="AC35" s="45">
        <v>0.6</v>
      </c>
      <c r="AD35" s="45">
        <v>1</v>
      </c>
      <c r="AE35" s="34">
        <f t="shared" si="20"/>
        <v>0.14194443939129234</v>
      </c>
      <c r="AF35" s="44">
        <f t="shared" si="21"/>
        <v>0.33199723841032786</v>
      </c>
      <c r="AG35" s="44">
        <f t="shared" si="100"/>
        <v>0.30608592786763322</v>
      </c>
      <c r="AH35" s="43">
        <v>1.9172739563811259</v>
      </c>
      <c r="AI35" s="42">
        <v>0.10368089382495556</v>
      </c>
      <c r="AJ35" s="40">
        <v>0.3343178652022411</v>
      </c>
      <c r="AK35" s="39">
        <v>0.63180432812476639</v>
      </c>
      <c r="AL35" s="42">
        <v>1.827143271906196E-2</v>
      </c>
      <c r="AM35" s="42">
        <v>0.11556757375706253</v>
      </c>
      <c r="AN35" s="41">
        <v>0.44657813221185116</v>
      </c>
      <c r="AO35" s="39">
        <f t="shared" si="23"/>
        <v>2.2678495256408469</v>
      </c>
      <c r="AP35" s="39">
        <v>9.8996308757943394E-3</v>
      </c>
      <c r="AQ35" s="39">
        <v>8.706911039064931E-2</v>
      </c>
      <c r="AR35" s="39">
        <v>2.1708807843744031</v>
      </c>
      <c r="AS35" s="39">
        <f t="shared" si="24"/>
        <v>3.7802730782300014</v>
      </c>
      <c r="AT35" s="34">
        <v>4.3355798800303091</v>
      </c>
      <c r="AU35" s="34">
        <f t="shared" si="25"/>
        <v>1.7125427238405386</v>
      </c>
      <c r="AV35" s="34">
        <v>1.7519312782553174</v>
      </c>
      <c r="AW35" s="34">
        <f t="shared" si="26"/>
        <v>-3.9388554414778731E-2</v>
      </c>
      <c r="AX35" s="34">
        <f t="shared" si="27"/>
        <v>1.0230000419063685</v>
      </c>
      <c r="AY35" s="34">
        <f t="shared" si="99"/>
        <v>2.3072380800556256</v>
      </c>
      <c r="AZ35" s="36">
        <f t="shared" si="29"/>
        <v>6.1275188230365982</v>
      </c>
      <c r="BA35" s="35">
        <f t="shared" si="30"/>
        <v>5.9646882138216188</v>
      </c>
      <c r="BB35" s="35">
        <f t="shared" si="31"/>
        <v>2.7600189244179338</v>
      </c>
      <c r="BC35" s="35">
        <f t="shared" si="32"/>
        <v>0.9368197637628376</v>
      </c>
      <c r="BD35" s="35">
        <f t="shared" si="33"/>
        <v>2.2678495256408469</v>
      </c>
      <c r="BE35" s="35">
        <f t="shared" si="34"/>
        <v>0.65997539171962272</v>
      </c>
      <c r="BF35" s="35">
        <f t="shared" si="35"/>
        <v>2.4423418257989713</v>
      </c>
      <c r="BG35" s="40">
        <f t="shared" si="36"/>
        <v>2.8623709963030244</v>
      </c>
      <c r="BH35" s="34">
        <f t="shared" si="37"/>
        <v>7.490995391835428</v>
      </c>
      <c r="BI35" s="34">
        <f t="shared" si="38"/>
        <v>7.3281647826204477</v>
      </c>
      <c r="BJ35" s="34">
        <f t="shared" si="39"/>
        <v>0.16283060921498027</v>
      </c>
      <c r="BK35" s="39">
        <v>0.55326486535018837</v>
      </c>
      <c r="BL35" s="39">
        <v>0.39043425613520827</v>
      </c>
      <c r="BM35" s="39">
        <v>0.25643852706981612</v>
      </c>
      <c r="BN35" s="34">
        <f t="shared" si="40"/>
        <v>0.1628306092149801</v>
      </c>
      <c r="BO35" s="36">
        <f t="shared" si="41"/>
        <v>0</v>
      </c>
      <c r="BP35" s="38">
        <v>6.166907377451377</v>
      </c>
      <c r="BQ35" s="37">
        <f t="shared" si="42"/>
        <v>0</v>
      </c>
      <c r="BR35" s="34">
        <f t="shared" si="43"/>
        <v>1.2285914233772228</v>
      </c>
      <c r="BS35" s="34">
        <f t="shared" si="44"/>
        <v>5.3278585801067986E-2</v>
      </c>
      <c r="BT35" s="34">
        <f t="shared" si="45"/>
        <v>6.5457613564859615E-2</v>
      </c>
      <c r="BU35" s="34">
        <f t="shared" si="46"/>
        <v>0.14637476381219339</v>
      </c>
      <c r="BV35" s="34">
        <f t="shared" si="47"/>
        <v>0.247176660972586</v>
      </c>
      <c r="BW35" s="34">
        <f t="shared" si="48"/>
        <v>0.60644857521522078</v>
      </c>
      <c r="BX35" s="34">
        <f t="shared" si="49"/>
        <v>0.43303652361258382</v>
      </c>
      <c r="BY35" s="34">
        <f t="shared" si="50"/>
        <v>1.0624562275729177</v>
      </c>
      <c r="BZ35" s="34">
        <f t="shared" si="51"/>
        <v>0.25643852706981612</v>
      </c>
      <c r="CA35" s="34">
        <f t="shared" si="52"/>
        <v>1.7519312782553174</v>
      </c>
      <c r="CB35" s="34">
        <f t="shared" si="53"/>
        <v>0</v>
      </c>
      <c r="CC35" s="36">
        <v>5.1562804777309275</v>
      </c>
      <c r="CD35" s="35">
        <f t="shared" si="54"/>
        <v>6.340332310621416E-2</v>
      </c>
      <c r="CE35" s="34">
        <f t="shared" si="55"/>
        <v>4.8293551605750897</v>
      </c>
      <c r="CF35" s="34">
        <f t="shared" si="56"/>
        <v>2.9059861830281677</v>
      </c>
      <c r="CG35" s="34">
        <f t="shared" si="57"/>
        <v>3.1306231546675121</v>
      </c>
      <c r="CH35" s="34">
        <f t="shared" si="58"/>
        <v>0.83199054161887631</v>
      </c>
      <c r="CI35" s="34">
        <f t="shared" si="59"/>
        <v>0.85014505325002732</v>
      </c>
      <c r="CJ35" s="34">
        <f t="shared" si="60"/>
        <v>1.4484875597986084</v>
      </c>
      <c r="CK35" s="34">
        <f t="shared" si="61"/>
        <v>1.2072541771205894</v>
      </c>
      <c r="CL35" s="34">
        <v>4.4499194192853961</v>
      </c>
      <c r="CM35" s="34">
        <f t="shared" si="62"/>
        <v>2.7058871599138774</v>
      </c>
      <c r="CN35" s="34">
        <f t="shared" si="63"/>
        <v>2.9016069937973983</v>
      </c>
      <c r="CO35" s="34">
        <v>0.76068350736254287</v>
      </c>
      <c r="CP35" s="34">
        <v>0.78918995914789314</v>
      </c>
      <c r="CQ35" s="34">
        <v>1.3517335272869624</v>
      </c>
      <c r="CR35" s="34">
        <v>1.1575747344258795</v>
      </c>
      <c r="CS35" s="34">
        <v>0.37943574128969393</v>
      </c>
      <c r="CT35" s="34">
        <f t="shared" si="64"/>
        <v>0.20009902311429018</v>
      </c>
      <c r="CU35" s="34">
        <f t="shared" si="65"/>
        <v>0.22901616087011362</v>
      </c>
      <c r="CV35" s="34">
        <v>7.1307034256333432E-2</v>
      </c>
      <c r="CW35" s="34">
        <v>6.0955094102134164E-2</v>
      </c>
      <c r="CX35" s="34">
        <v>9.6754032511646035E-2</v>
      </c>
      <c r="CY35" s="34">
        <v>4.967944269470987E-2</v>
      </c>
      <c r="CZ35" s="34">
        <v>0.32692531715583834</v>
      </c>
      <c r="DA35" s="34">
        <f t="shared" si="66"/>
        <v>1.0109262780270283</v>
      </c>
      <c r="DB35" s="34">
        <f t="shared" si="67"/>
        <v>0.2516840157298173</v>
      </c>
      <c r="DC35" s="34">
        <v>2.4562981547714371E-2</v>
      </c>
      <c r="DD35" s="34">
        <v>0.22712103418210292</v>
      </c>
      <c r="DE35" s="34">
        <v>0.93568497660100725</v>
      </c>
      <c r="DF35" s="34">
        <v>5.38512695955441E-2</v>
      </c>
      <c r="DG35" s="34">
        <f t="shared" si="68"/>
        <v>1.3234856492108404</v>
      </c>
      <c r="DH35" s="34">
        <f t="shared" si="69"/>
        <v>5.9010179451591664</v>
      </c>
      <c r="DI35" s="34">
        <v>0.29155118418477199</v>
      </c>
      <c r="DJ35" s="34">
        <v>5.6094667609743949</v>
      </c>
      <c r="DK35" s="34">
        <v>7.1706523247744629</v>
      </c>
      <c r="DL35" s="34">
        <v>2.5901669513692416</v>
      </c>
      <c r="DM35" s="34">
        <f t="shared" si="70"/>
        <v>9.2833251155564955</v>
      </c>
      <c r="DN35" s="34">
        <f t="shared" si="71"/>
        <v>9.3135914784960594</v>
      </c>
      <c r="DO35" s="34">
        <f t="shared" si="72"/>
        <v>-0.14744052385273776</v>
      </c>
      <c r="DP35" s="34">
        <v>0.75903303439562975</v>
      </c>
      <c r="DQ35" s="34">
        <v>0.90647355824836751</v>
      </c>
      <c r="DR35" s="34">
        <f t="shared" si="73"/>
        <v>5.2403981102660362</v>
      </c>
      <c r="DS35" s="34">
        <f t="shared" si="74"/>
        <v>1.7772679255514123</v>
      </c>
      <c r="DT35" s="34">
        <f t="shared" si="75"/>
        <v>9.7328035091651138E-2</v>
      </c>
      <c r="DU35" s="34">
        <f t="shared" si="76"/>
        <v>0.17297799502533387</v>
      </c>
      <c r="DV35" s="34">
        <f t="shared" si="77"/>
        <v>5.473606255902034</v>
      </c>
      <c r="DW35" s="34">
        <f t="shared" si="78"/>
        <v>8.3674922812454519E-2</v>
      </c>
      <c r="DX35" s="34">
        <v>5.0156026749336631</v>
      </c>
      <c r="DY35" s="34">
        <v>4.965871860191764</v>
      </c>
      <c r="DZ35" s="34">
        <v>3.5069116897287778</v>
      </c>
      <c r="EA35" s="34">
        <v>0.59135730105645101</v>
      </c>
      <c r="EB35" s="34">
        <v>2.050317471519437</v>
      </c>
      <c r="EC35" s="34">
        <v>4.9730814741899866E-2</v>
      </c>
      <c r="ED35" s="34">
        <v>2.7759772855252652E-2</v>
      </c>
      <c r="EE35" s="34">
        <v>1.0171613859347858E-2</v>
      </c>
      <c r="EF35" s="34">
        <v>3.214265574599507E-2</v>
      </c>
      <c r="EG35" s="34">
        <v>0.4580035809683709</v>
      </c>
      <c r="EH35" s="34">
        <v>0.93981020798158121</v>
      </c>
      <c r="EI35" s="34">
        <v>1.0179995174247838</v>
      </c>
      <c r="EJ35" s="34">
        <v>0.53619289041157348</v>
      </c>
      <c r="EK35" s="34">
        <f t="shared" si="79"/>
        <v>-5.61017468452496E-3</v>
      </c>
      <c r="EL35" s="34">
        <v>2.374597565133695</v>
      </c>
      <c r="EM35" s="34">
        <v>0.7363283412932019</v>
      </c>
      <c r="EN35" s="34">
        <v>2.38020773981822</v>
      </c>
      <c r="EO35" s="34">
        <v>0.67004113807087418</v>
      </c>
      <c r="EP35" s="34">
        <v>1.0593914116251606</v>
      </c>
      <c r="EQ35" s="34">
        <v>2.0641268308136196</v>
      </c>
      <c r="ER35" s="34">
        <v>8.9326887477504187</v>
      </c>
      <c r="ES35" s="34">
        <v>7.9279533285619603</v>
      </c>
      <c r="ET35" s="34">
        <f t="shared" si="80"/>
        <v>6.5386085013792314</v>
      </c>
      <c r="EU35" s="34">
        <f t="shared" si="81"/>
        <v>10.546606346238967</v>
      </c>
      <c r="EV35" s="34">
        <f t="shared" si="82"/>
        <v>10.552217180091001</v>
      </c>
      <c r="EW35" s="34">
        <f t="shared" si="83"/>
        <v>1.6138322363030533</v>
      </c>
      <c r="EX35" s="34">
        <f t="shared" si="84"/>
        <v>0.22556470353064639</v>
      </c>
      <c r="EY35" s="34">
        <f t="shared" si="85"/>
        <v>0.36402358992989831</v>
      </c>
      <c r="FA35" s="34">
        <v>5.2358000000000002</v>
      </c>
      <c r="FB35" s="34">
        <v>0.35200000000000004</v>
      </c>
      <c r="FC35" s="34">
        <v>5.5878999999999994</v>
      </c>
      <c r="FD35" s="34">
        <f t="shared" si="86"/>
        <v>6.2993253279407302E-2</v>
      </c>
      <c r="FE35" s="34">
        <v>-0.1051</v>
      </c>
      <c r="FF35" s="34">
        <v>4.6703000000000001</v>
      </c>
      <c r="FG35" s="34">
        <v>5.7391999999999994</v>
      </c>
      <c r="FH35" s="34">
        <v>0.34360000000000002</v>
      </c>
      <c r="FI35" s="34">
        <v>6.0827</v>
      </c>
      <c r="FJ35" s="34">
        <f t="shared" si="87"/>
        <v>5.6488072730859651E-2</v>
      </c>
      <c r="FK35" s="34">
        <v>0.44380000000000003</v>
      </c>
      <c r="FL35" s="34">
        <v>0.77980000000000005</v>
      </c>
      <c r="FM35" s="34">
        <v>14.0983</v>
      </c>
      <c r="FN35" s="34">
        <v>0.97860000000000003</v>
      </c>
      <c r="FO35" s="34">
        <v>10.8802</v>
      </c>
      <c r="FP35" s="34">
        <v>2.2395</v>
      </c>
      <c r="FQ35" s="34">
        <f t="shared" si="88"/>
        <v>2.5001862065296425</v>
      </c>
      <c r="FR35" s="34">
        <f t="shared" si="89"/>
        <v>5.5311633317492184E-2</v>
      </c>
      <c r="FS35" s="34">
        <f t="shared" si="90"/>
        <v>0.13828938268101937</v>
      </c>
      <c r="FT35" s="34">
        <v>3.8092999999999999</v>
      </c>
      <c r="FU35" s="34">
        <v>8.2899999999999988E-2</v>
      </c>
      <c r="FV35" s="34">
        <v>3.8920999999999997</v>
      </c>
      <c r="FW35" s="34">
        <f t="shared" si="91"/>
        <v>2.1299555509878984E-2</v>
      </c>
      <c r="FX35" s="34">
        <v>4.9800000000000004E-2</v>
      </c>
      <c r="FY35" s="34">
        <v>2.3666999999999998</v>
      </c>
      <c r="FZ35" s="34">
        <v>8.3587999999999987</v>
      </c>
      <c r="GA35" s="34">
        <v>0.81559999999999999</v>
      </c>
      <c r="GB35" s="34">
        <v>6.7302999999999997</v>
      </c>
      <c r="GC35" s="34">
        <v>0.81290000000000007</v>
      </c>
      <c r="GD35" s="34">
        <f t="shared" si="92"/>
        <v>2.1754678187543917</v>
      </c>
      <c r="GE35" s="34">
        <f t="shared" si="93"/>
        <v>0.28313872804708812</v>
      </c>
      <c r="GF35" s="34">
        <f t="shared" si="94"/>
        <v>0.61595919110949171</v>
      </c>
      <c r="GG35" s="32">
        <v>2.0430504540921977</v>
      </c>
      <c r="GH35" s="32">
        <v>1.7486242507568783</v>
      </c>
      <c r="GI35" s="32">
        <f t="shared" si="96"/>
        <v>3.791674704849076</v>
      </c>
      <c r="GJ35" s="32">
        <f t="shared" si="97"/>
        <v>0.46117464890134363</v>
      </c>
      <c r="GK35" s="32">
        <v>0.54162282516373594</v>
      </c>
      <c r="GL35" s="32">
        <v>1.9778410734474348</v>
      </c>
      <c r="GM35" s="32">
        <v>1.4362182482836987</v>
      </c>
    </row>
    <row r="36" spans="1:195" ht="15">
      <c r="A36" s="49">
        <v>2006</v>
      </c>
      <c r="B36" s="34">
        <f t="shared" si="0"/>
        <v>6.1044009887141266</v>
      </c>
      <c r="C36" s="34">
        <f t="shared" si="1"/>
        <v>5.923858189707679</v>
      </c>
      <c r="D36" s="34">
        <f t="shared" si="2"/>
        <v>0.60409975058280441</v>
      </c>
      <c r="E36" s="34">
        <f t="shared" si="3"/>
        <v>2.3462395100646032</v>
      </c>
      <c r="F36" s="34">
        <f t="shared" si="4"/>
        <v>2.9735189290602713</v>
      </c>
      <c r="G36" s="39">
        <f t="shared" si="5"/>
        <v>0.18054279900644754</v>
      </c>
      <c r="H36" s="36">
        <f t="shared" si="6"/>
        <v>4.2088177157188502</v>
      </c>
      <c r="I36" s="47">
        <f t="shared" si="7"/>
        <v>0.35157919928212356</v>
      </c>
      <c r="J36" s="35">
        <f t="shared" si="8"/>
        <v>2.2605414609781112</v>
      </c>
      <c r="K36" s="42">
        <v>0.12618437739666222</v>
      </c>
      <c r="L36" s="42">
        <v>1.6616693040256916</v>
      </c>
      <c r="M36" s="42">
        <v>0.46397934157780979</v>
      </c>
      <c r="N36" s="41">
        <v>0.19115662596373767</v>
      </c>
      <c r="O36" s="36">
        <f t="shared" si="9"/>
        <v>1.8955832729952762</v>
      </c>
      <c r="P36" s="47">
        <f t="shared" si="10"/>
        <v>0.25252055130068085</v>
      </c>
      <c r="Q36" s="35">
        <f t="shared" si="11"/>
        <v>8.5698049086491909E-2</v>
      </c>
      <c r="R36" s="35">
        <f t="shared" si="12"/>
        <v>0.53647972987519887</v>
      </c>
      <c r="S36" s="42">
        <v>2.1056463921727055</v>
      </c>
      <c r="T36" s="42">
        <v>1.0697418271392636</v>
      </c>
      <c r="U36" s="41">
        <v>1.084761449439801</v>
      </c>
      <c r="V36" s="34">
        <f t="shared" si="13"/>
        <v>0.68947268102147152</v>
      </c>
      <c r="W36" s="34">
        <f t="shared" si="14"/>
        <v>0.31052731897852848</v>
      </c>
      <c r="X36" s="39">
        <f t="shared" si="15"/>
        <v>0.58198865161413826</v>
      </c>
      <c r="Y36" s="46">
        <f t="shared" si="16"/>
        <v>0.96347429632871018</v>
      </c>
      <c r="Z36" s="34">
        <f t="shared" si="17"/>
        <v>0.50623519547834317</v>
      </c>
      <c r="AA36" s="34">
        <f t="shared" si="18"/>
        <v>0.30251870486075322</v>
      </c>
      <c r="AB36" s="34">
        <f t="shared" si="19"/>
        <v>0.95756895138354403</v>
      </c>
      <c r="AC36" s="45">
        <v>0.6</v>
      </c>
      <c r="AD36" s="45">
        <v>1</v>
      </c>
      <c r="AE36" s="34">
        <f t="shared" si="20"/>
        <v>0.13917508847226284</v>
      </c>
      <c r="AF36" s="44">
        <f t="shared" si="21"/>
        <v>0.32547560670101389</v>
      </c>
      <c r="AG36" s="44">
        <f t="shared" si="100"/>
        <v>0.3009282553976757</v>
      </c>
      <c r="AH36" s="43">
        <v>1.9340033695877514</v>
      </c>
      <c r="AI36" s="42">
        <v>8.5698049086491687E-2</v>
      </c>
      <c r="AJ36" s="40">
        <v>0.32653809139035977</v>
      </c>
      <c r="AK36" s="39">
        <v>0.58596533213687263</v>
      </c>
      <c r="AL36" s="42">
        <v>1.8134418445931777E-2</v>
      </c>
      <c r="AM36" s="42">
        <v>0.11014950538890671</v>
      </c>
      <c r="AN36" s="41">
        <v>0.42633022448629215</v>
      </c>
      <c r="AO36" s="39">
        <f t="shared" si="23"/>
        <v>2.1799662560108297</v>
      </c>
      <c r="AP36" s="39">
        <v>9.1994885875553972E-3</v>
      </c>
      <c r="AQ36" s="39">
        <v>7.5566409068901066E-2</v>
      </c>
      <c r="AR36" s="39">
        <v>2.0952003583543735</v>
      </c>
      <c r="AS36" s="39">
        <f t="shared" si="24"/>
        <v>3.9846899793440529</v>
      </c>
      <c r="AT36" s="34">
        <v>4.4543610716433575</v>
      </c>
      <c r="AU36" s="34">
        <f t="shared" si="25"/>
        <v>1.7102951637115256</v>
      </c>
      <c r="AV36" s="34">
        <v>1.8411837294891065</v>
      </c>
      <c r="AW36" s="34">
        <f t="shared" si="26"/>
        <v>-0.1308885657775809</v>
      </c>
      <c r="AX36" s="34">
        <f t="shared" si="27"/>
        <v>1.0765298110845023</v>
      </c>
      <c r="AY36" s="34">
        <f t="shared" si="99"/>
        <v>2.3108548217884106</v>
      </c>
      <c r="AZ36" s="36">
        <f t="shared" si="29"/>
        <v>5.9735124229365457</v>
      </c>
      <c r="BA36" s="35">
        <f t="shared" si="30"/>
        <v>5.7929696239300981</v>
      </c>
      <c r="BB36" s="35">
        <f t="shared" si="31"/>
        <v>2.7383050376568971</v>
      </c>
      <c r="BC36" s="35">
        <f t="shared" si="32"/>
        <v>0.87469833026237165</v>
      </c>
      <c r="BD36" s="35">
        <f t="shared" si="33"/>
        <v>2.1799662560108297</v>
      </c>
      <c r="BE36" s="35">
        <f t="shared" si="34"/>
        <v>0.61329923917035978</v>
      </c>
      <c r="BF36" s="35">
        <f t="shared" si="35"/>
        <v>2.4218059191335044</v>
      </c>
      <c r="BG36" s="40">
        <f t="shared" si="36"/>
        <v>2.7578644656262346</v>
      </c>
      <c r="BH36" s="34">
        <f t="shared" si="37"/>
        <v>7.75200567554245</v>
      </c>
      <c r="BI36" s="34">
        <f t="shared" si="38"/>
        <v>7.5714628765360024</v>
      </c>
      <c r="BJ36" s="34">
        <f t="shared" si="39"/>
        <v>0.18054279900644765</v>
      </c>
      <c r="BK36" s="39">
        <v>0.61767193284232047</v>
      </c>
      <c r="BL36" s="39">
        <v>0.43712913383587293</v>
      </c>
      <c r="BM36" s="39">
        <v>0.30746256077203316</v>
      </c>
      <c r="BN36" s="34">
        <f t="shared" si="40"/>
        <v>0.18054279900644754</v>
      </c>
      <c r="BO36" s="36">
        <f t="shared" si="41"/>
        <v>0</v>
      </c>
      <c r="BP36" s="38">
        <v>6.1044009887141275</v>
      </c>
      <c r="BQ36" s="37">
        <f t="shared" si="42"/>
        <v>0</v>
      </c>
      <c r="BR36" s="34">
        <f t="shared" si="43"/>
        <v>1.3070089035611634</v>
      </c>
      <c r="BS36" s="34">
        <f t="shared" si="44"/>
        <v>5.7733774960521581E-2</v>
      </c>
      <c r="BT36" s="34">
        <f t="shared" si="45"/>
        <v>7.5458557909598267E-2</v>
      </c>
      <c r="BU36" s="34">
        <f t="shared" si="46"/>
        <v>0.16699178677694929</v>
      </c>
      <c r="BV36" s="34">
        <f t="shared" si="47"/>
        <v>0.25200056580260743</v>
      </c>
      <c r="BW36" s="34">
        <f t="shared" si="48"/>
        <v>0.58100764742044331</v>
      </c>
      <c r="BX36" s="34">
        <f t="shared" si="49"/>
        <v>0.46397934157780979</v>
      </c>
      <c r="BY36" s="34">
        <f t="shared" si="50"/>
        <v>1.0697418271392636</v>
      </c>
      <c r="BZ36" s="34">
        <f t="shared" si="51"/>
        <v>0.30746256077203316</v>
      </c>
      <c r="CA36" s="34">
        <f t="shared" si="52"/>
        <v>1.8411837294891065</v>
      </c>
      <c r="CB36" s="34">
        <f t="shared" si="53"/>
        <v>0</v>
      </c>
      <c r="CC36" s="36">
        <v>5.3188217592925007</v>
      </c>
      <c r="CD36" s="35">
        <f t="shared" si="54"/>
        <v>7.0451817108016651E-2</v>
      </c>
      <c r="CE36" s="34">
        <f t="shared" si="55"/>
        <v>4.9441011014766865</v>
      </c>
      <c r="CF36" s="34">
        <f t="shared" si="56"/>
        <v>2.9749412734906038</v>
      </c>
      <c r="CG36" s="34">
        <f t="shared" si="57"/>
        <v>3.2207856359962119</v>
      </c>
      <c r="CH36" s="34">
        <f t="shared" si="58"/>
        <v>0.89774294569642499</v>
      </c>
      <c r="CI36" s="34">
        <f t="shared" si="59"/>
        <v>0.84451347247702335</v>
      </c>
      <c r="CJ36" s="34">
        <f t="shared" si="60"/>
        <v>1.4785292178227638</v>
      </c>
      <c r="CK36" s="34">
        <f t="shared" si="61"/>
        <v>1.2516258080101295</v>
      </c>
      <c r="CL36" s="34">
        <v>4.5495297304578939</v>
      </c>
      <c r="CM36" s="34">
        <f t="shared" si="62"/>
        <v>2.7651666833266693</v>
      </c>
      <c r="CN36" s="34">
        <f t="shared" si="63"/>
        <v>2.986009680144686</v>
      </c>
      <c r="CO36" s="34">
        <v>0.82055564471773168</v>
      </c>
      <c r="CP36" s="34">
        <v>0.78538997771670505</v>
      </c>
      <c r="CQ36" s="34">
        <v>1.3800640577102494</v>
      </c>
      <c r="CR36" s="34">
        <v>1.2016466330134614</v>
      </c>
      <c r="CS36" s="34">
        <v>0.39457137101879247</v>
      </c>
      <c r="CT36" s="34">
        <f t="shared" si="64"/>
        <v>0.20977459016393454</v>
      </c>
      <c r="CU36" s="34">
        <f t="shared" si="65"/>
        <v>0.23477595585152594</v>
      </c>
      <c r="CV36" s="34">
        <v>7.7187300978693349E-2</v>
      </c>
      <c r="CW36" s="34">
        <v>5.9123494760318272E-2</v>
      </c>
      <c r="CX36" s="34">
        <v>9.8465160112514327E-2</v>
      </c>
      <c r="CY36" s="34">
        <v>4.9979174996668006E-2</v>
      </c>
      <c r="CZ36" s="34">
        <v>0.3747206578158146</v>
      </c>
      <c r="DA36" s="34">
        <f t="shared" si="66"/>
        <v>1.0373631424886123</v>
      </c>
      <c r="DB36" s="34">
        <f t="shared" si="67"/>
        <v>0.25694692956150872</v>
      </c>
      <c r="DC36" s="34">
        <v>2.6012345061975212E-2</v>
      </c>
      <c r="DD36" s="34">
        <v>0.23093458449953352</v>
      </c>
      <c r="DE36" s="34">
        <v>0.9195894142343064</v>
      </c>
      <c r="DF36" s="34">
        <v>6.6518267692922434E-2</v>
      </c>
      <c r="DG36" s="34">
        <f t="shared" si="68"/>
        <v>1.3563650789684125</v>
      </c>
      <c r="DH36" s="34">
        <f t="shared" si="69"/>
        <v>6.0288098927095835</v>
      </c>
      <c r="DI36" s="34">
        <v>0.28947108656537385</v>
      </c>
      <c r="DJ36" s="34">
        <v>5.7393388061442092</v>
      </c>
      <c r="DK36" s="34">
        <v>7.3186567039850736</v>
      </c>
      <c r="DL36" s="34">
        <v>2.7010931877249105</v>
      </c>
      <c r="DM36" s="34">
        <f t="shared" si="70"/>
        <v>9.5065424582673046</v>
      </c>
      <c r="DN36" s="34">
        <f t="shared" si="71"/>
        <v>9.4898719262295099</v>
      </c>
      <c r="DO36" s="34">
        <f t="shared" si="72"/>
        <v>-0.14148511428761823</v>
      </c>
      <c r="DP36" s="34">
        <v>0.83651122884179674</v>
      </c>
      <c r="DQ36" s="34">
        <v>0.97799634312941497</v>
      </c>
      <c r="DR36" s="34">
        <f t="shared" si="73"/>
        <v>5.3686694949476284</v>
      </c>
      <c r="DS36" s="34">
        <f t="shared" si="74"/>
        <v>1.7676394375105939</v>
      </c>
      <c r="DT36" s="34">
        <f t="shared" si="75"/>
        <v>0.10305685374175433</v>
      </c>
      <c r="DU36" s="34">
        <f t="shared" si="76"/>
        <v>0.18216735897968617</v>
      </c>
      <c r="DV36" s="34">
        <f t="shared" si="77"/>
        <v>5.9471310521370881</v>
      </c>
      <c r="DW36" s="34">
        <f t="shared" si="78"/>
        <v>9.4490862863382347E-2</v>
      </c>
      <c r="DX36" s="34">
        <v>5.3851815074590395</v>
      </c>
      <c r="DY36" s="34">
        <v>5.3317686457670721</v>
      </c>
      <c r="DZ36" s="34">
        <v>3.7984628230774957</v>
      </c>
      <c r="EA36" s="34">
        <v>0.62580657711553944</v>
      </c>
      <c r="EB36" s="34">
        <v>2.1591123998051156</v>
      </c>
      <c r="EC36" s="34">
        <v>5.3412861691967087E-2</v>
      </c>
      <c r="ED36" s="34">
        <v>3.0255552836676615E-2</v>
      </c>
      <c r="EE36" s="34">
        <v>1.0398548712895786E-2</v>
      </c>
      <c r="EF36" s="34">
        <v>3.3555857568186256E-2</v>
      </c>
      <c r="EG36" s="34">
        <v>0.56194954467804836</v>
      </c>
      <c r="EH36" s="34">
        <v>0.99839667719857927</v>
      </c>
      <c r="EI36" s="34">
        <v>1.0002927216997224</v>
      </c>
      <c r="EJ36" s="34">
        <v>0.56384558917919136</v>
      </c>
      <c r="EK36" s="34">
        <f t="shared" si="79"/>
        <v>-2.0673522845804371E-3</v>
      </c>
      <c r="EL36" s="34">
        <v>2.7535966037892261</v>
      </c>
      <c r="EM36" s="34">
        <v>0.87989167563283255</v>
      </c>
      <c r="EN36" s="34">
        <v>2.7556639560738065</v>
      </c>
      <c r="EO36" s="34">
        <v>0.78618179311933423</v>
      </c>
      <c r="EP36" s="34">
        <v>1.0528936760190439</v>
      </c>
      <c r="EQ36" s="34">
        <v>2.1749757663628579</v>
      </c>
      <c r="ER36" s="34">
        <v>9.813889633744477</v>
      </c>
      <c r="ES36" s="34">
        <v>8.6918075434006639</v>
      </c>
      <c r="ET36" s="34">
        <f t="shared" si="80"/>
        <v>7.00209081947561</v>
      </c>
      <c r="EU36" s="34">
        <f t="shared" si="81"/>
        <v>11.448321389953158</v>
      </c>
      <c r="EV36" s="34">
        <f t="shared" si="82"/>
        <v>11.450387481272635</v>
      </c>
      <c r="EW36" s="34">
        <f t="shared" si="83"/>
        <v>1.6352812004986477</v>
      </c>
      <c r="EX36" s="34">
        <f t="shared" si="84"/>
        <v>0.24066119688794432</v>
      </c>
      <c r="EY36" s="34">
        <f t="shared" si="85"/>
        <v>0.39354873096035903</v>
      </c>
      <c r="FA36" s="34">
        <v>5.3662000000000001</v>
      </c>
      <c r="FB36" s="34">
        <v>0.36119999999999997</v>
      </c>
      <c r="FC36" s="34">
        <v>5.7273000000000005</v>
      </c>
      <c r="FD36" s="34">
        <f t="shared" si="86"/>
        <v>6.3066366350636408E-2</v>
      </c>
      <c r="FE36" s="34">
        <v>-0.1176</v>
      </c>
      <c r="FF36" s="34">
        <v>5.1189999999999998</v>
      </c>
      <c r="FG36" s="34">
        <v>5.8350999999999997</v>
      </c>
      <c r="FH36" s="34">
        <v>0.36149999999999999</v>
      </c>
      <c r="FI36" s="34">
        <v>6.1966000000000001</v>
      </c>
      <c r="FJ36" s="34">
        <f t="shared" si="87"/>
        <v>5.8338443662653713E-2</v>
      </c>
      <c r="FK36" s="34">
        <v>0.47539999999999999</v>
      </c>
      <c r="FL36" s="34">
        <v>0.92590000000000006</v>
      </c>
      <c r="FM36" s="34">
        <v>14.383699999999999</v>
      </c>
      <c r="FN36" s="34">
        <v>0.97750000000000004</v>
      </c>
      <c r="FO36" s="34">
        <v>11.1456</v>
      </c>
      <c r="FP36" s="34">
        <v>2.2606000000000002</v>
      </c>
      <c r="FQ36" s="34">
        <f t="shared" si="88"/>
        <v>2.5141054324267631</v>
      </c>
      <c r="FR36" s="34">
        <f t="shared" si="89"/>
        <v>6.4371476045801859E-2</v>
      </c>
      <c r="FS36" s="34">
        <f t="shared" si="90"/>
        <v>0.16183667762007969</v>
      </c>
      <c r="FT36" s="34">
        <v>3.7398000000000002</v>
      </c>
      <c r="FU36" s="34">
        <v>7.4499999999999997E-2</v>
      </c>
      <c r="FV36" s="34">
        <v>3.8143000000000002</v>
      </c>
      <c r="FW36" s="34">
        <f t="shared" si="91"/>
        <v>1.953176205332564E-2</v>
      </c>
      <c r="FX36" s="34">
        <v>3.15E-2</v>
      </c>
      <c r="FY36" s="34">
        <v>2.5706000000000002</v>
      </c>
      <c r="FZ36" s="34">
        <v>8.3648000000000007</v>
      </c>
      <c r="GA36" s="34">
        <v>0.77190000000000003</v>
      </c>
      <c r="GB36" s="34">
        <v>6.7976000000000001</v>
      </c>
      <c r="GC36" s="34">
        <v>0.79530000000000001</v>
      </c>
      <c r="GD36" s="34">
        <f t="shared" si="92"/>
        <v>2.2112720735962776</v>
      </c>
      <c r="GE36" s="34">
        <f t="shared" si="93"/>
        <v>0.30731159143075748</v>
      </c>
      <c r="GF36" s="34">
        <f t="shared" si="94"/>
        <v>0.67954954002326318</v>
      </c>
      <c r="GG36" s="32">
        <v>2.0745250385626957</v>
      </c>
      <c r="GH36" s="32">
        <v>1.9142241053583384</v>
      </c>
      <c r="GI36" s="32">
        <f t="shared" si="96"/>
        <v>3.9887491439210341</v>
      </c>
      <c r="GJ36" s="32">
        <f t="shared" si="97"/>
        <v>0.47990586429223553</v>
      </c>
      <c r="GK36" s="32">
        <v>0.62486782000067742</v>
      </c>
      <c r="GL36" s="32">
        <v>2.2994616384847699</v>
      </c>
      <c r="GM36" s="32">
        <v>1.6745938184840927</v>
      </c>
    </row>
    <row r="37" spans="1:195" ht="15">
      <c r="A37" s="49">
        <v>2007</v>
      </c>
      <c r="B37" s="34">
        <f t="shared" si="0"/>
        <v>6.4455043712602222</v>
      </c>
      <c r="C37" s="34">
        <f t="shared" si="1"/>
        <v>6.2251278047328178</v>
      </c>
      <c r="D37" s="34">
        <f t="shared" si="2"/>
        <v>0.55539452957430768</v>
      </c>
      <c r="E37" s="34">
        <f t="shared" si="3"/>
        <v>2.3783462343536499</v>
      </c>
      <c r="F37" s="34">
        <f t="shared" si="4"/>
        <v>3.2913870408048598</v>
      </c>
      <c r="G37" s="39">
        <f t="shared" si="5"/>
        <v>0.22037656652740495</v>
      </c>
      <c r="H37" s="36">
        <f t="shared" si="6"/>
        <v>4.2564943601701843</v>
      </c>
      <c r="I37" s="47">
        <f t="shared" si="7"/>
        <v>0.32302432300367939</v>
      </c>
      <c r="J37" s="35">
        <f t="shared" si="8"/>
        <v>2.3036290482976112</v>
      </c>
      <c r="K37" s="42">
        <v>0.11976182290678422</v>
      </c>
      <c r="L37" s="42">
        <v>1.7040410107495549</v>
      </c>
      <c r="M37" s="42">
        <v>0.57990088929902828</v>
      </c>
      <c r="N37" s="41">
        <v>0.19396184478744527</v>
      </c>
      <c r="O37" s="36">
        <f t="shared" si="9"/>
        <v>2.1890100110900379</v>
      </c>
      <c r="P37" s="47">
        <f t="shared" si="10"/>
        <v>0.23237020657062823</v>
      </c>
      <c r="Q37" s="35">
        <f t="shared" si="11"/>
        <v>7.4717186056038692E-2</v>
      </c>
      <c r="R37" s="35">
        <f t="shared" si="12"/>
        <v>0.51815113985764927</v>
      </c>
      <c r="S37" s="42">
        <v>2.4819783852673796</v>
      </c>
      <c r="T37" s="42">
        <v>1.4273337002002902</v>
      </c>
      <c r="U37" s="41">
        <v>1.118206906661658</v>
      </c>
      <c r="V37" s="34">
        <f t="shared" si="13"/>
        <v>0.66038189022870164</v>
      </c>
      <c r="W37" s="34">
        <f t="shared" si="14"/>
        <v>0.33961810977129842</v>
      </c>
      <c r="X37" s="39">
        <f t="shared" si="15"/>
        <v>0.58161235986833959</v>
      </c>
      <c r="Y37" s="46">
        <f t="shared" si="16"/>
        <v>0.96858439491408022</v>
      </c>
      <c r="Z37" s="34">
        <f t="shared" si="17"/>
        <v>0.4641089694835735</v>
      </c>
      <c r="AA37" s="34">
        <f t="shared" si="18"/>
        <v>0.28890538870380761</v>
      </c>
      <c r="AB37" s="34">
        <f t="shared" si="19"/>
        <v>0.96418966260491235</v>
      </c>
      <c r="AC37" s="45">
        <v>0.6</v>
      </c>
      <c r="AD37" s="45">
        <v>1</v>
      </c>
      <c r="AE37" s="34">
        <f t="shared" si="20"/>
        <v>0.12272244912639986</v>
      </c>
      <c r="AF37" s="44">
        <f t="shared" si="21"/>
        <v>0.35249918623329296</v>
      </c>
      <c r="AG37" s="44">
        <f t="shared" si="100"/>
        <v>0.33126540623310291</v>
      </c>
      <c r="AH37" s="43">
        <v>2.0117525735471808</v>
      </c>
      <c r="AI37" s="42">
        <v>7.4717186056038498E-2</v>
      </c>
      <c r="AJ37" s="40">
        <v>0.29187647475043049</v>
      </c>
      <c r="AK37" s="39">
        <v>0.53837387167279904</v>
      </c>
      <c r="AL37" s="42">
        <v>1.7020657901508616E-2</v>
      </c>
      <c r="AM37" s="42">
        <v>0.13040251812725254</v>
      </c>
      <c r="AN37" s="41">
        <v>0.3877486217303967</v>
      </c>
      <c r="AO37" s="39">
        <f t="shared" si="23"/>
        <v>2.0203857015993201</v>
      </c>
      <c r="AP37" s="39">
        <v>8.4577847143295568E-3</v>
      </c>
      <c r="AQ37" s="39">
        <v>7.1668618204397516E-2</v>
      </c>
      <c r="AR37" s="39">
        <v>1.9402592986805931</v>
      </c>
      <c r="AS37" s="39">
        <f t="shared" si="24"/>
        <v>4.2498893648132201</v>
      </c>
      <c r="AT37" s="34">
        <v>4.5556997012906733</v>
      </c>
      <c r="AU37" s="34">
        <f t="shared" si="25"/>
        <v>1.7145753651218669</v>
      </c>
      <c r="AV37" s="34">
        <v>2.3476637415629726</v>
      </c>
      <c r="AW37" s="34">
        <f t="shared" si="26"/>
        <v>-0.63308837644110572</v>
      </c>
      <c r="AX37" s="34">
        <f t="shared" si="27"/>
        <v>1.3692391651714346</v>
      </c>
      <c r="AY37" s="34">
        <f t="shared" si="99"/>
        <v>2.6534740780404258</v>
      </c>
      <c r="AZ37" s="36">
        <f t="shared" si="29"/>
        <v>5.8124159948191165</v>
      </c>
      <c r="BA37" s="35">
        <f t="shared" si="30"/>
        <v>5.5920394282917112</v>
      </c>
      <c r="BB37" s="35">
        <f t="shared" si="31"/>
        <v>2.7464151942080748</v>
      </c>
      <c r="BC37" s="35">
        <f t="shared" si="32"/>
        <v>0.82523853248431622</v>
      </c>
      <c r="BD37" s="35">
        <f t="shared" si="33"/>
        <v>2.0203857015993201</v>
      </c>
      <c r="BE37" s="35">
        <f t="shared" si="34"/>
        <v>0.56385231428863725</v>
      </c>
      <c r="BF37" s="35">
        <f t="shared" si="35"/>
        <v>2.4500148525580476</v>
      </c>
      <c r="BG37" s="40">
        <f t="shared" si="36"/>
        <v>2.5781722614450269</v>
      </c>
      <c r="BH37" s="34">
        <f t="shared" si="37"/>
        <v>8.4359087608301557</v>
      </c>
      <c r="BI37" s="34">
        <f t="shared" si="38"/>
        <v>8.2155321943027495</v>
      </c>
      <c r="BJ37" s="34">
        <f t="shared" si="39"/>
        <v>0.22037656652740623</v>
      </c>
      <c r="BK37" s="39">
        <v>0.68204531916154165</v>
      </c>
      <c r="BL37" s="39">
        <v>0.4616687526341367</v>
      </c>
      <c r="BM37" s="39">
        <v>0.34042915206365448</v>
      </c>
      <c r="BN37" s="34">
        <f t="shared" si="40"/>
        <v>0.22037656652740495</v>
      </c>
      <c r="BO37" s="36">
        <f t="shared" si="41"/>
        <v>0</v>
      </c>
      <c r="BP37" s="38">
        <v>6.4455043712602222</v>
      </c>
      <c r="BQ37" s="37">
        <f t="shared" si="42"/>
        <v>0</v>
      </c>
      <c r="BR37" s="34">
        <f t="shared" si="43"/>
        <v>1.4691477589979149</v>
      </c>
      <c r="BS37" s="34">
        <f t="shared" si="44"/>
        <v>5.6194625219080946E-2</v>
      </c>
      <c r="BT37" s="34">
        <f t="shared" si="45"/>
        <v>8.2558207708340492E-2</v>
      </c>
      <c r="BU37" s="34">
        <f t="shared" si="46"/>
        <v>0.14500762866363967</v>
      </c>
      <c r="BV37" s="34">
        <f t="shared" si="47"/>
        <v>0.24701190337972143</v>
      </c>
      <c r="BW37" s="34">
        <f t="shared" si="48"/>
        <v>0.60798046795663907</v>
      </c>
      <c r="BX37" s="34">
        <f t="shared" si="49"/>
        <v>0.57990088929902828</v>
      </c>
      <c r="BY37" s="34">
        <f t="shared" si="50"/>
        <v>1.4273337002002902</v>
      </c>
      <c r="BZ37" s="34">
        <f t="shared" si="51"/>
        <v>0.34042915206365448</v>
      </c>
      <c r="CA37" s="34">
        <f t="shared" si="52"/>
        <v>2.3476637415629726</v>
      </c>
      <c r="CB37" s="34">
        <f t="shared" si="53"/>
        <v>0</v>
      </c>
      <c r="CC37" s="36">
        <v>5.4072557744268828</v>
      </c>
      <c r="CD37" s="35">
        <f t="shared" si="54"/>
        <v>7.7349422616957403E-2</v>
      </c>
      <c r="CE37" s="34">
        <f t="shared" si="55"/>
        <v>4.9890076623327539</v>
      </c>
      <c r="CF37" s="34">
        <f t="shared" si="56"/>
        <v>2.9019471407469943</v>
      </c>
      <c r="CG37" s="34">
        <f t="shared" si="57"/>
        <v>3.420869585490836</v>
      </c>
      <c r="CH37" s="34">
        <f t="shared" si="58"/>
        <v>0.96348079317461233</v>
      </c>
      <c r="CI37" s="34">
        <f t="shared" si="59"/>
        <v>0.89106034816123114</v>
      </c>
      <c r="CJ37" s="34">
        <f t="shared" si="60"/>
        <v>1.5663284441549925</v>
      </c>
      <c r="CK37" s="34">
        <f t="shared" si="61"/>
        <v>1.3338090639050759</v>
      </c>
      <c r="CL37" s="34">
        <v>4.5660012168320794</v>
      </c>
      <c r="CM37" s="34">
        <f t="shared" si="62"/>
        <v>2.6727048468518197</v>
      </c>
      <c r="CN37" s="34">
        <f t="shared" si="63"/>
        <v>3.1744201870789661</v>
      </c>
      <c r="CO37" s="34">
        <v>0.87952228107889419</v>
      </c>
      <c r="CP37" s="34">
        <v>0.82842887650667041</v>
      </c>
      <c r="CQ37" s="34">
        <v>1.4664690294934017</v>
      </c>
      <c r="CR37" s="34">
        <v>1.2811238170987065</v>
      </c>
      <c r="CS37" s="34">
        <v>0.42300644550067468</v>
      </c>
      <c r="CT37" s="34">
        <f t="shared" si="64"/>
        <v>0.22924229389517439</v>
      </c>
      <c r="CU37" s="34">
        <f t="shared" si="65"/>
        <v>0.24644939841186969</v>
      </c>
      <c r="CV37" s="34">
        <v>8.3958512095718196E-2</v>
      </c>
      <c r="CW37" s="34">
        <v>6.2631471654560789E-2</v>
      </c>
      <c r="CX37" s="34">
        <v>9.985941466159072E-2</v>
      </c>
      <c r="CY37" s="34">
        <v>5.2685246806369407E-2</v>
      </c>
      <c r="CZ37" s="34">
        <v>0.41824811209412827</v>
      </c>
      <c r="DA37" s="34">
        <f t="shared" si="66"/>
        <v>1.0819619351986458</v>
      </c>
      <c r="DB37" s="34">
        <f t="shared" si="67"/>
        <v>0.27178973168633436</v>
      </c>
      <c r="DC37" s="34">
        <v>2.8471237034752548E-2</v>
      </c>
      <c r="DD37" s="34">
        <v>0.24331849465158181</v>
      </c>
      <c r="DE37" s="34">
        <v>0.9355035547908519</v>
      </c>
      <c r="DF37" s="34">
        <v>0.1209511094518501</v>
      </c>
      <c r="DG37" s="34">
        <f t="shared" si="68"/>
        <v>1.460741108964891</v>
      </c>
      <c r="DH37" s="34">
        <f t="shared" si="69"/>
        <v>6.4440901602090683</v>
      </c>
      <c r="DI37" s="34">
        <v>0.34205719317610012</v>
      </c>
      <c r="DJ37" s="34">
        <v>6.1020329670329678</v>
      </c>
      <c r="DK37" s="34">
        <v>7.7838801597221092</v>
      </c>
      <c r="DL37" s="34">
        <v>2.9052652296005324</v>
      </c>
      <c r="DM37" s="34">
        <f t="shared" si="70"/>
        <v>10.136749477386239</v>
      </c>
      <c r="DN37" s="34">
        <f t="shared" si="71"/>
        <v>10.053192778418037</v>
      </c>
      <c r="DO37" s="34">
        <f t="shared" si="72"/>
        <v>-0.11812663333712092</v>
      </c>
      <c r="DP37" s="34">
        <v>0.9927508643498304</v>
      </c>
      <c r="DQ37" s="34">
        <v>1.1108774976869513</v>
      </c>
      <c r="DR37" s="34">
        <f t="shared" si="73"/>
        <v>5.4446501849105307</v>
      </c>
      <c r="DS37" s="34">
        <f t="shared" si="74"/>
        <v>1.8464350209825713</v>
      </c>
      <c r="DT37" s="34">
        <f t="shared" si="75"/>
        <v>0.11049996972819993</v>
      </c>
      <c r="DU37" s="34">
        <f t="shared" si="76"/>
        <v>0.20403101392366232</v>
      </c>
      <c r="DV37" s="34">
        <f t="shared" si="77"/>
        <v>6.2044503587457065</v>
      </c>
      <c r="DW37" s="34">
        <f t="shared" si="78"/>
        <v>0.10268770435682203</v>
      </c>
      <c r="DX37" s="34">
        <v>5.567329594610249</v>
      </c>
      <c r="DY37" s="34">
        <v>5.5106848655394929</v>
      </c>
      <c r="DZ37" s="34">
        <v>3.9345026746368914</v>
      </c>
      <c r="EA37" s="34">
        <v>0.65318612365810735</v>
      </c>
      <c r="EB37" s="34">
        <v>2.2293683145607082</v>
      </c>
      <c r="EC37" s="34">
        <v>5.6644729070755996E-2</v>
      </c>
      <c r="ED37" s="34">
        <v>3.1130481713496701E-2</v>
      </c>
      <c r="EE37" s="34">
        <v>1.0830553595396305E-2</v>
      </c>
      <c r="EF37" s="34">
        <v>3.6344800952655604E-2</v>
      </c>
      <c r="EG37" s="34">
        <v>0.63712076413545748</v>
      </c>
      <c r="EH37" s="34">
        <v>1.023251676541395</v>
      </c>
      <c r="EI37" s="34">
        <v>0.96965045921565263</v>
      </c>
      <c r="EJ37" s="34">
        <v>0.58351954680971507</v>
      </c>
      <c r="EK37" s="34">
        <f t="shared" si="79"/>
        <v>-2.1000440116636376E-2</v>
      </c>
      <c r="EL37" s="34">
        <v>2.9685048510923528</v>
      </c>
      <c r="EM37" s="34">
        <v>0.91709963614062839</v>
      </c>
      <c r="EN37" s="34">
        <v>2.9895052912089892</v>
      </c>
      <c r="EO37" s="34">
        <v>0.80123894106259985</v>
      </c>
      <c r="EP37" s="34">
        <v>0.99727720561605859</v>
      </c>
      <c r="EQ37" s="34">
        <v>2.2338407680683825</v>
      </c>
      <c r="ER37" s="34">
        <v>10.621828466809189</v>
      </c>
      <c r="ES37" s="34">
        <v>9.3852649043568661</v>
      </c>
      <c r="ET37" s="34">
        <f t="shared" si="80"/>
        <v>7.2227256009601657</v>
      </c>
      <c r="EU37" s="34">
        <f t="shared" si="81"/>
        <v>12.234497566679945</v>
      </c>
      <c r="EV37" s="34">
        <f t="shared" si="82"/>
        <v>12.255495603278344</v>
      </c>
      <c r="EW37" s="34">
        <f t="shared" si="83"/>
        <v>1.6967965115065617</v>
      </c>
      <c r="EX37" s="34">
        <f t="shared" si="84"/>
        <v>0.2439318154060858</v>
      </c>
      <c r="EY37" s="34">
        <f t="shared" si="85"/>
        <v>0.41390265342650895</v>
      </c>
      <c r="FA37" s="34">
        <v>5.4066000000000001</v>
      </c>
      <c r="FB37" s="34">
        <v>0.36460000000000004</v>
      </c>
      <c r="FC37" s="34">
        <v>5.7712000000000003</v>
      </c>
      <c r="FD37" s="34">
        <f t="shared" si="86"/>
        <v>6.3175769337399504E-2</v>
      </c>
      <c r="FE37" s="34">
        <v>-0.13570000000000002</v>
      </c>
      <c r="FF37" s="34">
        <v>5.6701999999999995</v>
      </c>
      <c r="FG37" s="34">
        <v>5.7844000000000007</v>
      </c>
      <c r="FH37" s="34">
        <v>0.38650000000000001</v>
      </c>
      <c r="FI37" s="34">
        <v>6.1709000000000005</v>
      </c>
      <c r="FJ37" s="34">
        <f t="shared" si="87"/>
        <v>6.2632679187800799E-2</v>
      </c>
      <c r="FK37" s="34">
        <v>0.55030000000000001</v>
      </c>
      <c r="FL37" s="34">
        <v>0.93319999999999992</v>
      </c>
      <c r="FM37" s="34">
        <v>13.847099999999998</v>
      </c>
      <c r="FN37" s="34">
        <v>0.9486</v>
      </c>
      <c r="FO37" s="34">
        <v>10.673499999999999</v>
      </c>
      <c r="FP37" s="34">
        <v>2.2250000000000001</v>
      </c>
      <c r="FQ37" s="34">
        <f t="shared" si="88"/>
        <v>2.4636337757534776</v>
      </c>
      <c r="FR37" s="34">
        <f t="shared" si="89"/>
        <v>6.739317257765165E-2</v>
      </c>
      <c r="FS37" s="34">
        <f t="shared" si="90"/>
        <v>0.16603209621748566</v>
      </c>
      <c r="FT37" s="34">
        <v>3.7250000000000001</v>
      </c>
      <c r="FU37" s="34">
        <v>0.10859999999999999</v>
      </c>
      <c r="FV37" s="34">
        <v>3.8336999999999999</v>
      </c>
      <c r="FW37" s="34">
        <f t="shared" si="91"/>
        <v>2.8327725174113777E-2</v>
      </c>
      <c r="FX37" s="34">
        <v>-2.2599999999999999E-2</v>
      </c>
      <c r="FY37" s="34">
        <v>2.786</v>
      </c>
      <c r="FZ37" s="34">
        <v>8.4497999999999998</v>
      </c>
      <c r="GA37" s="34">
        <v>0.73159999999999992</v>
      </c>
      <c r="GB37" s="34">
        <v>6.9589999999999996</v>
      </c>
      <c r="GC37" s="34">
        <v>0.75919999999999999</v>
      </c>
      <c r="GD37" s="34">
        <f t="shared" si="92"/>
        <v>2.1911676996084331</v>
      </c>
      <c r="GE37" s="34">
        <f t="shared" si="93"/>
        <v>0.32971194584487207</v>
      </c>
      <c r="GF37" s="34">
        <f t="shared" si="94"/>
        <v>0.72245416591032863</v>
      </c>
      <c r="GG37" s="32">
        <v>2.2103092624031215</v>
      </c>
      <c r="GH37" s="32">
        <v>2.0808968334741196</v>
      </c>
      <c r="GI37" s="32">
        <f t="shared" si="96"/>
        <v>4.2912060958772411</v>
      </c>
      <c r="GJ37" s="32">
        <f t="shared" si="97"/>
        <v>0.48492120559609869</v>
      </c>
      <c r="GK37" s="32">
        <v>0.62118602649701338</v>
      </c>
      <c r="GL37" s="32">
        <v>2.5989272721758487</v>
      </c>
      <c r="GM37" s="32">
        <v>1.9777412456788352</v>
      </c>
    </row>
    <row r="38" spans="1:195" ht="15">
      <c r="A38" s="49">
        <v>2008</v>
      </c>
      <c r="B38" s="34">
        <f t="shared" si="0"/>
        <v>6.3527994303263684</v>
      </c>
      <c r="C38" s="34">
        <f t="shared" si="1"/>
        <v>6.0527726418384677</v>
      </c>
      <c r="D38" s="34">
        <f t="shared" si="2"/>
        <v>0.53683616244982413</v>
      </c>
      <c r="E38" s="34">
        <f t="shared" si="3"/>
        <v>2.332194469064337</v>
      </c>
      <c r="F38" s="34">
        <f t="shared" si="4"/>
        <v>3.1837420103243059</v>
      </c>
      <c r="G38" s="39">
        <f t="shared" si="5"/>
        <v>0.30002678848790115</v>
      </c>
      <c r="H38" s="36">
        <f t="shared" si="6"/>
        <v>4.2699576295960604</v>
      </c>
      <c r="I38" s="47">
        <f t="shared" si="7"/>
        <v>0.31254858978136962</v>
      </c>
      <c r="J38" s="35">
        <f t="shared" si="8"/>
        <v>2.2651067048463323</v>
      </c>
      <c r="K38" s="42">
        <v>0.12601583486017892</v>
      </c>
      <c r="L38" s="42">
        <v>1.7630997137351676</v>
      </c>
      <c r="M38" s="42">
        <v>0.63341376165784313</v>
      </c>
      <c r="N38" s="41">
        <v>0.1968132136269882</v>
      </c>
      <c r="O38" s="36">
        <f t="shared" si="9"/>
        <v>2.082841800730308</v>
      </c>
      <c r="P38" s="47">
        <f t="shared" si="10"/>
        <v>0.2242875726684545</v>
      </c>
      <c r="Q38" s="35">
        <f t="shared" si="11"/>
        <v>6.7087764218004553E-2</v>
      </c>
      <c r="R38" s="35">
        <f t="shared" si="12"/>
        <v>0.4739062021619333</v>
      </c>
      <c r="S38" s="42">
        <v>2.5055966157882064</v>
      </c>
      <c r="T38" s="42">
        <v>1.4023000405077903</v>
      </c>
      <c r="U38" s="41">
        <v>1.1880363541062908</v>
      </c>
      <c r="V38" s="34">
        <f t="shared" si="13"/>
        <v>0.67213795688441813</v>
      </c>
      <c r="W38" s="34">
        <f t="shared" si="14"/>
        <v>0.32786204311558192</v>
      </c>
      <c r="X38" s="39">
        <f t="shared" si="15"/>
        <v>0.58220479849023254</v>
      </c>
      <c r="Y38" s="46">
        <f t="shared" si="16"/>
        <v>0.97123406083502128</v>
      </c>
      <c r="Z38" s="34">
        <f t="shared" si="17"/>
        <v>0.48576769375319906</v>
      </c>
      <c r="AA38" s="34">
        <f t="shared" si="18"/>
        <v>0.31115069367020298</v>
      </c>
      <c r="AB38" s="34">
        <f t="shared" si="19"/>
        <v>0.96749268695241442</v>
      </c>
      <c r="AC38" s="45">
        <v>0.6</v>
      </c>
      <c r="AD38" s="45">
        <v>1</v>
      </c>
      <c r="AE38" s="34">
        <f t="shared" si="20"/>
        <v>0.11509329845656838</v>
      </c>
      <c r="AF38" s="44">
        <f t="shared" si="21"/>
        <v>0.34028702644845743</v>
      </c>
      <c r="AG38" s="44">
        <f t="shared" si="100"/>
        <v>0.31966228296235571</v>
      </c>
      <c r="AH38" s="43">
        <v>1.9966867507595525</v>
      </c>
      <c r="AI38" s="42">
        <v>6.708776421800472E-2</v>
      </c>
      <c r="AJ38" s="40">
        <v>0.26841995408677977</v>
      </c>
      <c r="AK38" s="39">
        <v>0.52091431630228269</v>
      </c>
      <c r="AL38" s="42">
        <v>1.5921846147541413E-2</v>
      </c>
      <c r="AM38" s="42">
        <v>0.12389034390224457</v>
      </c>
      <c r="AN38" s="41">
        <v>0.35001585825968873</v>
      </c>
      <c r="AO38" s="39">
        <f t="shared" si="23"/>
        <v>2.0761985396226614</v>
      </c>
      <c r="AP38" s="39">
        <v>8.1751699865455444E-3</v>
      </c>
      <c r="AQ38" s="39">
        <v>6.5601236388723755E-2</v>
      </c>
      <c r="AR38" s="39">
        <v>2.0024221332473919</v>
      </c>
      <c r="AS38" s="39">
        <f t="shared" si="24"/>
        <v>4.7069568761354805</v>
      </c>
      <c r="AT38" s="34">
        <v>4.9465891155373676</v>
      </c>
      <c r="AU38" s="34">
        <f t="shared" si="25"/>
        <v>1.8365663002207739</v>
      </c>
      <c r="AV38" s="34">
        <v>2.3441877339003061</v>
      </c>
      <c r="AW38" s="34">
        <f t="shared" si="26"/>
        <v>-0.50762143367953216</v>
      </c>
      <c r="AX38" s="34">
        <f t="shared" si="27"/>
        <v>1.2763970097994888</v>
      </c>
      <c r="AY38" s="34">
        <f t="shared" si="99"/>
        <v>2.5838199733021936</v>
      </c>
      <c r="AZ38" s="36">
        <f t="shared" si="29"/>
        <v>5.8451779966468358</v>
      </c>
      <c r="BA38" s="35">
        <f t="shared" si="30"/>
        <v>5.5451512081589343</v>
      </c>
      <c r="BB38" s="35">
        <f t="shared" si="31"/>
        <v>2.7036711294878808</v>
      </c>
      <c r="BC38" s="35">
        <f t="shared" si="32"/>
        <v>0.76528153904839236</v>
      </c>
      <c r="BD38" s="35">
        <f t="shared" si="33"/>
        <v>2.0761985396226614</v>
      </c>
      <c r="BE38" s="35">
        <f t="shared" si="34"/>
        <v>0.54501133243636968</v>
      </c>
      <c r="BF38" s="35">
        <f t="shared" si="35"/>
        <v>2.3977957054530608</v>
      </c>
      <c r="BG38" s="40">
        <f t="shared" si="36"/>
        <v>2.6023441702695043</v>
      </c>
      <c r="BH38" s="34">
        <f t="shared" si="37"/>
        <v>8.9756532056588547</v>
      </c>
      <c r="BI38" s="34">
        <f t="shared" si="38"/>
        <v>8.6756264171709532</v>
      </c>
      <c r="BJ38" s="34">
        <f t="shared" si="39"/>
        <v>0.30002678848790154</v>
      </c>
      <c r="BK38" s="39">
        <v>0.71420694015985953</v>
      </c>
      <c r="BL38" s="39">
        <v>0.41418015167195837</v>
      </c>
      <c r="BM38" s="39">
        <v>0.30847393173467258</v>
      </c>
      <c r="BN38" s="34">
        <f t="shared" si="40"/>
        <v>0.30002678848790115</v>
      </c>
      <c r="BO38" s="36">
        <f t="shared" si="41"/>
        <v>0</v>
      </c>
      <c r="BP38" s="38">
        <v>6.3527994303263684</v>
      </c>
      <c r="BQ38" s="37">
        <f t="shared" si="42"/>
        <v>0</v>
      </c>
      <c r="BR38" s="34">
        <f t="shared" si="43"/>
        <v>1.5645428035228239</v>
      </c>
      <c r="BS38" s="34">
        <f t="shared" si="44"/>
        <v>4.7740662374788946E-2</v>
      </c>
      <c r="BT38" s="34">
        <f t="shared" si="45"/>
        <v>7.4692309753888894E-2</v>
      </c>
      <c r="BU38" s="34">
        <f t="shared" si="46"/>
        <v>0.13159096742709575</v>
      </c>
      <c r="BV38" s="34">
        <f t="shared" si="47"/>
        <v>0.27020607287452902</v>
      </c>
      <c r="BW38" s="34">
        <f t="shared" si="48"/>
        <v>0.59820295969837523</v>
      </c>
      <c r="BX38" s="34">
        <f t="shared" si="49"/>
        <v>0.63341376165784313</v>
      </c>
      <c r="BY38" s="34">
        <f t="shared" si="50"/>
        <v>1.4023000405077903</v>
      </c>
      <c r="BZ38" s="34">
        <f t="shared" si="51"/>
        <v>0.30847393173467258</v>
      </c>
      <c r="CA38" s="34">
        <f t="shared" si="52"/>
        <v>2.3441877339003061</v>
      </c>
      <c r="CB38" s="34">
        <f t="shared" si="53"/>
        <v>0</v>
      </c>
      <c r="CC38" s="36">
        <v>4.7634828864526586</v>
      </c>
      <c r="CD38" s="35">
        <f t="shared" si="54"/>
        <v>6.8755248179269146E-2</v>
      </c>
      <c r="CE38" s="34">
        <f t="shared" si="55"/>
        <v>4.4359684383969045</v>
      </c>
      <c r="CF38" s="34">
        <f t="shared" si="56"/>
        <v>2.6189356523278451</v>
      </c>
      <c r="CG38" s="34">
        <f t="shared" si="57"/>
        <v>3.1920898758194576</v>
      </c>
      <c r="CH38" s="34">
        <f t="shared" si="58"/>
        <v>0.78049766844202806</v>
      </c>
      <c r="CI38" s="34">
        <f t="shared" si="59"/>
        <v>0.96618655133376308</v>
      </c>
      <c r="CJ38" s="34">
        <f t="shared" si="60"/>
        <v>1.4454056560436666</v>
      </c>
      <c r="CK38" s="34">
        <f t="shared" si="61"/>
        <v>1.3750570897503982</v>
      </c>
      <c r="CL38" s="34">
        <v>4.0262821073277983</v>
      </c>
      <c r="CM38" s="34">
        <f t="shared" si="62"/>
        <v>2.3876026328070932</v>
      </c>
      <c r="CN38" s="34">
        <f t="shared" si="63"/>
        <v>2.958285720195724</v>
      </c>
      <c r="CO38" s="34">
        <v>0.71209350543708316</v>
      </c>
      <c r="CP38" s="34">
        <v>0.89519195727139433</v>
      </c>
      <c r="CQ38" s="34">
        <v>1.3510002574872466</v>
      </c>
      <c r="CR38" s="34">
        <v>1.3196062456750188</v>
      </c>
      <c r="CS38" s="34">
        <v>0.4096863310691059</v>
      </c>
      <c r="CT38" s="34">
        <f t="shared" si="64"/>
        <v>0.23133301952075183</v>
      </c>
      <c r="CU38" s="34">
        <f t="shared" si="65"/>
        <v>0.23380415562373347</v>
      </c>
      <c r="CV38" s="34">
        <v>6.8404163004944896E-2</v>
      </c>
      <c r="CW38" s="34">
        <v>7.0994594062368702E-2</v>
      </c>
      <c r="CX38" s="34">
        <v>9.440539855641987E-2</v>
      </c>
      <c r="CY38" s="34">
        <v>5.5450844075379389E-2</v>
      </c>
      <c r="CZ38" s="34">
        <v>0.32751444805575392</v>
      </c>
      <c r="DA38" s="34">
        <f t="shared" si="66"/>
        <v>1.0815077131549669</v>
      </c>
      <c r="DB38" s="34">
        <f t="shared" si="67"/>
        <v>0.29792131350681539</v>
      </c>
      <c r="DC38" s="34">
        <v>3.4530246704967897E-2</v>
      </c>
      <c r="DD38" s="34">
        <v>0.26339106680184748</v>
      </c>
      <c r="DE38" s="34">
        <v>1.0519145786060284</v>
      </c>
      <c r="DF38" s="34">
        <v>0.4235501858736076</v>
      </c>
      <c r="DG38" s="34">
        <f t="shared" si="68"/>
        <v>1.4971553291813526</v>
      </c>
      <c r="DH38" s="34">
        <f t="shared" si="69"/>
        <v>6.5965507169410529</v>
      </c>
      <c r="DI38" s="34">
        <v>0.38224001834596633</v>
      </c>
      <c r="DJ38" s="34">
        <v>6.2143106985950869</v>
      </c>
      <c r="DK38" s="34">
        <v>7.6701558602487978</v>
      </c>
      <c r="DL38" s="34">
        <v>2.582575636878611</v>
      </c>
      <c r="DM38" s="34">
        <f t="shared" si="70"/>
        <v>10.086561906267326</v>
      </c>
      <c r="DN38" s="34">
        <f t="shared" si="71"/>
        <v>10.097127528605224</v>
      </c>
      <c r="DO38" s="34">
        <f t="shared" si="72"/>
        <v>-0.17058843882263963</v>
      </c>
      <c r="DP38" s="34">
        <v>0.96683443570060679</v>
      </c>
      <c r="DQ38" s="34">
        <v>1.1374228745232464</v>
      </c>
      <c r="DR38" s="34">
        <f t="shared" si="73"/>
        <v>5.1975986946641646</v>
      </c>
      <c r="DS38" s="34">
        <f t="shared" si="74"/>
        <v>1.9426523904146153</v>
      </c>
      <c r="DT38" s="34">
        <f t="shared" si="75"/>
        <v>0.11264816367832539</v>
      </c>
      <c r="DU38" s="34">
        <f t="shared" si="76"/>
        <v>0.21883622444551568</v>
      </c>
      <c r="DV38" s="34">
        <f t="shared" si="77"/>
        <v>6.0248239956567025</v>
      </c>
      <c r="DW38" s="34">
        <f t="shared" si="78"/>
        <v>9.7063689143022519E-2</v>
      </c>
      <c r="DX38" s="34">
        <v>5.4400323522008573</v>
      </c>
      <c r="DY38" s="34">
        <v>5.3825835171040906</v>
      </c>
      <c r="DZ38" s="34">
        <v>3.9016370225423493</v>
      </c>
      <c r="EA38" s="34">
        <v>0.68407198272584346</v>
      </c>
      <c r="EB38" s="34">
        <v>2.1650184772875845</v>
      </c>
      <c r="EC38" s="34">
        <v>5.7448835096766279E-2</v>
      </c>
      <c r="ED38" s="34">
        <v>3.0593840982735866E-2</v>
      </c>
      <c r="EE38" s="34">
        <v>1.1280606599713392E-2</v>
      </c>
      <c r="EF38" s="34">
        <v>3.8135600713743813E-2</v>
      </c>
      <c r="EG38" s="34">
        <v>0.584791643455845</v>
      </c>
      <c r="EH38" s="34">
        <v>1.0204176459422767</v>
      </c>
      <c r="EI38" s="34">
        <v>1.0203291427116252</v>
      </c>
      <c r="EJ38" s="34">
        <v>0.58470314022519354</v>
      </c>
      <c r="EK38" s="34">
        <f t="shared" si="79"/>
        <v>-6.9526357766738656E-2</v>
      </c>
      <c r="EL38" s="34">
        <v>2.9462015895949496</v>
      </c>
      <c r="EM38" s="34">
        <v>0.72873490854494227</v>
      </c>
      <c r="EN38" s="34">
        <v>3.0157279473616883</v>
      </c>
      <c r="EO38" s="34">
        <v>0.62304505935191257</v>
      </c>
      <c r="EP38" s="34">
        <v>1.1130818571250871</v>
      </c>
      <c r="EQ38" s="34">
        <v>2.2547831115999877</v>
      </c>
      <c r="ER38" s="34">
        <v>10.559400250057918</v>
      </c>
      <c r="ES38" s="34">
        <v>9.4176989955830166</v>
      </c>
      <c r="ET38" s="34">
        <f t="shared" si="80"/>
        <v>7.2074316210673501</v>
      </c>
      <c r="EU38" s="34">
        <f t="shared" si="81"/>
        <v>12.205556213809539</v>
      </c>
      <c r="EV38" s="34">
        <f t="shared" si="82"/>
        <v>12.2750819820951</v>
      </c>
      <c r="EW38" s="34">
        <f t="shared" si="83"/>
        <v>1.7031145944159898</v>
      </c>
      <c r="EX38" s="34">
        <f t="shared" si="84"/>
        <v>0.24567884367375659</v>
      </c>
      <c r="EY38" s="34">
        <f t="shared" si="85"/>
        <v>0.41841922420001931</v>
      </c>
      <c r="FA38" s="34">
        <v>5.2128999999999994</v>
      </c>
      <c r="FB38" s="34">
        <v>0.31940000000000002</v>
      </c>
      <c r="FC38" s="34">
        <v>5.5323000000000002</v>
      </c>
      <c r="FD38" s="34">
        <f t="shared" si="86"/>
        <v>5.7733673155830306E-2</v>
      </c>
      <c r="FE38" s="34">
        <v>-2.9600000000000001E-2</v>
      </c>
      <c r="FF38" s="34">
        <v>7.3274999999999997</v>
      </c>
      <c r="FG38" s="34">
        <v>5.8652999999999995</v>
      </c>
      <c r="FH38" s="34">
        <v>0.34509999999999996</v>
      </c>
      <c r="FI38" s="34">
        <v>6.2103999999999999</v>
      </c>
      <c r="FJ38" s="34">
        <f t="shared" si="87"/>
        <v>5.556807935076645E-2</v>
      </c>
      <c r="FK38" s="34">
        <v>0.58479999999999999</v>
      </c>
      <c r="FL38" s="34">
        <v>0.89959999999999996</v>
      </c>
      <c r="FM38" s="34">
        <v>13.657800000000002</v>
      </c>
      <c r="FN38" s="34">
        <v>0.95930000000000004</v>
      </c>
      <c r="FO38" s="34">
        <v>10.364600000000001</v>
      </c>
      <c r="FP38" s="34">
        <v>2.3338999999999999</v>
      </c>
      <c r="FQ38" s="34">
        <f t="shared" si="88"/>
        <v>2.4277943686006829</v>
      </c>
      <c r="FR38" s="34">
        <f t="shared" si="89"/>
        <v>6.5867123548448495E-2</v>
      </c>
      <c r="FS38" s="34">
        <f t="shared" si="90"/>
        <v>0.15991183162684869</v>
      </c>
      <c r="FT38" s="34">
        <v>3.8001</v>
      </c>
      <c r="FU38" s="34">
        <v>0.13339999999999999</v>
      </c>
      <c r="FV38" s="34">
        <v>3.9335000000000004</v>
      </c>
      <c r="FW38" s="34">
        <f t="shared" si="91"/>
        <v>3.3913817211135115E-2</v>
      </c>
      <c r="FX38" s="34">
        <v>0.1014</v>
      </c>
      <c r="FY38" s="34">
        <v>2.8632</v>
      </c>
      <c r="FZ38" s="34">
        <v>8.6413999999999991</v>
      </c>
      <c r="GA38" s="34">
        <v>0.71650000000000003</v>
      </c>
      <c r="GB38" s="34">
        <v>7.1475</v>
      </c>
      <c r="GC38" s="34">
        <v>0.77739999999999998</v>
      </c>
      <c r="GD38" s="34">
        <f t="shared" si="92"/>
        <v>2.2550037838260999</v>
      </c>
      <c r="GE38" s="34">
        <f t="shared" si="93"/>
        <v>0.33133520031476382</v>
      </c>
      <c r="GF38" s="34">
        <f t="shared" si="94"/>
        <v>0.74716213042457114</v>
      </c>
      <c r="GG38" s="32">
        <v>2.0124702220301027</v>
      </c>
      <c r="GH38" s="32">
        <v>1.9766692815200213</v>
      </c>
      <c r="GI38" s="32">
        <f t="shared" si="96"/>
        <v>3.989139503550124</v>
      </c>
      <c r="GJ38" s="32">
        <f t="shared" si="97"/>
        <v>0.49551269885670574</v>
      </c>
      <c r="GK38" s="32">
        <v>0.61926941865388774</v>
      </c>
      <c r="GL38" s="32">
        <v>2.6706964146274328</v>
      </c>
      <c r="GM38" s="32">
        <v>2.0514269959735447</v>
      </c>
    </row>
    <row r="39" spans="1:195" ht="15">
      <c r="A39" s="49">
        <v>2009</v>
      </c>
      <c r="B39" s="34">
        <f t="shared" si="0"/>
        <v>6.3191052976768711</v>
      </c>
      <c r="C39" s="34">
        <f t="shared" si="1"/>
        <v>6.015375603238704</v>
      </c>
      <c r="D39" s="34">
        <f t="shared" si="2"/>
        <v>0.52096480871169859</v>
      </c>
      <c r="E39" s="34">
        <f t="shared" si="3"/>
        <v>2.396227011902528</v>
      </c>
      <c r="F39" s="34">
        <f t="shared" si="4"/>
        <v>3.0981837826244778</v>
      </c>
      <c r="G39" s="39">
        <f t="shared" si="5"/>
        <v>0.30372969443816666</v>
      </c>
      <c r="H39" s="36">
        <f t="shared" si="6"/>
        <v>4.426477622002662</v>
      </c>
      <c r="I39" s="47">
        <f t="shared" si="7"/>
        <v>0.30298799665432691</v>
      </c>
      <c r="J39" s="35">
        <f t="shared" si="8"/>
        <v>2.326394026622931</v>
      </c>
      <c r="K39" s="42">
        <v>0.14024836212385344</v>
      </c>
      <c r="L39" s="42">
        <v>1.8807033141735117</v>
      </c>
      <c r="M39" s="42">
        <v>0.66807928830945096</v>
      </c>
      <c r="N39" s="41">
        <v>0.22385607757196108</v>
      </c>
      <c r="O39" s="36">
        <f t="shared" si="9"/>
        <v>1.8926276756742091</v>
      </c>
      <c r="P39" s="47">
        <f t="shared" si="10"/>
        <v>0.21797681205737165</v>
      </c>
      <c r="Q39" s="35">
        <f t="shared" si="11"/>
        <v>6.9832985279596929E-2</v>
      </c>
      <c r="R39" s="35">
        <f t="shared" si="12"/>
        <v>0.46609746310295896</v>
      </c>
      <c r="S39" s="42">
        <v>2.3833086304782127</v>
      </c>
      <c r="T39" s="42">
        <v>1.2248635411241222</v>
      </c>
      <c r="U39" s="41">
        <v>1.2445882152439314</v>
      </c>
      <c r="V39" s="34">
        <f t="shared" si="13"/>
        <v>0.70049119511111702</v>
      </c>
      <c r="W39" s="34">
        <f t="shared" si="14"/>
        <v>0.29950880488888304</v>
      </c>
      <c r="X39" s="39">
        <f t="shared" si="15"/>
        <v>0.58159014119128372</v>
      </c>
      <c r="Y39" s="46">
        <f t="shared" si="16"/>
        <v>0.97085710788972712</v>
      </c>
      <c r="Z39" s="34">
        <f t="shared" si="17"/>
        <v>0.52826023085016616</v>
      </c>
      <c r="AA39" s="34">
        <f t="shared" si="18"/>
        <v>0.35293157190033092</v>
      </c>
      <c r="AB39" s="34">
        <f t="shared" si="19"/>
        <v>0.96736570359720009</v>
      </c>
      <c r="AC39" s="45">
        <v>0.6</v>
      </c>
      <c r="AD39" s="45">
        <v>1</v>
      </c>
      <c r="AE39" s="34">
        <f t="shared" si="20"/>
        <v>0.10698573823787232</v>
      </c>
      <c r="AF39" s="44">
        <f t="shared" si="21"/>
        <v>0.31155706290030905</v>
      </c>
      <c r="AG39" s="44">
        <f t="shared" si="100"/>
        <v>0.29151748379775438</v>
      </c>
      <c r="AH39" s="43">
        <v>2.0700319107690084</v>
      </c>
      <c r="AI39" s="42">
        <v>6.9832985279596874E-2</v>
      </c>
      <c r="AJ39" s="40">
        <v>0.25636211585392282</v>
      </c>
      <c r="AK39" s="39">
        <v>0.5049799944238782</v>
      </c>
      <c r="AL39" s="42">
        <v>1.5984814287820361E-2</v>
      </c>
      <c r="AM39" s="42">
        <v>0.13278976895081107</v>
      </c>
      <c r="AN39" s="41">
        <v>0.33330769415214789</v>
      </c>
      <c r="AO39" s="39">
        <f t="shared" si="23"/>
        <v>2.2709958767021035</v>
      </c>
      <c r="AP39" s="39">
        <v>7.9334742443405871E-3</v>
      </c>
      <c r="AQ39" s="39">
        <v>6.6540112683415378E-2</v>
      </c>
      <c r="AR39" s="39">
        <v>2.1965222897743475</v>
      </c>
      <c r="AS39" s="39">
        <f t="shared" si="24"/>
        <v>5.1073401096388213</v>
      </c>
      <c r="AT39" s="34">
        <v>5.3862259895070936</v>
      </c>
      <c r="AU39" s="34">
        <f t="shared" si="25"/>
        <v>1.9921099968338316</v>
      </c>
      <c r="AV39" s="34">
        <v>2.212952077529394</v>
      </c>
      <c r="AW39" s="34">
        <f t="shared" si="26"/>
        <v>-0.22084208069556244</v>
      </c>
      <c r="AX39" s="34">
        <f t="shared" si="27"/>
        <v>1.1108583768198337</v>
      </c>
      <c r="AY39" s="34">
        <f t="shared" si="99"/>
        <v>2.4918379573976659</v>
      </c>
      <c r="AZ39" s="36">
        <f t="shared" si="29"/>
        <v>6.0982632169813087</v>
      </c>
      <c r="BA39" s="35">
        <f t="shared" si="30"/>
        <v>5.7945335225431425</v>
      </c>
      <c r="BB39" s="35">
        <f t="shared" si="31"/>
        <v>2.7696303854011113</v>
      </c>
      <c r="BC39" s="35">
        <f t="shared" si="32"/>
        <v>0.75390726043992751</v>
      </c>
      <c r="BD39" s="35">
        <f t="shared" si="33"/>
        <v>2.2709958767021035</v>
      </c>
      <c r="BE39" s="35">
        <f t="shared" si="34"/>
        <v>0.52889828295603913</v>
      </c>
      <c r="BF39" s="35">
        <f t="shared" si="35"/>
        <v>2.4627671245859433</v>
      </c>
      <c r="BG39" s="40">
        <f t="shared" si="36"/>
        <v>2.8028681150011598</v>
      </c>
      <c r="BH39" s="34">
        <f t="shared" si="37"/>
        <v>9.3713520542905453</v>
      </c>
      <c r="BI39" s="34">
        <f t="shared" si="38"/>
        <v>9.0676223598523791</v>
      </c>
      <c r="BJ39" s="34">
        <f t="shared" si="39"/>
        <v>0.30372969443816622</v>
      </c>
      <c r="BK39" s="39">
        <v>0.71840834778580187</v>
      </c>
      <c r="BL39" s="39">
        <v>0.41467865334763521</v>
      </c>
      <c r="BM39" s="39">
        <v>0.32000924809582071</v>
      </c>
      <c r="BN39" s="34">
        <f t="shared" si="40"/>
        <v>0.30372969443816666</v>
      </c>
      <c r="BO39" s="36">
        <f t="shared" si="41"/>
        <v>0</v>
      </c>
      <c r="BP39" s="38">
        <v>6.3191052976768711</v>
      </c>
      <c r="BQ39" s="37">
        <f t="shared" si="42"/>
        <v>0</v>
      </c>
      <c r="BR39" s="34">
        <f t="shared" si="43"/>
        <v>1.5648580381104986</v>
      </c>
      <c r="BS39" s="34">
        <f t="shared" si="44"/>
        <v>4.5731795711261423E-2</v>
      </c>
      <c r="BT39" s="34">
        <f t="shared" si="45"/>
        <v>7.1563768115994672E-2</v>
      </c>
      <c r="BU39" s="34">
        <f t="shared" si="46"/>
        <v>0.14460740083133142</v>
      </c>
      <c r="BV39" s="34">
        <f t="shared" si="47"/>
        <v>0.30189505461650784</v>
      </c>
      <c r="BW39" s="34">
        <f t="shared" si="48"/>
        <v>0.5534975445521606</v>
      </c>
      <c r="BX39" s="34">
        <f t="shared" si="49"/>
        <v>0.66807928830945096</v>
      </c>
      <c r="BY39" s="34">
        <f t="shared" si="50"/>
        <v>1.2248635411241222</v>
      </c>
      <c r="BZ39" s="34">
        <f t="shared" si="51"/>
        <v>0.32000924809582071</v>
      </c>
      <c r="CA39" s="34">
        <f t="shared" si="52"/>
        <v>2.212952077529394</v>
      </c>
      <c r="CB39" s="34">
        <f t="shared" si="53"/>
        <v>0</v>
      </c>
      <c r="CC39" s="36">
        <v>4.2591521817241595</v>
      </c>
      <c r="CD39" s="35">
        <f t="shared" si="54"/>
        <v>3.4236265349848277E-2</v>
      </c>
      <c r="CE39" s="34">
        <f t="shared" si="55"/>
        <v>4.1133347174652659</v>
      </c>
      <c r="CF39" s="34">
        <f t="shared" si="56"/>
        <v>2.3831254071795547</v>
      </c>
      <c r="CG39" s="34">
        <f t="shared" si="57"/>
        <v>3.1339267874630394</v>
      </c>
      <c r="CH39" s="34">
        <f t="shared" si="58"/>
        <v>0.68250737893335012</v>
      </c>
      <c r="CI39" s="34">
        <f t="shared" si="59"/>
        <v>1.040873663555143</v>
      </c>
      <c r="CJ39" s="34">
        <f t="shared" si="60"/>
        <v>1.410545744974546</v>
      </c>
      <c r="CK39" s="34">
        <f t="shared" si="61"/>
        <v>1.4037174771773282</v>
      </c>
      <c r="CL39" s="34">
        <v>3.7431652776099731</v>
      </c>
      <c r="CM39" s="34">
        <f t="shared" si="62"/>
        <v>2.1819426691186776</v>
      </c>
      <c r="CN39" s="34">
        <f t="shared" si="63"/>
        <v>2.9047627821662609</v>
      </c>
      <c r="CO39" s="34">
        <v>0.62250923088662113</v>
      </c>
      <c r="CP39" s="34">
        <v>0.96072276232028764</v>
      </c>
      <c r="CQ39" s="34">
        <v>1.3215307889593522</v>
      </c>
      <c r="CR39" s="34">
        <v>1.3435401736749655</v>
      </c>
      <c r="CS39" s="34">
        <v>0.3701694398552926</v>
      </c>
      <c r="CT39" s="34">
        <f t="shared" si="64"/>
        <v>0.201182738060877</v>
      </c>
      <c r="CU39" s="34">
        <f t="shared" si="65"/>
        <v>0.22916400529677827</v>
      </c>
      <c r="CV39" s="34">
        <v>5.9998148046729011E-2</v>
      </c>
      <c r="CW39" s="34">
        <v>8.0150901234855451E-2</v>
      </c>
      <c r="CX39" s="34">
        <v>8.9014956015193811E-2</v>
      </c>
      <c r="CY39" s="34">
        <v>6.0177303502362674E-2</v>
      </c>
      <c r="CZ39" s="34">
        <v>0.14581746425889353</v>
      </c>
      <c r="DA39" s="34">
        <f t="shared" si="66"/>
        <v>1.0646606619894086</v>
      </c>
      <c r="DB39" s="34">
        <f t="shared" si="67"/>
        <v>0.32944075176685006</v>
      </c>
      <c r="DC39" s="34">
        <v>3.7401926423169855E-2</v>
      </c>
      <c r="DD39" s="34">
        <v>0.2920388253436802</v>
      </c>
      <c r="DE39" s="34">
        <v>1.2482839494973652</v>
      </c>
      <c r="DF39" s="34">
        <v>0.46025267810755488</v>
      </c>
      <c r="DG39" s="34">
        <f t="shared" si="68"/>
        <v>1.3887453509372349</v>
      </c>
      <c r="DH39" s="34">
        <f t="shared" si="69"/>
        <v>6.7494523383445628</v>
      </c>
      <c r="DI39" s="34">
        <v>0.36657462003447111</v>
      </c>
      <c r="DJ39" s="34">
        <v>6.382877718310092</v>
      </c>
      <c r="DK39" s="34">
        <v>7.6779450111742431</v>
      </c>
      <c r="DL39" s="34">
        <v>2.4698685067746426</v>
      </c>
      <c r="DM39" s="34">
        <f t="shared" si="70"/>
        <v>10.212819877574452</v>
      </c>
      <c r="DN39" s="34">
        <f t="shared" si="71"/>
        <v>10.329946437848935</v>
      </c>
      <c r="DO39" s="34">
        <f t="shared" si="72"/>
        <v>-0.21824387065915662</v>
      </c>
      <c r="DP39" s="34">
        <v>0.93883301308747258</v>
      </c>
      <c r="DQ39" s="34">
        <v>1.1570768837466292</v>
      </c>
      <c r="DR39" s="34">
        <f t="shared" si="73"/>
        <v>4.8365314201061977</v>
      </c>
      <c r="DS39" s="34">
        <f t="shared" si="74"/>
        <v>2.1358170847202138</v>
      </c>
      <c r="DT39" s="34">
        <f t="shared" si="75"/>
        <v>0.11201189577393143</v>
      </c>
      <c r="DU39" s="34">
        <f t="shared" si="76"/>
        <v>0.23923692068586266</v>
      </c>
      <c r="DV39" s="34">
        <f t="shared" si="77"/>
        <v>6.0267547672802078</v>
      </c>
      <c r="DW39" s="34">
        <f t="shared" si="78"/>
        <v>8.3357660691486188E-2</v>
      </c>
      <c r="DX39" s="34">
        <v>5.5243785883184673</v>
      </c>
      <c r="DY39" s="34">
        <v>5.4644667317322515</v>
      </c>
      <c r="DZ39" s="34">
        <v>3.960782083920781</v>
      </c>
      <c r="EA39" s="34">
        <v>0.75201234735806688</v>
      </c>
      <c r="EB39" s="34">
        <v>2.2556969951695369</v>
      </c>
      <c r="EC39" s="34">
        <v>5.9911856586216297E-2</v>
      </c>
      <c r="ED39" s="34">
        <v>3.1501505982345059E-2</v>
      </c>
      <c r="EE39" s="34">
        <v>1.2472379828399187E-2</v>
      </c>
      <c r="EF39" s="34">
        <v>4.0882730432270427E-2</v>
      </c>
      <c r="EG39" s="34">
        <v>0.50237617896174036</v>
      </c>
      <c r="EH39" s="34">
        <v>1.0628914344964684</v>
      </c>
      <c r="EI39" s="34">
        <v>1.1625060965387635</v>
      </c>
      <c r="EJ39" s="34">
        <v>0.60199084100403544</v>
      </c>
      <c r="EK39" s="34">
        <f t="shared" si="79"/>
        <v>-9.9125669371350256E-2</v>
      </c>
      <c r="EL39" s="34">
        <v>3.0193938087964183</v>
      </c>
      <c r="EM39" s="34">
        <v>0.68165182007648306</v>
      </c>
      <c r="EN39" s="34">
        <v>3.1185194781677685</v>
      </c>
      <c r="EO39" s="34">
        <v>0.56075731240995352</v>
      </c>
      <c r="EP39" s="34">
        <v>1.281359614730234</v>
      </c>
      <c r="EQ39" s="34">
        <v>2.3520656413397516</v>
      </c>
      <c r="ER39" s="34">
        <v>10.709622137084216</v>
      </c>
      <c r="ES39" s="34">
        <v>9.6389161104746979</v>
      </c>
      <c r="ET39" s="34">
        <f t="shared" si="80"/>
        <v>7.4072406657393461</v>
      </c>
      <c r="EU39" s="34">
        <f t="shared" si="81"/>
        <v>12.53748667708054</v>
      </c>
      <c r="EV39" s="34">
        <f t="shared" si="82"/>
        <v>12.636612960809444</v>
      </c>
      <c r="EW39" s="34">
        <f t="shared" si="83"/>
        <v>1.7059811515585654</v>
      </c>
      <c r="EX39" s="34">
        <f t="shared" si="84"/>
        <v>0.2467844419892726</v>
      </c>
      <c r="EY39" s="34">
        <f t="shared" si="85"/>
        <v>0.42100960653159725</v>
      </c>
      <c r="FA39" s="34">
        <v>5.2848000000000006</v>
      </c>
      <c r="FB39" s="34">
        <v>0.2162</v>
      </c>
      <c r="FC39" s="34">
        <v>5.5010000000000003</v>
      </c>
      <c r="FD39" s="34">
        <f t="shared" si="86"/>
        <v>3.9301945100890745E-2</v>
      </c>
      <c r="FE39" s="34">
        <v>-4.2900000000000001E-2</v>
      </c>
      <c r="FF39" s="34">
        <v>7.9157000000000002</v>
      </c>
      <c r="FG39" s="34">
        <v>6.1848000000000001</v>
      </c>
      <c r="FH39" s="34">
        <v>0.2465</v>
      </c>
      <c r="FI39" s="34">
        <v>6.4313000000000002</v>
      </c>
      <c r="FJ39" s="34">
        <f t="shared" si="87"/>
        <v>3.8328176262963941E-2</v>
      </c>
      <c r="FK39" s="34">
        <v>0.6583</v>
      </c>
      <c r="FL39" s="34">
        <v>0.8851</v>
      </c>
      <c r="FM39" s="34">
        <v>14.316500000000001</v>
      </c>
      <c r="FN39" s="34">
        <v>1.0275000000000001</v>
      </c>
      <c r="FO39" s="34">
        <v>10.688800000000001</v>
      </c>
      <c r="FP39" s="34">
        <v>2.6001999999999996</v>
      </c>
      <c r="FQ39" s="34">
        <f t="shared" si="88"/>
        <v>2.4799064611120736</v>
      </c>
      <c r="FR39" s="34">
        <f t="shared" si="89"/>
        <v>6.182376977613243E-2</v>
      </c>
      <c r="FS39" s="34">
        <f t="shared" si="90"/>
        <v>0.15331716611813614</v>
      </c>
      <c r="FT39" s="34">
        <v>4.0103</v>
      </c>
      <c r="FU39" s="34">
        <v>0.1226</v>
      </c>
      <c r="FV39" s="34">
        <v>4.1329000000000002</v>
      </c>
      <c r="FW39" s="34">
        <f t="shared" si="91"/>
        <v>2.9664400300031455E-2</v>
      </c>
      <c r="FX39" s="34">
        <v>0.22500000000000001</v>
      </c>
      <c r="FY39" s="34">
        <v>2.8207999999999998</v>
      </c>
      <c r="FZ39" s="34">
        <v>8.9151000000000007</v>
      </c>
      <c r="GA39" s="34">
        <v>0.74159999999999993</v>
      </c>
      <c r="GB39" s="34">
        <v>7.3053999999999997</v>
      </c>
      <c r="GC39" s="34">
        <v>0.86809999999999998</v>
      </c>
      <c r="GD39" s="34">
        <f t="shared" si="92"/>
        <v>2.2813019780444743</v>
      </c>
      <c r="GE39" s="34">
        <f t="shared" si="93"/>
        <v>0.31640699487386564</v>
      </c>
      <c r="GF39" s="34">
        <f t="shared" si="94"/>
        <v>0.7218199032728575</v>
      </c>
      <c r="GG39" s="32">
        <v>2.2630434381323998</v>
      </c>
      <c r="GH39" s="32">
        <v>2.3086935561626221</v>
      </c>
      <c r="GI39" s="32">
        <f t="shared" si="96"/>
        <v>4.5717369942950219</v>
      </c>
      <c r="GJ39" s="32">
        <f t="shared" si="97"/>
        <v>0.5049926448182811</v>
      </c>
      <c r="GK39" s="32">
        <v>0.83517683932582687</v>
      </c>
      <c r="GL39" s="32">
        <v>3.0466105979045279</v>
      </c>
      <c r="GM39" s="32">
        <v>2.2114337585787016</v>
      </c>
    </row>
    <row r="40" spans="1:195" ht="15">
      <c r="A40" s="49">
        <v>2010</v>
      </c>
      <c r="B40" s="34">
        <f t="shared" si="0"/>
        <v>6.7921768985379929</v>
      </c>
      <c r="C40" s="34">
        <f t="shared" si="1"/>
        <v>6.5219510501569546</v>
      </c>
      <c r="D40" s="34">
        <f t="shared" si="2"/>
        <v>0.51777336638121385</v>
      </c>
      <c r="E40" s="34">
        <f t="shared" si="3"/>
        <v>2.538769197993028</v>
      </c>
      <c r="F40" s="34">
        <f t="shared" si="4"/>
        <v>3.4654084857827128</v>
      </c>
      <c r="G40" s="39">
        <f t="shared" si="5"/>
        <v>0.27022584838103764</v>
      </c>
      <c r="H40" s="36">
        <f t="shared" si="6"/>
        <v>4.6743430342190528</v>
      </c>
      <c r="I40" s="47">
        <f t="shared" si="7"/>
        <v>0.30033799264717409</v>
      </c>
      <c r="J40" s="35">
        <f t="shared" si="8"/>
        <v>2.4675467451091673</v>
      </c>
      <c r="K40" s="42">
        <v>0.1582270841255351</v>
      </c>
      <c r="L40" s="42">
        <v>2.025056737142799</v>
      </c>
      <c r="M40" s="42">
        <v>0.74793855544002252</v>
      </c>
      <c r="N40" s="41">
        <v>0.27682552480562306</v>
      </c>
      <c r="O40" s="36">
        <f t="shared" si="9"/>
        <v>2.1178338643189401</v>
      </c>
      <c r="P40" s="47">
        <f t="shared" si="10"/>
        <v>0.21743537373403979</v>
      </c>
      <c r="Q40" s="35">
        <f t="shared" si="11"/>
        <v>7.1222452883860768E-2</v>
      </c>
      <c r="R40" s="35">
        <f t="shared" si="12"/>
        <v>0.52305442685383463</v>
      </c>
      <c r="S40" s="42">
        <v>2.5769909333648799</v>
      </c>
      <c r="T40" s="42">
        <v>1.3497397865560574</v>
      </c>
      <c r="U40" s="41">
        <v>1.2708693225176748</v>
      </c>
      <c r="V40" s="34">
        <f t="shared" si="13"/>
        <v>0.68819512566364383</v>
      </c>
      <c r="W40" s="34">
        <f t="shared" si="14"/>
        <v>0.31180487433635612</v>
      </c>
      <c r="X40" s="39">
        <f t="shared" si="15"/>
        <v>0.58005685913564042</v>
      </c>
      <c r="Y40" s="46">
        <f t="shared" si="16"/>
        <v>0.97194607019016765</v>
      </c>
      <c r="Z40" s="34">
        <f t="shared" si="17"/>
        <v>0.51034392714175703</v>
      </c>
      <c r="AA40" s="34">
        <f t="shared" si="18"/>
        <v>0.35655540721668005</v>
      </c>
      <c r="AB40" s="34">
        <f t="shared" si="19"/>
        <v>0.96891858865237346</v>
      </c>
      <c r="AC40" s="45">
        <v>0.59999999999999987</v>
      </c>
      <c r="AD40" s="45">
        <v>1</v>
      </c>
      <c r="AE40" s="34">
        <f t="shared" si="20"/>
        <v>9.7404892716539071E-2</v>
      </c>
      <c r="AF40" s="44">
        <f t="shared" si="21"/>
        <v>0.3228153629265777</v>
      </c>
      <c r="AG40" s="44">
        <f t="shared" si="100"/>
        <v>0.30443517050566876</v>
      </c>
      <c r="AH40" s="43">
        <v>2.2202582037466025</v>
      </c>
      <c r="AI40" s="42">
        <v>7.1222452883860934E-2</v>
      </c>
      <c r="AJ40" s="40">
        <v>0.24728854136256484</v>
      </c>
      <c r="AK40" s="39">
        <v>0.50056332107862356</v>
      </c>
      <c r="AL40" s="42">
        <v>1.721004530259029E-2</v>
      </c>
      <c r="AM40" s="42">
        <v>0.19032584299629446</v>
      </c>
      <c r="AN40" s="41">
        <v>0.33272858385754017</v>
      </c>
      <c r="AO40" s="39">
        <f t="shared" si="23"/>
        <v>2.4489553686079266</v>
      </c>
      <c r="AP40" s="39">
        <v>7.8848735997139163E-3</v>
      </c>
      <c r="AQ40" s="39">
        <v>6.9832687858660217E-2</v>
      </c>
      <c r="AR40" s="39">
        <v>2.3712378071495523</v>
      </c>
      <c r="AS40" s="39">
        <f t="shared" si="24"/>
        <v>5.313496649438612</v>
      </c>
      <c r="AT40" s="34">
        <v>5.6339015568383957</v>
      </c>
      <c r="AU40" s="34">
        <f t="shared" si="25"/>
        <v>2.1285504612081425</v>
      </c>
      <c r="AV40" s="34">
        <v>2.4637220674035616</v>
      </c>
      <c r="AW40" s="34">
        <f t="shared" si="26"/>
        <v>-0.33517160619541908</v>
      </c>
      <c r="AX40" s="34">
        <f t="shared" si="27"/>
        <v>1.1574647217924912</v>
      </c>
      <c r="AY40" s="34">
        <f t="shared" si="99"/>
        <v>2.7841269748033457</v>
      </c>
      <c r="AZ40" s="36">
        <f t="shared" si="29"/>
        <v>6.4570052923425738</v>
      </c>
      <c r="BA40" s="35">
        <f t="shared" si="30"/>
        <v>6.1867794439615382</v>
      </c>
      <c r="BB40" s="35">
        <f t="shared" si="31"/>
        <v>2.9261118218818765</v>
      </c>
      <c r="BC40" s="35">
        <f t="shared" si="32"/>
        <v>0.81171225347173515</v>
      </c>
      <c r="BD40" s="35">
        <f t="shared" si="33"/>
        <v>2.4489553686079266</v>
      </c>
      <c r="BE40" s="35">
        <f t="shared" si="34"/>
        <v>0.52565823998092776</v>
      </c>
      <c r="BF40" s="35">
        <f t="shared" si="35"/>
        <v>2.6086018858516882</v>
      </c>
      <c r="BG40" s="40">
        <f t="shared" si="36"/>
        <v>3.0525193181289221</v>
      </c>
      <c r="BH40" s="34">
        <f t="shared" si="37"/>
        <v>9.9155443199462905</v>
      </c>
      <c r="BI40" s="34">
        <f t="shared" si="38"/>
        <v>9.645318471565254</v>
      </c>
      <c r="BJ40" s="34">
        <f t="shared" si="39"/>
        <v>0.27022584838103647</v>
      </c>
      <c r="BK40" s="39">
        <v>0.74384125784840871</v>
      </c>
      <c r="BL40" s="39">
        <v>0.47361540946737107</v>
      </c>
      <c r="BM40" s="39">
        <v>0.36604372540748181</v>
      </c>
      <c r="BN40" s="34">
        <f t="shared" si="40"/>
        <v>0.27022584838103764</v>
      </c>
      <c r="BO40" s="36">
        <f t="shared" si="41"/>
        <v>0</v>
      </c>
      <c r="BP40" s="38">
        <v>6.792176898537992</v>
      </c>
      <c r="BQ40" s="37">
        <f t="shared" si="42"/>
        <v>0</v>
      </c>
      <c r="BR40" s="34">
        <f t="shared" si="43"/>
        <v>1.5590209023823116</v>
      </c>
      <c r="BS40" s="34">
        <f t="shared" si="44"/>
        <v>4.910313857065543E-2</v>
      </c>
      <c r="BT40" s="34">
        <f t="shared" si="45"/>
        <v>7.6552819404226924E-2</v>
      </c>
      <c r="BU40" s="34">
        <f t="shared" si="46"/>
        <v>0.1485734654287704</v>
      </c>
      <c r="BV40" s="34">
        <f t="shared" si="47"/>
        <v>0.3035807347491315</v>
      </c>
      <c r="BW40" s="34">
        <f t="shared" si="48"/>
        <v>0.54784579982209813</v>
      </c>
      <c r="BX40" s="34">
        <f t="shared" si="49"/>
        <v>0.74793855544002252</v>
      </c>
      <c r="BY40" s="34">
        <f t="shared" si="50"/>
        <v>1.3497397865560574</v>
      </c>
      <c r="BZ40" s="34">
        <f t="shared" si="51"/>
        <v>0.36604372540748181</v>
      </c>
      <c r="CA40" s="34">
        <f t="shared" si="52"/>
        <v>2.4637220674035616</v>
      </c>
      <c r="CB40" s="34">
        <f t="shared" si="53"/>
        <v>0</v>
      </c>
      <c r="CC40" s="36">
        <v>4.1583102435813917</v>
      </c>
      <c r="CD40" s="35">
        <f t="shared" si="54"/>
        <v>-4.3848016931997833E-4</v>
      </c>
      <c r="CE40" s="34">
        <f t="shared" si="55"/>
        <v>4.1601335801610828</v>
      </c>
      <c r="CF40" s="34">
        <f t="shared" si="56"/>
        <v>2.1926140350877192</v>
      </c>
      <c r="CG40" s="34">
        <f t="shared" si="57"/>
        <v>3.2840722355243228</v>
      </c>
      <c r="CH40" s="34">
        <f t="shared" si="58"/>
        <v>0.76675001758432237</v>
      </c>
      <c r="CI40" s="34">
        <f t="shared" si="59"/>
        <v>1.0135570889606083</v>
      </c>
      <c r="CJ40" s="34">
        <f t="shared" si="60"/>
        <v>1.5037651289793923</v>
      </c>
      <c r="CK40" s="34">
        <f t="shared" si="61"/>
        <v>1.3165526904509595</v>
      </c>
      <c r="CL40" s="34">
        <v>3.8078112614852158</v>
      </c>
      <c r="CM40" s="34">
        <f t="shared" si="62"/>
        <v>2.0167889242120962</v>
      </c>
      <c r="CN40" s="34">
        <f t="shared" si="63"/>
        <v>3.0493772177629346</v>
      </c>
      <c r="CO40" s="34">
        <v>0.69895115808778296</v>
      </c>
      <c r="CP40" s="34">
        <v>0.93278105790899124</v>
      </c>
      <c r="CQ40" s="34">
        <v>1.4176450017661606</v>
      </c>
      <c r="CR40" s="34">
        <v>1.258354880489815</v>
      </c>
      <c r="CS40" s="34">
        <v>0.35232231867586689</v>
      </c>
      <c r="CT40" s="34">
        <f t="shared" si="64"/>
        <v>0.17582511087562303</v>
      </c>
      <c r="CU40" s="34">
        <f t="shared" si="65"/>
        <v>0.23469501776138835</v>
      </c>
      <c r="CV40" s="34">
        <v>6.7798859496539451E-2</v>
      </c>
      <c r="CW40" s="34">
        <v>8.0776031051617084E-2</v>
      </c>
      <c r="CX40" s="34">
        <v>8.6120127213231798E-2</v>
      </c>
      <c r="CY40" s="34">
        <v>5.819780996114448E-2</v>
      </c>
      <c r="CZ40" s="34">
        <v>-1.823336579690569E-3</v>
      </c>
      <c r="DA40" s="34">
        <f t="shared" si="66"/>
        <v>1.0023223912746206</v>
      </c>
      <c r="DB40" s="34">
        <f t="shared" si="67"/>
        <v>0.33260806939047849</v>
      </c>
      <c r="DC40" s="34">
        <v>3.3759566701989874E-2</v>
      </c>
      <c r="DD40" s="34">
        <v>0.29884850268848862</v>
      </c>
      <c r="DE40" s="34">
        <v>1.3367537972447896</v>
      </c>
      <c r="DF40" s="34">
        <v>0.21150877192982481</v>
      </c>
      <c r="DG40" s="34">
        <f t="shared" si="68"/>
        <v>1.25441740256682</v>
      </c>
      <c r="DH40" s="34">
        <f t="shared" si="69"/>
        <v>6.5811795203893402</v>
      </c>
      <c r="DI40" s="34">
        <v>0.32571297931629972</v>
      </c>
      <c r="DJ40" s="34">
        <v>6.2554665410730408</v>
      </c>
      <c r="DK40" s="34">
        <v>7.624088151026335</v>
      </c>
      <c r="DL40" s="34">
        <v>2.696415322422387</v>
      </c>
      <c r="DM40" s="34">
        <f t="shared" si="70"/>
        <v>10.197859825304143</v>
      </c>
      <c r="DN40" s="34">
        <f t="shared" si="71"/>
        <v>10.277394638722084</v>
      </c>
      <c r="DO40" s="34">
        <f t="shared" si="72"/>
        <v>-0.17696220416813824</v>
      </c>
      <c r="DP40" s="34">
        <v>1.0168176537540721</v>
      </c>
      <c r="DQ40" s="34">
        <v>1.1937798579222103</v>
      </c>
      <c r="DR40" s="34">
        <f t="shared" si="73"/>
        <v>4.4493538289291603</v>
      </c>
      <c r="DS40" s="34">
        <f t="shared" si="74"/>
        <v>2.3098622932390112</v>
      </c>
      <c r="DT40" s="34">
        <f t="shared" si="75"/>
        <v>0.11615588384865677</v>
      </c>
      <c r="DU40" s="34">
        <f t="shared" si="76"/>
        <v>0.26830409623986257</v>
      </c>
      <c r="DV40" s="34">
        <f t="shared" si="77"/>
        <v>6.0612245197100982</v>
      </c>
      <c r="DW40" s="34">
        <f t="shared" si="78"/>
        <v>7.7537375064394676E-2</v>
      </c>
      <c r="DX40" s="34">
        <v>5.5912530807758305</v>
      </c>
      <c r="DY40" s="34">
        <v>5.5315388294196399</v>
      </c>
      <c r="DZ40" s="34">
        <v>3.9706803768364107</v>
      </c>
      <c r="EA40" s="34">
        <v>0.76819399350961004</v>
      </c>
      <c r="EB40" s="34">
        <v>2.3290524460928399</v>
      </c>
      <c r="EC40" s="34">
        <v>5.9714251356190469E-2</v>
      </c>
      <c r="ED40" s="34">
        <v>3.2505063867167387E-2</v>
      </c>
      <c r="EE40" s="34">
        <v>1.3129248942358706E-2</v>
      </c>
      <c r="EF40" s="34">
        <v>4.033843643138179E-2</v>
      </c>
      <c r="EG40" s="34">
        <v>0.46997143893426735</v>
      </c>
      <c r="EH40" s="34">
        <v>1.0825137473069713</v>
      </c>
      <c r="EI40" s="34">
        <v>1.2234051837989754</v>
      </c>
      <c r="EJ40" s="34">
        <v>0.61086287542627138</v>
      </c>
      <c r="EK40" s="34">
        <f t="shared" si="79"/>
        <v>-8.9529798903358326E-2</v>
      </c>
      <c r="EL40" s="34">
        <v>3.0635064536768577</v>
      </c>
      <c r="EM40" s="34">
        <v>0.78686833837121473</v>
      </c>
      <c r="EN40" s="34">
        <v>3.153036252580216</v>
      </c>
      <c r="EO40" s="34">
        <v>0.62568936049117341</v>
      </c>
      <c r="EP40" s="34">
        <v>1.3004641035206943</v>
      </c>
      <c r="EQ40" s="34">
        <v>2.3655180472451929</v>
      </c>
      <c r="ER40" s="34">
        <v>10.71433741555691</v>
      </c>
      <c r="ES40" s="34">
        <v>9.6492834718324101</v>
      </c>
      <c r="ET40" s="34">
        <f t="shared" si="80"/>
        <v>7.4512172352557418</v>
      </c>
      <c r="EU40" s="34">
        <f t="shared" si="81"/>
        <v>12.629537229782903</v>
      </c>
      <c r="EV40" s="34">
        <f t="shared" si="82"/>
        <v>12.719065841807856</v>
      </c>
      <c r="EW40" s="34">
        <f t="shared" si="83"/>
        <v>1.7069782614345306</v>
      </c>
      <c r="EX40" s="34">
        <f t="shared" si="84"/>
        <v>0.24789841422285233</v>
      </c>
      <c r="EY40" s="34">
        <f t="shared" si="85"/>
        <v>0.42315720412250157</v>
      </c>
      <c r="FA40" s="34">
        <v>5.2942</v>
      </c>
      <c r="FB40" s="34">
        <v>0.1215</v>
      </c>
      <c r="FC40" s="34">
        <v>5.4157000000000002</v>
      </c>
      <c r="FD40" s="34">
        <f t="shared" si="86"/>
        <v>2.2434772974869361E-2</v>
      </c>
      <c r="FE40" s="34">
        <v>-0.10710000000000001</v>
      </c>
      <c r="FF40" s="34">
        <v>7.0774999999999997</v>
      </c>
      <c r="FG40" s="34">
        <v>5.9080999999999992</v>
      </c>
      <c r="FH40" s="34">
        <v>0.13669999999999999</v>
      </c>
      <c r="FI40" s="34">
        <v>6.0448000000000004</v>
      </c>
      <c r="FJ40" s="34">
        <f t="shared" si="87"/>
        <v>2.2614478560084698E-2</v>
      </c>
      <c r="FK40" s="34">
        <v>0.67159999999999997</v>
      </c>
      <c r="FL40" s="34">
        <v>0.85309999999999997</v>
      </c>
      <c r="FM40" s="34">
        <v>13.903899999999998</v>
      </c>
      <c r="FN40" s="34">
        <v>0.98299999999999998</v>
      </c>
      <c r="FO40" s="34">
        <v>10.3169</v>
      </c>
      <c r="FP40" s="34">
        <v>2.6039999999999996</v>
      </c>
      <c r="FQ40" s="34">
        <f t="shared" si="88"/>
        <v>2.5876386510831528</v>
      </c>
      <c r="FR40" s="34">
        <f t="shared" si="89"/>
        <v>6.1356885478175194E-2</v>
      </c>
      <c r="FS40" s="34">
        <f t="shared" si="90"/>
        <v>0.15876944837340876</v>
      </c>
      <c r="FT40" s="34">
        <v>3.9382000000000001</v>
      </c>
      <c r="FU40" s="34">
        <v>9.4399999999999998E-2</v>
      </c>
      <c r="FV40" s="34">
        <v>4.0324999999999998</v>
      </c>
      <c r="FW40" s="34">
        <f t="shared" si="91"/>
        <v>2.3409795412275263E-2</v>
      </c>
      <c r="FX40" s="34">
        <v>0.22450000000000001</v>
      </c>
      <c r="FY40" s="34">
        <v>2.6536</v>
      </c>
      <c r="FZ40" s="34">
        <v>8.5059999999999985</v>
      </c>
      <c r="GA40" s="34">
        <v>0.70569999999999988</v>
      </c>
      <c r="GB40" s="34">
        <v>6.8772000000000002</v>
      </c>
      <c r="GC40" s="34">
        <v>0.92310000000000003</v>
      </c>
      <c r="GD40" s="34">
        <f t="shared" si="92"/>
        <v>2.2337184873949578</v>
      </c>
      <c r="GE40" s="34">
        <f t="shared" si="93"/>
        <v>0.31196802257230194</v>
      </c>
      <c r="GF40" s="34">
        <f t="shared" si="94"/>
        <v>0.6968487394957984</v>
      </c>
      <c r="GG40" s="32">
        <v>2.3225928186743041</v>
      </c>
      <c r="GH40" s="32">
        <v>2.406799912016345</v>
      </c>
      <c r="GI40" s="32">
        <f t="shared" si="96"/>
        <v>4.7293927306906491</v>
      </c>
      <c r="GJ40" s="32">
        <f t="shared" si="97"/>
        <v>0.50890252704069094</v>
      </c>
      <c r="GK40" s="32">
        <v>0.94174756400924309</v>
      </c>
      <c r="GL40" s="32">
        <v>2.9376350084242082</v>
      </c>
      <c r="GM40" s="32">
        <v>1.9958874444149652</v>
      </c>
    </row>
    <row r="41" spans="1:195" ht="15">
      <c r="A41" s="49">
        <v>2011</v>
      </c>
      <c r="B41" s="34">
        <f t="shared" si="0"/>
        <v>6.7154446981205496</v>
      </c>
      <c r="C41" s="34">
        <f t="shared" si="1"/>
        <v>6.4700803042547079</v>
      </c>
      <c r="D41" s="34">
        <f t="shared" si="2"/>
        <v>0.52263291466141437</v>
      </c>
      <c r="E41" s="34">
        <f t="shared" si="3"/>
        <v>2.4687416667195667</v>
      </c>
      <c r="F41" s="34">
        <f t="shared" si="4"/>
        <v>3.4787057228737268</v>
      </c>
      <c r="G41" s="39">
        <f t="shared" si="5"/>
        <v>0.24536439386584141</v>
      </c>
      <c r="H41" s="36">
        <f t="shared" si="6"/>
        <v>4.5964710893225016</v>
      </c>
      <c r="I41" s="47">
        <f t="shared" si="7"/>
        <v>0.30270671817804573</v>
      </c>
      <c r="J41" s="35">
        <f t="shared" si="8"/>
        <v>2.4106571529789469</v>
      </c>
      <c r="K41" s="42">
        <v>0.18786568013100602</v>
      </c>
      <c r="L41" s="42">
        <v>1.999163546934045</v>
      </c>
      <c r="M41" s="42">
        <v>0.72378101751887314</v>
      </c>
      <c r="N41" s="41">
        <v>0.30392200889954135</v>
      </c>
      <c r="O41" s="36">
        <f t="shared" si="9"/>
        <v>2.118973608798048</v>
      </c>
      <c r="P41" s="47">
        <f t="shared" si="10"/>
        <v>0.2199261964833687</v>
      </c>
      <c r="Q41" s="35">
        <f t="shared" si="11"/>
        <v>5.8084513740619945E-2</v>
      </c>
      <c r="R41" s="35">
        <f t="shared" si="12"/>
        <v>0.52857109173932804</v>
      </c>
      <c r="S41" s="42">
        <v>2.5485306485649755</v>
      </c>
      <c r="T41" s="42">
        <v>1.297072412332434</v>
      </c>
      <c r="U41" s="41">
        <v>1.2361388417302441</v>
      </c>
      <c r="V41" s="34">
        <f t="shared" si="13"/>
        <v>0.68446265228107905</v>
      </c>
      <c r="W41" s="34">
        <f t="shared" si="14"/>
        <v>0.31553734771892095</v>
      </c>
      <c r="X41" s="39">
        <f t="shared" si="15"/>
        <v>0.57919566427260527</v>
      </c>
      <c r="Y41" s="46">
        <f t="shared" si="16"/>
        <v>0.97647201628115188</v>
      </c>
      <c r="Z41" s="34">
        <f t="shared" si="17"/>
        <v>0.50565836816578902</v>
      </c>
      <c r="AA41" s="34">
        <f t="shared" si="18"/>
        <v>0.35815611702830341</v>
      </c>
      <c r="AB41" s="34">
        <f t="shared" si="19"/>
        <v>0.97324508927622466</v>
      </c>
      <c r="AC41" s="45">
        <v>0.59999999999999987</v>
      </c>
      <c r="AD41" s="45">
        <v>1</v>
      </c>
      <c r="AE41" s="34">
        <f t="shared" si="20"/>
        <v>0.12061064371482484</v>
      </c>
      <c r="AF41" s="44">
        <f t="shared" si="21"/>
        <v>0.3274839537087908</v>
      </c>
      <c r="AG41" s="44">
        <f t="shared" si="100"/>
        <v>0.3080246479701671</v>
      </c>
      <c r="AH41" s="43">
        <v>2.1129006313902905</v>
      </c>
      <c r="AI41" s="42">
        <v>5.8084513740619653E-2</v>
      </c>
      <c r="AJ41" s="40">
        <v>0.29775652158865651</v>
      </c>
      <c r="AK41" s="39">
        <v>0.50451119696340962</v>
      </c>
      <c r="AL41" s="42">
        <v>1.8121717698004768E-2</v>
      </c>
      <c r="AM41" s="42">
        <v>0.21873191188227142</v>
      </c>
      <c r="AN41" s="41">
        <v>0.30983917985705661</v>
      </c>
      <c r="AO41" s="39">
        <f t="shared" si="23"/>
        <v>2.5763058342066607</v>
      </c>
      <c r="AP41" s="39">
        <v>7.9588768730164614E-3</v>
      </c>
      <c r="AQ41" s="39">
        <v>6.1536200539023596E-2</v>
      </c>
      <c r="AR41" s="39">
        <v>2.5068107567946205</v>
      </c>
      <c r="AS41" s="39">
        <f t="shared" si="24"/>
        <v>5.2425741191499595</v>
      </c>
      <c r="AT41" s="34">
        <v>5.6347160816086657</v>
      </c>
      <c r="AU41" s="34">
        <f t="shared" si="25"/>
        <v>2.1841638717479546</v>
      </c>
      <c r="AV41" s="34">
        <v>2.3701269885446861</v>
      </c>
      <c r="AW41" s="34">
        <f t="shared" si="26"/>
        <v>-0.1859631167967315</v>
      </c>
      <c r="AX41" s="34">
        <f t="shared" si="27"/>
        <v>1.085141558837299</v>
      </c>
      <c r="AY41" s="34">
        <f t="shared" si="99"/>
        <v>2.7622689510033922</v>
      </c>
      <c r="AZ41" s="36">
        <f t="shared" si="29"/>
        <v>6.5294815813238181</v>
      </c>
      <c r="BA41" s="35">
        <f t="shared" si="30"/>
        <v>6.2841171874579764</v>
      </c>
      <c r="BB41" s="35">
        <f t="shared" si="31"/>
        <v>2.9012295512879986</v>
      </c>
      <c r="BC41" s="35">
        <f t="shared" si="32"/>
        <v>0.80658180196331664</v>
      </c>
      <c r="BD41" s="35">
        <f t="shared" si="33"/>
        <v>2.5763058342066607</v>
      </c>
      <c r="BE41" s="35">
        <f t="shared" si="34"/>
        <v>0.53059179153443081</v>
      </c>
      <c r="BF41" s="35">
        <f t="shared" si="35"/>
        <v>2.5302778672585902</v>
      </c>
      <c r="BG41" s="40">
        <f t="shared" si="36"/>
        <v>3.2232475286649547</v>
      </c>
      <c r="BH41" s="34">
        <f t="shared" si="37"/>
        <v>9.79026831464898</v>
      </c>
      <c r="BI41" s="34">
        <f t="shared" si="38"/>
        <v>9.5449039207831383</v>
      </c>
      <c r="BJ41" s="34">
        <f t="shared" si="39"/>
        <v>0.24536439386584163</v>
      </c>
      <c r="BK41" s="39">
        <v>0.7218596740083516</v>
      </c>
      <c r="BL41" s="39">
        <v>0.47649528014251019</v>
      </c>
      <c r="BM41" s="39">
        <v>0.34927355869337878</v>
      </c>
      <c r="BN41" s="34">
        <f t="shared" si="40"/>
        <v>0.24536439386584141</v>
      </c>
      <c r="BO41" s="36">
        <f t="shared" si="41"/>
        <v>0</v>
      </c>
      <c r="BP41" s="38">
        <v>6.7154446981205496</v>
      </c>
      <c r="BQ41" s="37">
        <f t="shared" si="42"/>
        <v>0</v>
      </c>
      <c r="BR41" s="34">
        <f t="shared" si="43"/>
        <v>1.5188933681620602</v>
      </c>
      <c r="BS41" s="34">
        <f t="shared" si="44"/>
        <v>4.9921432850150133E-2</v>
      </c>
      <c r="BT41" s="34">
        <f t="shared" si="45"/>
        <v>7.5825333285240659E-2</v>
      </c>
      <c r="BU41" s="34">
        <f t="shared" si="46"/>
        <v>0.14736491351792125</v>
      </c>
      <c r="BV41" s="34">
        <f t="shared" si="47"/>
        <v>0.30537647181651301</v>
      </c>
      <c r="BW41" s="34">
        <f t="shared" si="48"/>
        <v>0.54725861466556569</v>
      </c>
      <c r="BX41" s="34">
        <f t="shared" si="49"/>
        <v>0.72378101751887314</v>
      </c>
      <c r="BY41" s="34">
        <f t="shared" si="50"/>
        <v>1.297072412332434</v>
      </c>
      <c r="BZ41" s="34">
        <f t="shared" si="51"/>
        <v>0.34927355869337878</v>
      </c>
      <c r="CA41" s="34">
        <f t="shared" si="52"/>
        <v>2.3701269885446861</v>
      </c>
      <c r="CB41" s="34">
        <f t="shared" si="53"/>
        <v>0</v>
      </c>
      <c r="CC41" s="36">
        <v>4.0642660370036303</v>
      </c>
      <c r="CD41" s="35">
        <f t="shared" si="54"/>
        <v>-2.3485848551488064E-2</v>
      </c>
      <c r="CE41" s="34">
        <f t="shared" si="55"/>
        <v>4.1597187736216554</v>
      </c>
      <c r="CF41" s="34">
        <f t="shared" si="56"/>
        <v>2.1287772518592303</v>
      </c>
      <c r="CG41" s="34">
        <f t="shared" si="57"/>
        <v>3.2667723898525667</v>
      </c>
      <c r="CH41" s="34">
        <f t="shared" si="58"/>
        <v>0.75907756687182093</v>
      </c>
      <c r="CI41" s="34">
        <f t="shared" si="59"/>
        <v>0.98871956911331738</v>
      </c>
      <c r="CJ41" s="34">
        <f t="shared" si="60"/>
        <v>1.5189752538674279</v>
      </c>
      <c r="CK41" s="34">
        <f t="shared" si="61"/>
        <v>1.235830868090142</v>
      </c>
      <c r="CL41" s="34">
        <v>3.7943414828788837</v>
      </c>
      <c r="CM41" s="34">
        <f t="shared" si="62"/>
        <v>1.9450588662627415</v>
      </c>
      <c r="CN41" s="34">
        <f t="shared" si="63"/>
        <v>3.0311065345928205</v>
      </c>
      <c r="CO41" s="34">
        <v>0.69153904526327936</v>
      </c>
      <c r="CP41" s="34">
        <v>0.91174100999639229</v>
      </c>
      <c r="CQ41" s="34">
        <v>1.4278264793331488</v>
      </c>
      <c r="CR41" s="34">
        <v>1.1818239179766783</v>
      </c>
      <c r="CS41" s="34">
        <v>0.36537729074277137</v>
      </c>
      <c r="CT41" s="34">
        <f t="shared" si="64"/>
        <v>0.18371838559648898</v>
      </c>
      <c r="CU41" s="34">
        <f t="shared" si="65"/>
        <v>0.23566585525974598</v>
      </c>
      <c r="CV41" s="34">
        <v>6.7538521608541582E-2</v>
      </c>
      <c r="CW41" s="34">
        <v>7.6978559116925124E-2</v>
      </c>
      <c r="CX41" s="34">
        <v>9.1148774534279262E-2</v>
      </c>
      <c r="CY41" s="34">
        <v>5.4006950113463598E-2</v>
      </c>
      <c r="CZ41" s="34">
        <v>-9.5452736618023851E-2</v>
      </c>
      <c r="DA41" s="34">
        <f t="shared" si="66"/>
        <v>0.9949201579394682</v>
      </c>
      <c r="DB41" s="34">
        <f t="shared" si="67"/>
        <v>0.32085603229406168</v>
      </c>
      <c r="DC41" s="34">
        <v>3.3688802678190272E-2</v>
      </c>
      <c r="DD41" s="34">
        <v>0.28716722961587138</v>
      </c>
      <c r="DE41" s="34">
        <v>1.4112289268515537</v>
      </c>
      <c r="DF41" s="34">
        <v>0.22411333627914362</v>
      </c>
      <c r="DG41" s="34">
        <f t="shared" si="68"/>
        <v>1.2780186934086268</v>
      </c>
      <c r="DH41" s="34">
        <f t="shared" si="69"/>
        <v>6.4306938879443987</v>
      </c>
      <c r="DI41" s="34">
        <v>0.31775870074818569</v>
      </c>
      <c r="DJ41" s="34">
        <v>6.1129351871962134</v>
      </c>
      <c r="DK41" s="34">
        <v>7.4845992450738823</v>
      </c>
      <c r="DL41" s="34">
        <v>2.6870114512106529</v>
      </c>
      <c r="DM41" s="34">
        <f t="shared" si="70"/>
        <v>10.018322310091026</v>
      </c>
      <c r="DN41" s="34">
        <f t="shared" si="71"/>
        <v>10.131659040015577</v>
      </c>
      <c r="DO41" s="34">
        <f t="shared" si="72"/>
        <v>-0.21986511687125065</v>
      </c>
      <c r="DP41" s="34">
        <v>1.0371099735626073</v>
      </c>
      <c r="DQ41" s="34">
        <v>1.2569750904338579</v>
      </c>
      <c r="DR41" s="34">
        <f t="shared" si="73"/>
        <v>4.4017161032073258</v>
      </c>
      <c r="DS41" s="34">
        <f t="shared" si="74"/>
        <v>2.3017520445339739</v>
      </c>
      <c r="DT41" s="34">
        <f t="shared" si="75"/>
        <v>0.1240640931035442</v>
      </c>
      <c r="DU41" s="34">
        <f t="shared" si="76"/>
        <v>0.28556477995433616</v>
      </c>
      <c r="DV41" s="34">
        <f t="shared" si="77"/>
        <v>6.1484857526203749</v>
      </c>
      <c r="DW41" s="34">
        <f t="shared" si="78"/>
        <v>7.273857779579801E-2</v>
      </c>
      <c r="DX41" s="34">
        <v>5.7012536433770418</v>
      </c>
      <c r="DY41" s="34">
        <v>5.6399211208348143</v>
      </c>
      <c r="DZ41" s="34">
        <v>4.0779503786304581</v>
      </c>
      <c r="EA41" s="34">
        <v>0.76999401833324066</v>
      </c>
      <c r="EB41" s="34">
        <v>2.3319647605375962</v>
      </c>
      <c r="EC41" s="34">
        <v>6.1332522542227437E-2</v>
      </c>
      <c r="ED41" s="34">
        <v>3.4047591648010966E-2</v>
      </c>
      <c r="EE41" s="34">
        <v>1.3708290536916447E-2</v>
      </c>
      <c r="EF41" s="34">
        <v>4.0993221431132917E-2</v>
      </c>
      <c r="EG41" s="34">
        <v>0.44723210924333284</v>
      </c>
      <c r="EH41" s="34">
        <v>1.1131465999865369</v>
      </c>
      <c r="EI41" s="34">
        <v>1.2663402032724076</v>
      </c>
      <c r="EJ41" s="34">
        <v>0.60042571252920363</v>
      </c>
      <c r="EK41" s="34">
        <f t="shared" si="79"/>
        <v>-0.10935415814890526</v>
      </c>
      <c r="EL41" s="34">
        <v>3.0760642233451896</v>
      </c>
      <c r="EM41" s="34">
        <v>0.72960069630136437</v>
      </c>
      <c r="EN41" s="34">
        <v>3.1854183814940948</v>
      </c>
      <c r="EO41" s="34">
        <v>0.58821846399656008</v>
      </c>
      <c r="EP41" s="34">
        <v>1.3946417660006292</v>
      </c>
      <c r="EQ41" s="34">
        <v>2.4273359567216719</v>
      </c>
      <c r="ER41" s="34">
        <v>10.797486381619635</v>
      </c>
      <c r="ES41" s="34">
        <v>9.7647921908985928</v>
      </c>
      <c r="ET41" s="34">
        <f t="shared" si="80"/>
        <v>7.6524805269866771</v>
      </c>
      <c r="EU41" s="34">
        <f t="shared" si="81"/>
        <v>12.738175885396526</v>
      </c>
      <c r="EV41" s="34">
        <f t="shared" si="82"/>
        <v>12.847528893762201</v>
      </c>
      <c r="EW41" s="34">
        <f t="shared" si="83"/>
        <v>1.6788711645139176</v>
      </c>
      <c r="EX41" s="34">
        <f t="shared" si="84"/>
        <v>0.24794016093170226</v>
      </c>
      <c r="EY41" s="34">
        <f t="shared" si="85"/>
        <v>0.41625958671317509</v>
      </c>
      <c r="FA41" s="34">
        <v>5.4177</v>
      </c>
      <c r="FB41" s="34">
        <v>1.66E-2</v>
      </c>
      <c r="FC41" s="34">
        <v>5.4344000000000001</v>
      </c>
      <c r="FD41" s="34">
        <f t="shared" si="86"/>
        <v>3.0546150448991609E-3</v>
      </c>
      <c r="FE41" s="34">
        <v>-5.8200000000000002E-2</v>
      </c>
      <c r="FF41" s="34">
        <v>7.5888</v>
      </c>
      <c r="FG41" s="34">
        <v>5.9212999999999996</v>
      </c>
      <c r="FH41" s="34">
        <v>1.7899999999999999E-2</v>
      </c>
      <c r="FI41" s="34">
        <v>5.9390999999999998</v>
      </c>
      <c r="FJ41" s="34">
        <f t="shared" si="87"/>
        <v>3.0139246687208498E-3</v>
      </c>
      <c r="FK41" s="34">
        <v>0.6774</v>
      </c>
      <c r="FL41" s="34">
        <v>0.91069999999999995</v>
      </c>
      <c r="FM41" s="34">
        <v>14.186299999999999</v>
      </c>
      <c r="FN41" s="34">
        <v>0.99829999999999997</v>
      </c>
      <c r="FO41" s="34">
        <v>10.414999999999999</v>
      </c>
      <c r="FP41" s="34">
        <v>2.7730000000000001</v>
      </c>
      <c r="FQ41" s="34">
        <f t="shared" si="88"/>
        <v>2.6961438318414204</v>
      </c>
      <c r="FR41" s="34">
        <f t="shared" si="89"/>
        <v>6.4195738141728284E-2</v>
      </c>
      <c r="FS41" s="34">
        <f t="shared" si="90"/>
        <v>0.17308094342132771</v>
      </c>
      <c r="FT41" s="34">
        <v>3.8433999999999999</v>
      </c>
      <c r="FU41" s="34">
        <v>6.7799999999999999E-2</v>
      </c>
      <c r="FV41" s="34">
        <v>3.9111000000000002</v>
      </c>
      <c r="FW41" s="34">
        <f t="shared" si="91"/>
        <v>1.7335276520671933E-2</v>
      </c>
      <c r="FX41" s="34">
        <v>0.2397</v>
      </c>
      <c r="FY41" s="34">
        <v>2.6425999999999998</v>
      </c>
      <c r="FZ41" s="34">
        <v>8.2075999999999993</v>
      </c>
      <c r="GA41" s="34">
        <v>0.67280000000000006</v>
      </c>
      <c r="GB41" s="34">
        <v>6.5745000000000005</v>
      </c>
      <c r="GC41" s="34">
        <v>0.96030000000000004</v>
      </c>
      <c r="GD41" s="34">
        <f t="shared" si="92"/>
        <v>2.2355504712098924</v>
      </c>
      <c r="GE41" s="34">
        <f t="shared" si="93"/>
        <v>0.32196988157317608</v>
      </c>
      <c r="GF41" s="34">
        <f t="shared" si="94"/>
        <v>0.71977992046630701</v>
      </c>
      <c r="GG41" s="32">
        <v>2.3105333582928371</v>
      </c>
      <c r="GH41" s="32">
        <v>2.4125713633345454</v>
      </c>
      <c r="GI41" s="32">
        <f t="shared" si="96"/>
        <v>4.7231047216273829</v>
      </c>
      <c r="GJ41" s="32">
        <f t="shared" si="97"/>
        <v>0.51080200536042208</v>
      </c>
      <c r="GK41" s="32">
        <v>1.0155689801496399</v>
      </c>
      <c r="GL41" s="32">
        <v>2.9781912138629343</v>
      </c>
      <c r="GM41" s="32">
        <v>1.9626222337132941</v>
      </c>
    </row>
    <row r="42" spans="1:195" ht="15">
      <c r="A42" s="49">
        <v>2012</v>
      </c>
      <c r="B42" s="34">
        <f t="shared" si="0"/>
        <v>6.726338377282735</v>
      </c>
      <c r="C42" s="34">
        <f t="shared" si="1"/>
        <v>6.4985664794531477</v>
      </c>
      <c r="D42" s="34">
        <f t="shared" si="2"/>
        <v>0.52200035835090242</v>
      </c>
      <c r="E42" s="34">
        <f t="shared" si="3"/>
        <v>2.4682975148086133</v>
      </c>
      <c r="F42" s="34">
        <f t="shared" si="4"/>
        <v>3.5082686062936315</v>
      </c>
      <c r="G42" s="39">
        <f t="shared" si="5"/>
        <v>0.22777189782958795</v>
      </c>
      <c r="H42" s="36">
        <f t="shared" si="6"/>
        <v>4.6274316691625392</v>
      </c>
      <c r="I42" s="47">
        <f t="shared" si="7"/>
        <v>0.30220581837073784</v>
      </c>
      <c r="J42" s="35">
        <f t="shared" si="8"/>
        <v>2.417002207491</v>
      </c>
      <c r="K42" s="42">
        <v>0.21236676863685594</v>
      </c>
      <c r="L42" s="42">
        <v>2.0141022369367891</v>
      </c>
      <c r="M42" s="42">
        <v>0.72429269853242406</v>
      </c>
      <c r="N42" s="41">
        <v>0.31824536227284267</v>
      </c>
      <c r="O42" s="36">
        <f t="shared" si="9"/>
        <v>2.0989067081201958</v>
      </c>
      <c r="P42" s="47">
        <f t="shared" si="10"/>
        <v>0.21979453998016465</v>
      </c>
      <c r="Q42" s="35">
        <f t="shared" si="11"/>
        <v>5.1295307317613087E-2</v>
      </c>
      <c r="R42" s="35">
        <f t="shared" si="12"/>
        <v>0.48921280695081359</v>
      </c>
      <c r="S42" s="42">
        <v>2.5539911374553128</v>
      </c>
      <c r="T42" s="42">
        <v>1.3000130151043501</v>
      </c>
      <c r="U42" s="41">
        <v>1.2153870835837086</v>
      </c>
      <c r="V42" s="34">
        <f t="shared" si="13"/>
        <v>0.68795701459073799</v>
      </c>
      <c r="W42" s="34">
        <f t="shared" si="14"/>
        <v>0.31204298540926206</v>
      </c>
      <c r="X42" s="39">
        <f t="shared" si="15"/>
        <v>0.57893795193065201</v>
      </c>
      <c r="Y42" s="46">
        <f t="shared" si="16"/>
        <v>0.97921834502937122</v>
      </c>
      <c r="Z42" s="34">
        <f t="shared" si="17"/>
        <v>0.51076096235970203</v>
      </c>
      <c r="AA42" s="34">
        <f t="shared" si="18"/>
        <v>0.35779808042491429</v>
      </c>
      <c r="AB42" s="34">
        <f t="shared" si="19"/>
        <v>0.97589318523259005</v>
      </c>
      <c r="AC42" s="45">
        <v>0.6</v>
      </c>
      <c r="AD42" s="45">
        <v>1</v>
      </c>
      <c r="AE42" s="34">
        <f t="shared" si="20"/>
        <v>0.13793443177223116</v>
      </c>
      <c r="AF42" s="44">
        <f t="shared" si="21"/>
        <v>0.32459274921466508</v>
      </c>
      <c r="AG42" s="44">
        <f t="shared" si="100"/>
        <v>0.30455486429938261</v>
      </c>
      <c r="AH42" s="43">
        <v>2.0765389923410638</v>
      </c>
      <c r="AI42" s="42">
        <v>5.1295307317613358E-2</v>
      </c>
      <c r="AJ42" s="40">
        <v>0.34046321514993644</v>
      </c>
      <c r="AK42" s="39">
        <v>0.50367636395122972</v>
      </c>
      <c r="AL42" s="42">
        <v>1.8323994399672739E-2</v>
      </c>
      <c r="AM42" s="42">
        <v>0.19338074688401638</v>
      </c>
      <c r="AN42" s="41">
        <v>0.29583206006679719</v>
      </c>
      <c r="AO42" s="39">
        <f t="shared" si="23"/>
        <v>2.7447918414279346</v>
      </c>
      <c r="AP42" s="39">
        <v>7.949244035800546E-3</v>
      </c>
      <c r="AQ42" s="39">
        <v>5.897365325416614E-2</v>
      </c>
      <c r="AR42" s="39">
        <v>2.6778689441379679</v>
      </c>
      <c r="AS42" s="39">
        <f t="shared" si="24"/>
        <v>5.2330929743979064</v>
      </c>
      <c r="AT42" s="34">
        <v>5.7086572516940874</v>
      </c>
      <c r="AU42" s="34">
        <f t="shared" si="25"/>
        <v>2.2692275641317536</v>
      </c>
      <c r="AV42" s="34">
        <v>2.3311247534097812</v>
      </c>
      <c r="AW42" s="34">
        <f t="shared" si="26"/>
        <v>-6.1897189278027565E-2</v>
      </c>
      <c r="AX42" s="34">
        <f t="shared" si="27"/>
        <v>1.0272767660046076</v>
      </c>
      <c r="AY42" s="34">
        <f t="shared" si="99"/>
        <v>2.8066890307059622</v>
      </c>
      <c r="AZ42" s="36">
        <f t="shared" si="29"/>
        <v>6.664441188004707</v>
      </c>
      <c r="BA42" s="35">
        <f t="shared" si="30"/>
        <v>6.4366692901751197</v>
      </c>
      <c r="BB42" s="35">
        <f t="shared" si="31"/>
        <v>2.9315747944985935</v>
      </c>
      <c r="BC42" s="35">
        <f t="shared" si="32"/>
        <v>0.76030265424859134</v>
      </c>
      <c r="BD42" s="35">
        <f t="shared" si="33"/>
        <v>2.7447918414279346</v>
      </c>
      <c r="BE42" s="35">
        <f t="shared" si="34"/>
        <v>0.52994960238670308</v>
      </c>
      <c r="BF42" s="35">
        <f t="shared" si="35"/>
        <v>2.5272711680627795</v>
      </c>
      <c r="BG42" s="40">
        <f t="shared" si="36"/>
        <v>3.3794485197256376</v>
      </c>
      <c r="BH42" s="34">
        <f t="shared" si="37"/>
        <v>9.8011863487900079</v>
      </c>
      <c r="BI42" s="34">
        <f t="shared" si="38"/>
        <v>9.5734144509604207</v>
      </c>
      <c r="BJ42" s="34">
        <f t="shared" si="39"/>
        <v>0.22777189782958729</v>
      </c>
      <c r="BK42" s="39">
        <v>0.67586966110597579</v>
      </c>
      <c r="BL42" s="39">
        <v>0.44809776327638784</v>
      </c>
      <c r="BM42" s="39">
        <v>0.30681903977300717</v>
      </c>
      <c r="BN42" s="34">
        <f t="shared" si="40"/>
        <v>0.22777189782958795</v>
      </c>
      <c r="BO42" s="36">
        <f t="shared" si="41"/>
        <v>0</v>
      </c>
      <c r="BP42" s="38">
        <v>6.7263383772827359</v>
      </c>
      <c r="BQ42" s="37">
        <f t="shared" si="42"/>
        <v>0</v>
      </c>
      <c r="BR42" s="34">
        <f t="shared" si="43"/>
        <v>1.4873242696456697</v>
      </c>
      <c r="BS42" s="34">
        <f t="shared" si="44"/>
        <v>4.6806472818215233E-2</v>
      </c>
      <c r="BT42" s="34">
        <f t="shared" si="45"/>
        <v>6.9616402999041857E-2</v>
      </c>
      <c r="BU42" s="34">
        <f t="shared" si="46"/>
        <v>0.13161845556494436</v>
      </c>
      <c r="BV42" s="34">
        <f t="shared" si="47"/>
        <v>0.31070524967528534</v>
      </c>
      <c r="BW42" s="34">
        <f t="shared" si="48"/>
        <v>0.55767629475977032</v>
      </c>
      <c r="BX42" s="34">
        <f t="shared" si="49"/>
        <v>0.72429269853242406</v>
      </c>
      <c r="BY42" s="34">
        <f t="shared" si="50"/>
        <v>1.3000130151043501</v>
      </c>
      <c r="BZ42" s="34">
        <f t="shared" si="51"/>
        <v>0.30681903977300717</v>
      </c>
      <c r="CA42" s="34">
        <f t="shared" si="52"/>
        <v>2.3311247534097812</v>
      </c>
      <c r="CB42" s="34">
        <f t="shared" si="53"/>
        <v>0</v>
      </c>
      <c r="CC42" s="36">
        <v>4.0480409258212413</v>
      </c>
      <c r="CD42" s="35">
        <f t="shared" si="54"/>
        <v>-3.7101200505045111E-2</v>
      </c>
      <c r="CE42" s="34">
        <f t="shared" si="55"/>
        <v>4.1982281038627631</v>
      </c>
      <c r="CF42" s="34">
        <f t="shared" si="56"/>
        <v>2.1291946678613836</v>
      </c>
      <c r="CG42" s="34">
        <f t="shared" si="57"/>
        <v>3.2391196974596457</v>
      </c>
      <c r="CH42" s="34">
        <f t="shared" si="58"/>
        <v>0.75131685933926884</v>
      </c>
      <c r="CI42" s="34">
        <f t="shared" si="59"/>
        <v>0.970187245683097</v>
      </c>
      <c r="CJ42" s="34">
        <f t="shared" si="60"/>
        <v>1.5176155924372801</v>
      </c>
      <c r="CK42" s="34">
        <f t="shared" si="61"/>
        <v>1.1700862614582668</v>
      </c>
      <c r="CL42" s="34">
        <v>3.8260790197557988</v>
      </c>
      <c r="CM42" s="34">
        <f t="shared" si="62"/>
        <v>1.941692516658488</v>
      </c>
      <c r="CN42" s="34">
        <f t="shared" si="63"/>
        <v>3.0040601247273893</v>
      </c>
      <c r="CO42" s="34">
        <v>0.68397773769659576</v>
      </c>
      <c r="CP42" s="34">
        <v>0.89747086227240391</v>
      </c>
      <c r="CQ42" s="34">
        <v>1.4226115247583897</v>
      </c>
      <c r="CR42" s="34">
        <v>1.1196736216300784</v>
      </c>
      <c r="CS42" s="34">
        <v>0.37214908410696396</v>
      </c>
      <c r="CT42" s="34">
        <f t="shared" si="64"/>
        <v>0.18750215120289571</v>
      </c>
      <c r="CU42" s="34">
        <f t="shared" si="65"/>
        <v>0.23505957273225647</v>
      </c>
      <c r="CV42" s="34">
        <v>6.7339121642673042E-2</v>
      </c>
      <c r="CW42" s="34">
        <v>7.27163834106931E-2</v>
      </c>
      <c r="CX42" s="34">
        <v>9.5004067678890317E-2</v>
      </c>
      <c r="CY42" s="34">
        <v>5.0412639828188228E-2</v>
      </c>
      <c r="CZ42" s="34">
        <v>-0.15018717804152232</v>
      </c>
      <c r="DA42" s="34">
        <f t="shared" si="66"/>
        <v>0.98570566005290283</v>
      </c>
      <c r="DB42" s="34">
        <f t="shared" si="67"/>
        <v>0.30367574794302332</v>
      </c>
      <c r="DC42" s="34">
        <v>3.2672220681415738E-2</v>
      </c>
      <c r="DD42" s="34">
        <v>0.27100352726160759</v>
      </c>
      <c r="DE42" s="34">
        <v>1.4395685860374485</v>
      </c>
      <c r="DF42" s="34">
        <v>0.21251441839296215</v>
      </c>
      <c r="DG42" s="34">
        <f t="shared" si="68"/>
        <v>1.2843862138117892</v>
      </c>
      <c r="DH42" s="34">
        <f t="shared" si="69"/>
        <v>6.3423537359816233</v>
      </c>
      <c r="DI42" s="34">
        <v>0.33140368655729308</v>
      </c>
      <c r="DJ42" s="34">
        <v>6.0109500494243306</v>
      </c>
      <c r="DK42" s="34">
        <v>7.4142255314004508</v>
      </c>
      <c r="DL42" s="34">
        <v>2.7091645865779164</v>
      </c>
      <c r="DM42" s="34">
        <f t="shared" si="70"/>
        <v>9.8851491813842927</v>
      </c>
      <c r="DN42" s="34">
        <f t="shared" si="71"/>
        <v>10.023880378896166</v>
      </c>
      <c r="DO42" s="34">
        <f t="shared" si="72"/>
        <v>-0.25781238666183093</v>
      </c>
      <c r="DP42" s="34">
        <v>1.0384630455343873</v>
      </c>
      <c r="DQ42" s="34">
        <v>1.2962754321962182</v>
      </c>
      <c r="DR42" s="34">
        <f t="shared" si="73"/>
        <v>4.3992865417260756</v>
      </c>
      <c r="DS42" s="34">
        <f t="shared" si="74"/>
        <v>2.2785240933552062</v>
      </c>
      <c r="DT42" s="34">
        <f t="shared" si="75"/>
        <v>0.12931872520399776</v>
      </c>
      <c r="DU42" s="34">
        <f t="shared" si="76"/>
        <v>0.29465583109929006</v>
      </c>
      <c r="DV42" s="34">
        <f t="shared" si="77"/>
        <v>6.200194478725316</v>
      </c>
      <c r="DW42" s="34">
        <f t="shared" si="78"/>
        <v>6.1171367012605428E-2</v>
      </c>
      <c r="DX42" s="34">
        <v>5.8209201067176801</v>
      </c>
      <c r="DY42" s="34">
        <v>5.7563500610112781</v>
      </c>
      <c r="DZ42" s="34">
        <v>4.135856860668583</v>
      </c>
      <c r="EA42" s="34">
        <v>0.76373994841907134</v>
      </c>
      <c r="EB42" s="34">
        <v>2.3842331487617656</v>
      </c>
      <c r="EC42" s="34">
        <v>6.4570045706402096E-2</v>
      </c>
      <c r="ED42" s="34">
        <v>3.5045479553765788E-2</v>
      </c>
      <c r="EE42" s="34">
        <v>1.460135493688389E-2</v>
      </c>
      <c r="EF42" s="34">
        <v>4.4125921089520202E-2</v>
      </c>
      <c r="EG42" s="34">
        <v>0.37927437200763608</v>
      </c>
      <c r="EH42" s="34">
        <v>1.1360837776789641</v>
      </c>
      <c r="EI42" s="34">
        <v>1.3720678567546649</v>
      </c>
      <c r="EJ42" s="34">
        <v>0.61525845108333699</v>
      </c>
      <c r="EK42" s="34">
        <f t="shared" si="79"/>
        <v>-0.11897762194388228</v>
      </c>
      <c r="EL42" s="34">
        <v>3.1711993382763652</v>
      </c>
      <c r="EM42" s="34">
        <v>0.75076569192053899</v>
      </c>
      <c r="EN42" s="34">
        <v>3.2901769602202475</v>
      </c>
      <c r="EO42" s="34">
        <v>0.58443755129322217</v>
      </c>
      <c r="EP42" s="34">
        <v>1.4803207518865213</v>
      </c>
      <c r="EQ42" s="34">
        <v>2.4925058725393741</v>
      </c>
      <c r="ER42" s="34">
        <v>11.1655204808033</v>
      </c>
      <c r="ES42" s="34">
        <v>10.153335360150448</v>
      </c>
      <c r="ET42" s="34">
        <f t="shared" si="80"/>
        <v>7.7994919904406874</v>
      </c>
      <c r="EU42" s="34">
        <f t="shared" si="81"/>
        <v>13.196952881085071</v>
      </c>
      <c r="EV42" s="34">
        <f t="shared" si="82"/>
        <v>13.31592964091392</v>
      </c>
      <c r="EW42" s="34">
        <f t="shared" si="83"/>
        <v>1.7072816610664334</v>
      </c>
      <c r="EX42" s="34">
        <f t="shared" si="84"/>
        <v>0.24708578739489576</v>
      </c>
      <c r="EY42" s="34">
        <f t="shared" si="85"/>
        <v>0.42184503352946523</v>
      </c>
      <c r="FA42" s="34">
        <v>5.64</v>
      </c>
      <c r="FB42" s="34">
        <v>-7.400000000000001E-2</v>
      </c>
      <c r="FC42" s="34">
        <v>5.5659999999999998</v>
      </c>
      <c r="FD42" s="34">
        <f t="shared" si="86"/>
        <v>-1.3295005389867052E-2</v>
      </c>
      <c r="FE42" s="34">
        <v>-0.11130000000000001</v>
      </c>
      <c r="FF42" s="34">
        <v>7.7275999999999998</v>
      </c>
      <c r="FG42" s="34">
        <v>5.8382000000000005</v>
      </c>
      <c r="FH42" s="34">
        <v>-7.6299999999999993E-2</v>
      </c>
      <c r="FI42" s="34">
        <v>5.7620000000000005</v>
      </c>
      <c r="FJ42" s="34">
        <f t="shared" si="87"/>
        <v>-1.3241929885456437E-2</v>
      </c>
      <c r="FK42" s="34">
        <v>0.71989999999999998</v>
      </c>
      <c r="FL42" s="34">
        <v>1.0058</v>
      </c>
      <c r="FM42" s="34">
        <v>14.263799999999998</v>
      </c>
      <c r="FN42" s="34">
        <v>0.98129999999999995</v>
      </c>
      <c r="FO42" s="34">
        <v>10.435499999999999</v>
      </c>
      <c r="FP42" s="34">
        <v>2.847</v>
      </c>
      <c r="FQ42" s="34">
        <f t="shared" si="88"/>
        <v>2.8289403224846783</v>
      </c>
      <c r="FR42" s="34">
        <f t="shared" si="89"/>
        <v>7.0514168734839261E-2</v>
      </c>
      <c r="FS42" s="34">
        <f t="shared" si="90"/>
        <v>0.19948037524047521</v>
      </c>
      <c r="FT42" s="34">
        <v>3.9182999999999999</v>
      </c>
      <c r="FU42" s="34">
        <v>6.0299999999999999E-2</v>
      </c>
      <c r="FV42" s="34">
        <v>3.9786000000000001</v>
      </c>
      <c r="FW42" s="34">
        <f t="shared" si="91"/>
        <v>1.5156085055044488E-2</v>
      </c>
      <c r="FX42" s="34">
        <v>0.3054</v>
      </c>
      <c r="FY42" s="34">
        <v>2.7148000000000003</v>
      </c>
      <c r="FZ42" s="34">
        <v>8.3145000000000007</v>
      </c>
      <c r="GA42" s="34">
        <v>0.66930000000000012</v>
      </c>
      <c r="GB42" s="34">
        <v>6.6551</v>
      </c>
      <c r="GC42" s="34">
        <v>0.99010000000000009</v>
      </c>
      <c r="GD42" s="34">
        <f t="shared" si="92"/>
        <v>2.2635576608951324</v>
      </c>
      <c r="GE42" s="34">
        <f t="shared" si="93"/>
        <v>0.3265139214625053</v>
      </c>
      <c r="GF42" s="34">
        <f t="shared" si="94"/>
        <v>0.73908308831536551</v>
      </c>
      <c r="GG42" s="32">
        <v>2.3662204055116201</v>
      </c>
      <c r="GH42" s="32">
        <v>2.4575741697262408</v>
      </c>
      <c r="GI42" s="32">
        <f t="shared" si="96"/>
        <v>4.8237945752378604</v>
      </c>
      <c r="GJ42" s="32">
        <f t="shared" si="97"/>
        <v>0.50946907696728738</v>
      </c>
      <c r="GK42" s="32">
        <v>1.081993226061525</v>
      </c>
      <c r="GL42" s="32">
        <v>2.9920561720806407</v>
      </c>
      <c r="GM42" s="32">
        <v>1.9100629460191154</v>
      </c>
    </row>
    <row r="43" spans="1:195" ht="15">
      <c r="A43" s="49">
        <v>2013</v>
      </c>
      <c r="B43" s="34">
        <f t="shared" si="0"/>
        <v>6.9173763431856168</v>
      </c>
      <c r="C43" s="34">
        <f t="shared" si="1"/>
        <v>6.6940472587246811</v>
      </c>
      <c r="D43" s="34">
        <f t="shared" si="2"/>
        <v>0.51298692572933013</v>
      </c>
      <c r="E43" s="34">
        <f t="shared" si="3"/>
        <v>2.4585615869890005</v>
      </c>
      <c r="F43" s="34">
        <f t="shared" si="4"/>
        <v>3.7224987460063503</v>
      </c>
      <c r="G43" s="39">
        <f t="shared" si="5"/>
        <v>0.22332908446093558</v>
      </c>
      <c r="H43" s="36">
        <f t="shared" si="6"/>
        <v>4.7117358713526665</v>
      </c>
      <c r="I43" s="47">
        <f t="shared" si="7"/>
        <v>0.29697097293798441</v>
      </c>
      <c r="J43" s="35">
        <f t="shared" si="8"/>
        <v>2.4120775947747632</v>
      </c>
      <c r="K43" s="42">
        <v>0.23471432733961523</v>
      </c>
      <c r="L43" s="42">
        <v>2.1113251093416121</v>
      </c>
      <c r="M43" s="42">
        <v>0.78401125409176364</v>
      </c>
      <c r="N43" s="41">
        <v>0.34335213304130774</v>
      </c>
      <c r="O43" s="36">
        <f t="shared" si="9"/>
        <v>2.2056404718329503</v>
      </c>
      <c r="P43" s="47">
        <f t="shared" si="10"/>
        <v>0.21601595279134569</v>
      </c>
      <c r="Q43" s="35">
        <f t="shared" si="11"/>
        <v>4.6483992214237241E-2</v>
      </c>
      <c r="R43" s="35">
        <f t="shared" si="12"/>
        <v>0.50377311256557045</v>
      </c>
      <c r="S43" s="42">
        <v>2.6504456048732288</v>
      </c>
      <c r="T43" s="42">
        <v>1.3926911310161785</v>
      </c>
      <c r="U43" s="41">
        <v>1.2110781906114321</v>
      </c>
      <c r="V43" s="34">
        <f t="shared" si="13"/>
        <v>0.68114493669182086</v>
      </c>
      <c r="W43" s="34">
        <f t="shared" si="14"/>
        <v>0.31885506330817909</v>
      </c>
      <c r="X43" s="39">
        <f t="shared" si="15"/>
        <v>0.57890553938732681</v>
      </c>
      <c r="Y43" s="46">
        <f t="shared" si="16"/>
        <v>0.98109301289817752</v>
      </c>
      <c r="Z43" s="34">
        <f t="shared" si="17"/>
        <v>0.50754553662387003</v>
      </c>
      <c r="AA43" s="34">
        <f t="shared" si="18"/>
        <v>0.36018302706682831</v>
      </c>
      <c r="AB43" s="34">
        <f t="shared" si="19"/>
        <v>0.97827741683211122</v>
      </c>
      <c r="AC43" s="45">
        <v>0.6</v>
      </c>
      <c r="AD43" s="45">
        <v>1</v>
      </c>
      <c r="AE43" s="34">
        <f t="shared" si="20"/>
        <v>0.12961607946463674</v>
      </c>
      <c r="AF43" s="44">
        <f t="shared" si="21"/>
        <v>0.33061704784141449</v>
      </c>
      <c r="AG43" s="44">
        <f t="shared" si="100"/>
        <v>0.31169987039965835</v>
      </c>
      <c r="AH43" s="43">
        <v>2.0934084807468936</v>
      </c>
      <c r="AI43" s="42">
        <v>4.6483992214237095E-2</v>
      </c>
      <c r="AJ43" s="40">
        <v>0.31866911402786968</v>
      </c>
      <c r="AK43" s="39">
        <v>0.49495162156330735</v>
      </c>
      <c r="AL43" s="42">
        <v>1.8035304166022743E-2</v>
      </c>
      <c r="AM43" s="42">
        <v>0.20518539054178836</v>
      </c>
      <c r="AN43" s="41">
        <v>0.29858772202378209</v>
      </c>
      <c r="AO43" s="39">
        <f t="shared" si="23"/>
        <v>2.9690180697007453</v>
      </c>
      <c r="AP43" s="39">
        <v>7.8119836405481733E-3</v>
      </c>
      <c r="AQ43" s="39">
        <v>5.6864752560243974E-2</v>
      </c>
      <c r="AR43" s="39">
        <v>2.904341333499953</v>
      </c>
      <c r="AS43" s="39">
        <f t="shared" si="24"/>
        <v>5.3665758375165495</v>
      </c>
      <c r="AT43" s="34">
        <v>5.892616643742552</v>
      </c>
      <c r="AU43" s="34">
        <f t="shared" si="25"/>
        <v>2.4429772634747424</v>
      </c>
      <c r="AV43" s="34">
        <v>2.4579704998751635</v>
      </c>
      <c r="AW43" s="34">
        <f t="shared" si="26"/>
        <v>-1.4993236400421051E-2</v>
      </c>
      <c r="AX43" s="34">
        <f t="shared" si="27"/>
        <v>1.0061372803687478</v>
      </c>
      <c r="AY43" s="34">
        <f t="shared" si="99"/>
        <v>2.9840113061011664</v>
      </c>
      <c r="AZ43" s="36">
        <f t="shared" si="29"/>
        <v>6.9023831067851962</v>
      </c>
      <c r="BA43" s="35">
        <f t="shared" si="30"/>
        <v>6.6790540223242623</v>
      </c>
      <c r="BB43" s="35">
        <f t="shared" si="31"/>
        <v>2.9437628950523629</v>
      </c>
      <c r="BC43" s="35">
        <f t="shared" si="32"/>
        <v>0.76627305757115338</v>
      </c>
      <c r="BD43" s="35">
        <f t="shared" si="33"/>
        <v>2.9690180697007453</v>
      </c>
      <c r="BE43" s="35">
        <f t="shared" si="34"/>
        <v>0.52079890936987827</v>
      </c>
      <c r="BF43" s="35">
        <f t="shared" si="35"/>
        <v>2.5154263395492444</v>
      </c>
      <c r="BG43" s="40">
        <f t="shared" si="36"/>
        <v>3.6428287734051388</v>
      </c>
      <c r="BH43" s="34">
        <f t="shared" si="37"/>
        <v>10.12834655173139</v>
      </c>
      <c r="BI43" s="34">
        <f t="shared" si="38"/>
        <v>9.9050174672704543</v>
      </c>
      <c r="BJ43" s="34">
        <f t="shared" si="39"/>
        <v>0.22332908446093569</v>
      </c>
      <c r="BK43" s="39">
        <v>0.66063343202206526</v>
      </c>
      <c r="BL43" s="39">
        <v>0.43730434756112968</v>
      </c>
      <c r="BM43" s="39">
        <v>0.28126811476722141</v>
      </c>
      <c r="BN43" s="34">
        <f t="shared" si="40"/>
        <v>0.22332908446093558</v>
      </c>
      <c r="BO43" s="36">
        <f t="shared" si="41"/>
        <v>0</v>
      </c>
      <c r="BP43" s="38">
        <v>6.9173763431856177</v>
      </c>
      <c r="BQ43" s="37">
        <f t="shared" si="42"/>
        <v>0</v>
      </c>
      <c r="BR43" s="34">
        <f t="shared" si="43"/>
        <v>1.4829970582905363</v>
      </c>
      <c r="BS43" s="34">
        <f t="shared" si="44"/>
        <v>4.4149780553757928E-2</v>
      </c>
      <c r="BT43" s="34">
        <f t="shared" si="45"/>
        <v>6.5473994685395734E-2</v>
      </c>
      <c r="BU43" s="34">
        <f t="shared" si="46"/>
        <v>0.1144310376310483</v>
      </c>
      <c r="BV43" s="34">
        <f t="shared" si="47"/>
        <v>0.31896690954247919</v>
      </c>
      <c r="BW43" s="34">
        <f t="shared" si="48"/>
        <v>0.56660205282647258</v>
      </c>
      <c r="BX43" s="34">
        <f t="shared" si="49"/>
        <v>0.78401125409176364</v>
      </c>
      <c r="BY43" s="34">
        <f t="shared" si="50"/>
        <v>1.3926911310161785</v>
      </c>
      <c r="BZ43" s="34">
        <f t="shared" si="51"/>
        <v>0.28126811476722141</v>
      </c>
      <c r="CA43" s="34">
        <f t="shared" si="52"/>
        <v>2.4579704998751635</v>
      </c>
      <c r="CB43" s="34">
        <f t="shared" si="53"/>
        <v>0</v>
      </c>
      <c r="CC43" s="36">
        <v>4.4787906860950519</v>
      </c>
      <c r="CD43" s="35">
        <f t="shared" si="54"/>
        <v>-3.6235402922512094E-2</v>
      </c>
      <c r="CE43" s="34">
        <f t="shared" si="55"/>
        <v>4.6410814712112991</v>
      </c>
      <c r="CF43" s="34">
        <f t="shared" si="56"/>
        <v>2.2738639510412053</v>
      </c>
      <c r="CG43" s="34">
        <f t="shared" si="57"/>
        <v>3.5188066733601691</v>
      </c>
      <c r="CH43" s="34">
        <f t="shared" si="58"/>
        <v>0.89157508206070613</v>
      </c>
      <c r="CI43" s="34">
        <f t="shared" si="59"/>
        <v>0.97646770084353041</v>
      </c>
      <c r="CJ43" s="34">
        <f t="shared" si="60"/>
        <v>1.650763890455933</v>
      </c>
      <c r="CK43" s="34">
        <f t="shared" si="61"/>
        <v>1.1515891531900755</v>
      </c>
      <c r="CL43" s="34">
        <v>4.2357297532684886</v>
      </c>
      <c r="CM43" s="34">
        <f t="shared" si="62"/>
        <v>2.0728107692733717</v>
      </c>
      <c r="CN43" s="34">
        <f t="shared" si="63"/>
        <v>3.2661810229295432</v>
      </c>
      <c r="CO43" s="34">
        <v>0.81132232254103143</v>
      </c>
      <c r="CP43" s="34">
        <v>0.90471003097114366</v>
      </c>
      <c r="CQ43" s="34">
        <v>1.5501486694173683</v>
      </c>
      <c r="CR43" s="34">
        <v>1.1032620389344263</v>
      </c>
      <c r="CS43" s="34">
        <v>0.4053517179428105</v>
      </c>
      <c r="CT43" s="34">
        <f t="shared" si="64"/>
        <v>0.20105318176783346</v>
      </c>
      <c r="CU43" s="34">
        <f t="shared" si="65"/>
        <v>0.25262565043062613</v>
      </c>
      <c r="CV43" s="34">
        <v>8.0252759519674671E-2</v>
      </c>
      <c r="CW43" s="34">
        <v>7.1757669872386715E-2</v>
      </c>
      <c r="CX43" s="34">
        <v>0.10061522103856475</v>
      </c>
      <c r="CY43" s="34">
        <v>4.832711425564909E-2</v>
      </c>
      <c r="CZ43" s="34">
        <v>-0.16229078511624859</v>
      </c>
      <c r="DA43" s="34">
        <f t="shared" si="66"/>
        <v>0.99229456739815103</v>
      </c>
      <c r="DB43" s="34">
        <f t="shared" si="67"/>
        <v>0.30970743797075767</v>
      </c>
      <c r="DC43" s="34">
        <v>3.3148191736818787E-2</v>
      </c>
      <c r="DD43" s="34">
        <v>0.2765592462339389</v>
      </c>
      <c r="DE43" s="34">
        <v>1.4642927904851573</v>
      </c>
      <c r="DF43" s="34">
        <v>2.8058609326539117E-2</v>
      </c>
      <c r="DG43" s="34">
        <f t="shared" si="68"/>
        <v>1.3426349966770053</v>
      </c>
      <c r="DH43" s="34">
        <f t="shared" si="69"/>
        <v>6.5715721920691186</v>
      </c>
      <c r="DI43" s="34">
        <v>0.36000297684980059</v>
      </c>
      <c r="DJ43" s="34">
        <v>6.2115692152193178</v>
      </c>
      <c r="DK43" s="34">
        <v>7.8861485794195847</v>
      </c>
      <c r="DL43" s="34">
        <v>3.1037272928666373</v>
      </c>
      <c r="DM43" s="34">
        <f t="shared" si="70"/>
        <v>10.400086303400045</v>
      </c>
      <c r="DN43" s="34">
        <f t="shared" si="71"/>
        <v>10.502030523094817</v>
      </c>
      <c r="DO43" s="34">
        <f t="shared" si="72"/>
        <v>-0.28150147457908714</v>
      </c>
      <c r="DP43" s="34">
        <v>1.1044892625719982</v>
      </c>
      <c r="DQ43" s="34">
        <v>1.3859907371510853</v>
      </c>
      <c r="DR43" s="34">
        <f t="shared" si="73"/>
        <v>4.6087935151163615</v>
      </c>
      <c r="DS43" s="34">
        <f t="shared" si="74"/>
        <v>2.2786940852631505</v>
      </c>
      <c r="DT43" s="34">
        <f t="shared" si="75"/>
        <v>0.13197359635388406</v>
      </c>
      <c r="DU43" s="34">
        <f t="shared" si="76"/>
        <v>0.30072745342250212</v>
      </c>
      <c r="DV43" s="34">
        <f t="shared" si="77"/>
        <v>6.121682448791038</v>
      </c>
      <c r="DW43" s="34">
        <f t="shared" si="78"/>
        <v>5.2404369460791883E-2</v>
      </c>
      <c r="DX43" s="34">
        <v>5.8008795400229474</v>
      </c>
      <c r="DY43" s="34">
        <v>5.7361365380464555</v>
      </c>
      <c r="DZ43" s="34">
        <v>4.0381945478461345</v>
      </c>
      <c r="EA43" s="34">
        <v>0.74494787614226499</v>
      </c>
      <c r="EB43" s="34">
        <v>2.4428898663425871</v>
      </c>
      <c r="EC43" s="34">
        <v>6.4743001976491715E-2</v>
      </c>
      <c r="ED43" s="34">
        <v>3.4635471870694177E-2</v>
      </c>
      <c r="EE43" s="34">
        <v>1.4907947040651726E-2</v>
      </c>
      <c r="EF43" s="34">
        <v>4.5015477146449261E-2</v>
      </c>
      <c r="EG43" s="34">
        <v>0.32080290876809076</v>
      </c>
      <c r="EH43" s="34">
        <v>1.1144845506523189</v>
      </c>
      <c r="EI43" s="34">
        <v>1.4380459220946264</v>
      </c>
      <c r="EJ43" s="34">
        <v>0.64436428021039815</v>
      </c>
      <c r="EK43" s="34">
        <f t="shared" si="79"/>
        <v>-0.11701251960074766</v>
      </c>
      <c r="EL43" s="34">
        <v>3.2386435100497248</v>
      </c>
      <c r="EM43" s="34">
        <v>0.89828279984896575</v>
      </c>
      <c r="EN43" s="34">
        <v>3.3556560296504725</v>
      </c>
      <c r="EO43" s="34">
        <v>0.66980591679143331</v>
      </c>
      <c r="EP43" s="34">
        <v>1.4189566015470205</v>
      </c>
      <c r="EQ43" s="34">
        <v>2.4703372824368031</v>
      </c>
      <c r="ER43" s="34">
        <v>11.323300158344781</v>
      </c>
      <c r="ES43" s="34">
        <v>10.271919477454999</v>
      </c>
      <c r="ET43" s="34">
        <f t="shared" si="80"/>
        <v>7.6576518528059516</v>
      </c>
      <c r="EU43" s="34">
        <f t="shared" si="81"/>
        <v>13.404189101154433</v>
      </c>
      <c r="EV43" s="34">
        <f t="shared" si="82"/>
        <v>13.521201903622323</v>
      </c>
      <c r="EW43" s="34">
        <f t="shared" si="83"/>
        <v>1.7657112341386769</v>
      </c>
      <c r="EX43" s="34">
        <f t="shared" si="84"/>
        <v>0.24817734795835672</v>
      </c>
      <c r="EY43" s="34">
        <f t="shared" si="85"/>
        <v>0.43820953134881391</v>
      </c>
      <c r="FA43" s="34">
        <v>5.6700999999999997</v>
      </c>
      <c r="FB43" s="34">
        <v>-7.9000000000000001E-2</v>
      </c>
      <c r="FC43" s="34">
        <v>5.5911999999999997</v>
      </c>
      <c r="FD43" s="34">
        <f t="shared" si="86"/>
        <v>-1.4129346115324081E-2</v>
      </c>
      <c r="FE43" s="34">
        <v>-0.1744</v>
      </c>
      <c r="FF43" s="34">
        <v>7.0702999999999996</v>
      </c>
      <c r="FG43" s="34">
        <v>5.9330999999999996</v>
      </c>
      <c r="FH43" s="34">
        <v>-5.2499999999999998E-2</v>
      </c>
      <c r="FI43" s="34">
        <v>5.8805999999999994</v>
      </c>
      <c r="FJ43" s="34">
        <f t="shared" si="87"/>
        <v>-8.9276604428119594E-3</v>
      </c>
      <c r="FK43" s="34">
        <v>0.78459999999999996</v>
      </c>
      <c r="FL43" s="34">
        <v>1.2297</v>
      </c>
      <c r="FM43" s="34">
        <v>15.061199999999999</v>
      </c>
      <c r="FN43" s="34">
        <v>0.96849999999999992</v>
      </c>
      <c r="FO43" s="34">
        <v>11.1929</v>
      </c>
      <c r="FP43" s="34">
        <v>2.8998000000000004</v>
      </c>
      <c r="FQ43" s="34">
        <f t="shared" si="88"/>
        <v>2.9554945054945057</v>
      </c>
      <c r="FR43" s="34">
        <f t="shared" si="89"/>
        <v>8.1646880726635326E-2</v>
      </c>
      <c r="FS43" s="34">
        <f t="shared" si="90"/>
        <v>0.24130690737833596</v>
      </c>
      <c r="FT43" s="34">
        <v>4.0102000000000002</v>
      </c>
      <c r="FU43" s="34">
        <v>8.6800000000000002E-2</v>
      </c>
      <c r="FV43" s="34">
        <v>4.0969999999999995</v>
      </c>
      <c r="FW43" s="34">
        <f t="shared" si="91"/>
        <v>2.1186233829631442E-2</v>
      </c>
      <c r="FX43" s="34">
        <v>0.35470000000000002</v>
      </c>
      <c r="FY43" s="34">
        <v>2.6208</v>
      </c>
      <c r="FZ43" s="34">
        <v>8.2423999999999999</v>
      </c>
      <c r="GA43" s="34">
        <v>0.66139999999999999</v>
      </c>
      <c r="GB43" s="34">
        <v>6.6020000000000003</v>
      </c>
      <c r="GC43" s="34">
        <v>0.97900000000000009</v>
      </c>
      <c r="GD43" s="34">
        <f t="shared" si="92"/>
        <v>2.2024957913582561</v>
      </c>
      <c r="GE43" s="34">
        <f t="shared" si="93"/>
        <v>0.31796564107541492</v>
      </c>
      <c r="GF43" s="34">
        <f t="shared" si="94"/>
        <v>0.7003179862651312</v>
      </c>
      <c r="GG43" s="32">
        <v>2.4670168866198265</v>
      </c>
      <c r="GH43" s="32">
        <v>2.7801251018960973</v>
      </c>
      <c r="GI43" s="32">
        <f t="shared" si="96"/>
        <v>5.2471419885159243</v>
      </c>
      <c r="GJ43" s="32">
        <f t="shared" si="97"/>
        <v>0.52983607228101981</v>
      </c>
      <c r="GK43" s="32">
        <v>1.2977910337537852</v>
      </c>
      <c r="GL43" s="32">
        <v>3.3475630573292143</v>
      </c>
      <c r="GM43" s="32">
        <v>2.0497720235754286</v>
      </c>
    </row>
    <row r="44" spans="1:195" ht="15">
      <c r="A44" s="49">
        <v>2014</v>
      </c>
      <c r="B44" s="34">
        <f t="shared" si="0"/>
        <v>6.9379847087154713</v>
      </c>
      <c r="C44" s="34">
        <f t="shared" si="1"/>
        <v>6.752780616305925</v>
      </c>
      <c r="D44" s="39">
        <f>D43</f>
        <v>0.51298692572933013</v>
      </c>
      <c r="E44" s="34">
        <f t="shared" si="3"/>
        <v>2.392913795275152</v>
      </c>
      <c r="F44" s="34">
        <f t="shared" si="4"/>
        <v>3.8468798953014427</v>
      </c>
      <c r="G44" s="39">
        <f t="shared" si="5"/>
        <v>0.18520409240954594</v>
      </c>
      <c r="H44" s="36">
        <f t="shared" si="6"/>
        <v>4.7026019648030584</v>
      </c>
      <c r="I44" s="47">
        <f t="shared" si="7"/>
        <v>0.29115685060997121</v>
      </c>
      <c r="J44" s="35">
        <f t="shared" si="8"/>
        <v>2.3533906139199856</v>
      </c>
      <c r="K44" s="42">
        <v>0.2575484994175895</v>
      </c>
      <c r="L44" s="42">
        <v>2.1694976838757531</v>
      </c>
      <c r="M44" s="42">
        <v>0.82102766385916148</v>
      </c>
      <c r="N44" s="41">
        <v>0.36899168302024093</v>
      </c>
      <c r="O44" s="36">
        <f t="shared" si="9"/>
        <v>2.235382743912413</v>
      </c>
      <c r="P44" s="47">
        <f t="shared" si="10"/>
        <v>0.21144467698637345</v>
      </c>
      <c r="Q44" s="35">
        <f t="shared" si="11"/>
        <v>3.9523181355166394E-2</v>
      </c>
      <c r="R44" s="35">
        <f t="shared" si="12"/>
        <v>0.51938792892300722</v>
      </c>
      <c r="S44" s="42">
        <v>2.6860751870931621</v>
      </c>
      <c r="T44" s="42">
        <v>1.4046197762735195</v>
      </c>
      <c r="U44" s="41">
        <v>1.2210482304452963</v>
      </c>
      <c r="V44" s="34">
        <f t="shared" si="13"/>
        <v>0.67780517862711154</v>
      </c>
      <c r="W44" s="34">
        <f t="shared" si="14"/>
        <v>0.32219482137288846</v>
      </c>
      <c r="X44" s="39">
        <f t="shared" si="15"/>
        <v>0.56757167874410075</v>
      </c>
      <c r="Y44" s="46">
        <f t="shared" si="16"/>
        <v>0.98348324062772108</v>
      </c>
      <c r="Z44" s="34">
        <f t="shared" si="17"/>
        <v>0.51041955141451745</v>
      </c>
      <c r="AA44" s="34">
        <f t="shared" si="18"/>
        <v>0.36889385490912086</v>
      </c>
      <c r="AB44" s="34">
        <f t="shared" si="19"/>
        <v>0.98109092053930902</v>
      </c>
      <c r="AC44" s="45">
        <v>0.6</v>
      </c>
      <c r="AD44" s="45">
        <v>1</v>
      </c>
      <c r="AE44" s="34">
        <f t="shared" si="20"/>
        <v>0.12651700435155197</v>
      </c>
      <c r="AF44" s="44">
        <f t="shared" si="21"/>
        <v>0.33355266858380994</v>
      </c>
      <c r="AG44" s="44">
        <f t="shared" si="100"/>
        <v>0.31520055087422766</v>
      </c>
      <c r="AH44" s="43">
        <v>2.0506463288702705</v>
      </c>
      <c r="AI44" s="42">
        <v>3.952318135516629E-2</v>
      </c>
      <c r="AJ44" s="40">
        <v>0.30274428504971518</v>
      </c>
      <c r="AK44" s="39">
        <v>0.4852614176832854</v>
      </c>
      <c r="AL44" s="42">
        <v>1.7340109913059277E-2</v>
      </c>
      <c r="AM44" s="42">
        <v>0.22314562302940222</v>
      </c>
      <c r="AN44" s="41">
        <v>0.29624230589360501</v>
      </c>
      <c r="AO44" s="39">
        <f t="shared" si="23"/>
        <v>2.9779617644825644</v>
      </c>
      <c r="AP44" s="39">
        <v>7.6538303694874844E-3</v>
      </c>
      <c r="AQ44" s="39">
        <v>5.0810108477253813E-2</v>
      </c>
      <c r="AR44" s="39">
        <v>2.9194978256358231</v>
      </c>
      <c r="AS44" s="39">
        <f t="shared" si="24"/>
        <v>5.1471972137309052</v>
      </c>
      <c r="AT44" s="34">
        <v>5.707193156034668</v>
      </c>
      <c r="AU44" s="34">
        <f t="shared" si="25"/>
        <v>2.4179658221788021</v>
      </c>
      <c r="AV44" s="34">
        <v>2.5203329227900699</v>
      </c>
      <c r="AW44" s="34">
        <f t="shared" si="26"/>
        <v>-0.10236710061126786</v>
      </c>
      <c r="AX44" s="34">
        <f t="shared" si="27"/>
        <v>1.0423360411765563</v>
      </c>
      <c r="AY44" s="34">
        <f t="shared" si="99"/>
        <v>3.0803288650938323</v>
      </c>
      <c r="AZ44" s="36">
        <f t="shared" si="29"/>
        <v>6.8356176081042035</v>
      </c>
      <c r="BA44" s="35">
        <f t="shared" si="30"/>
        <v>6.6504135156946571</v>
      </c>
      <c r="BB44" s="35">
        <f t="shared" si="31"/>
        <v>2.9020959639475463</v>
      </c>
      <c r="BC44" s="35">
        <f t="shared" si="32"/>
        <v>0.77035578726454701</v>
      </c>
      <c r="BD44" s="35">
        <f t="shared" si="33"/>
        <v>2.9779617644825644</v>
      </c>
      <c r="BE44" s="35">
        <f t="shared" si="34"/>
        <v>0.51025535796583221</v>
      </c>
      <c r="BF44" s="35">
        <f t="shared" si="35"/>
        <v>2.4437239037524057</v>
      </c>
      <c r="BG44" s="40">
        <f t="shared" si="36"/>
        <v>3.6964342539764199</v>
      </c>
      <c r="BH44" s="34">
        <f t="shared" si="37"/>
        <v>10.00277008469982</v>
      </c>
      <c r="BI44" s="34">
        <f t="shared" si="38"/>
        <v>9.8175659922902749</v>
      </c>
      <c r="BJ44" s="34">
        <f t="shared" si="39"/>
        <v>0.1852040924095455</v>
      </c>
      <c r="BK44" s="39">
        <v>0.65201559267273002</v>
      </c>
      <c r="BL44" s="39">
        <v>0.46681150026318408</v>
      </c>
      <c r="BM44" s="39">
        <v>0.29468548265738914</v>
      </c>
      <c r="BN44" s="34">
        <f t="shared" si="40"/>
        <v>0.18520409240954594</v>
      </c>
      <c r="BO44" s="36">
        <f t="shared" si="41"/>
        <v>0</v>
      </c>
      <c r="BP44" s="38">
        <v>6.9379847087154713</v>
      </c>
      <c r="BQ44" s="37">
        <f t="shared" si="42"/>
        <v>0</v>
      </c>
      <c r="BR44" s="34">
        <f t="shared" si="43"/>
        <v>1.4762339167513854</v>
      </c>
      <c r="BS44" s="34">
        <f t="shared" si="44"/>
        <v>4.7548598158624111E-2</v>
      </c>
      <c r="BT44" s="34">
        <f t="shared" si="45"/>
        <v>7.0192853295743388E-2</v>
      </c>
      <c r="BU44" s="34">
        <f t="shared" si="46"/>
        <v>0.11692323660604534</v>
      </c>
      <c r="BV44" s="34">
        <f t="shared" si="47"/>
        <v>0.32576159142906558</v>
      </c>
      <c r="BW44" s="34">
        <f t="shared" si="48"/>
        <v>0.55731517196488911</v>
      </c>
      <c r="BX44" s="34">
        <f t="shared" si="49"/>
        <v>0.82102766385916148</v>
      </c>
      <c r="BY44" s="34">
        <f t="shared" si="50"/>
        <v>1.4046197762735195</v>
      </c>
      <c r="BZ44" s="34">
        <f t="shared" si="51"/>
        <v>0.29468548265738914</v>
      </c>
      <c r="CA44" s="34">
        <f t="shared" si="52"/>
        <v>2.5203329227900699</v>
      </c>
      <c r="CB44" s="34">
        <f t="shared" si="53"/>
        <v>0</v>
      </c>
      <c r="CC44" s="36">
        <v>4.7641459431763709</v>
      </c>
      <c r="CD44" s="35">
        <f t="shared" si="54"/>
        <v>-3.2221145845416486E-2</v>
      </c>
      <c r="CE44" s="34">
        <f t="shared" si="55"/>
        <v>4.9176521844403069</v>
      </c>
      <c r="CF44" s="34">
        <f t="shared" si="56"/>
        <v>2.3532900111522448</v>
      </c>
      <c r="CG44" s="34">
        <f t="shared" si="57"/>
        <v>3.6856435266030503</v>
      </c>
      <c r="CH44" s="34">
        <f t="shared" si="58"/>
        <v>1.0043169331967123</v>
      </c>
      <c r="CI44" s="34">
        <f t="shared" si="59"/>
        <v>0.96058427256220491</v>
      </c>
      <c r="CJ44" s="34">
        <f t="shared" si="60"/>
        <v>1.720742320844133</v>
      </c>
      <c r="CK44" s="34">
        <f t="shared" si="61"/>
        <v>1.1212813533149881</v>
      </c>
      <c r="CL44" s="34">
        <v>4.4875009667985681</v>
      </c>
      <c r="CM44" s="34">
        <f t="shared" si="62"/>
        <v>2.1398955384422491</v>
      </c>
      <c r="CN44" s="34">
        <f t="shared" si="63"/>
        <v>3.423005160438489</v>
      </c>
      <c r="CO44" s="34">
        <v>0.9138724571611323</v>
      </c>
      <c r="CP44" s="34">
        <v>0.89277542891234185</v>
      </c>
      <c r="CQ44" s="34">
        <v>1.616357274365015</v>
      </c>
      <c r="CR44" s="34">
        <v>1.0753997320821702</v>
      </c>
      <c r="CS44" s="34">
        <v>0.43015121764173869</v>
      </c>
      <c r="CT44" s="34">
        <f t="shared" si="64"/>
        <v>0.21339447270999548</v>
      </c>
      <c r="CU44" s="34">
        <f t="shared" si="65"/>
        <v>0.26263836616456115</v>
      </c>
      <c r="CV44" s="34">
        <v>9.0444476035579965E-2</v>
      </c>
      <c r="CW44" s="34">
        <v>6.7808843649863115E-2</v>
      </c>
      <c r="CX44" s="34">
        <v>0.10438504647911807</v>
      </c>
      <c r="CY44" s="34">
        <v>4.588162123281795E-2</v>
      </c>
      <c r="CZ44" s="34">
        <v>-0.15350624126393514</v>
      </c>
      <c r="DA44" s="34">
        <f t="shared" si="66"/>
        <v>0.97480897792056542</v>
      </c>
      <c r="DB44" s="34">
        <f t="shared" si="67"/>
        <v>0.31155392341245486</v>
      </c>
      <c r="DC44" s="34">
        <v>3.3474320142009642E-2</v>
      </c>
      <c r="DD44" s="34">
        <v>0.27807960327044523</v>
      </c>
      <c r="DE44" s="34">
        <v>1.4398691425969554</v>
      </c>
      <c r="DF44" s="34">
        <v>-0.14158926085034282</v>
      </c>
      <c r="DG44" s="34">
        <f t="shared" si="68"/>
        <v>1.3883490388612838</v>
      </c>
      <c r="DH44" s="34">
        <f t="shared" si="69"/>
        <v>6.6373621312005495</v>
      </c>
      <c r="DI44" s="34">
        <v>0.36960353440368482</v>
      </c>
      <c r="DJ44" s="34">
        <v>6.267758596796865</v>
      </c>
      <c r="DK44" s="34">
        <v>8.1673004309121762</v>
      </c>
      <c r="DL44" s="34">
        <v>3.3837193725707575</v>
      </c>
      <c r="DM44" s="34">
        <f t="shared" si="70"/>
        <v>10.634559581216054</v>
      </c>
      <c r="DN44" s="34">
        <f t="shared" si="71"/>
        <v>10.72845092682412</v>
      </c>
      <c r="DO44" s="34">
        <f t="shared" si="72"/>
        <v>-0.33488705877694858</v>
      </c>
      <c r="DP44" s="34">
        <v>1.1192388428061424</v>
      </c>
      <c r="DQ44" s="34">
        <v>1.454125901583091</v>
      </c>
      <c r="DR44" s="34">
        <f t="shared" si="73"/>
        <v>4.7164480279340939</v>
      </c>
      <c r="DS44" s="34">
        <f t="shared" si="74"/>
        <v>2.2746886774290216</v>
      </c>
      <c r="DT44" s="34">
        <f t="shared" si="75"/>
        <v>0.13553922290378106</v>
      </c>
      <c r="DU44" s="34">
        <f t="shared" si="76"/>
        <v>0.30830953568675912</v>
      </c>
      <c r="DV44" s="34">
        <f t="shared" si="77"/>
        <v>6.0291552198981551</v>
      </c>
      <c r="DW44" s="34">
        <f t="shared" si="78"/>
        <v>4.2711290639881452E-2</v>
      </c>
      <c r="DX44" s="34">
        <v>5.7716422189881262</v>
      </c>
      <c r="DY44" s="34">
        <v>5.7081653804809624</v>
      </c>
      <c r="DZ44" s="34">
        <v>3.9527042295555961</v>
      </c>
      <c r="EA44" s="34">
        <v>0.74837894655223325</v>
      </c>
      <c r="EB44" s="34">
        <v>2.5038400974776001</v>
      </c>
      <c r="EC44" s="34">
        <v>6.3476838507163458E-2</v>
      </c>
      <c r="ED44" s="34">
        <v>3.4346749688369413E-2</v>
      </c>
      <c r="EE44" s="34">
        <v>1.4943166633375323E-2</v>
      </c>
      <c r="EF44" s="34">
        <v>4.4073255452169363E-2</v>
      </c>
      <c r="EG44" s="34">
        <v>0.25751300091002849</v>
      </c>
      <c r="EH44" s="34">
        <v>1.0875557240748379</v>
      </c>
      <c r="EI44" s="34">
        <v>1.4946728390960151</v>
      </c>
      <c r="EJ44" s="34">
        <v>0.6646301159312058</v>
      </c>
      <c r="EK44" s="34">
        <f t="shared" si="79"/>
        <v>-0.15627057638399888</v>
      </c>
      <c r="EL44" s="34">
        <v>3.3725770952521814</v>
      </c>
      <c r="EM44" s="34">
        <v>0.99109287628901743</v>
      </c>
      <c r="EN44" s="34">
        <v>3.5288476716361803</v>
      </c>
      <c r="EO44" s="34">
        <v>0.73585716001636337</v>
      </c>
      <c r="EP44" s="34">
        <v>1.3414310572318291</v>
      </c>
      <c r="EQ44" s="34">
        <v>2.4522481931855173</v>
      </c>
      <c r="ER44" s="34">
        <v>11.625943835985474</v>
      </c>
      <c r="ES44" s="34">
        <v>10.515126700031788</v>
      </c>
      <c r="ET44" s="34">
        <f t="shared" si="80"/>
        <v>7.5268548965043207</v>
      </c>
      <c r="EU44" s="34">
        <f t="shared" si="81"/>
        <v>13.727670168892763</v>
      </c>
      <c r="EV44" s="34">
        <f t="shared" si="82"/>
        <v>13.883938788267098</v>
      </c>
      <c r="EW44" s="34">
        <f t="shared" si="83"/>
        <v>1.8445870126598538</v>
      </c>
      <c r="EX44" s="34">
        <f t="shared" si="84"/>
        <v>0.2541676195387943</v>
      </c>
      <c r="EY44" s="34">
        <f t="shared" si="85"/>
        <v>0.46883429003993088</v>
      </c>
      <c r="FA44" s="33">
        <f t="shared" ref="FA44:FC45" si="101">FA43</f>
        <v>5.6700999999999997</v>
      </c>
      <c r="FB44" s="33">
        <f t="shared" si="101"/>
        <v>-7.9000000000000001E-2</v>
      </c>
      <c r="FC44" s="33">
        <f t="shared" si="101"/>
        <v>5.5911999999999997</v>
      </c>
      <c r="FD44" s="34">
        <f t="shared" si="86"/>
        <v>-1.4129346115324081E-2</v>
      </c>
      <c r="FE44" s="33">
        <f t="shared" ref="FE44:FI45" si="102">FE43</f>
        <v>-0.1744</v>
      </c>
      <c r="FF44" s="33">
        <f t="shared" si="102"/>
        <v>7.0702999999999996</v>
      </c>
      <c r="FG44" s="33">
        <f t="shared" si="102"/>
        <v>5.9330999999999996</v>
      </c>
      <c r="FH44" s="33">
        <f t="shared" si="102"/>
        <v>-5.2499999999999998E-2</v>
      </c>
      <c r="FI44" s="33">
        <f t="shared" si="102"/>
        <v>5.8805999999999994</v>
      </c>
      <c r="FJ44" s="34">
        <f t="shared" si="87"/>
        <v>-8.9276604428119594E-3</v>
      </c>
      <c r="FK44" s="33">
        <f t="shared" ref="FK44:FV45" si="103">FK43</f>
        <v>0.78459999999999996</v>
      </c>
      <c r="FL44" s="33">
        <f t="shared" si="103"/>
        <v>1.2297</v>
      </c>
      <c r="FM44" s="33">
        <f t="shared" si="103"/>
        <v>15.061199999999999</v>
      </c>
      <c r="FN44" s="33">
        <f t="shared" si="103"/>
        <v>0.96849999999999992</v>
      </c>
      <c r="FO44" s="33">
        <f t="shared" si="103"/>
        <v>11.1929</v>
      </c>
      <c r="FP44" s="33">
        <f t="shared" si="103"/>
        <v>2.8998000000000004</v>
      </c>
      <c r="FQ44" s="33">
        <f t="shared" si="103"/>
        <v>2.9554945054945057</v>
      </c>
      <c r="FR44" s="33">
        <f t="shared" si="103"/>
        <v>8.1646880726635326E-2</v>
      </c>
      <c r="FS44" s="33">
        <f t="shared" si="103"/>
        <v>0.24130690737833596</v>
      </c>
      <c r="FT44" s="33">
        <f t="shared" si="103"/>
        <v>4.0102000000000002</v>
      </c>
      <c r="FU44" s="33">
        <f t="shared" si="103"/>
        <v>8.6800000000000002E-2</v>
      </c>
      <c r="FV44" s="33">
        <f t="shared" si="103"/>
        <v>4.0969999999999995</v>
      </c>
      <c r="FW44" s="34">
        <f t="shared" si="91"/>
        <v>2.1186233829631442E-2</v>
      </c>
      <c r="FX44" s="33">
        <f t="shared" ref="FX44:GF45" si="104">FX43</f>
        <v>0.35470000000000002</v>
      </c>
      <c r="FY44" s="33">
        <f t="shared" si="104"/>
        <v>2.6208</v>
      </c>
      <c r="FZ44" s="33">
        <f t="shared" si="104"/>
        <v>8.2423999999999999</v>
      </c>
      <c r="GA44" s="33">
        <f t="shared" si="104"/>
        <v>0.66139999999999999</v>
      </c>
      <c r="GB44" s="33">
        <f t="shared" si="104"/>
        <v>6.6020000000000003</v>
      </c>
      <c r="GC44" s="33">
        <f t="shared" si="104"/>
        <v>0.97900000000000009</v>
      </c>
      <c r="GD44" s="33">
        <f t="shared" si="104"/>
        <v>2.2024957913582561</v>
      </c>
      <c r="GE44" s="33">
        <f t="shared" si="104"/>
        <v>0.31796564107541492</v>
      </c>
      <c r="GF44" s="33">
        <f t="shared" si="104"/>
        <v>0.7003179862651312</v>
      </c>
      <c r="GG44" s="32">
        <v>2.4892780295278469</v>
      </c>
      <c r="GH44" s="32">
        <v>3.2211149685718463</v>
      </c>
      <c r="GI44" s="32">
        <f t="shared" si="96"/>
        <v>5.7103929980996933</v>
      </c>
      <c r="GJ44" s="32">
        <f t="shared" si="97"/>
        <v>0.56407938466647922</v>
      </c>
      <c r="GK44" s="32">
        <v>1.6740980850752811</v>
      </c>
      <c r="GL44" s="32">
        <v>3.9127132363689516</v>
      </c>
      <c r="GM44" s="32">
        <v>2.2386151512936707</v>
      </c>
    </row>
    <row r="45" spans="1:195" ht="15">
      <c r="A45" s="48">
        <v>2015</v>
      </c>
      <c r="B45" s="34">
        <f t="shared" si="0"/>
        <v>7.1046375400882553</v>
      </c>
      <c r="C45" s="34">
        <f t="shared" si="1"/>
        <v>6.9514837093081807</v>
      </c>
      <c r="D45" s="39">
        <f>D44</f>
        <v>0.51298692572933013</v>
      </c>
      <c r="E45" s="34">
        <f t="shared" si="3"/>
        <v>2.4561761683633345</v>
      </c>
      <c r="F45" s="34">
        <f t="shared" si="4"/>
        <v>3.9823206152155159</v>
      </c>
      <c r="G45" s="39">
        <f t="shared" si="5"/>
        <v>0.15315383078007488</v>
      </c>
      <c r="H45" s="36">
        <f t="shared" si="6"/>
        <v>4.8734539175401439</v>
      </c>
      <c r="I45" s="47">
        <f t="shared" si="7"/>
        <v>0.2923008370995705</v>
      </c>
      <c r="J45" s="35">
        <f t="shared" si="8"/>
        <v>2.4152296671141156</v>
      </c>
      <c r="K45" s="42">
        <v>0.27784619389579374</v>
      </c>
      <c r="L45" s="42">
        <v>2.2917334079425458</v>
      </c>
      <c r="M45" s="42">
        <v>0.87067829560288601</v>
      </c>
      <c r="N45" s="41">
        <v>0.40365618851188217</v>
      </c>
      <c r="O45" s="36">
        <f t="shared" si="9"/>
        <v>2.2311836225481119</v>
      </c>
      <c r="P45" s="47">
        <f t="shared" si="10"/>
        <v>0.21164707084366455</v>
      </c>
      <c r="Q45" s="35">
        <f t="shared" si="11"/>
        <v>4.094650124921885E-2</v>
      </c>
      <c r="R45" s="35">
        <f t="shared" si="12"/>
        <v>0.48365502767317425</v>
      </c>
      <c r="S45" s="42">
        <v>2.7267156218968371</v>
      </c>
      <c r="T45" s="42">
        <v>1.413975587830868</v>
      </c>
      <c r="U45" s="41">
        <v>1.2317805991147828</v>
      </c>
      <c r="V45" s="34">
        <f t="shared" si="13"/>
        <v>0.68595391250312887</v>
      </c>
      <c r="W45" s="34">
        <f t="shared" si="14"/>
        <v>0.31404608749687118</v>
      </c>
      <c r="X45" s="39">
        <f t="shared" si="15"/>
        <v>0.56980172873606272</v>
      </c>
      <c r="Y45" s="46">
        <f t="shared" si="16"/>
        <v>0.98332916759936506</v>
      </c>
      <c r="Z45" s="34">
        <f t="shared" si="17"/>
        <v>0.52374242462645038</v>
      </c>
      <c r="AA45" s="34">
        <f t="shared" si="18"/>
        <v>0.38109855585402164</v>
      </c>
      <c r="AB45" s="34">
        <f t="shared" si="19"/>
        <v>0.98101627426565863</v>
      </c>
      <c r="AC45" s="45">
        <v>0.6</v>
      </c>
      <c r="AD45" s="45">
        <v>1</v>
      </c>
      <c r="AE45" s="34">
        <f t="shared" si="20"/>
        <v>0.12183558517822342</v>
      </c>
      <c r="AF45" s="44">
        <f t="shared" si="21"/>
        <v>0.32511516340916896</v>
      </c>
      <c r="AG45" s="44">
        <f t="shared" si="100"/>
        <v>0.30718904434605959</v>
      </c>
      <c r="AH45" s="43">
        <v>2.1159800063407621</v>
      </c>
      <c r="AI45" s="42">
        <v>4.0946501249218788E-2</v>
      </c>
      <c r="AJ45" s="40">
        <v>0.29924966077335347</v>
      </c>
      <c r="AK45" s="39">
        <v>0.48716806183261752</v>
      </c>
      <c r="AL45" s="42">
        <v>1.677984611061752E-2</v>
      </c>
      <c r="AM45" s="42">
        <v>0.18472953749196827</v>
      </c>
      <c r="AN45" s="41">
        <v>0.29892549018120596</v>
      </c>
      <c r="AO45" s="39">
        <f t="shared" si="23"/>
        <v>2.8978510844289462</v>
      </c>
      <c r="AP45" s="39">
        <v>7.6743336235010418E-3</v>
      </c>
      <c r="AQ45" s="39">
        <v>5.1483987835301129E-2</v>
      </c>
      <c r="AR45" s="39">
        <v>2.8386927629701439</v>
      </c>
      <c r="AS45" s="39">
        <f t="shared" si="24"/>
        <v>4.711627244587052</v>
      </c>
      <c r="AT45" s="34">
        <v>5.344973896117315</v>
      </c>
      <c r="AU45" s="34">
        <f t="shared" si="25"/>
        <v>2.2645044328986828</v>
      </c>
      <c r="AV45" s="34">
        <v>2.596511759902381</v>
      </c>
      <c r="AW45" s="34">
        <f t="shared" si="26"/>
        <v>-0.33200732700369828</v>
      </c>
      <c r="AX45" s="34">
        <f t="shared" si="27"/>
        <v>1.1466136794348032</v>
      </c>
      <c r="AY45" s="34">
        <f t="shared" si="99"/>
        <v>3.2298584114326445</v>
      </c>
      <c r="AZ45" s="36">
        <f t="shared" si="29"/>
        <v>6.7726302130845575</v>
      </c>
      <c r="BA45" s="35">
        <f t="shared" si="30"/>
        <v>6.6194763823044838</v>
      </c>
      <c r="BB45" s="35">
        <f t="shared" si="31"/>
        <v>2.98537669810948</v>
      </c>
      <c r="BC45" s="35">
        <f t="shared" si="32"/>
        <v>0.73624859976605772</v>
      </c>
      <c r="BD45" s="35">
        <f t="shared" si="33"/>
        <v>2.8978510844289462</v>
      </c>
      <c r="BE45" s="35">
        <f t="shared" si="34"/>
        <v>0.51162224156673608</v>
      </c>
      <c r="BF45" s="35">
        <f t="shared" si="35"/>
        <v>2.5076601561986358</v>
      </c>
      <c r="BG45" s="40">
        <f t="shared" si="36"/>
        <v>3.600193984539112</v>
      </c>
      <c r="BH45" s="34">
        <f t="shared" si="37"/>
        <v>9.730076274426434</v>
      </c>
      <c r="BI45" s="34">
        <f t="shared" si="38"/>
        <v>9.5769224436463603</v>
      </c>
      <c r="BJ45" s="34">
        <f t="shared" si="39"/>
        <v>0.15315383078007372</v>
      </c>
      <c r="BK45" s="39">
        <v>0.62353750906827621</v>
      </c>
      <c r="BL45" s="39">
        <v>0.47038367828820132</v>
      </c>
      <c r="BM45" s="39">
        <v>0.3118578764686275</v>
      </c>
      <c r="BN45" s="34">
        <f t="shared" si="40"/>
        <v>0.15315383078007488</v>
      </c>
      <c r="BO45" s="36">
        <f t="shared" si="41"/>
        <v>0</v>
      </c>
      <c r="BP45" s="38">
        <v>7.1046375400882562</v>
      </c>
      <c r="BQ45" s="37">
        <f t="shared" si="42"/>
        <v>0</v>
      </c>
      <c r="BR45" s="34">
        <f t="shared" si="43"/>
        <v>1.4467794566422005</v>
      </c>
      <c r="BS45" s="34">
        <f t="shared" si="44"/>
        <v>4.9116371261862836E-2</v>
      </c>
      <c r="BT45" s="34">
        <f t="shared" si="45"/>
        <v>7.1060556926474505E-2</v>
      </c>
      <c r="BU45" s="34">
        <f t="shared" si="46"/>
        <v>0.1201064756511452</v>
      </c>
      <c r="BV45" s="34">
        <f t="shared" si="47"/>
        <v>0.33532615143465411</v>
      </c>
      <c r="BW45" s="34">
        <f t="shared" si="48"/>
        <v>0.54456737291420088</v>
      </c>
      <c r="BX45" s="34">
        <f t="shared" si="49"/>
        <v>0.87067829560288601</v>
      </c>
      <c r="BY45" s="34">
        <f t="shared" si="50"/>
        <v>1.413975587830868</v>
      </c>
      <c r="BZ45" s="34">
        <f t="shared" si="51"/>
        <v>0.3118578764686275</v>
      </c>
      <c r="CA45" s="34">
        <f t="shared" si="52"/>
        <v>2.596511759902381</v>
      </c>
      <c r="CB45" s="34">
        <f t="shared" si="53"/>
        <v>0</v>
      </c>
      <c r="CC45" s="36">
        <v>4.8246840857779514</v>
      </c>
      <c r="CD45" s="35">
        <f t="shared" si="54"/>
        <v>-3.5358349700396856E-2</v>
      </c>
      <c r="CE45" s="34">
        <f t="shared" si="55"/>
        <v>4.9952769528768286</v>
      </c>
      <c r="CF45" s="34">
        <f t="shared" si="56"/>
        <v>2.4270341455318447</v>
      </c>
      <c r="CG45" s="34">
        <f t="shared" si="57"/>
        <v>3.6871136237353501</v>
      </c>
      <c r="CH45" s="34">
        <f t="shared" si="58"/>
        <v>1.0093805755977281</v>
      </c>
      <c r="CI45" s="34">
        <f t="shared" si="59"/>
        <v>0.96765863204822056</v>
      </c>
      <c r="CJ45" s="34">
        <f t="shared" si="60"/>
        <v>1.7100744160894017</v>
      </c>
      <c r="CK45" s="34">
        <f t="shared" si="61"/>
        <v>1.118870816390366</v>
      </c>
      <c r="CL45" s="34">
        <v>4.5494090815225956</v>
      </c>
      <c r="CM45" s="34">
        <f t="shared" si="62"/>
        <v>2.2014266882855744</v>
      </c>
      <c r="CN45" s="34">
        <f t="shared" si="63"/>
        <v>3.4222303808274281</v>
      </c>
      <c r="CO45" s="34">
        <v>0.91862295574030806</v>
      </c>
      <c r="CP45" s="34">
        <v>0.90095315099086926</v>
      </c>
      <c r="CQ45" s="34">
        <v>1.6026542740962511</v>
      </c>
      <c r="CR45" s="34">
        <v>1.074247987590407</v>
      </c>
      <c r="CS45" s="34">
        <v>0.44586787135423334</v>
      </c>
      <c r="CT45" s="34">
        <f t="shared" si="64"/>
        <v>0.22560745724627046</v>
      </c>
      <c r="CU45" s="34">
        <f t="shared" si="65"/>
        <v>0.26488324290792203</v>
      </c>
      <c r="CV45" s="34">
        <v>9.0757619857420035E-2</v>
      </c>
      <c r="CW45" s="34">
        <v>6.6705481057351315E-2</v>
      </c>
      <c r="CX45" s="34">
        <v>0.10742014199315068</v>
      </c>
      <c r="CY45" s="34">
        <v>4.4622828799959144E-2</v>
      </c>
      <c r="CZ45" s="34">
        <v>-0.17059286709887631</v>
      </c>
      <c r="DA45" s="34">
        <f t="shared" si="66"/>
        <v>0.96357813505237544</v>
      </c>
      <c r="DB45" s="34">
        <f t="shared" si="67"/>
        <v>0.32156013609697859</v>
      </c>
      <c r="DC45" s="34">
        <v>3.3818024551077852E-2</v>
      </c>
      <c r="DD45" s="34">
        <v>0.28774211154590074</v>
      </c>
      <c r="DE45" s="34">
        <v>1.4557311382482303</v>
      </c>
      <c r="DF45" s="34">
        <v>-9.5838126304635007E-2</v>
      </c>
      <c r="DG45" s="34">
        <f t="shared" si="68"/>
        <v>1.4368983358122742</v>
      </c>
      <c r="DH45" s="34">
        <f t="shared" si="69"/>
        <v>6.6100821241853014</v>
      </c>
      <c r="DI45" s="34">
        <v>0.37443036520207085</v>
      </c>
      <c r="DJ45" s="34">
        <v>6.2356517589832308</v>
      </c>
      <c r="DK45" s="34">
        <v>8.1428185863022104</v>
      </c>
      <c r="DL45" s="34">
        <v>3.3743238239931568</v>
      </c>
      <c r="DM45" s="34">
        <f t="shared" si="70"/>
        <v>10.618755884017631</v>
      </c>
      <c r="DN45" s="34">
        <f t="shared" si="71"/>
        <v>10.717420540940807</v>
      </c>
      <c r="DO45" s="34">
        <f t="shared" si="72"/>
        <v>-0.35831554454750281</v>
      </c>
      <c r="DP45" s="34">
        <v>1.1018981443062057</v>
      </c>
      <c r="DQ45" s="34">
        <v>1.4602136888537085</v>
      </c>
      <c r="DR45" s="34">
        <f t="shared" si="73"/>
        <v>4.8275106163964949</v>
      </c>
      <c r="DS45" s="34">
        <f t="shared" si="74"/>
        <v>2.2200718740088132</v>
      </c>
      <c r="DT45" s="34">
        <f t="shared" si="75"/>
        <v>0.13624674736571701</v>
      </c>
      <c r="DU45" s="34">
        <f t="shared" si="76"/>
        <v>0.30247757175181272</v>
      </c>
      <c r="DV45" s="33">
        <f t="shared" ref="DV45:EY45" si="105">DV44</f>
        <v>6.0291552198981551</v>
      </c>
      <c r="DW45" s="33">
        <f t="shared" si="105"/>
        <v>4.2711290639881452E-2</v>
      </c>
      <c r="DX45" s="33">
        <f t="shared" si="105"/>
        <v>5.7716422189881262</v>
      </c>
      <c r="DY45" s="33">
        <f t="shared" si="105"/>
        <v>5.7081653804809624</v>
      </c>
      <c r="DZ45" s="33">
        <f t="shared" si="105"/>
        <v>3.9527042295555961</v>
      </c>
      <c r="EA45" s="33">
        <f t="shared" si="105"/>
        <v>0.74837894655223325</v>
      </c>
      <c r="EB45" s="33">
        <f t="shared" si="105"/>
        <v>2.5038400974776001</v>
      </c>
      <c r="EC45" s="33">
        <f t="shared" si="105"/>
        <v>6.3476838507163458E-2</v>
      </c>
      <c r="ED45" s="33">
        <f t="shared" si="105"/>
        <v>3.4346749688369413E-2</v>
      </c>
      <c r="EE45" s="33">
        <f t="shared" si="105"/>
        <v>1.4943166633375323E-2</v>
      </c>
      <c r="EF45" s="33">
        <f t="shared" si="105"/>
        <v>4.4073255452169363E-2</v>
      </c>
      <c r="EG45" s="33">
        <f t="shared" si="105"/>
        <v>0.25751300091002849</v>
      </c>
      <c r="EH45" s="33">
        <f t="shared" si="105"/>
        <v>1.0875557240748379</v>
      </c>
      <c r="EI45" s="33">
        <f t="shared" si="105"/>
        <v>1.4946728390960151</v>
      </c>
      <c r="EJ45" s="33">
        <f t="shared" si="105"/>
        <v>0.6646301159312058</v>
      </c>
      <c r="EK45" s="33">
        <f t="shared" si="105"/>
        <v>-0.15627057638399888</v>
      </c>
      <c r="EL45" s="33">
        <f t="shared" si="105"/>
        <v>3.3725770952521814</v>
      </c>
      <c r="EM45" s="33">
        <f t="shared" si="105"/>
        <v>0.99109287628901743</v>
      </c>
      <c r="EN45" s="33">
        <f t="shared" si="105"/>
        <v>3.5288476716361803</v>
      </c>
      <c r="EO45" s="33">
        <f t="shared" si="105"/>
        <v>0.73585716001636337</v>
      </c>
      <c r="EP45" s="33">
        <f t="shared" si="105"/>
        <v>1.3414310572318291</v>
      </c>
      <c r="EQ45" s="33">
        <f t="shared" si="105"/>
        <v>2.4522481931855173</v>
      </c>
      <c r="ER45" s="33">
        <f t="shared" si="105"/>
        <v>11.625943835985474</v>
      </c>
      <c r="ES45" s="33">
        <f t="shared" si="105"/>
        <v>10.515126700031788</v>
      </c>
      <c r="ET45" s="33">
        <f t="shared" si="105"/>
        <v>7.5268548965043207</v>
      </c>
      <c r="EU45" s="33">
        <f t="shared" si="105"/>
        <v>13.727670168892763</v>
      </c>
      <c r="EV45" s="33">
        <f t="shared" si="105"/>
        <v>13.883938788267098</v>
      </c>
      <c r="EW45" s="33">
        <f t="shared" si="105"/>
        <v>1.8445870126598538</v>
      </c>
      <c r="EX45" s="33">
        <f t="shared" si="105"/>
        <v>0.2541676195387943</v>
      </c>
      <c r="EY45" s="33">
        <f t="shared" si="105"/>
        <v>0.46883429003993088</v>
      </c>
      <c r="FA45" s="33">
        <f t="shared" si="101"/>
        <v>5.6700999999999997</v>
      </c>
      <c r="FB45" s="33">
        <f t="shared" si="101"/>
        <v>-7.9000000000000001E-2</v>
      </c>
      <c r="FC45" s="33">
        <f t="shared" si="101"/>
        <v>5.5911999999999997</v>
      </c>
      <c r="FD45" s="34">
        <f t="shared" si="86"/>
        <v>-1.4129346115324081E-2</v>
      </c>
      <c r="FE45" s="33">
        <f t="shared" si="102"/>
        <v>-0.1744</v>
      </c>
      <c r="FF45" s="33">
        <f t="shared" si="102"/>
        <v>7.0702999999999996</v>
      </c>
      <c r="FG45" s="33">
        <f t="shared" si="102"/>
        <v>5.9330999999999996</v>
      </c>
      <c r="FH45" s="33">
        <f t="shared" si="102"/>
        <v>-5.2499999999999998E-2</v>
      </c>
      <c r="FI45" s="33">
        <f t="shared" si="102"/>
        <v>5.8805999999999994</v>
      </c>
      <c r="FJ45" s="34">
        <f t="shared" si="87"/>
        <v>-8.9276604428119594E-3</v>
      </c>
      <c r="FK45" s="33">
        <f t="shared" si="103"/>
        <v>0.78459999999999996</v>
      </c>
      <c r="FL45" s="33">
        <f t="shared" si="103"/>
        <v>1.2297</v>
      </c>
      <c r="FM45" s="33">
        <f t="shared" si="103"/>
        <v>15.061199999999999</v>
      </c>
      <c r="FN45" s="33">
        <f t="shared" si="103"/>
        <v>0.96849999999999992</v>
      </c>
      <c r="FO45" s="33">
        <f t="shared" si="103"/>
        <v>11.1929</v>
      </c>
      <c r="FP45" s="33">
        <f t="shared" si="103"/>
        <v>2.8998000000000004</v>
      </c>
      <c r="FQ45" s="33">
        <f t="shared" si="103"/>
        <v>2.9554945054945057</v>
      </c>
      <c r="FR45" s="33">
        <f t="shared" si="103"/>
        <v>8.1646880726635326E-2</v>
      </c>
      <c r="FS45" s="33">
        <f t="shared" si="103"/>
        <v>0.24130690737833596</v>
      </c>
      <c r="FT45" s="33">
        <f t="shared" si="103"/>
        <v>4.0102000000000002</v>
      </c>
      <c r="FU45" s="33">
        <f t="shared" si="103"/>
        <v>8.6800000000000002E-2</v>
      </c>
      <c r="FV45" s="33">
        <f t="shared" si="103"/>
        <v>4.0969999999999995</v>
      </c>
      <c r="FW45" s="34">
        <f t="shared" si="91"/>
        <v>2.1186233829631442E-2</v>
      </c>
      <c r="FX45" s="33">
        <f t="shared" si="104"/>
        <v>0.35470000000000002</v>
      </c>
      <c r="FY45" s="33">
        <f t="shared" si="104"/>
        <v>2.6208</v>
      </c>
      <c r="FZ45" s="33">
        <f t="shared" si="104"/>
        <v>8.2423999999999999</v>
      </c>
      <c r="GA45" s="33">
        <f t="shared" si="104"/>
        <v>0.66139999999999999</v>
      </c>
      <c r="GB45" s="33">
        <f t="shared" si="104"/>
        <v>6.6020000000000003</v>
      </c>
      <c r="GC45" s="33">
        <f t="shared" si="104"/>
        <v>0.97900000000000009</v>
      </c>
      <c r="GD45" s="33">
        <f t="shared" si="104"/>
        <v>2.2024957913582561</v>
      </c>
      <c r="GE45" s="33">
        <f t="shared" si="104"/>
        <v>0.31796564107541492</v>
      </c>
      <c r="GF45" s="33">
        <f t="shared" si="104"/>
        <v>0.7003179862651312</v>
      </c>
      <c r="GG45" s="32">
        <v>2.6334030134904354</v>
      </c>
      <c r="GH45" s="32">
        <v>3.7280997508472846</v>
      </c>
      <c r="GI45" s="32">
        <f t="shared" si="96"/>
        <v>6.36150276433772</v>
      </c>
      <c r="GJ45" s="32">
        <f t="shared" si="97"/>
        <v>0.58604073423450087</v>
      </c>
      <c r="GK45" s="32">
        <v>2.1087522265273519</v>
      </c>
      <c r="GL45" s="32">
        <v>4.536491727417963</v>
      </c>
      <c r="GM45" s="32">
        <v>2.4277395008906111</v>
      </c>
    </row>
  </sheetData>
  <mergeCells count="34">
    <mergeCell ref="EO5:EO6"/>
    <mergeCell ref="ER5:ER6"/>
    <mergeCell ref="ES5:ES6"/>
    <mergeCell ref="EH5:EH6"/>
    <mergeCell ref="EI5:EI6"/>
    <mergeCell ref="EJ5:EJ6"/>
    <mergeCell ref="EL5:EL6"/>
    <mergeCell ref="EM5:EM6"/>
    <mergeCell ref="EN5:EN6"/>
    <mergeCell ref="EQ5:EQ6"/>
    <mergeCell ref="CW5:CW6"/>
    <mergeCell ref="CX5:CX6"/>
    <mergeCell ref="EG5:EG6"/>
    <mergeCell ref="DC5:DC6"/>
    <mergeCell ref="DD5:DD6"/>
    <mergeCell ref="DE5:DE6"/>
    <mergeCell ref="DY5:DY6"/>
    <mergeCell ref="DZ5:DZ6"/>
    <mergeCell ref="EA5:EA6"/>
    <mergeCell ref="EB5:EB6"/>
    <mergeCell ref="CY5:CY6"/>
    <mergeCell ref="EC5:EC6"/>
    <mergeCell ref="ED5:ED6"/>
    <mergeCell ref="EE5:EE6"/>
    <mergeCell ref="EF5:EF6"/>
    <mergeCell ref="CP5:CP6"/>
    <mergeCell ref="CQ5:CQ6"/>
    <mergeCell ref="CR5:CR6"/>
    <mergeCell ref="CV5:CV6"/>
    <mergeCell ref="CH5:CH6"/>
    <mergeCell ref="CI5:CI6"/>
    <mergeCell ref="CJ5:CJ6"/>
    <mergeCell ref="CK5:CK6"/>
    <mergeCell ref="CO5:CO6"/>
  </mergeCells>
  <phoneticPr fontId="101" type="noConversion"/>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A1:K154"/>
  <sheetViews>
    <sheetView workbookViewId="0">
      <pane xSplit="1" ySplit="7" topLeftCell="B84" activePane="bottomRight" state="frozen"/>
      <selection activeCell="A121" sqref="A121:A124"/>
      <selection pane="topRight" activeCell="A121" sqref="A121:A124"/>
      <selection pane="bottomLeft" activeCell="A121" sqref="A121:A124"/>
      <selection pane="bottomRight" activeCell="A121" sqref="A121:A124"/>
    </sheetView>
  </sheetViews>
  <sheetFormatPr defaultColWidth="10.85546875" defaultRowHeight="12.75"/>
  <cols>
    <col min="1" max="3" width="10.85546875" style="18"/>
    <col min="4" max="6" width="11.85546875" style="18" customWidth="1"/>
    <col min="7" max="7" width="10.85546875" style="18"/>
    <col min="8" max="8" width="12.28515625" style="18" customWidth="1"/>
    <col min="9" max="16384" width="10.85546875" style="18"/>
  </cols>
  <sheetData>
    <row r="1" spans="1:11" ht="18">
      <c r="A1" s="121" t="s">
        <v>210</v>
      </c>
      <c r="B1" s="19"/>
      <c r="C1" s="19"/>
      <c r="D1" s="19"/>
      <c r="E1" s="19"/>
      <c r="F1" s="19"/>
      <c r="G1" s="19"/>
      <c r="H1" s="19"/>
      <c r="I1" s="19"/>
      <c r="J1" s="19"/>
      <c r="K1" s="19"/>
    </row>
    <row r="2" spans="1:11" ht="14.25">
      <c r="A2" s="19"/>
      <c r="B2" s="19"/>
      <c r="C2" s="19"/>
      <c r="D2" s="19"/>
      <c r="E2" s="19"/>
      <c r="F2" s="19"/>
      <c r="G2" s="19"/>
      <c r="H2" s="19"/>
      <c r="I2" s="19"/>
      <c r="J2" s="19"/>
      <c r="K2" s="19"/>
    </row>
    <row r="3" spans="1:11" ht="14.25">
      <c r="A3" s="19"/>
      <c r="B3" s="352" t="s">
        <v>191</v>
      </c>
      <c r="C3" s="352"/>
      <c r="D3" s="352"/>
      <c r="E3" s="352"/>
      <c r="F3" s="352"/>
      <c r="G3" s="352"/>
      <c r="H3" s="352"/>
      <c r="I3" s="352"/>
      <c r="J3" s="352"/>
      <c r="K3" s="352"/>
    </row>
    <row r="4" spans="1:11" ht="14.25">
      <c r="A4" s="19"/>
      <c r="B4" s="352"/>
      <c r="C4" s="352"/>
      <c r="D4" s="352"/>
      <c r="E4" s="352"/>
      <c r="F4" s="352"/>
      <c r="G4" s="352"/>
      <c r="H4" s="352"/>
      <c r="I4" s="352"/>
      <c r="J4" s="352"/>
      <c r="K4" s="352"/>
    </row>
    <row r="5" spans="1:11" ht="42.95" customHeight="1">
      <c r="A5" s="19"/>
      <c r="B5" s="353" t="s">
        <v>5</v>
      </c>
      <c r="C5" s="354"/>
      <c r="D5" s="354"/>
      <c r="E5" s="354"/>
      <c r="F5" s="354"/>
      <c r="G5" s="355"/>
      <c r="H5" s="309" t="s">
        <v>6</v>
      </c>
      <c r="I5" s="357" t="s">
        <v>7</v>
      </c>
      <c r="J5" s="357"/>
      <c r="K5" s="351" t="s">
        <v>11</v>
      </c>
    </row>
    <row r="6" spans="1:11" ht="39.950000000000003" customHeight="1">
      <c r="A6" s="20"/>
      <c r="B6" s="349" t="s">
        <v>1</v>
      </c>
      <c r="C6" s="309" t="s">
        <v>3</v>
      </c>
      <c r="D6" s="309" t="s">
        <v>2</v>
      </c>
      <c r="E6" s="309" t="s">
        <v>0</v>
      </c>
      <c r="F6" s="309" t="s">
        <v>8</v>
      </c>
      <c r="G6" s="349" t="s">
        <v>9</v>
      </c>
      <c r="H6" s="356"/>
      <c r="I6" s="21" t="s">
        <v>12</v>
      </c>
      <c r="J6" s="21" t="s">
        <v>13</v>
      </c>
      <c r="K6" s="351"/>
    </row>
    <row r="7" spans="1:11" ht="47.1" customHeight="1">
      <c r="A7" s="22" t="s">
        <v>10</v>
      </c>
      <c r="B7" s="350"/>
      <c r="C7" s="310"/>
      <c r="D7" s="310"/>
      <c r="E7" s="310"/>
      <c r="F7" s="310"/>
      <c r="G7" s="350"/>
      <c r="H7" s="310"/>
      <c r="I7" s="19"/>
      <c r="J7" s="19"/>
      <c r="K7" s="29"/>
    </row>
    <row r="8" spans="1:11" ht="14.25">
      <c r="A8" s="20">
        <v>1870</v>
      </c>
      <c r="B8" s="23">
        <f>C8*B$99/C$99</f>
        <v>1929.3400741428284</v>
      </c>
      <c r="C8" s="23">
        <f>K8*C$88/K$88</f>
        <v>1885.2602689753078</v>
      </c>
      <c r="D8" s="23">
        <v>4620.5895</v>
      </c>
      <c r="E8" s="23">
        <v>3995.4647</v>
      </c>
      <c r="F8" s="23">
        <v>6428.0879999999997</v>
      </c>
      <c r="G8" s="23">
        <f t="shared" ref="G8:G39" si="0">AVERAGE(D8:F8)</f>
        <v>5014.7140666666664</v>
      </c>
      <c r="H8" s="26">
        <f>B8/G8</f>
        <v>0.38473580915956013</v>
      </c>
      <c r="I8" s="19"/>
      <c r="J8" s="19"/>
      <c r="K8" s="28">
        <v>943.3191988451822</v>
      </c>
    </row>
    <row r="9" spans="1:11" ht="14.25">
      <c r="A9" s="20">
        <v>1871</v>
      </c>
      <c r="B9" s="19"/>
      <c r="C9" s="19"/>
      <c r="D9" s="23">
        <v>4603.2583000000004</v>
      </c>
      <c r="E9" s="23">
        <v>3542.2534999999998</v>
      </c>
      <c r="F9" s="23">
        <v>6854.576</v>
      </c>
      <c r="G9" s="23">
        <f t="shared" si="0"/>
        <v>5000.0292666666674</v>
      </c>
      <c r="H9" s="19"/>
      <c r="I9" s="19"/>
      <c r="J9" s="19"/>
      <c r="K9" s="28" t="s">
        <v>4</v>
      </c>
    </row>
    <row r="10" spans="1:11" ht="14.25">
      <c r="A10" s="20">
        <v>1872</v>
      </c>
      <c r="B10" s="19"/>
      <c r="C10" s="19"/>
      <c r="D10" s="23">
        <v>5050.7604000000001</v>
      </c>
      <c r="E10" s="23">
        <v>4023.3728000000001</v>
      </c>
      <c r="F10" s="23">
        <v>6957.0658999999996</v>
      </c>
      <c r="G10" s="23">
        <f t="shared" si="0"/>
        <v>5343.733033333333</v>
      </c>
      <c r="H10" s="19"/>
      <c r="I10" s="19"/>
      <c r="J10" s="19"/>
      <c r="K10" s="28" t="s">
        <v>4</v>
      </c>
    </row>
    <row r="11" spans="1:11" ht="14.25">
      <c r="A11" s="20">
        <v>1873</v>
      </c>
      <c r="B11" s="19"/>
      <c r="C11" s="19"/>
      <c r="D11" s="23">
        <v>5113.1292000000003</v>
      </c>
      <c r="E11" s="23">
        <v>3869.1089000000002</v>
      </c>
      <c r="F11" s="23">
        <v>7075.5182000000004</v>
      </c>
      <c r="G11" s="23">
        <f t="shared" si="0"/>
        <v>5352.5854333333336</v>
      </c>
      <c r="H11" s="19"/>
      <c r="I11" s="19"/>
      <c r="J11" s="19"/>
      <c r="K11" s="28" t="s">
        <v>4</v>
      </c>
    </row>
    <row r="12" spans="1:11" ht="14.25">
      <c r="A12" s="20">
        <v>1874</v>
      </c>
      <c r="B12" s="19"/>
      <c r="C12" s="19"/>
      <c r="D12" s="23">
        <v>5461.0510999999997</v>
      </c>
      <c r="E12" s="23">
        <v>3975.4027000000001</v>
      </c>
      <c r="F12" s="23">
        <v>7118.6536999999998</v>
      </c>
      <c r="G12" s="23">
        <f t="shared" si="0"/>
        <v>5518.3691666666664</v>
      </c>
      <c r="H12" s="19"/>
      <c r="I12" s="19"/>
      <c r="J12" s="19"/>
      <c r="K12" s="28" t="s">
        <v>4</v>
      </c>
    </row>
    <row r="13" spans="1:11" ht="14.25">
      <c r="A13" s="20">
        <v>1875</v>
      </c>
      <c r="B13" s="19"/>
      <c r="C13" s="19"/>
      <c r="D13" s="23">
        <v>5308.5691999999999</v>
      </c>
      <c r="E13" s="23">
        <v>4410.1517999999996</v>
      </c>
      <c r="F13" s="23">
        <v>7115.8055000000004</v>
      </c>
      <c r="G13" s="23">
        <f t="shared" si="0"/>
        <v>5611.5088333333333</v>
      </c>
      <c r="H13" s="19"/>
      <c r="I13" s="19"/>
      <c r="J13" s="19"/>
      <c r="K13" s="28" t="s">
        <v>4</v>
      </c>
    </row>
    <row r="14" spans="1:11" ht="14.25">
      <c r="A14" s="20">
        <v>1876</v>
      </c>
      <c r="B14" s="19"/>
      <c r="C14" s="19"/>
      <c r="D14" s="23">
        <v>5172.8561</v>
      </c>
      <c r="E14" s="23">
        <v>4207.6013999999996</v>
      </c>
      <c r="F14" s="23">
        <v>6950.2861999999996</v>
      </c>
      <c r="G14" s="23">
        <f t="shared" si="0"/>
        <v>5443.5812333333333</v>
      </c>
      <c r="H14" s="19"/>
      <c r="I14" s="19"/>
      <c r="J14" s="19"/>
      <c r="K14" s="28" t="s">
        <v>4</v>
      </c>
    </row>
    <row r="15" spans="1:11" ht="14.25">
      <c r="A15" s="20">
        <v>1877</v>
      </c>
      <c r="B15" s="19"/>
      <c r="C15" s="19"/>
      <c r="D15" s="23">
        <v>5062.6990999999998</v>
      </c>
      <c r="E15" s="23">
        <v>4130.6432999999997</v>
      </c>
      <c r="F15" s="23">
        <v>6891.6023999999998</v>
      </c>
      <c r="G15" s="23">
        <f t="shared" si="0"/>
        <v>5361.6482666666661</v>
      </c>
      <c r="H15" s="19"/>
      <c r="I15" s="19"/>
      <c r="J15" s="19"/>
      <c r="K15" s="28" t="s">
        <v>4</v>
      </c>
    </row>
    <row r="16" spans="1:11" ht="14.25">
      <c r="A16" s="20">
        <v>1878</v>
      </c>
      <c r="B16" s="19"/>
      <c r="C16" s="19"/>
      <c r="D16" s="23">
        <v>5251.3407999999999</v>
      </c>
      <c r="E16" s="23">
        <v>3867.6731</v>
      </c>
      <c r="F16" s="23">
        <v>6769.2223999999997</v>
      </c>
      <c r="G16" s="23">
        <f t="shared" si="0"/>
        <v>5296.0787666666665</v>
      </c>
      <c r="H16" s="19"/>
      <c r="I16" s="19"/>
      <c r="J16" s="19"/>
      <c r="K16" s="28" t="s">
        <v>4</v>
      </c>
    </row>
    <row r="17" spans="1:11" ht="14.25">
      <c r="A17" s="20">
        <v>1879</v>
      </c>
      <c r="B17" s="19"/>
      <c r="C17" s="19"/>
      <c r="D17" s="23">
        <v>5032.0636999999997</v>
      </c>
      <c r="E17" s="23">
        <v>3895.5994000000001</v>
      </c>
      <c r="F17" s="23">
        <v>6833.8617999999997</v>
      </c>
      <c r="G17" s="23">
        <f t="shared" si="0"/>
        <v>5253.8416333333334</v>
      </c>
      <c r="H17" s="19"/>
      <c r="I17" s="19"/>
      <c r="J17" s="19"/>
      <c r="K17" s="28" t="s">
        <v>4</v>
      </c>
    </row>
    <row r="18" spans="1:11" ht="14.25">
      <c r="A18" s="20">
        <v>1880</v>
      </c>
      <c r="B18" s="19"/>
      <c r="C18" s="19"/>
      <c r="D18" s="23">
        <v>4822.6433999999999</v>
      </c>
      <c r="E18" s="23">
        <v>3988.5027</v>
      </c>
      <c r="F18" s="23">
        <v>6813.7812000000004</v>
      </c>
      <c r="G18" s="23">
        <f t="shared" si="0"/>
        <v>5208.3090999999995</v>
      </c>
      <c r="H18" s="19"/>
      <c r="I18" s="19"/>
      <c r="J18" s="19"/>
      <c r="K18" s="28" t="s">
        <v>4</v>
      </c>
    </row>
    <row r="19" spans="1:11" ht="14.25">
      <c r="A19" s="20">
        <v>1881</v>
      </c>
      <c r="B19" s="19"/>
      <c r="C19" s="19"/>
      <c r="D19" s="23">
        <v>4989.8546999999999</v>
      </c>
      <c r="E19" s="23">
        <v>4274.2700999999997</v>
      </c>
      <c r="F19" s="23">
        <v>7098.7061999999996</v>
      </c>
      <c r="G19" s="23">
        <f t="shared" si="0"/>
        <v>5454.2769999999991</v>
      </c>
      <c r="H19" s="19"/>
      <c r="I19" s="19"/>
      <c r="J19" s="19"/>
      <c r="K19" s="28" t="s">
        <v>4</v>
      </c>
    </row>
    <row r="20" spans="1:11" ht="14.25">
      <c r="A20" s="20">
        <v>1882</v>
      </c>
      <c r="B20" s="19"/>
      <c r="C20" s="19"/>
      <c r="D20" s="23">
        <v>4968.9148999999998</v>
      </c>
      <c r="E20" s="23">
        <v>4536.6354000000001</v>
      </c>
      <c r="F20" s="23">
        <v>7083.9427999999998</v>
      </c>
      <c r="G20" s="23">
        <f t="shared" si="0"/>
        <v>5529.8310333333329</v>
      </c>
      <c r="H20" s="19"/>
      <c r="I20" s="19"/>
      <c r="J20" s="19"/>
      <c r="K20" s="28" t="s">
        <v>4</v>
      </c>
    </row>
    <row r="21" spans="1:11" ht="14.25">
      <c r="A21" s="20">
        <v>1883</v>
      </c>
      <c r="B21" s="19"/>
      <c r="C21" s="19"/>
      <c r="D21" s="23">
        <v>5225.5771000000004</v>
      </c>
      <c r="E21" s="23">
        <v>4299.2644</v>
      </c>
      <c r="F21" s="23">
        <v>7025.0810000000001</v>
      </c>
      <c r="G21" s="23">
        <f t="shared" si="0"/>
        <v>5516.6408333333338</v>
      </c>
      <c r="H21" s="19"/>
      <c r="I21" s="19"/>
      <c r="J21" s="19"/>
      <c r="K21" s="28" t="s">
        <v>4</v>
      </c>
    </row>
    <row r="22" spans="1:11" ht="14.25">
      <c r="A22" s="20">
        <v>1884</v>
      </c>
      <c r="B22" s="19"/>
      <c r="C22" s="19"/>
      <c r="D22" s="23">
        <v>5397.4515000000001</v>
      </c>
      <c r="E22" s="23">
        <v>4172.0564000000004</v>
      </c>
      <c r="F22" s="23">
        <v>6953.1462000000001</v>
      </c>
      <c r="G22" s="23">
        <f t="shared" si="0"/>
        <v>5507.5513666666666</v>
      </c>
      <c r="H22" s="19"/>
      <c r="I22" s="19"/>
      <c r="J22" s="19"/>
      <c r="K22" s="28" t="s">
        <v>4</v>
      </c>
    </row>
    <row r="23" spans="1:11" ht="14.25">
      <c r="A23" s="20">
        <v>1885</v>
      </c>
      <c r="B23" s="19"/>
      <c r="C23" s="19"/>
      <c r="D23" s="23">
        <v>5526.6917999999996</v>
      </c>
      <c r="E23" s="23">
        <v>4199.1626999999999</v>
      </c>
      <c r="F23" s="23">
        <v>7030.4179999999997</v>
      </c>
      <c r="G23" s="23">
        <f t="shared" si="0"/>
        <v>5585.4241666666667</v>
      </c>
      <c r="H23" s="19"/>
      <c r="I23" s="19"/>
      <c r="J23" s="19"/>
      <c r="K23" s="28" t="s">
        <v>4</v>
      </c>
    </row>
    <row r="24" spans="1:11" ht="14.25">
      <c r="A24" s="20">
        <v>1886</v>
      </c>
      <c r="B24" s="19"/>
      <c r="C24" s="19"/>
      <c r="D24" s="23">
        <v>5570.2416999999996</v>
      </c>
      <c r="E24" s="23">
        <v>4168.6235999999999</v>
      </c>
      <c r="F24" s="23">
        <v>7196.5473000000002</v>
      </c>
      <c r="G24" s="23">
        <f t="shared" si="0"/>
        <v>5645.1375333333335</v>
      </c>
      <c r="H24" s="19"/>
      <c r="I24" s="19"/>
      <c r="J24" s="19"/>
      <c r="K24" s="28" t="s">
        <v>4</v>
      </c>
    </row>
    <row r="25" spans="1:11" ht="14.25">
      <c r="A25" s="20">
        <v>1887</v>
      </c>
      <c r="B25" s="19"/>
      <c r="C25" s="19"/>
      <c r="D25" s="23">
        <v>5576.4894000000004</v>
      </c>
      <c r="E25" s="23">
        <v>4251.8288000000002</v>
      </c>
      <c r="F25" s="23">
        <v>7504.0088999999998</v>
      </c>
      <c r="G25" s="23">
        <f t="shared" si="0"/>
        <v>5777.4423666666671</v>
      </c>
      <c r="H25" s="19"/>
      <c r="I25" s="19"/>
      <c r="J25" s="19"/>
      <c r="K25" s="28" t="s">
        <v>4</v>
      </c>
    </row>
    <row r="26" spans="1:11" ht="14.25">
      <c r="A26" s="20">
        <v>1888</v>
      </c>
      <c r="B26" s="19"/>
      <c r="C26" s="19"/>
      <c r="D26" s="23">
        <v>5804.5105000000003</v>
      </c>
      <c r="E26" s="23">
        <v>4601.5924999999997</v>
      </c>
      <c r="F26" s="23">
        <v>7835.643</v>
      </c>
      <c r="G26" s="23">
        <f t="shared" si="0"/>
        <v>6080.5819999999994</v>
      </c>
      <c r="H26" s="19"/>
      <c r="I26" s="19"/>
      <c r="J26" s="19"/>
      <c r="K26" s="28" t="s">
        <v>4</v>
      </c>
    </row>
    <row r="27" spans="1:11" ht="14.25">
      <c r="A27" s="20">
        <v>1889</v>
      </c>
      <c r="B27" s="19"/>
      <c r="C27" s="19"/>
      <c r="D27" s="23">
        <v>5982.1661999999997</v>
      </c>
      <c r="E27" s="23">
        <v>4613.0330999999996</v>
      </c>
      <c r="F27" s="23">
        <v>8213.3274000000001</v>
      </c>
      <c r="G27" s="23">
        <f t="shared" si="0"/>
        <v>6269.5089000000007</v>
      </c>
      <c r="H27" s="19"/>
      <c r="I27" s="19"/>
      <c r="J27" s="19"/>
      <c r="K27" s="28" t="s">
        <v>4</v>
      </c>
    </row>
    <row r="28" spans="1:11" ht="14.25">
      <c r="A28" s="20">
        <v>1890</v>
      </c>
      <c r="B28" s="19"/>
      <c r="C28" s="19"/>
      <c r="D28" s="23">
        <v>6127.5101000000004</v>
      </c>
      <c r="E28" s="23">
        <v>4748.1334999999999</v>
      </c>
      <c r="F28" s="23">
        <v>8330.4964</v>
      </c>
      <c r="G28" s="23">
        <f t="shared" si="0"/>
        <v>6402.0466666666662</v>
      </c>
      <c r="H28" s="19"/>
      <c r="I28" s="19"/>
      <c r="J28" s="19"/>
      <c r="K28" s="28" t="s">
        <v>4</v>
      </c>
    </row>
    <row r="29" spans="1:11" ht="14.25">
      <c r="A29" s="20">
        <v>1891</v>
      </c>
      <c r="B29" s="19"/>
      <c r="C29" s="19"/>
      <c r="D29" s="23">
        <v>5822.1684999999998</v>
      </c>
      <c r="E29" s="23">
        <v>4835.0015999999996</v>
      </c>
      <c r="F29" s="23">
        <v>7918.1017000000002</v>
      </c>
      <c r="G29" s="23">
        <f t="shared" si="0"/>
        <v>6191.7572666666665</v>
      </c>
      <c r="H29" s="19"/>
      <c r="I29" s="19"/>
      <c r="J29" s="19"/>
      <c r="K29" s="28" t="s">
        <v>4</v>
      </c>
    </row>
    <row r="30" spans="1:11" ht="14.25">
      <c r="A30" s="20">
        <v>1892</v>
      </c>
      <c r="B30" s="19"/>
      <c r="C30" s="19"/>
      <c r="D30" s="23">
        <v>6102.0637999999999</v>
      </c>
      <c r="E30" s="23">
        <v>4999.0826999999999</v>
      </c>
      <c r="F30" s="23">
        <v>7594.4507000000003</v>
      </c>
      <c r="G30" s="23">
        <f t="shared" si="0"/>
        <v>6231.8657333333331</v>
      </c>
      <c r="H30" s="19"/>
      <c r="I30" s="19"/>
      <c r="J30" s="19"/>
      <c r="K30" s="28" t="s">
        <v>4</v>
      </c>
    </row>
    <row r="31" spans="1:11" ht="14.25">
      <c r="A31" s="20">
        <v>1893</v>
      </c>
      <c r="B31" s="19"/>
      <c r="C31" s="19"/>
      <c r="D31" s="23">
        <v>6494.0398999999998</v>
      </c>
      <c r="E31" s="23">
        <v>5035.2654000000002</v>
      </c>
      <c r="F31" s="23">
        <v>7606.7730000000001</v>
      </c>
      <c r="G31" s="23">
        <f t="shared" si="0"/>
        <v>6378.692766666667</v>
      </c>
      <c r="H31" s="19"/>
      <c r="I31" s="19"/>
      <c r="J31" s="19"/>
      <c r="K31" s="28" t="s">
        <v>4</v>
      </c>
    </row>
    <row r="32" spans="1:11" ht="14.25">
      <c r="A32" s="20">
        <v>1894</v>
      </c>
      <c r="B32" s="19"/>
      <c r="C32" s="19"/>
      <c r="D32" s="23">
        <v>6434.3720999999996</v>
      </c>
      <c r="E32" s="23">
        <v>4935.6273000000001</v>
      </c>
      <c r="F32" s="23">
        <v>8087.8131999999996</v>
      </c>
      <c r="G32" s="23">
        <f t="shared" si="0"/>
        <v>6485.9375333333337</v>
      </c>
      <c r="H32" s="19"/>
      <c r="I32" s="19"/>
      <c r="J32" s="19"/>
      <c r="K32" s="28" t="s">
        <v>4</v>
      </c>
    </row>
    <row r="33" spans="1:11" ht="14.25">
      <c r="A33" s="20">
        <v>1895</v>
      </c>
      <c r="B33" s="19"/>
      <c r="C33" s="19"/>
      <c r="D33" s="23">
        <v>6617.5981000000002</v>
      </c>
      <c r="E33" s="23">
        <v>4977.7102999999997</v>
      </c>
      <c r="F33" s="23">
        <v>8271.6226999999999</v>
      </c>
      <c r="G33" s="23">
        <f t="shared" si="0"/>
        <v>6622.3103666666675</v>
      </c>
      <c r="H33" s="19"/>
      <c r="I33" s="19"/>
      <c r="J33" s="19"/>
      <c r="K33" s="28" t="s">
        <v>4</v>
      </c>
    </row>
    <row r="34" spans="1:11" ht="14.25">
      <c r="A34" s="20">
        <v>1896</v>
      </c>
      <c r="B34" s="19"/>
      <c r="C34" s="19"/>
      <c r="D34" s="23">
        <v>6854.0474999999997</v>
      </c>
      <c r="E34" s="23">
        <v>5581.4638000000004</v>
      </c>
      <c r="F34" s="23">
        <v>8463.8665999999994</v>
      </c>
      <c r="G34" s="23">
        <f t="shared" si="0"/>
        <v>6966.4592999999995</v>
      </c>
      <c r="H34" s="19"/>
      <c r="I34" s="19"/>
      <c r="J34" s="19"/>
      <c r="K34" s="28" t="s">
        <v>4</v>
      </c>
    </row>
    <row r="35" spans="1:11" ht="14.25">
      <c r="A35" s="20">
        <v>1897</v>
      </c>
      <c r="B35" s="19"/>
      <c r="C35" s="19"/>
      <c r="D35" s="23">
        <v>7003.7248</v>
      </c>
      <c r="E35" s="23">
        <v>5295.8531000000003</v>
      </c>
      <c r="F35" s="23">
        <v>8419.7702000000008</v>
      </c>
      <c r="G35" s="23">
        <f t="shared" si="0"/>
        <v>6906.4493666666676</v>
      </c>
      <c r="H35" s="19"/>
      <c r="I35" s="19"/>
      <c r="J35" s="19"/>
      <c r="K35" s="28" t="s">
        <v>4</v>
      </c>
    </row>
    <row r="36" spans="1:11" ht="14.25">
      <c r="A36" s="20">
        <v>1898</v>
      </c>
      <c r="B36" s="19"/>
      <c r="C36" s="19"/>
      <c r="D36" s="23">
        <v>7390.1471000000001</v>
      </c>
      <c r="E36" s="23">
        <v>5704.3995000000004</v>
      </c>
      <c r="F36" s="23">
        <v>8730.1182000000008</v>
      </c>
      <c r="G36" s="23">
        <f t="shared" si="0"/>
        <v>7274.8882666666677</v>
      </c>
      <c r="H36" s="19"/>
      <c r="I36" s="19"/>
      <c r="J36" s="19"/>
      <c r="K36" s="28" t="s">
        <v>4</v>
      </c>
    </row>
    <row r="37" spans="1:11" ht="14.25">
      <c r="A37" s="20">
        <v>1899</v>
      </c>
      <c r="B37" s="19"/>
      <c r="C37" s="19"/>
      <c r="D37" s="23">
        <v>7158.4336999999996</v>
      </c>
      <c r="E37" s="23">
        <v>5794.8675999999996</v>
      </c>
      <c r="F37" s="23">
        <v>8968.7042000000001</v>
      </c>
      <c r="G37" s="23">
        <f t="shared" si="0"/>
        <v>7307.3351666666667</v>
      </c>
      <c r="H37" s="19"/>
      <c r="I37" s="19"/>
      <c r="J37" s="19"/>
      <c r="K37" s="28" t="s">
        <v>4</v>
      </c>
    </row>
    <row r="38" spans="1:11" ht="14.25">
      <c r="A38" s="20">
        <v>1900</v>
      </c>
      <c r="B38" s="23">
        <f>C38*B$99/C$99</f>
        <v>2530.6940478924207</v>
      </c>
      <c r="C38" s="23">
        <f>K38*C$88/K$88</f>
        <v>2472.8750547223012</v>
      </c>
      <c r="D38" s="23">
        <v>6969.7781999999997</v>
      </c>
      <c r="E38" s="23">
        <v>5788.4237000000003</v>
      </c>
      <c r="F38" s="23">
        <v>8661.6165000000001</v>
      </c>
      <c r="G38" s="23">
        <f t="shared" si="0"/>
        <v>7139.9394666666667</v>
      </c>
      <c r="H38" s="26">
        <f>B38/G38</f>
        <v>0.3544419472611991</v>
      </c>
      <c r="I38" s="19"/>
      <c r="J38" s="19"/>
      <c r="K38" s="28">
        <v>1237.3413654618475</v>
      </c>
    </row>
    <row r="39" spans="1:11" ht="14.25">
      <c r="A39" s="20">
        <v>1901</v>
      </c>
      <c r="B39" s="19"/>
      <c r="C39" s="19"/>
      <c r="D39" s="23">
        <v>6839.7673999999997</v>
      </c>
      <c r="E39" s="23">
        <v>5499.9678999999996</v>
      </c>
      <c r="F39" s="23">
        <v>8458.9511999999995</v>
      </c>
      <c r="G39" s="23">
        <f t="shared" si="0"/>
        <v>6932.8954999999996</v>
      </c>
      <c r="H39" s="19"/>
      <c r="I39" s="19"/>
      <c r="J39" s="19"/>
      <c r="K39" s="28" t="s">
        <v>4</v>
      </c>
    </row>
    <row r="40" spans="1:11" ht="14.25">
      <c r="A40" s="20">
        <v>1902</v>
      </c>
      <c r="B40" s="19"/>
      <c r="C40" s="19"/>
      <c r="D40" s="23">
        <v>6850.2893999999997</v>
      </c>
      <c r="E40" s="23">
        <v>5408.4008000000003</v>
      </c>
      <c r="F40" s="23">
        <v>8488.7428999999993</v>
      </c>
      <c r="G40" s="23">
        <f t="shared" ref="G40:G71" si="1">AVERAGE(D40:F40)</f>
        <v>6915.8110333333343</v>
      </c>
      <c r="H40" s="19"/>
      <c r="I40" s="19"/>
      <c r="J40" s="19"/>
      <c r="K40" s="28" t="s">
        <v>4</v>
      </c>
    </row>
    <row r="41" spans="1:11" ht="14.25">
      <c r="A41" s="20">
        <v>1903</v>
      </c>
      <c r="B41" s="19"/>
      <c r="C41" s="19"/>
      <c r="D41" s="23">
        <v>7236.3337000000001</v>
      </c>
      <c r="E41" s="23">
        <v>5467.7025000000003</v>
      </c>
      <c r="F41" s="23">
        <v>8177.1877999999997</v>
      </c>
      <c r="G41" s="23">
        <f t="shared" si="1"/>
        <v>6960.4080000000004</v>
      </c>
      <c r="H41" s="19"/>
      <c r="I41" s="19"/>
      <c r="J41" s="19"/>
      <c r="K41" s="28" t="s">
        <v>4</v>
      </c>
    </row>
    <row r="42" spans="1:11" ht="14.25">
      <c r="A42" s="20">
        <v>1904</v>
      </c>
      <c r="B42" s="19"/>
      <c r="C42" s="19"/>
      <c r="D42" s="23">
        <v>7471.9098999999997</v>
      </c>
      <c r="E42" s="23">
        <v>5465.0319</v>
      </c>
      <c r="F42" s="23">
        <v>8035.4263000000001</v>
      </c>
      <c r="G42" s="23">
        <f t="shared" si="1"/>
        <v>6990.7893666666669</v>
      </c>
      <c r="H42" s="19"/>
      <c r="I42" s="19"/>
      <c r="J42" s="19"/>
      <c r="K42" s="28" t="s">
        <v>4</v>
      </c>
    </row>
    <row r="43" spans="1:11" ht="14.25">
      <c r="A43" s="20">
        <v>1905</v>
      </c>
      <c r="B43" s="19"/>
      <c r="C43" s="19"/>
      <c r="D43" s="23">
        <v>7725.2591000000002</v>
      </c>
      <c r="E43" s="23">
        <v>5575.8675000000003</v>
      </c>
      <c r="F43" s="23">
        <v>8284.1193999999996</v>
      </c>
      <c r="G43" s="23">
        <f t="shared" si="1"/>
        <v>7195.0819999999994</v>
      </c>
      <c r="H43" s="19"/>
      <c r="I43" s="19"/>
      <c r="J43" s="19"/>
      <c r="K43" s="28" t="s">
        <v>4</v>
      </c>
    </row>
    <row r="44" spans="1:11" ht="14.25">
      <c r="A44" s="20">
        <v>1906</v>
      </c>
      <c r="B44" s="19"/>
      <c r="C44" s="19"/>
      <c r="D44" s="23">
        <v>7593.8882999999996</v>
      </c>
      <c r="E44" s="23">
        <v>5412.4480999999996</v>
      </c>
      <c r="F44" s="23">
        <v>8628.7474000000002</v>
      </c>
      <c r="G44" s="23">
        <f t="shared" si="1"/>
        <v>7211.6945999999998</v>
      </c>
      <c r="H44" s="19"/>
      <c r="I44" s="19"/>
      <c r="J44" s="19"/>
      <c r="K44" s="28" t="s">
        <v>4</v>
      </c>
    </row>
    <row r="45" spans="1:11" ht="14.25">
      <c r="A45" s="20">
        <v>1907</v>
      </c>
      <c r="B45" s="19"/>
      <c r="C45" s="19"/>
      <c r="D45" s="23">
        <v>7950.3155999999999</v>
      </c>
      <c r="E45" s="23">
        <v>5940.5733</v>
      </c>
      <c r="F45" s="23">
        <v>8839.8475999999991</v>
      </c>
      <c r="G45" s="23">
        <f t="shared" si="1"/>
        <v>7576.9121666666661</v>
      </c>
      <c r="H45" s="19"/>
      <c r="I45" s="19"/>
      <c r="J45" s="19"/>
      <c r="K45" s="28" t="s">
        <v>4</v>
      </c>
    </row>
    <row r="46" spans="1:11" ht="14.25">
      <c r="A46" s="20">
        <v>1908</v>
      </c>
      <c r="B46" s="19"/>
      <c r="C46" s="19"/>
      <c r="D46" s="23">
        <v>7828.0718999999999</v>
      </c>
      <c r="E46" s="23">
        <v>5808.8834999999999</v>
      </c>
      <c r="F46" s="23">
        <v>8329.3773000000001</v>
      </c>
      <c r="G46" s="23">
        <f t="shared" si="1"/>
        <v>7322.1108999999997</v>
      </c>
      <c r="H46" s="19"/>
      <c r="I46" s="19"/>
      <c r="J46" s="19"/>
      <c r="K46" s="28" t="s">
        <v>4</v>
      </c>
    </row>
    <row r="47" spans="1:11" ht="14.25">
      <c r="A47" s="20">
        <v>1909</v>
      </c>
      <c r="B47" s="19"/>
      <c r="C47" s="19"/>
      <c r="D47" s="23">
        <v>7966.4638000000004</v>
      </c>
      <c r="E47" s="23">
        <v>5895.9705999999996</v>
      </c>
      <c r="F47" s="23">
        <v>8264.6031999999996</v>
      </c>
      <c r="G47" s="23">
        <f t="shared" si="1"/>
        <v>7375.6791999999996</v>
      </c>
      <c r="H47" s="19"/>
      <c r="I47" s="19"/>
      <c r="J47" s="19"/>
      <c r="K47" s="28" t="s">
        <v>4</v>
      </c>
    </row>
    <row r="48" spans="1:11" ht="14.25">
      <c r="A48" s="20">
        <v>1910</v>
      </c>
      <c r="B48" s="19"/>
      <c r="C48" s="19"/>
      <c r="D48" s="23">
        <v>7833.0996999999998</v>
      </c>
      <c r="E48" s="23">
        <v>5553.1175000000003</v>
      </c>
      <c r="F48" s="23">
        <v>8456.9570000000003</v>
      </c>
      <c r="G48" s="23">
        <f t="shared" si="1"/>
        <v>7281.0580666666674</v>
      </c>
      <c r="H48" s="19"/>
      <c r="I48" s="19"/>
      <c r="J48" s="19"/>
      <c r="K48" s="28" t="s">
        <v>4</v>
      </c>
    </row>
    <row r="49" spans="1:11" ht="14.25">
      <c r="A49" s="20">
        <v>1911</v>
      </c>
      <c r="B49" s="19"/>
      <c r="C49" s="19"/>
      <c r="D49" s="23">
        <v>8161.4237000000003</v>
      </c>
      <c r="E49" s="23">
        <v>6024.3752999999997</v>
      </c>
      <c r="F49" s="23">
        <v>8678.4421999999995</v>
      </c>
      <c r="G49" s="23">
        <f t="shared" si="1"/>
        <v>7621.4137333333319</v>
      </c>
      <c r="H49" s="19"/>
      <c r="I49" s="19"/>
      <c r="J49" s="19"/>
      <c r="K49" s="28" t="s">
        <v>4</v>
      </c>
    </row>
    <row r="50" spans="1:11" ht="14.25">
      <c r="A50" s="20">
        <v>1912</v>
      </c>
      <c r="B50" s="19"/>
      <c r="C50" s="19"/>
      <c r="D50" s="23">
        <v>8437.2945</v>
      </c>
      <c r="E50" s="23">
        <v>6599.2371000000003</v>
      </c>
      <c r="F50" s="23">
        <v>8761.2973000000002</v>
      </c>
      <c r="G50" s="23">
        <f t="shared" si="1"/>
        <v>7932.6096333333335</v>
      </c>
      <c r="H50" s="19"/>
      <c r="I50" s="19"/>
      <c r="J50" s="19"/>
      <c r="K50" s="28" t="s">
        <v>4</v>
      </c>
    </row>
    <row r="51" spans="1:11" ht="14.25">
      <c r="A51" s="20">
        <v>1913</v>
      </c>
      <c r="B51" s="23">
        <f>C51*B$99/C$99</f>
        <v>3042.5370226438399</v>
      </c>
      <c r="C51" s="23">
        <f>K51*C$88/K$88</f>
        <v>2973.023907268007</v>
      </c>
      <c r="D51" s="23">
        <v>8399.3616999999995</v>
      </c>
      <c r="E51" s="23">
        <v>6339.3134</v>
      </c>
      <c r="F51" s="23">
        <v>9050.973</v>
      </c>
      <c r="G51" s="23">
        <f t="shared" si="1"/>
        <v>7929.8826999999992</v>
      </c>
      <c r="H51" s="26">
        <f>B51/G51</f>
        <v>0.38367995312765979</v>
      </c>
      <c r="I51" s="19"/>
      <c r="J51" s="19"/>
      <c r="K51" s="28">
        <v>1487.5985965990574</v>
      </c>
    </row>
    <row r="52" spans="1:11" ht="14.25">
      <c r="A52" s="20">
        <v>1914</v>
      </c>
      <c r="B52" s="19"/>
      <c r="C52" s="19"/>
      <c r="D52" s="23">
        <v>7586.1032999999998</v>
      </c>
      <c r="E52" s="23">
        <v>5849.8801999999996</v>
      </c>
      <c r="F52" s="23">
        <v>9186.5684999999994</v>
      </c>
      <c r="G52" s="23">
        <f t="shared" si="1"/>
        <v>7540.8506666666653</v>
      </c>
      <c r="H52" s="19"/>
      <c r="I52" s="19"/>
      <c r="J52" s="19"/>
      <c r="K52" s="28" t="s">
        <v>4</v>
      </c>
    </row>
    <row r="53" spans="1:11" ht="14.25">
      <c r="A53" s="20">
        <v>1915</v>
      </c>
      <c r="B53" s="19"/>
      <c r="C53" s="19"/>
      <c r="D53" s="23">
        <v>6890.9449000000004</v>
      </c>
      <c r="E53" s="23">
        <v>5525.3922000000002</v>
      </c>
      <c r="F53" s="23">
        <v>9646.2109999999993</v>
      </c>
      <c r="G53" s="23">
        <f t="shared" si="1"/>
        <v>7354.1827000000003</v>
      </c>
      <c r="H53" s="19"/>
      <c r="I53" s="19"/>
      <c r="J53" s="19"/>
      <c r="K53" s="28" t="s">
        <v>4</v>
      </c>
    </row>
    <row r="54" spans="1:11" ht="14.25">
      <c r="A54" s="20">
        <v>1916</v>
      </c>
      <c r="B54" s="19"/>
      <c r="C54" s="19"/>
      <c r="D54" s="23">
        <v>6523.8333000000002</v>
      </c>
      <c r="E54" s="23">
        <v>6257.7767000000003</v>
      </c>
      <c r="F54" s="23">
        <v>9832.2405999999992</v>
      </c>
      <c r="G54" s="23">
        <f t="shared" si="1"/>
        <v>7537.9501999999993</v>
      </c>
      <c r="H54" s="19"/>
      <c r="I54" s="19"/>
      <c r="J54" s="19"/>
      <c r="K54" s="28" t="s">
        <v>4</v>
      </c>
    </row>
    <row r="55" spans="1:11" ht="14.25">
      <c r="A55" s="20">
        <v>1917</v>
      </c>
      <c r="B55" s="19"/>
      <c r="C55" s="19"/>
      <c r="D55" s="23">
        <v>6338.3689000000004</v>
      </c>
      <c r="E55" s="23">
        <v>6194.8384999999998</v>
      </c>
      <c r="F55" s="23">
        <v>9123.4860000000008</v>
      </c>
      <c r="G55" s="23">
        <f t="shared" si="1"/>
        <v>7218.8977999999997</v>
      </c>
      <c r="H55" s="19"/>
      <c r="I55" s="19"/>
      <c r="J55" s="19"/>
      <c r="K55" s="28" t="s">
        <v>4</v>
      </c>
    </row>
    <row r="56" spans="1:11" ht="14.25">
      <c r="A56" s="20">
        <v>1918</v>
      </c>
      <c r="B56" s="19"/>
      <c r="C56" s="19"/>
      <c r="D56" s="23">
        <v>6160.7987999999996</v>
      </c>
      <c r="E56" s="23">
        <v>5430.4889999999996</v>
      </c>
      <c r="F56" s="23">
        <v>8535.4241999999995</v>
      </c>
      <c r="G56" s="23">
        <f t="shared" si="1"/>
        <v>6708.9039999999995</v>
      </c>
      <c r="H56" s="19"/>
      <c r="I56" s="19"/>
      <c r="J56" s="19"/>
      <c r="K56" s="28" t="s">
        <v>4</v>
      </c>
    </row>
    <row r="57" spans="1:11" ht="14.25">
      <c r="A57" s="20">
        <v>1919</v>
      </c>
      <c r="B57" s="19"/>
      <c r="C57" s="19"/>
      <c r="D57" s="23">
        <v>5764.9349000000002</v>
      </c>
      <c r="E57" s="23">
        <v>5775.8235999999997</v>
      </c>
      <c r="F57" s="23">
        <v>8311.0386999999992</v>
      </c>
      <c r="G57" s="23">
        <f t="shared" si="1"/>
        <v>6617.2657333333336</v>
      </c>
      <c r="H57" s="19"/>
      <c r="I57" s="19"/>
      <c r="J57" s="19"/>
      <c r="K57" s="28" t="s">
        <v>4</v>
      </c>
    </row>
    <row r="58" spans="1:11" ht="14.25">
      <c r="A58" s="20">
        <v>1920</v>
      </c>
      <c r="B58" s="19"/>
      <c r="C58" s="19"/>
      <c r="D58" s="23">
        <v>6579.2547999999997</v>
      </c>
      <c r="E58" s="23">
        <v>5787.0343000000003</v>
      </c>
      <c r="F58" s="23">
        <v>8006.3469999999998</v>
      </c>
      <c r="G58" s="23">
        <f t="shared" si="1"/>
        <v>6790.8787000000002</v>
      </c>
      <c r="H58" s="19"/>
      <c r="I58" s="19"/>
      <c r="J58" s="19"/>
      <c r="K58" s="28" t="s">
        <v>4</v>
      </c>
    </row>
    <row r="59" spans="1:11" ht="14.25">
      <c r="A59" s="20">
        <v>1921</v>
      </c>
      <c r="B59" s="19"/>
      <c r="C59" s="19"/>
      <c r="D59" s="23">
        <v>6835.1795000000002</v>
      </c>
      <c r="E59" s="23">
        <v>5844.5244000000002</v>
      </c>
      <c r="F59" s="23">
        <v>8356.2536999999993</v>
      </c>
      <c r="G59" s="23">
        <f t="shared" si="1"/>
        <v>7011.9858666666669</v>
      </c>
      <c r="H59" s="19"/>
      <c r="I59" s="19"/>
      <c r="J59" s="19"/>
      <c r="K59" s="28" t="s">
        <v>4</v>
      </c>
    </row>
    <row r="60" spans="1:11" ht="14.25">
      <c r="A60" s="20">
        <v>1922</v>
      </c>
      <c r="B60" s="19"/>
      <c r="C60" s="19"/>
      <c r="D60" s="23">
        <v>7228.7790000000005</v>
      </c>
      <c r="E60" s="23">
        <v>6050.5012999999999</v>
      </c>
      <c r="F60" s="23">
        <v>7835.9080999999996</v>
      </c>
      <c r="G60" s="23">
        <f t="shared" si="1"/>
        <v>7038.3961333333327</v>
      </c>
      <c r="H60" s="19"/>
      <c r="I60" s="19"/>
      <c r="J60" s="19"/>
      <c r="K60" s="28" t="s">
        <v>4</v>
      </c>
    </row>
    <row r="61" spans="1:11" ht="14.25">
      <c r="A61" s="20">
        <v>1923</v>
      </c>
      <c r="B61" s="19"/>
      <c r="C61" s="19"/>
      <c r="D61" s="23">
        <v>6188.5109000000002</v>
      </c>
      <c r="E61" s="23">
        <v>6497.6351000000004</v>
      </c>
      <c r="F61" s="23">
        <v>7828.8885</v>
      </c>
      <c r="G61" s="23">
        <f t="shared" si="1"/>
        <v>6838.3448333333336</v>
      </c>
      <c r="H61" s="19"/>
      <c r="I61" s="19"/>
      <c r="J61" s="19"/>
      <c r="K61" s="28" t="s">
        <v>4</v>
      </c>
    </row>
    <row r="62" spans="1:11" ht="14.25">
      <c r="A62" s="20">
        <v>1924</v>
      </c>
      <c r="B62" s="19"/>
      <c r="C62" s="19"/>
      <c r="D62" s="23">
        <v>6790.0194000000001</v>
      </c>
      <c r="E62" s="23">
        <v>6462.9650000000001</v>
      </c>
      <c r="F62" s="23">
        <v>7662.2629999999999</v>
      </c>
      <c r="G62" s="23">
        <f t="shared" si="1"/>
        <v>6971.7491333333337</v>
      </c>
      <c r="H62" s="19"/>
      <c r="I62" s="19"/>
      <c r="J62" s="19"/>
      <c r="K62" s="28" t="s">
        <v>4</v>
      </c>
    </row>
    <row r="63" spans="1:11" ht="14.25">
      <c r="A63" s="20">
        <v>1925</v>
      </c>
      <c r="B63" s="19"/>
      <c r="C63" s="19"/>
      <c r="D63" s="23">
        <v>7284.4000999999998</v>
      </c>
      <c r="E63" s="23">
        <v>6819.7662</v>
      </c>
      <c r="F63" s="23">
        <v>7778.5006000000003</v>
      </c>
      <c r="G63" s="23">
        <f t="shared" si="1"/>
        <v>7294.2223000000004</v>
      </c>
      <c r="H63" s="19"/>
      <c r="I63" s="19"/>
      <c r="J63" s="19"/>
      <c r="K63" s="28" t="s">
        <v>4</v>
      </c>
    </row>
    <row r="64" spans="1:11" ht="14.25">
      <c r="A64" s="20">
        <v>1926</v>
      </c>
      <c r="B64" s="19"/>
      <c r="C64" s="19"/>
      <c r="D64" s="23">
        <v>7206.0540000000001</v>
      </c>
      <c r="E64" s="23">
        <v>6887.6597000000002</v>
      </c>
      <c r="F64" s="23">
        <v>7922.0030999999999</v>
      </c>
      <c r="G64" s="23">
        <f t="shared" si="1"/>
        <v>7338.572266666667</v>
      </c>
      <c r="H64" s="19"/>
      <c r="I64" s="19"/>
      <c r="J64" s="19"/>
      <c r="K64" s="28" t="s">
        <v>4</v>
      </c>
    </row>
    <row r="65" spans="1:11" ht="14.25">
      <c r="A65" s="20">
        <v>1927</v>
      </c>
      <c r="B65" s="19"/>
      <c r="C65" s="19"/>
      <c r="D65" s="23">
        <v>7807.2938000000004</v>
      </c>
      <c r="E65" s="23">
        <v>6582.4364999999998</v>
      </c>
      <c r="F65" s="23">
        <v>7846.5227000000004</v>
      </c>
      <c r="G65" s="23">
        <f t="shared" si="1"/>
        <v>7412.0843333333332</v>
      </c>
      <c r="H65" s="19"/>
      <c r="I65" s="19"/>
      <c r="J65" s="19"/>
      <c r="K65" s="28" t="s">
        <v>4</v>
      </c>
    </row>
    <row r="66" spans="1:11" ht="14.25">
      <c r="A66" s="20">
        <v>1928</v>
      </c>
      <c r="B66" s="23">
        <f t="shared" ref="B66:B78" si="2">C66*B$99/C$99</f>
        <v>2801.8650388777514</v>
      </c>
      <c r="C66" s="23">
        <f t="shared" ref="C66:C78" si="3">K66*C$88/K$88</f>
        <v>2737.850577832417</v>
      </c>
      <c r="D66" s="23">
        <v>7937.3936000000003</v>
      </c>
      <c r="E66" s="23">
        <v>7225.5346</v>
      </c>
      <c r="F66" s="23">
        <v>8306.6448</v>
      </c>
      <c r="G66" s="23">
        <f t="shared" si="1"/>
        <v>7823.1909999999998</v>
      </c>
      <c r="H66" s="27">
        <f t="shared" ref="H66:H78" si="4">B66/G66</f>
        <v>0.35814861721741825</v>
      </c>
      <c r="I66" s="19"/>
      <c r="J66" s="19"/>
      <c r="K66" s="28">
        <v>1369.9259758136457</v>
      </c>
    </row>
    <row r="67" spans="1:11" ht="14.25">
      <c r="A67" s="20">
        <v>1929</v>
      </c>
      <c r="B67" s="23">
        <f t="shared" si="2"/>
        <v>2834.4605675354496</v>
      </c>
      <c r="C67" s="23">
        <f t="shared" si="3"/>
        <v>2769.701393532654</v>
      </c>
      <c r="D67" s="23">
        <v>7652.8748999999998</v>
      </c>
      <c r="E67" s="23">
        <v>7342.4083000000001</v>
      </c>
      <c r="F67" s="23">
        <v>8390.2482999999993</v>
      </c>
      <c r="G67" s="23">
        <f t="shared" si="1"/>
        <v>7795.1771666666655</v>
      </c>
      <c r="H67" s="27">
        <f t="shared" si="4"/>
        <v>0.36361720932476349</v>
      </c>
      <c r="I67" s="19"/>
      <c r="J67" s="19"/>
      <c r="K67" s="28">
        <v>1385.8630251661173</v>
      </c>
    </row>
    <row r="68" spans="1:11" ht="14.25">
      <c r="A68" s="20">
        <v>1930</v>
      </c>
      <c r="B68" s="23">
        <f t="shared" si="2"/>
        <v>2962.4163506999766</v>
      </c>
      <c r="C68" s="23">
        <f t="shared" si="3"/>
        <v>2894.7337594792725</v>
      </c>
      <c r="D68" s="23">
        <v>6956.2497000000003</v>
      </c>
      <c r="E68" s="23">
        <v>6681.6832999999997</v>
      </c>
      <c r="F68" s="23">
        <v>8632.4804000000004</v>
      </c>
      <c r="G68" s="23">
        <f t="shared" si="1"/>
        <v>7423.4711333333335</v>
      </c>
      <c r="H68" s="27">
        <f t="shared" si="4"/>
        <v>0.39906080289016682</v>
      </c>
      <c r="I68" s="19"/>
      <c r="J68" s="19"/>
      <c r="K68" s="28">
        <v>1448.4249075838634</v>
      </c>
    </row>
    <row r="69" spans="1:11" ht="14.25">
      <c r="A69" s="20">
        <v>1931</v>
      </c>
      <c r="B69" s="23">
        <f t="shared" si="2"/>
        <v>2989.2513796862354</v>
      </c>
      <c r="C69" s="23">
        <f t="shared" si="3"/>
        <v>2920.9556861590836</v>
      </c>
      <c r="D69" s="23">
        <v>5950.7106000000003</v>
      </c>
      <c r="E69" s="23">
        <v>6226.7721000000001</v>
      </c>
      <c r="F69" s="23">
        <v>8476.4796999999999</v>
      </c>
      <c r="G69" s="23">
        <f t="shared" si="1"/>
        <v>6884.6541333333334</v>
      </c>
      <c r="H69" s="27">
        <f t="shared" si="4"/>
        <v>0.43419049407481763</v>
      </c>
      <c r="I69" s="19"/>
      <c r="J69" s="19"/>
      <c r="K69" s="28">
        <v>1461.5454550620218</v>
      </c>
    </row>
    <row r="70" spans="1:11" ht="14.25">
      <c r="A70" s="20">
        <v>1932</v>
      </c>
      <c r="B70" s="23">
        <f t="shared" si="2"/>
        <v>2943.1251679762863</v>
      </c>
      <c r="C70" s="23">
        <f t="shared" si="3"/>
        <v>2875.8833241320076</v>
      </c>
      <c r="D70" s="23">
        <v>5351.6764999999996</v>
      </c>
      <c r="E70" s="23">
        <v>5852.1608999999999</v>
      </c>
      <c r="F70" s="23">
        <v>8073.0428000000002</v>
      </c>
      <c r="G70" s="23">
        <f t="shared" si="1"/>
        <v>6425.6267333333335</v>
      </c>
      <c r="H70" s="27">
        <f t="shared" si="4"/>
        <v>0.45802927716119013</v>
      </c>
      <c r="I70" s="19"/>
      <c r="J70" s="19"/>
      <c r="K70" s="28">
        <v>1438.9928000588213</v>
      </c>
    </row>
    <row r="71" spans="1:11" ht="14.25">
      <c r="A71" s="20">
        <v>1933</v>
      </c>
      <c r="B71" s="23">
        <f t="shared" si="2"/>
        <v>3053.8184580303973</v>
      </c>
      <c r="C71" s="23">
        <f t="shared" si="3"/>
        <v>2984.0475946916658</v>
      </c>
      <c r="D71" s="23">
        <v>5683.5888000000004</v>
      </c>
      <c r="E71" s="23">
        <v>5926.9002</v>
      </c>
      <c r="F71" s="23">
        <v>8094.4110000000001</v>
      </c>
      <c r="G71" s="23">
        <f t="shared" si="1"/>
        <v>6568.3</v>
      </c>
      <c r="H71" s="27">
        <f t="shared" si="4"/>
        <v>0.46493285294983439</v>
      </c>
      <c r="I71" s="19"/>
      <c r="J71" s="19"/>
      <c r="K71" s="28">
        <v>1493.1144694787515</v>
      </c>
    </row>
    <row r="72" spans="1:11" ht="14.25">
      <c r="A72" s="20">
        <v>1934</v>
      </c>
      <c r="B72" s="23">
        <f t="shared" si="2"/>
        <v>3334.0680387853772</v>
      </c>
      <c r="C72" s="23">
        <f t="shared" si="3"/>
        <v>3257.8942882192878</v>
      </c>
      <c r="D72" s="23">
        <v>6409.0118000000002</v>
      </c>
      <c r="E72" s="23">
        <v>5673.8870999999999</v>
      </c>
      <c r="F72" s="23">
        <v>8367.6826999999994</v>
      </c>
      <c r="G72" s="23">
        <f t="shared" ref="G72:G103" si="5">AVERAGE(D72:F72)</f>
        <v>6816.8605333333326</v>
      </c>
      <c r="H72" s="27">
        <f t="shared" si="4"/>
        <v>0.48909142595514898</v>
      </c>
      <c r="I72" s="19"/>
      <c r="J72" s="19"/>
      <c r="K72" s="28">
        <v>1630.1379074602276</v>
      </c>
    </row>
    <row r="73" spans="1:11" ht="14.25">
      <c r="A73" s="20">
        <v>1935</v>
      </c>
      <c r="B73" s="23">
        <f t="shared" si="2"/>
        <v>3812.1109622028739</v>
      </c>
      <c r="C73" s="23">
        <f t="shared" si="3"/>
        <v>3725.0153222258068</v>
      </c>
      <c r="D73" s="23">
        <v>7024.2786999999998</v>
      </c>
      <c r="E73" s="23">
        <v>6024.3071</v>
      </c>
      <c r="F73" s="23">
        <v>8700.7620999999999</v>
      </c>
      <c r="G73" s="23">
        <f t="shared" si="5"/>
        <v>7249.7826333333333</v>
      </c>
      <c r="H73" s="27">
        <f t="shared" si="4"/>
        <v>0.52582417363458611</v>
      </c>
      <c r="I73" s="19"/>
      <c r="J73" s="19"/>
      <c r="K73" s="28">
        <v>1863.8691576298738</v>
      </c>
    </row>
    <row r="74" spans="1:11" ht="14.25">
      <c r="A74" s="20">
        <v>1936</v>
      </c>
      <c r="B74" s="23">
        <f t="shared" si="2"/>
        <v>4071.4009191831519</v>
      </c>
      <c r="C74" s="23">
        <f t="shared" si="3"/>
        <v>3978.3812583770127</v>
      </c>
      <c r="D74" s="23">
        <v>7801.4075000000003</v>
      </c>
      <c r="E74" s="23">
        <v>6583.0042000000003</v>
      </c>
      <c r="F74" s="23">
        <v>8947.4310000000005</v>
      </c>
      <c r="G74" s="23">
        <f t="shared" si="5"/>
        <v>7777.2809000000007</v>
      </c>
      <c r="H74" s="27">
        <f t="shared" si="4"/>
        <v>0.52349927584371447</v>
      </c>
      <c r="I74" s="19"/>
      <c r="J74" s="19"/>
      <c r="K74" s="28">
        <v>1990.6447311875349</v>
      </c>
    </row>
    <row r="75" spans="1:11" ht="14.25">
      <c r="A75" s="20">
        <v>1937</v>
      </c>
      <c r="B75" s="23">
        <f t="shared" si="2"/>
        <v>4409.1906006647077</v>
      </c>
      <c r="C75" s="23">
        <f t="shared" si="3"/>
        <v>4308.4534288055102</v>
      </c>
      <c r="D75" s="23">
        <v>8647.0874999999996</v>
      </c>
      <c r="E75" s="23">
        <v>6363.5369000000001</v>
      </c>
      <c r="F75" s="23">
        <v>9153.7476999999999</v>
      </c>
      <c r="G75" s="23">
        <f t="shared" si="5"/>
        <v>8054.7907000000005</v>
      </c>
      <c r="H75" s="27">
        <f t="shared" si="4"/>
        <v>0.54739977299034071</v>
      </c>
      <c r="I75" s="19"/>
      <c r="J75" s="19"/>
      <c r="K75" s="28">
        <v>2155.8014580828271</v>
      </c>
    </row>
    <row r="76" spans="1:11" ht="14.25">
      <c r="A76" s="20">
        <v>1938</v>
      </c>
      <c r="B76" s="23">
        <f t="shared" si="2"/>
        <v>4396.7749548908523</v>
      </c>
      <c r="C76" s="23">
        <f t="shared" si="3"/>
        <v>4296.3214444006762</v>
      </c>
      <c r="D76" s="23">
        <v>8485.1844000000001</v>
      </c>
      <c r="E76" s="23">
        <v>6484.7560000000003</v>
      </c>
      <c r="F76" s="23">
        <v>9385.9140000000007</v>
      </c>
      <c r="G76" s="23">
        <f t="shared" si="5"/>
        <v>8118.6181333333334</v>
      </c>
      <c r="H76" s="27">
        <f t="shared" si="4"/>
        <v>0.54156691233433207</v>
      </c>
      <c r="I76" s="19"/>
      <c r="J76" s="19"/>
      <c r="K76" s="28">
        <v>2149.7310316289827</v>
      </c>
    </row>
    <row r="77" spans="1:11" ht="14.25">
      <c r="A77" s="20">
        <v>1939</v>
      </c>
      <c r="B77" s="23">
        <f t="shared" si="2"/>
        <v>4574.861224025638</v>
      </c>
      <c r="C77" s="23">
        <f t="shared" si="3"/>
        <v>4470.3389606226519</v>
      </c>
      <c r="D77" s="23">
        <v>8752.9115999999995</v>
      </c>
      <c r="E77" s="23">
        <v>7588.3037999999997</v>
      </c>
      <c r="F77" s="23">
        <v>9054.1918999999998</v>
      </c>
      <c r="G77" s="23">
        <f t="shared" si="5"/>
        <v>8465.1357666666663</v>
      </c>
      <c r="H77" s="27">
        <f t="shared" si="4"/>
        <v>0.54043565869789822</v>
      </c>
      <c r="I77" s="19"/>
      <c r="J77" s="19"/>
      <c r="K77" s="28">
        <v>2236.8033933017637</v>
      </c>
    </row>
    <row r="78" spans="1:11" ht="14.25">
      <c r="A78" s="20">
        <v>1940</v>
      </c>
      <c r="B78" s="23">
        <f t="shared" si="2"/>
        <v>4384.3366741817208</v>
      </c>
      <c r="C78" s="23">
        <f t="shared" si="3"/>
        <v>4284.1673422029571</v>
      </c>
      <c r="D78" s="23">
        <v>9890.1839</v>
      </c>
      <c r="E78" s="23">
        <v>5135.4306999999999</v>
      </c>
      <c r="F78" s="23">
        <v>8376.1985000000004</v>
      </c>
      <c r="G78" s="23">
        <f t="shared" si="5"/>
        <v>7800.6043666666665</v>
      </c>
      <c r="H78" s="27">
        <f t="shared" si="4"/>
        <v>0.56205089607117509</v>
      </c>
      <c r="I78" s="19"/>
      <c r="J78" s="19"/>
      <c r="K78" s="28">
        <v>2143.6495381946215</v>
      </c>
    </row>
    <row r="79" spans="1:11" ht="14.25">
      <c r="A79" s="20">
        <v>1941</v>
      </c>
      <c r="B79" s="23"/>
      <c r="C79" s="19"/>
      <c r="D79" s="23">
        <v>11226.2863</v>
      </c>
      <c r="E79" s="23">
        <v>5169.1628000000001</v>
      </c>
      <c r="F79" s="23">
        <v>8991.75</v>
      </c>
      <c r="G79" s="23">
        <f t="shared" si="5"/>
        <v>8462.3996999999999</v>
      </c>
      <c r="H79" s="27"/>
      <c r="I79" s="19"/>
      <c r="J79" s="19"/>
      <c r="K79" s="28" t="s">
        <v>4</v>
      </c>
    </row>
    <row r="80" spans="1:11" ht="14.25">
      <c r="A80" s="20">
        <v>1942</v>
      </c>
      <c r="B80" s="23"/>
      <c r="C80" s="19"/>
      <c r="D80" s="23">
        <v>11833.7474</v>
      </c>
      <c r="E80" s="23">
        <v>4963.0227000000004</v>
      </c>
      <c r="F80" s="23">
        <v>9705.8235000000004</v>
      </c>
      <c r="G80" s="23">
        <f t="shared" si="5"/>
        <v>8834.1978666666673</v>
      </c>
      <c r="H80" s="27"/>
      <c r="I80" s="19"/>
      <c r="J80" s="19"/>
      <c r="K80" s="28" t="s">
        <v>4</v>
      </c>
    </row>
    <row r="81" spans="1:11" ht="14.25">
      <c r="A81" s="20">
        <v>1943</v>
      </c>
      <c r="B81" s="23"/>
      <c r="C81" s="19"/>
      <c r="D81" s="23">
        <v>12587.516799999999</v>
      </c>
      <c r="E81" s="23">
        <v>4400.366</v>
      </c>
      <c r="F81" s="23">
        <v>10244.332200000001</v>
      </c>
      <c r="G81" s="23">
        <f t="shared" si="5"/>
        <v>9077.4050000000007</v>
      </c>
      <c r="H81" s="27"/>
      <c r="I81" s="19"/>
      <c r="J81" s="19"/>
      <c r="K81" s="28" t="s">
        <v>4</v>
      </c>
    </row>
    <row r="82" spans="1:11" ht="14.25">
      <c r="A82" s="20">
        <v>1944</v>
      </c>
      <c r="B82" s="23"/>
      <c r="C82" s="19"/>
      <c r="D82" s="23">
        <v>11517.1615</v>
      </c>
      <c r="E82" s="23">
        <v>3926.8798000000002</v>
      </c>
      <c r="F82" s="23">
        <v>10479.99</v>
      </c>
      <c r="G82" s="23">
        <f t="shared" si="5"/>
        <v>8641.3437666666669</v>
      </c>
      <c r="H82" s="27"/>
      <c r="I82" s="19"/>
      <c r="J82" s="19"/>
      <c r="K82" s="28" t="s">
        <v>4</v>
      </c>
    </row>
    <row r="83" spans="1:11" ht="14.25">
      <c r="A83" s="20">
        <v>1945</v>
      </c>
      <c r="B83" s="23"/>
      <c r="C83" s="23"/>
      <c r="D83" s="23">
        <v>5038.4088000000002</v>
      </c>
      <c r="E83" s="23">
        <v>4999.4686000000002</v>
      </c>
      <c r="F83" s="23">
        <v>10384.7917</v>
      </c>
      <c r="G83" s="23">
        <f t="shared" si="5"/>
        <v>6807.5563666666667</v>
      </c>
      <c r="H83" s="27"/>
      <c r="I83" s="19"/>
      <c r="J83" s="19"/>
      <c r="K83" s="28" t="s">
        <v>4</v>
      </c>
    </row>
    <row r="84" spans="1:11" ht="14.25">
      <c r="A84" s="20">
        <v>1946</v>
      </c>
      <c r="B84" s="23">
        <f t="shared" ref="B84:B98" si="6">C84*B$99/C$99</f>
        <v>3913.2588299024533</v>
      </c>
      <c r="C84" s="23">
        <f>K84*C$88/K$88</f>
        <v>3823.8522555488798</v>
      </c>
      <c r="D84" s="23">
        <v>4241.6670000000004</v>
      </c>
      <c r="E84" s="23">
        <v>6592.1351000000004</v>
      </c>
      <c r="F84" s="23">
        <v>10198.578600000001</v>
      </c>
      <c r="G84" s="23">
        <f t="shared" si="5"/>
        <v>7010.7935666666672</v>
      </c>
      <c r="H84" s="27">
        <f t="shared" ref="H84:H115" si="7">B84/G84</f>
        <v>0.55817630239582716</v>
      </c>
      <c r="I84" s="19"/>
      <c r="J84" s="19"/>
      <c r="K84" s="28">
        <v>1913.3237492811961</v>
      </c>
    </row>
    <row r="85" spans="1:11" ht="14.25">
      <c r="A85" s="20">
        <v>1947</v>
      </c>
      <c r="B85" s="23">
        <f t="shared" si="6"/>
        <v>4347.9918051710729</v>
      </c>
      <c r="C85" s="23">
        <f>K85*C$88/K$88</f>
        <v>4248.652847664026</v>
      </c>
      <c r="D85" s="23">
        <v>4921.9416000000001</v>
      </c>
      <c r="E85" s="23">
        <v>6544.9925999999996</v>
      </c>
      <c r="F85" s="23">
        <v>9290.7585999999992</v>
      </c>
      <c r="G85" s="23">
        <f t="shared" si="5"/>
        <v>6919.2309333333324</v>
      </c>
      <c r="H85" s="27">
        <f t="shared" si="7"/>
        <v>0.62839235271432581</v>
      </c>
      <c r="I85" s="19"/>
      <c r="J85" s="19"/>
      <c r="K85" s="28">
        <v>2125.8793103448274</v>
      </c>
    </row>
    <row r="86" spans="1:11" ht="14.25">
      <c r="A86" s="20">
        <v>1948</v>
      </c>
      <c r="B86" s="23">
        <f t="shared" si="6"/>
        <v>4912.3213143741132</v>
      </c>
      <c r="C86" s="23">
        <f>K86*C$88/K$88</f>
        <v>4800.0890701161525</v>
      </c>
      <c r="D86" s="23">
        <v>5693.8355000000001</v>
      </c>
      <c r="E86" s="23">
        <v>7379.3594999999996</v>
      </c>
      <c r="F86" s="23">
        <v>9470.8642</v>
      </c>
      <c r="G86" s="23">
        <f t="shared" si="5"/>
        <v>7514.6863999999996</v>
      </c>
      <c r="H86" s="27">
        <f t="shared" si="7"/>
        <v>0.65369611623102641</v>
      </c>
      <c r="I86" s="19"/>
      <c r="J86" s="19"/>
      <c r="K86" s="28">
        <v>2401.7989720159908</v>
      </c>
    </row>
    <row r="87" spans="1:11" ht="14.25">
      <c r="A87" s="20">
        <v>1949</v>
      </c>
      <c r="B87" s="23">
        <f t="shared" si="6"/>
        <v>5365.2954296567723</v>
      </c>
      <c r="C87" s="23">
        <f>K87*C$88/K$88</f>
        <v>5242.7140452885806</v>
      </c>
      <c r="D87" s="23">
        <v>6763.7263000000003</v>
      </c>
      <c r="E87" s="23">
        <v>8140.7714999999998</v>
      </c>
      <c r="F87" s="23">
        <v>10106.9136</v>
      </c>
      <c r="G87" s="23">
        <f t="shared" si="5"/>
        <v>8337.1371333333336</v>
      </c>
      <c r="H87" s="27">
        <f t="shared" si="7"/>
        <v>0.64354170308718828</v>
      </c>
      <c r="I87" s="19"/>
      <c r="J87" s="19"/>
      <c r="K87" s="28">
        <v>2623.2732394366194</v>
      </c>
    </row>
    <row r="88" spans="1:11" ht="14.25">
      <c r="A88" s="20">
        <v>1950</v>
      </c>
      <c r="B88" s="23">
        <f t="shared" si="6"/>
        <v>5811.54172196531</v>
      </c>
      <c r="C88" s="24">
        <f t="shared" ref="C88:C127" si="8">C89/(J89/J88)</f>
        <v>5678.7649086598794</v>
      </c>
      <c r="D88" s="23">
        <v>8567.2759999999998</v>
      </c>
      <c r="E88" s="23">
        <v>8799.7829999999994</v>
      </c>
      <c r="F88" s="23">
        <v>10423.627699999999</v>
      </c>
      <c r="G88" s="23">
        <f t="shared" si="5"/>
        <v>9263.5622333333322</v>
      </c>
      <c r="H88" s="27">
        <f t="shared" si="7"/>
        <v>0.62735496082203435</v>
      </c>
      <c r="I88" s="19"/>
      <c r="J88" s="23">
        <v>7163.9367000000002</v>
      </c>
      <c r="K88" s="28">
        <v>2841.45804811279</v>
      </c>
    </row>
    <row r="89" spans="1:11" ht="14.25">
      <c r="A89" s="20">
        <v>1951</v>
      </c>
      <c r="B89" s="23">
        <f t="shared" si="6"/>
        <v>5720.3123657903952</v>
      </c>
      <c r="C89" s="24">
        <f t="shared" si="8"/>
        <v>5589.6198777418977</v>
      </c>
      <c r="D89" s="23">
        <v>9295.8937000000005</v>
      </c>
      <c r="E89" s="23">
        <v>9155.9905999999992</v>
      </c>
      <c r="F89" s="23">
        <v>10171.011200000001</v>
      </c>
      <c r="G89" s="23">
        <f t="shared" si="5"/>
        <v>9540.9651666666668</v>
      </c>
      <c r="H89" s="27">
        <f t="shared" si="7"/>
        <v>0.59955279847111154</v>
      </c>
      <c r="I89" s="19"/>
      <c r="J89" s="23">
        <v>7051.4775</v>
      </c>
      <c r="K89" s="28">
        <v>2805.8527950233238</v>
      </c>
    </row>
    <row r="90" spans="1:11" ht="14.25">
      <c r="A90" s="20">
        <v>1952</v>
      </c>
      <c r="B90" s="23">
        <f t="shared" si="6"/>
        <v>5983.9720291337935</v>
      </c>
      <c r="C90" s="24">
        <f t="shared" si="8"/>
        <v>5847.2556851842701</v>
      </c>
      <c r="D90" s="23">
        <v>10027.952300000001</v>
      </c>
      <c r="E90" s="23">
        <v>9324.6026000000002</v>
      </c>
      <c r="F90" s="23">
        <v>10393.038699999999</v>
      </c>
      <c r="G90" s="23">
        <f t="shared" si="5"/>
        <v>9915.1978666666673</v>
      </c>
      <c r="H90" s="27">
        <f t="shared" si="7"/>
        <v>0.60351514005090756</v>
      </c>
      <c r="I90" s="19"/>
      <c r="J90" s="23">
        <v>7376.4930000000004</v>
      </c>
      <c r="K90" s="28">
        <v>2936.6411725386993</v>
      </c>
    </row>
    <row r="91" spans="1:11" ht="14.25">
      <c r="A91" s="20">
        <v>1953</v>
      </c>
      <c r="B91" s="23">
        <f t="shared" si="6"/>
        <v>6117.5561685383955</v>
      </c>
      <c r="C91" s="24">
        <f t="shared" si="8"/>
        <v>5977.7878158127405</v>
      </c>
      <c r="D91" s="23">
        <v>10799.5216</v>
      </c>
      <c r="E91" s="23">
        <v>9630.3425999999999</v>
      </c>
      <c r="F91" s="23">
        <v>11132.682699999999</v>
      </c>
      <c r="G91" s="23">
        <f t="shared" si="5"/>
        <v>10520.848966666666</v>
      </c>
      <c r="H91" s="27">
        <f t="shared" si="7"/>
        <v>0.58146982129681002</v>
      </c>
      <c r="I91" s="19"/>
      <c r="J91" s="23">
        <v>7541.1633000000002</v>
      </c>
      <c r="K91" s="28">
        <v>3012.5866809291156</v>
      </c>
    </row>
    <row r="92" spans="1:11" ht="14.25">
      <c r="A92" s="20">
        <v>1954</v>
      </c>
      <c r="B92" s="23">
        <f t="shared" si="6"/>
        <v>6285.3264931210952</v>
      </c>
      <c r="C92" s="24">
        <f t="shared" si="8"/>
        <v>6141.7250767901123</v>
      </c>
      <c r="D92" s="23">
        <v>11452.6986</v>
      </c>
      <c r="E92" s="23">
        <v>10151.476199999999</v>
      </c>
      <c r="F92" s="23">
        <v>11559.580599999999</v>
      </c>
      <c r="G92" s="23">
        <f t="shared" si="5"/>
        <v>11054.585133333334</v>
      </c>
      <c r="H92" s="27">
        <f t="shared" si="7"/>
        <v>0.56857190182277384</v>
      </c>
      <c r="I92" s="19"/>
      <c r="J92" s="23">
        <v>7747.9751999999999</v>
      </c>
      <c r="K92" s="28">
        <v>3106.1358680059761</v>
      </c>
    </row>
    <row r="93" spans="1:11" ht="14.25">
      <c r="A93" s="20">
        <v>1955</v>
      </c>
      <c r="B93" s="23">
        <f t="shared" si="6"/>
        <v>6696.7507776587581</v>
      </c>
      <c r="C93" s="24">
        <f t="shared" si="8"/>
        <v>6543.7495139153571</v>
      </c>
      <c r="D93" s="23">
        <v>12688.4082</v>
      </c>
      <c r="E93" s="23">
        <v>10650.647499999999</v>
      </c>
      <c r="F93" s="23">
        <v>11738.743</v>
      </c>
      <c r="G93" s="23">
        <f t="shared" si="5"/>
        <v>11692.599566666666</v>
      </c>
      <c r="H93" s="27">
        <f t="shared" si="7"/>
        <v>0.57273412464666074</v>
      </c>
      <c r="I93" s="19"/>
      <c r="J93" s="23">
        <v>8255.1414000000004</v>
      </c>
      <c r="K93" s="28">
        <v>3312.8068343506548</v>
      </c>
    </row>
    <row r="94" spans="1:11" ht="14.25">
      <c r="A94" s="20">
        <v>1956</v>
      </c>
      <c r="B94" s="23">
        <f t="shared" si="6"/>
        <v>7187.3982544085429</v>
      </c>
      <c r="C94" s="24">
        <f t="shared" si="8"/>
        <v>7023.1871238972662</v>
      </c>
      <c r="D94" s="23">
        <v>13538.6302</v>
      </c>
      <c r="E94" s="23">
        <v>11056.542799999999</v>
      </c>
      <c r="F94" s="23">
        <v>11733.506799999999</v>
      </c>
      <c r="G94" s="23">
        <f t="shared" si="5"/>
        <v>12109.559933333332</v>
      </c>
      <c r="H94" s="27">
        <f t="shared" si="7"/>
        <v>0.59353092052702749</v>
      </c>
      <c r="I94" s="19"/>
      <c r="J94" s="23">
        <v>8859.9667000000009</v>
      </c>
      <c r="K94" s="28">
        <v>3566.3271993014455</v>
      </c>
    </row>
    <row r="95" spans="1:11" ht="14.25">
      <c r="A95" s="20">
        <v>1957</v>
      </c>
      <c r="B95" s="23">
        <f t="shared" si="6"/>
        <v>7113.8236808063821</v>
      </c>
      <c r="C95" s="24">
        <f t="shared" si="8"/>
        <v>6951.2935151561633</v>
      </c>
      <c r="D95" s="23">
        <v>14191.9661</v>
      </c>
      <c r="E95" s="23">
        <v>11598.105299999999</v>
      </c>
      <c r="F95" s="23">
        <v>12052.517099999999</v>
      </c>
      <c r="G95" s="23">
        <f t="shared" si="5"/>
        <v>12614.196166666667</v>
      </c>
      <c r="H95" s="27">
        <f t="shared" si="7"/>
        <v>0.56395378562486931</v>
      </c>
      <c r="I95" s="19"/>
      <c r="J95" s="23">
        <v>8769.2706999999991</v>
      </c>
      <c r="K95" s="28">
        <v>3575.7902607777082</v>
      </c>
    </row>
    <row r="96" spans="1:11" ht="14.25">
      <c r="A96" s="20">
        <v>1958</v>
      </c>
      <c r="B96" s="23">
        <f t="shared" si="6"/>
        <v>7476.5539703745162</v>
      </c>
      <c r="C96" s="24">
        <f t="shared" si="8"/>
        <v>7305.7364733684581</v>
      </c>
      <c r="D96" s="23">
        <v>14515.3012</v>
      </c>
      <c r="E96" s="23">
        <v>11780.2114</v>
      </c>
      <c r="F96" s="23">
        <v>12150.018099999999</v>
      </c>
      <c r="G96" s="23">
        <f t="shared" si="5"/>
        <v>12815.1769</v>
      </c>
      <c r="H96" s="27">
        <f t="shared" si="7"/>
        <v>0.58341402765766859</v>
      </c>
      <c r="I96" s="19"/>
      <c r="J96" s="23">
        <v>9216.4114000000009</v>
      </c>
      <c r="K96" s="28">
        <v>3777.0985567874409</v>
      </c>
    </row>
    <row r="97" spans="1:11" ht="14.25">
      <c r="A97" s="20">
        <v>1959</v>
      </c>
      <c r="B97" s="23">
        <f t="shared" si="6"/>
        <v>7177.0873817917181</v>
      </c>
      <c r="C97" s="24">
        <f t="shared" si="8"/>
        <v>7013.1118247089662</v>
      </c>
      <c r="D97" s="23">
        <v>15402.486199999999</v>
      </c>
      <c r="E97" s="23">
        <v>11945.291999999999</v>
      </c>
      <c r="F97" s="23">
        <v>12633.673199999999</v>
      </c>
      <c r="G97" s="23">
        <f t="shared" si="5"/>
        <v>13327.150466666666</v>
      </c>
      <c r="H97" s="27">
        <f t="shared" si="7"/>
        <v>0.5385312786662656</v>
      </c>
      <c r="I97" s="19"/>
      <c r="J97" s="23">
        <v>8847.2564000000002</v>
      </c>
      <c r="K97" s="28">
        <v>3669.0903716073667</v>
      </c>
    </row>
    <row r="98" spans="1:11" ht="14.25">
      <c r="A98" s="20">
        <v>1960</v>
      </c>
      <c r="B98" s="23">
        <f t="shared" si="6"/>
        <v>7770.4164764249153</v>
      </c>
      <c r="C98" s="24">
        <f t="shared" si="8"/>
        <v>7592.8850764702038</v>
      </c>
      <c r="D98" s="23">
        <v>16506.4774</v>
      </c>
      <c r="E98" s="23">
        <v>12889.971799999999</v>
      </c>
      <c r="F98" s="23">
        <v>13022.6481</v>
      </c>
      <c r="G98" s="23">
        <f t="shared" si="5"/>
        <v>14139.6991</v>
      </c>
      <c r="H98" s="27">
        <f t="shared" si="7"/>
        <v>0.54954609864540294</v>
      </c>
      <c r="I98" s="19"/>
      <c r="J98" s="23">
        <v>9578.6581999999999</v>
      </c>
      <c r="K98" s="28">
        <v>3945.3375081934714</v>
      </c>
    </row>
    <row r="99" spans="1:11" ht="14.25">
      <c r="A99" s="20">
        <v>1961</v>
      </c>
      <c r="B99" s="23">
        <v>8120.1493700962737</v>
      </c>
      <c r="C99" s="24">
        <f t="shared" si="8"/>
        <v>7934.6275914518155</v>
      </c>
      <c r="D99" s="23">
        <v>16996.500599999999</v>
      </c>
      <c r="E99" s="23">
        <v>13448.510700000001</v>
      </c>
      <c r="F99" s="23">
        <v>13573.4717</v>
      </c>
      <c r="G99" s="23">
        <f t="shared" si="5"/>
        <v>14672.827666666666</v>
      </c>
      <c r="H99" s="25">
        <f t="shared" si="7"/>
        <v>0.55341407631627881</v>
      </c>
      <c r="I99" s="19"/>
      <c r="J99" s="23">
        <v>10009.776900000001</v>
      </c>
      <c r="K99" s="28">
        <v>4097.8314918136239</v>
      </c>
    </row>
    <row r="100" spans="1:11" ht="14.25">
      <c r="A100" s="20">
        <v>1962</v>
      </c>
      <c r="B100" s="23">
        <v>8595.2062468833774</v>
      </c>
      <c r="C100" s="24">
        <f t="shared" si="8"/>
        <v>8063.1558867012536</v>
      </c>
      <c r="D100" s="23">
        <v>17522.5494</v>
      </c>
      <c r="E100" s="23">
        <v>14332.311299999999</v>
      </c>
      <c r="F100" s="23">
        <v>14035.7505</v>
      </c>
      <c r="G100" s="23">
        <f t="shared" si="5"/>
        <v>15296.8704</v>
      </c>
      <c r="H100" s="25">
        <f t="shared" si="7"/>
        <v>0.56189312075778441</v>
      </c>
      <c r="I100" s="19"/>
      <c r="J100" s="23">
        <v>10171.9193</v>
      </c>
      <c r="K100" s="28">
        <v>4140.2145975010844</v>
      </c>
    </row>
    <row r="101" spans="1:11" ht="14.25">
      <c r="A101" s="20">
        <v>1963</v>
      </c>
      <c r="B101" s="23">
        <v>8772.2473069047155</v>
      </c>
      <c r="C101" s="24">
        <f t="shared" si="8"/>
        <v>7758.4165910629508</v>
      </c>
      <c r="D101" s="23">
        <v>17743.436799999999</v>
      </c>
      <c r="E101" s="23">
        <v>14920.652599999999</v>
      </c>
      <c r="F101" s="23">
        <v>14469.750599999999</v>
      </c>
      <c r="G101" s="23">
        <f t="shared" si="5"/>
        <v>15711.279999999999</v>
      </c>
      <c r="H101" s="25">
        <f t="shared" si="7"/>
        <v>0.55834071488158288</v>
      </c>
      <c r="I101" s="19"/>
      <c r="J101" s="23">
        <v>9787.4812999999995</v>
      </c>
      <c r="K101" s="28">
        <v>3985.1922521001275</v>
      </c>
    </row>
    <row r="102" spans="1:11" ht="14.25">
      <c r="A102" s="20">
        <v>1964</v>
      </c>
      <c r="B102" s="23">
        <v>9236.5982979052169</v>
      </c>
      <c r="C102" s="24">
        <f t="shared" si="8"/>
        <v>8791.40597597946</v>
      </c>
      <c r="D102" s="23">
        <v>18699.606800000001</v>
      </c>
      <c r="E102" s="23">
        <v>15781.1774</v>
      </c>
      <c r="F102" s="23">
        <v>14536.733399999999</v>
      </c>
      <c r="G102" s="23">
        <f t="shared" si="5"/>
        <v>16339.172533333332</v>
      </c>
      <c r="H102" s="25">
        <f t="shared" si="7"/>
        <v>0.56530392093367965</v>
      </c>
      <c r="I102" s="19"/>
      <c r="J102" s="23">
        <v>11090.629199999999</v>
      </c>
      <c r="K102" s="28">
        <v>4438.8933287371865</v>
      </c>
    </row>
    <row r="103" spans="1:11" ht="14.25">
      <c r="A103" s="20">
        <v>1965</v>
      </c>
      <c r="B103" s="23">
        <v>9563.8160302567194</v>
      </c>
      <c r="C103" s="24">
        <f t="shared" si="8"/>
        <v>9213.5910786158092</v>
      </c>
      <c r="D103" s="23">
        <v>19444.124800000001</v>
      </c>
      <c r="E103" s="23">
        <v>16401.432799999999</v>
      </c>
      <c r="F103" s="23">
        <v>14774.056500000001</v>
      </c>
      <c r="G103" s="23">
        <f t="shared" si="5"/>
        <v>16873.204699999998</v>
      </c>
      <c r="H103" s="25">
        <f t="shared" si="7"/>
        <v>0.56680495497436356</v>
      </c>
      <c r="I103" s="19"/>
      <c r="J103" s="23">
        <v>11623.2287</v>
      </c>
      <c r="K103" s="28">
        <v>4633.6519986649782</v>
      </c>
    </row>
    <row r="104" spans="1:11" ht="14.25">
      <c r="A104" s="20">
        <v>1966</v>
      </c>
      <c r="B104" s="23">
        <v>10170.772211278902</v>
      </c>
      <c r="C104" s="24">
        <f t="shared" si="8"/>
        <v>9551.8415662248026</v>
      </c>
      <c r="D104" s="23">
        <v>19741.9941</v>
      </c>
      <c r="E104" s="23">
        <v>17134.662199999999</v>
      </c>
      <c r="F104" s="23">
        <v>15231.3717</v>
      </c>
      <c r="G104" s="23">
        <f t="shared" ref="G104:G135" si="9">AVERAGE(D104:F104)</f>
        <v>17369.342666666667</v>
      </c>
      <c r="H104" s="25">
        <f t="shared" si="7"/>
        <v>0.58555884390475688</v>
      </c>
      <c r="I104" s="19"/>
      <c r="J104" s="23">
        <v>12049.9421</v>
      </c>
      <c r="K104" s="28">
        <v>4803.7075206907612</v>
      </c>
    </row>
    <row r="105" spans="1:11" ht="14.25">
      <c r="A105" s="20">
        <v>1967</v>
      </c>
      <c r="B105" s="23">
        <v>10772.443181688328</v>
      </c>
      <c r="C105" s="24">
        <f t="shared" si="8"/>
        <v>9839.8817052460054</v>
      </c>
      <c r="D105" s="23">
        <v>19511.127799999998</v>
      </c>
      <c r="E105" s="23">
        <v>17740.457299999998</v>
      </c>
      <c r="F105" s="23">
        <v>15561.077600000001</v>
      </c>
      <c r="G105" s="23">
        <f t="shared" si="9"/>
        <v>17604.2209</v>
      </c>
      <c r="H105" s="25">
        <f t="shared" si="7"/>
        <v>0.611923881373718</v>
      </c>
      <c r="I105" s="19"/>
      <c r="J105" s="23">
        <v>12413.313599999999</v>
      </c>
      <c r="K105" s="28">
        <v>4962.9631940222152</v>
      </c>
    </row>
    <row r="106" spans="1:11" ht="14.25">
      <c r="A106" s="20">
        <v>1968</v>
      </c>
      <c r="B106" s="23">
        <v>11356.43485620576</v>
      </c>
      <c r="C106" s="24">
        <f t="shared" si="8"/>
        <v>10282.335992347289</v>
      </c>
      <c r="D106" s="23">
        <v>20576.010300000002</v>
      </c>
      <c r="E106" s="23">
        <v>18286.311099999999</v>
      </c>
      <c r="F106" s="23">
        <v>15550.255300000001</v>
      </c>
      <c r="G106" s="23">
        <f t="shared" si="9"/>
        <v>18137.525566666667</v>
      </c>
      <c r="H106" s="25">
        <f t="shared" si="7"/>
        <v>0.62612922663920234</v>
      </c>
      <c r="I106" s="19"/>
      <c r="J106" s="23">
        <v>12971.4833</v>
      </c>
      <c r="K106" s="28">
        <v>5201.8998498702231</v>
      </c>
    </row>
    <row r="107" spans="1:11" ht="14.25">
      <c r="A107" s="20">
        <v>1969</v>
      </c>
      <c r="B107" s="23">
        <v>11599.351596721584</v>
      </c>
      <c r="C107" s="24">
        <f t="shared" si="8"/>
        <v>10225.40198694219</v>
      </c>
      <c r="D107" s="23">
        <v>22012.1924</v>
      </c>
      <c r="E107" s="23">
        <v>19332.645199999999</v>
      </c>
      <c r="F107" s="23">
        <v>15852.6342</v>
      </c>
      <c r="G107" s="23">
        <f t="shared" si="9"/>
        <v>19065.823933333333</v>
      </c>
      <c r="H107" s="25">
        <f t="shared" si="7"/>
        <v>0.60838449139573247</v>
      </c>
      <c r="I107" s="19"/>
      <c r="J107" s="23">
        <v>12899.659299999999</v>
      </c>
      <c r="K107" s="28">
        <v>5225.2982399390166</v>
      </c>
    </row>
    <row r="108" spans="1:11" ht="14.25">
      <c r="A108" s="20">
        <v>1970</v>
      </c>
      <c r="B108" s="23">
        <v>12412.457618869583</v>
      </c>
      <c r="C108" s="24">
        <f t="shared" si="8"/>
        <v>10888.913822048664</v>
      </c>
      <c r="D108" s="23">
        <v>22996.846099999999</v>
      </c>
      <c r="E108" s="23">
        <v>20168.136999999999</v>
      </c>
      <c r="F108" s="23">
        <v>15811.7165</v>
      </c>
      <c r="G108" s="23">
        <f t="shared" si="9"/>
        <v>19658.899866666667</v>
      </c>
      <c r="H108" s="25">
        <f t="shared" si="7"/>
        <v>0.63139126314570426</v>
      </c>
      <c r="I108" s="19"/>
      <c r="J108" s="23">
        <v>13736.6999</v>
      </c>
      <c r="K108" s="28">
        <v>5575.0103927936789</v>
      </c>
    </row>
    <row r="109" spans="1:11" ht="14.25">
      <c r="A109" s="20">
        <v>1971</v>
      </c>
      <c r="B109" s="23">
        <v>12673.433105187916</v>
      </c>
      <c r="C109" s="24">
        <f t="shared" si="8"/>
        <v>11157.184249160147</v>
      </c>
      <c r="D109" s="23">
        <v>23424.021400000001</v>
      </c>
      <c r="E109" s="23">
        <v>21030.7261</v>
      </c>
      <c r="F109" s="23">
        <v>15918.0612</v>
      </c>
      <c r="G109" s="23">
        <f t="shared" si="9"/>
        <v>20124.269566666666</v>
      </c>
      <c r="H109" s="25">
        <f t="shared" si="7"/>
        <v>0.62975866344882758</v>
      </c>
      <c r="I109" s="19"/>
      <c r="J109" s="23">
        <v>14075.131299999999</v>
      </c>
      <c r="K109" s="19"/>
    </row>
    <row r="110" spans="1:11" ht="14.25">
      <c r="A110" s="20">
        <v>1972</v>
      </c>
      <c r="B110" s="23">
        <v>12741.324336160766</v>
      </c>
      <c r="C110" s="24">
        <f t="shared" si="8"/>
        <v>11362.295773185455</v>
      </c>
      <c r="D110" s="23">
        <v>24087.688200000001</v>
      </c>
      <c r="E110" s="23">
        <v>21671.261299999998</v>
      </c>
      <c r="F110" s="23">
        <v>16322.4809</v>
      </c>
      <c r="G110" s="23">
        <f t="shared" si="9"/>
        <v>20693.810133333336</v>
      </c>
      <c r="H110" s="25">
        <f t="shared" si="7"/>
        <v>0.61570702804686495</v>
      </c>
      <c r="I110" s="19"/>
      <c r="J110" s="23">
        <v>14333.8858</v>
      </c>
      <c r="K110" s="19"/>
    </row>
    <row r="111" spans="1:11" ht="14.25">
      <c r="A111" s="20">
        <v>1973</v>
      </c>
      <c r="B111" s="23">
        <v>13531.630118341962</v>
      </c>
      <c r="C111" s="24">
        <f t="shared" si="8"/>
        <v>12079.809461686647</v>
      </c>
      <c r="D111" s="23">
        <v>25014.776699999999</v>
      </c>
      <c r="E111" s="23">
        <v>22872.6597</v>
      </c>
      <c r="F111" s="23">
        <v>16657.459500000001</v>
      </c>
      <c r="G111" s="23">
        <f t="shared" si="9"/>
        <v>21514.9653</v>
      </c>
      <c r="H111" s="25">
        <f t="shared" si="7"/>
        <v>0.62894036451650526</v>
      </c>
      <c r="I111" s="19"/>
      <c r="J111" s="23">
        <v>15239.0514</v>
      </c>
      <c r="K111" s="19"/>
    </row>
    <row r="112" spans="1:11" ht="14.25">
      <c r="A112" s="20">
        <v>1974</v>
      </c>
      <c r="B112" s="23">
        <v>13856.154454098187</v>
      </c>
      <c r="C112" s="24">
        <f t="shared" si="8"/>
        <v>12280.570556768089</v>
      </c>
      <c r="D112" s="23">
        <v>24947.781299999999</v>
      </c>
      <c r="E112" s="23">
        <v>23531.022099999998</v>
      </c>
      <c r="F112" s="23">
        <v>16686.405699999999</v>
      </c>
      <c r="G112" s="23">
        <f t="shared" si="9"/>
        <v>21721.736366666664</v>
      </c>
      <c r="H112" s="25">
        <f t="shared" si="7"/>
        <v>0.63789350078667306</v>
      </c>
      <c r="I112" s="19"/>
      <c r="J112" s="23">
        <v>15492.3177</v>
      </c>
      <c r="K112" s="19"/>
    </row>
    <row r="113" spans="1:11" ht="14.25">
      <c r="A113" s="20">
        <v>1975</v>
      </c>
      <c r="B113" s="23">
        <v>14235.946430273128</v>
      </c>
      <c r="C113" s="24">
        <f t="shared" si="8"/>
        <v>12778.349058979073</v>
      </c>
      <c r="D113" s="23">
        <v>24622.404699999999</v>
      </c>
      <c r="E113" s="23">
        <v>22779.4745</v>
      </c>
      <c r="F113" s="23">
        <v>14726.9691</v>
      </c>
      <c r="G113" s="23">
        <f t="shared" si="9"/>
        <v>20709.616099999999</v>
      </c>
      <c r="H113" s="25">
        <f t="shared" si="7"/>
        <v>0.68740754833563178</v>
      </c>
      <c r="I113" s="19"/>
      <c r="J113" s="23">
        <v>16120.2806</v>
      </c>
      <c r="K113" s="19"/>
    </row>
    <row r="114" spans="1:11" ht="14.25">
      <c r="A114" s="20">
        <v>1976</v>
      </c>
      <c r="B114" s="23">
        <v>14509.747129589872</v>
      </c>
      <c r="C114" s="24">
        <f t="shared" si="8"/>
        <v>13190.674790571926</v>
      </c>
      <c r="D114" s="23">
        <v>25912.812000000002</v>
      </c>
      <c r="E114" s="23">
        <v>23507.4391</v>
      </c>
      <c r="F114" s="23">
        <v>15994.5368</v>
      </c>
      <c r="G114" s="23">
        <f t="shared" si="9"/>
        <v>21804.9293</v>
      </c>
      <c r="H114" s="25">
        <f t="shared" si="7"/>
        <v>0.66543426625968805</v>
      </c>
      <c r="I114" s="19"/>
      <c r="J114" s="23">
        <v>16640.442200000001</v>
      </c>
      <c r="K114" s="19"/>
    </row>
    <row r="115" spans="1:11" ht="14.25">
      <c r="A115" s="20">
        <v>1977</v>
      </c>
      <c r="B115" s="23">
        <v>14777.306011000048</v>
      </c>
      <c r="C115" s="24">
        <f t="shared" si="8"/>
        <v>13251.282348845827</v>
      </c>
      <c r="D115" s="23">
        <v>26673.102599999998</v>
      </c>
      <c r="E115" s="23">
        <v>24038.768899999999</v>
      </c>
      <c r="F115" s="23">
        <v>16486.143800000002</v>
      </c>
      <c r="G115" s="23">
        <f t="shared" si="9"/>
        <v>22399.338433333334</v>
      </c>
      <c r="H115" s="25">
        <f t="shared" si="7"/>
        <v>0.65972064554412724</v>
      </c>
      <c r="I115" s="19"/>
      <c r="J115" s="23">
        <v>16716.9005</v>
      </c>
      <c r="K115" s="19"/>
    </row>
    <row r="116" spans="1:11" ht="14.25">
      <c r="A116" s="20">
        <v>1978</v>
      </c>
      <c r="B116" s="23">
        <v>14888.966780545948</v>
      </c>
      <c r="C116" s="24">
        <f t="shared" si="8"/>
        <v>13361.961218275072</v>
      </c>
      <c r="D116" s="23">
        <v>27443.5726</v>
      </c>
      <c r="E116" s="23">
        <v>24576.429</v>
      </c>
      <c r="F116" s="23">
        <v>17036.048900000002</v>
      </c>
      <c r="G116" s="23">
        <f t="shared" si="9"/>
        <v>23018.683500000003</v>
      </c>
      <c r="H116" s="25">
        <f t="shared" ref="H116:H147" si="10">B116/G116</f>
        <v>0.64682095222978098</v>
      </c>
      <c r="I116" s="19"/>
      <c r="J116" s="23">
        <v>16856.525300000001</v>
      </c>
      <c r="K116" s="19"/>
    </row>
    <row r="117" spans="1:11" ht="14.25">
      <c r="A117" s="20">
        <v>1979</v>
      </c>
      <c r="B117" s="23">
        <v>14883.095015799818</v>
      </c>
      <c r="C117" s="24">
        <f t="shared" si="8"/>
        <v>13307.886437606776</v>
      </c>
      <c r="D117" s="23">
        <v>28300.229599999999</v>
      </c>
      <c r="E117" s="23">
        <v>25294.914499999999</v>
      </c>
      <c r="F117" s="23">
        <v>17027.594799999999</v>
      </c>
      <c r="G117" s="23">
        <f t="shared" si="9"/>
        <v>23540.912966666667</v>
      </c>
      <c r="H117" s="25">
        <f t="shared" si="10"/>
        <v>0.63222250712510175</v>
      </c>
      <c r="I117" s="19"/>
      <c r="J117" s="23">
        <v>16788.308300000001</v>
      </c>
      <c r="K117" s="19"/>
    </row>
    <row r="118" spans="1:11" ht="14.25">
      <c r="A118" s="20">
        <v>1980</v>
      </c>
      <c r="B118" s="23">
        <v>15362.968062998949</v>
      </c>
      <c r="C118" s="24">
        <f t="shared" si="8"/>
        <v>13660.851429497536</v>
      </c>
      <c r="D118" s="23">
        <v>28330.296999999999</v>
      </c>
      <c r="E118" s="23">
        <v>25409.0393</v>
      </c>
      <c r="F118" s="23">
        <v>16442.403200000001</v>
      </c>
      <c r="G118" s="23">
        <f t="shared" si="9"/>
        <v>23393.913166666665</v>
      </c>
      <c r="H118" s="25">
        <f t="shared" si="10"/>
        <v>0.65670792028454705</v>
      </c>
      <c r="I118" s="19"/>
      <c r="J118" s="23">
        <v>17233.584500000001</v>
      </c>
      <c r="K118" s="19"/>
    </row>
    <row r="119" spans="1:11" ht="14.25">
      <c r="A119" s="20">
        <v>1981</v>
      </c>
      <c r="B119" s="23">
        <v>15467.729937748012</v>
      </c>
      <c r="C119" s="24">
        <f t="shared" si="8"/>
        <v>13840.719019237216</v>
      </c>
      <c r="D119" s="23">
        <v>27980.1944</v>
      </c>
      <c r="E119" s="23">
        <v>25306.142500000002</v>
      </c>
      <c r="F119" s="23">
        <v>17147.948400000001</v>
      </c>
      <c r="G119" s="23">
        <f t="shared" si="9"/>
        <v>23478.095100000002</v>
      </c>
      <c r="H119" s="25">
        <f t="shared" si="10"/>
        <v>0.6588153711732776</v>
      </c>
      <c r="I119" s="19"/>
      <c r="J119" s="23">
        <v>17460.492999999999</v>
      </c>
      <c r="K119" s="19"/>
    </row>
    <row r="120" spans="1:11" ht="14.25">
      <c r="A120" s="20">
        <v>1982</v>
      </c>
      <c r="B120" s="23">
        <v>15609.537529907475</v>
      </c>
      <c r="C120" s="24">
        <f t="shared" si="8"/>
        <v>13683.658403814112</v>
      </c>
      <c r="D120" s="23">
        <v>27552.220700000002</v>
      </c>
      <c r="E120" s="23">
        <v>25481.6211</v>
      </c>
      <c r="F120" s="23">
        <v>17412.014899999998</v>
      </c>
      <c r="G120" s="23">
        <f t="shared" si="9"/>
        <v>23481.952233333333</v>
      </c>
      <c r="H120" s="25">
        <f t="shared" si="10"/>
        <v>0.66474615801957337</v>
      </c>
      <c r="I120" s="19"/>
      <c r="J120" s="23">
        <v>17262.356199999998</v>
      </c>
      <c r="K120" s="19"/>
    </row>
    <row r="121" spans="1:11" ht="14.25">
      <c r="A121" s="20">
        <v>1983</v>
      </c>
      <c r="B121" s="23">
        <v>15833.921054480787</v>
      </c>
      <c r="C121" s="24">
        <f t="shared" si="8"/>
        <v>14030.018562782227</v>
      </c>
      <c r="D121" s="23">
        <v>27942.7441</v>
      </c>
      <c r="E121" s="23">
        <v>25370.7559</v>
      </c>
      <c r="F121" s="23">
        <v>18167.2012</v>
      </c>
      <c r="G121" s="23">
        <f t="shared" si="9"/>
        <v>23826.900399999999</v>
      </c>
      <c r="H121" s="25">
        <f t="shared" si="10"/>
        <v>0.6645396920566633</v>
      </c>
      <c r="I121" s="19"/>
      <c r="J121" s="23">
        <v>17699.300200000001</v>
      </c>
      <c r="K121" s="19"/>
    </row>
    <row r="122" spans="1:11" ht="14.25">
      <c r="A122" s="20">
        <v>1984</v>
      </c>
      <c r="B122" s="23">
        <v>15838.435253604337</v>
      </c>
      <c r="C122" s="24">
        <f t="shared" si="8"/>
        <v>13964.119972272887</v>
      </c>
      <c r="D122" s="23">
        <v>28731.3802</v>
      </c>
      <c r="E122" s="23">
        <v>25475.961599999999</v>
      </c>
      <c r="F122" s="23">
        <v>18923.901600000001</v>
      </c>
      <c r="G122" s="23">
        <f t="shared" si="9"/>
        <v>24377.081133333329</v>
      </c>
      <c r="H122" s="25">
        <f t="shared" si="10"/>
        <v>0.64972648558595436</v>
      </c>
      <c r="I122" s="19"/>
      <c r="J122" s="23">
        <v>17616.167099999999</v>
      </c>
      <c r="K122" s="19"/>
    </row>
    <row r="123" spans="1:11" ht="14.25">
      <c r="A123" s="20">
        <v>1985</v>
      </c>
      <c r="B123" s="23">
        <v>16006.739059708731</v>
      </c>
      <c r="C123" s="24">
        <f t="shared" si="8"/>
        <v>13723.38942026424</v>
      </c>
      <c r="D123" s="23">
        <v>29267.6198</v>
      </c>
      <c r="E123" s="23">
        <v>25778.7837</v>
      </c>
      <c r="F123" s="23">
        <v>19113.9699</v>
      </c>
      <c r="G123" s="23">
        <f t="shared" si="9"/>
        <v>24720.124466666664</v>
      </c>
      <c r="H123" s="25">
        <f t="shared" si="10"/>
        <v>0.6475185463282227</v>
      </c>
      <c r="I123" s="19"/>
      <c r="J123" s="23">
        <v>17312.4781</v>
      </c>
      <c r="K123" s="19"/>
    </row>
    <row r="124" spans="1:11" ht="14.25">
      <c r="A124" s="20">
        <v>1986</v>
      </c>
      <c r="B124" s="23">
        <v>16215.153859745504</v>
      </c>
      <c r="C124" s="24">
        <f t="shared" si="8"/>
        <v>14058.081849610517</v>
      </c>
      <c r="D124" s="23">
        <v>29672.706699999999</v>
      </c>
      <c r="E124" s="23">
        <v>26245.8855</v>
      </c>
      <c r="F124" s="23">
        <v>19834.845099999999</v>
      </c>
      <c r="G124" s="23">
        <f t="shared" si="9"/>
        <v>25251.145766666665</v>
      </c>
      <c r="H124" s="25">
        <f t="shared" si="10"/>
        <v>0.64215517226749674</v>
      </c>
      <c r="I124" s="19"/>
      <c r="J124" s="23">
        <v>17734.7029</v>
      </c>
      <c r="K124" s="19"/>
    </row>
    <row r="125" spans="1:11" ht="14.25">
      <c r="A125" s="20">
        <v>1987</v>
      </c>
      <c r="B125" s="23">
        <v>15953.542493306251</v>
      </c>
      <c r="C125" s="24">
        <f t="shared" si="8"/>
        <v>14102.722139872665</v>
      </c>
      <c r="D125" s="23">
        <v>29721.7556</v>
      </c>
      <c r="E125" s="23">
        <v>26678.5563</v>
      </c>
      <c r="F125" s="23">
        <v>20261.781599999998</v>
      </c>
      <c r="G125" s="23">
        <f t="shared" si="9"/>
        <v>25554.031166666668</v>
      </c>
      <c r="H125" s="25">
        <f t="shared" si="10"/>
        <v>0.6243062939563313</v>
      </c>
      <c r="I125" s="19"/>
      <c r="J125" s="23">
        <v>17791.018</v>
      </c>
      <c r="K125" s="19"/>
    </row>
    <row r="126" spans="1:11" ht="14.25">
      <c r="A126" s="20">
        <v>1988</v>
      </c>
      <c r="B126" s="23">
        <v>16346.822733032537</v>
      </c>
      <c r="C126" s="24">
        <f t="shared" si="8"/>
        <v>14511.543953776554</v>
      </c>
      <c r="D126" s="23">
        <v>30676.052500000002</v>
      </c>
      <c r="E126" s="23">
        <v>27662.1495</v>
      </c>
      <c r="F126" s="23">
        <v>20788.4552</v>
      </c>
      <c r="G126" s="23">
        <f t="shared" si="9"/>
        <v>26375.5524</v>
      </c>
      <c r="H126" s="25">
        <f t="shared" si="10"/>
        <v>0.61977176762495167</v>
      </c>
      <c r="I126" s="23"/>
      <c r="J126" s="23">
        <v>18306.759300000002</v>
      </c>
      <c r="K126" s="19"/>
    </row>
    <row r="127" spans="1:11" ht="14.25">
      <c r="A127" s="20">
        <v>1989</v>
      </c>
      <c r="B127" s="23">
        <v>16431.549516602412</v>
      </c>
      <c r="C127" s="24">
        <f t="shared" si="8"/>
        <v>14720.136486814668</v>
      </c>
      <c r="D127" s="23">
        <v>31353.031999999999</v>
      </c>
      <c r="E127" s="23">
        <v>28531.7287</v>
      </c>
      <c r="F127" s="23">
        <v>21442.963400000001</v>
      </c>
      <c r="G127" s="23">
        <f t="shared" si="9"/>
        <v>27109.241366666665</v>
      </c>
      <c r="H127" s="25">
        <f t="shared" si="10"/>
        <v>0.60612354637140575</v>
      </c>
      <c r="I127" s="23">
        <v>19510.660899999999</v>
      </c>
      <c r="J127" s="23">
        <v>18569.905200000001</v>
      </c>
      <c r="K127" s="19"/>
    </row>
    <row r="128" spans="1:11" ht="14.25">
      <c r="A128" s="20">
        <v>1990</v>
      </c>
      <c r="B128" s="23">
        <v>15991.692623971583</v>
      </c>
      <c r="C128" s="24">
        <f>B128*J128/I128</f>
        <v>14534.048200639016</v>
      </c>
      <c r="D128" s="23">
        <v>32271.812300000001</v>
      </c>
      <c r="E128" s="23">
        <v>28974.398499999999</v>
      </c>
      <c r="F128" s="23">
        <v>21577.4699</v>
      </c>
      <c r="G128" s="23">
        <f t="shared" si="9"/>
        <v>27607.893566666666</v>
      </c>
      <c r="H128" s="25">
        <f t="shared" si="10"/>
        <v>0.57924349010384846</v>
      </c>
      <c r="I128" s="23">
        <v>20174.0124</v>
      </c>
      <c r="J128" s="23">
        <v>18335.149099999999</v>
      </c>
      <c r="K128" s="19"/>
    </row>
    <row r="129" spans="1:11" ht="14.25">
      <c r="A129" s="20">
        <v>1991</v>
      </c>
      <c r="B129" s="23">
        <v>16787.694249985987</v>
      </c>
      <c r="C129" s="23"/>
      <c r="D129" s="23">
        <v>29283.787799999998</v>
      </c>
      <c r="E129" s="23">
        <v>28846.287799999998</v>
      </c>
      <c r="F129" s="23">
        <v>21660.150699999998</v>
      </c>
      <c r="G129" s="23">
        <f t="shared" si="9"/>
        <v>26596.742099999999</v>
      </c>
      <c r="H129" s="25">
        <f t="shared" si="10"/>
        <v>0.63119363216993363</v>
      </c>
      <c r="I129" s="23">
        <v>17724.287199999999</v>
      </c>
      <c r="J129" s="19"/>
      <c r="K129" s="19"/>
    </row>
    <row r="130" spans="1:11" ht="14.25">
      <c r="A130" s="20">
        <v>1992</v>
      </c>
      <c r="B130" s="23">
        <v>14373.060832312109</v>
      </c>
      <c r="C130" s="23"/>
      <c r="D130" s="23">
        <v>29520.629300000001</v>
      </c>
      <c r="E130" s="23">
        <v>29080.831399999999</v>
      </c>
      <c r="F130" s="23">
        <v>21898.576799999999</v>
      </c>
      <c r="G130" s="23">
        <f t="shared" si="9"/>
        <v>26833.345833333329</v>
      </c>
      <c r="H130" s="25">
        <f t="shared" si="10"/>
        <v>0.53564176907291916</v>
      </c>
      <c r="I130" s="23">
        <v>14661.934999999999</v>
      </c>
      <c r="J130" s="19"/>
      <c r="K130" s="19"/>
    </row>
    <row r="131" spans="1:11" ht="14.25">
      <c r="A131" s="20">
        <v>1993</v>
      </c>
      <c r="B131" s="23">
        <v>13634.628687494136</v>
      </c>
      <c r="C131" s="23"/>
      <c r="D131" s="23">
        <v>28750.038199999999</v>
      </c>
      <c r="E131" s="23">
        <v>28626.9918</v>
      </c>
      <c r="F131" s="23">
        <v>22297.9094</v>
      </c>
      <c r="G131" s="23">
        <f t="shared" si="9"/>
        <v>26558.313133333333</v>
      </c>
      <c r="H131" s="25">
        <f t="shared" si="10"/>
        <v>0.51338458956496436</v>
      </c>
      <c r="I131" s="23">
        <v>12994.543100000001</v>
      </c>
      <c r="J131" s="19"/>
      <c r="K131" s="19"/>
    </row>
    <row r="132" spans="1:11" ht="14.25">
      <c r="A132" s="20">
        <v>1994</v>
      </c>
      <c r="B132" s="23">
        <v>11981.563827368322</v>
      </c>
      <c r="C132" s="23"/>
      <c r="D132" s="23">
        <v>29237.6774</v>
      </c>
      <c r="E132" s="23">
        <v>28984.999199999998</v>
      </c>
      <c r="F132" s="23">
        <v>23134.5609</v>
      </c>
      <c r="G132" s="23">
        <f t="shared" si="9"/>
        <v>27119.079166666666</v>
      </c>
      <c r="H132" s="25">
        <f t="shared" si="10"/>
        <v>0.44181307756553267</v>
      </c>
      <c r="I132" s="23">
        <v>10807.210999999999</v>
      </c>
      <c r="J132" s="19"/>
      <c r="K132" s="19"/>
    </row>
    <row r="133" spans="1:11" ht="14.25">
      <c r="A133" s="20">
        <v>1995</v>
      </c>
      <c r="B133" s="23">
        <v>10897.724543718023</v>
      </c>
      <c r="C133" s="23"/>
      <c r="D133" s="23">
        <v>29546.658899999999</v>
      </c>
      <c r="E133" s="23">
        <v>29415.353899999998</v>
      </c>
      <c r="F133" s="23">
        <v>24197.331099999999</v>
      </c>
      <c r="G133" s="23">
        <f t="shared" si="9"/>
        <v>27719.781299999999</v>
      </c>
      <c r="H133" s="25">
        <f t="shared" si="10"/>
        <v>0.393138907763245</v>
      </c>
      <c r="I133" s="23">
        <v>10861.9503</v>
      </c>
      <c r="J133" s="19"/>
      <c r="K133" s="19"/>
    </row>
    <row r="134" spans="1:11" ht="14.25">
      <c r="A134" s="20">
        <v>1996</v>
      </c>
      <c r="B134" s="23">
        <v>12073.752181907166</v>
      </c>
      <c r="C134" s="23"/>
      <c r="D134" s="23">
        <v>29727.409199999998</v>
      </c>
      <c r="E134" s="23">
        <v>29743.4552</v>
      </c>
      <c r="F134" s="23">
        <v>24479.923900000002</v>
      </c>
      <c r="G134" s="23">
        <f t="shared" si="9"/>
        <v>27983.596099999999</v>
      </c>
      <c r="H134" s="25">
        <f t="shared" si="10"/>
        <v>0.43145820639925425</v>
      </c>
      <c r="I134" s="23">
        <v>11170.820299999999</v>
      </c>
      <c r="J134" s="19"/>
      <c r="K134" s="19"/>
    </row>
    <row r="135" spans="1:11" ht="14.25">
      <c r="A135" s="20">
        <v>1997</v>
      </c>
      <c r="B135" s="23">
        <v>12364.33064557388</v>
      </c>
      <c r="C135" s="23"/>
      <c r="D135" s="23">
        <v>30110.316900000002</v>
      </c>
      <c r="E135" s="23">
        <v>30400.957699999999</v>
      </c>
      <c r="F135" s="23">
        <v>25517.6162</v>
      </c>
      <c r="G135" s="23">
        <f t="shared" si="9"/>
        <v>28676.296933333335</v>
      </c>
      <c r="H135" s="25">
        <f t="shared" si="10"/>
        <v>0.43116901301163396</v>
      </c>
      <c r="I135" s="23">
        <v>11344.4023</v>
      </c>
      <c r="J135" s="19"/>
      <c r="K135" s="19"/>
    </row>
    <row r="136" spans="1:11" ht="14.25">
      <c r="A136" s="20">
        <v>1998</v>
      </c>
      <c r="B136" s="23">
        <v>11476.021198935261</v>
      </c>
      <c r="C136" s="23"/>
      <c r="D136" s="23">
        <v>30552.068899999998</v>
      </c>
      <c r="E136" s="23">
        <v>31363.734799999998</v>
      </c>
      <c r="F136" s="23">
        <v>26913.135399999999</v>
      </c>
      <c r="G136" s="23">
        <f t="shared" ref="G136:G154" si="11">AVERAGE(D136:F136)</f>
        <v>29609.646366666664</v>
      </c>
      <c r="H136" s="25">
        <f t="shared" si="10"/>
        <v>0.38757711108142445</v>
      </c>
      <c r="I136" s="23">
        <v>10675.662899999999</v>
      </c>
      <c r="J136" s="19"/>
      <c r="K136" s="19"/>
    </row>
    <row r="137" spans="1:11" ht="14.25">
      <c r="A137" s="20">
        <v>1999</v>
      </c>
      <c r="B137" s="23">
        <v>13027.963907280257</v>
      </c>
      <c r="C137" s="23"/>
      <c r="D137" s="23">
        <v>30979.478800000001</v>
      </c>
      <c r="E137" s="23">
        <v>32480.352699999999</v>
      </c>
      <c r="F137" s="23">
        <v>28524.05</v>
      </c>
      <c r="G137" s="23">
        <f t="shared" si="11"/>
        <v>30661.293833333333</v>
      </c>
      <c r="H137" s="25">
        <f t="shared" si="10"/>
        <v>0.42489935284847452</v>
      </c>
      <c r="I137" s="23">
        <v>12109.638000000001</v>
      </c>
      <c r="J137" s="19"/>
      <c r="K137" s="19"/>
    </row>
    <row r="138" spans="1:11" ht="14.25">
      <c r="A138" s="20">
        <v>2000</v>
      </c>
      <c r="B138" s="23">
        <v>14863.311362530201</v>
      </c>
      <c r="C138" s="23"/>
      <c r="D138" s="23">
        <v>31677.046300000002</v>
      </c>
      <c r="E138" s="23">
        <v>33298.804499999998</v>
      </c>
      <c r="F138" s="23">
        <v>28795.608100000001</v>
      </c>
      <c r="G138" s="23">
        <f t="shared" si="11"/>
        <v>31257.152966666665</v>
      </c>
      <c r="H138" s="25">
        <f t="shared" si="10"/>
        <v>0.47551712014145281</v>
      </c>
      <c r="I138" s="23">
        <v>13392.0862</v>
      </c>
      <c r="J138" s="19"/>
      <c r="K138" s="19"/>
    </row>
    <row r="139" spans="1:11" ht="14.25">
      <c r="A139" s="20">
        <v>2001</v>
      </c>
      <c r="B139" s="23">
        <v>15863.511998409725</v>
      </c>
      <c r="C139" s="23"/>
      <c r="D139" s="23">
        <v>31921.327600000001</v>
      </c>
      <c r="E139" s="23">
        <v>33458.944600000003</v>
      </c>
      <c r="F139" s="23">
        <v>29793.863399999998</v>
      </c>
      <c r="G139" s="23">
        <f t="shared" si="11"/>
        <v>31724.711866666668</v>
      </c>
      <c r="H139" s="25">
        <f t="shared" si="10"/>
        <v>0.50003644052249396</v>
      </c>
      <c r="I139" s="23">
        <v>14212.311799999999</v>
      </c>
      <c r="J139" s="19"/>
      <c r="K139" s="19"/>
    </row>
    <row r="140" spans="1:11" ht="14.25">
      <c r="A140" s="20">
        <v>2002</v>
      </c>
      <c r="B140" s="23">
        <v>16558.84537054698</v>
      </c>
      <c r="C140" s="23"/>
      <c r="D140" s="23">
        <v>31719.790700000001</v>
      </c>
      <c r="E140" s="23">
        <v>33062.399299999997</v>
      </c>
      <c r="F140" s="23">
        <v>30507.843499999999</v>
      </c>
      <c r="G140" s="23">
        <f t="shared" si="11"/>
        <v>31763.344500000003</v>
      </c>
      <c r="H140" s="25">
        <f t="shared" si="10"/>
        <v>0.52131932676506965</v>
      </c>
      <c r="I140" s="23">
        <v>14795.121300000001</v>
      </c>
      <c r="J140" s="19"/>
      <c r="K140" s="19"/>
    </row>
    <row r="141" spans="1:11" ht="14.25">
      <c r="A141" s="20">
        <v>2003</v>
      </c>
      <c r="B141" s="23">
        <v>17608.318383730359</v>
      </c>
      <c r="C141" s="23"/>
      <c r="D141" s="23">
        <v>31663.215100000001</v>
      </c>
      <c r="E141" s="23">
        <v>33158.095099999999</v>
      </c>
      <c r="F141" s="23">
        <v>31568.821899999999</v>
      </c>
      <c r="G141" s="23">
        <f t="shared" si="11"/>
        <v>32130.044033333335</v>
      </c>
      <c r="H141" s="25">
        <f t="shared" si="10"/>
        <v>0.54803281207652865</v>
      </c>
      <c r="I141" s="23">
        <v>15562.1363</v>
      </c>
      <c r="J141" s="19"/>
      <c r="K141" s="19"/>
    </row>
    <row r="142" spans="1:11" ht="14.25">
      <c r="A142" s="20">
        <v>2004</v>
      </c>
      <c r="B142" s="23">
        <v>19185.671696333113</v>
      </c>
      <c r="C142" s="23"/>
      <c r="D142" s="23">
        <v>32632.8285</v>
      </c>
      <c r="E142" s="23">
        <v>33801.459000000003</v>
      </c>
      <c r="F142" s="23">
        <v>32344.303899999999</v>
      </c>
      <c r="G142" s="23">
        <f t="shared" si="11"/>
        <v>32926.197133333335</v>
      </c>
      <c r="H142" s="25">
        <f t="shared" si="10"/>
        <v>0.58268714175042724</v>
      </c>
      <c r="I142" s="23">
        <v>16930.100600000002</v>
      </c>
      <c r="J142" s="19"/>
      <c r="K142" s="19"/>
    </row>
    <row r="143" spans="1:11" ht="14.25">
      <c r="A143" s="20">
        <v>2005</v>
      </c>
      <c r="B143" s="23">
        <v>20354.932899850726</v>
      </c>
      <c r="C143" s="23"/>
      <c r="D143" s="23">
        <v>32841.228000000003</v>
      </c>
      <c r="E143" s="23">
        <v>34145.856899999999</v>
      </c>
      <c r="F143" s="23">
        <v>32818.027399999999</v>
      </c>
      <c r="G143" s="23">
        <f t="shared" si="11"/>
        <v>33268.370766666667</v>
      </c>
      <c r="H143" s="25">
        <f t="shared" si="10"/>
        <v>0.61184038865664581</v>
      </c>
      <c r="I143" s="23">
        <v>17911.974300000002</v>
      </c>
      <c r="J143" s="19"/>
      <c r="K143" s="19"/>
    </row>
    <row r="144" spans="1:11" ht="14.25">
      <c r="A144" s="20">
        <v>2006</v>
      </c>
      <c r="B144" s="23">
        <v>22020.883958827879</v>
      </c>
      <c r="C144" s="23"/>
      <c r="D144" s="23">
        <v>34411.499400000001</v>
      </c>
      <c r="E144" s="23">
        <v>34785.617599999998</v>
      </c>
      <c r="F144" s="23">
        <v>33187.432000000001</v>
      </c>
      <c r="G144" s="23">
        <f t="shared" si="11"/>
        <v>34128.182999999997</v>
      </c>
      <c r="H144" s="25">
        <f t="shared" si="10"/>
        <v>0.64524044420495164</v>
      </c>
      <c r="I144" s="23">
        <v>19106.062999999998</v>
      </c>
      <c r="J144" s="19"/>
      <c r="K144" s="19"/>
    </row>
    <row r="145" spans="1:11" ht="14.25">
      <c r="A145" s="20">
        <v>2007</v>
      </c>
      <c r="B145" s="23">
        <v>23983.623343163632</v>
      </c>
      <c r="C145" s="23"/>
      <c r="D145" s="23">
        <v>35311.638700000003</v>
      </c>
      <c r="E145" s="23">
        <v>35251.719499999999</v>
      </c>
      <c r="F145" s="23">
        <v>33441.8586</v>
      </c>
      <c r="G145" s="23">
        <f t="shared" si="11"/>
        <v>34668.405599999998</v>
      </c>
      <c r="H145" s="25">
        <f t="shared" si="10"/>
        <v>0.69180058696335411</v>
      </c>
      <c r="I145" s="23">
        <v>20792.417000000001</v>
      </c>
      <c r="J145" s="19"/>
      <c r="K145" s="19"/>
    </row>
    <row r="146" spans="1:11" ht="14.25">
      <c r="A146" s="20">
        <v>2008</v>
      </c>
      <c r="B146" s="23">
        <v>24951.013639024139</v>
      </c>
      <c r="C146" s="23"/>
      <c r="D146" s="23">
        <v>35281.467299999997</v>
      </c>
      <c r="E146" s="23">
        <v>34761.089200000002</v>
      </c>
      <c r="F146" s="23">
        <v>34370.892800000001</v>
      </c>
      <c r="G146" s="23">
        <f t="shared" si="11"/>
        <v>34804.483100000005</v>
      </c>
      <c r="H146" s="25">
        <f t="shared" si="10"/>
        <v>0.71689079729571203</v>
      </c>
      <c r="I146" s="23">
        <v>21749.783899999999</v>
      </c>
      <c r="J146" s="19"/>
      <c r="K146" s="19"/>
    </row>
    <row r="147" spans="1:11" ht="14.25">
      <c r="A147" s="20">
        <v>2009</v>
      </c>
      <c r="B147" s="23">
        <v>22532.922315232587</v>
      </c>
      <c r="C147" s="23"/>
      <c r="D147" s="23">
        <v>33202.925300000003</v>
      </c>
      <c r="E147" s="23">
        <v>33334.557200000003</v>
      </c>
      <c r="F147" s="23">
        <v>34561.068500000001</v>
      </c>
      <c r="G147" s="23">
        <f t="shared" si="11"/>
        <v>33699.517</v>
      </c>
      <c r="H147" s="25">
        <f t="shared" si="10"/>
        <v>0.66864229286231569</v>
      </c>
      <c r="I147" s="23">
        <v>19720.294999999998</v>
      </c>
      <c r="J147" s="19"/>
      <c r="K147" s="19"/>
    </row>
    <row r="148" spans="1:11" ht="14.25">
      <c r="A148" s="20">
        <v>2010</v>
      </c>
      <c r="B148" s="23">
        <v>23605.245813873349</v>
      </c>
      <c r="C148" s="23"/>
      <c r="D148" s="23">
        <v>34402.553599999999</v>
      </c>
      <c r="E148" s="23">
        <v>33790.671000000002</v>
      </c>
      <c r="F148" s="23">
        <v>31682.6453</v>
      </c>
      <c r="G148" s="23">
        <f t="shared" si="11"/>
        <v>33291.956633333335</v>
      </c>
      <c r="H148" s="25">
        <f t="shared" ref="H148:H154" si="12">B148/G148</f>
        <v>0.70903750337818128</v>
      </c>
      <c r="I148" s="23">
        <v>20727.6911</v>
      </c>
      <c r="J148" s="19"/>
      <c r="K148" s="19"/>
    </row>
    <row r="149" spans="1:11" ht="14.25">
      <c r="A149" s="20">
        <v>2011</v>
      </c>
      <c r="B149" s="23">
        <v>23661.764395687474</v>
      </c>
      <c r="C149" s="23"/>
      <c r="D149" s="23">
        <v>35226.770499999999</v>
      </c>
      <c r="E149" s="23">
        <v>32702.6139</v>
      </c>
      <c r="F149" s="23">
        <v>32145.889800000001</v>
      </c>
      <c r="G149" s="23">
        <f t="shared" si="11"/>
        <v>33358.424733333333</v>
      </c>
      <c r="H149" s="25">
        <f t="shared" si="12"/>
        <v>0.70931899766968032</v>
      </c>
      <c r="I149" s="23">
        <v>22199.8675</v>
      </c>
      <c r="J149" s="19"/>
      <c r="K149" s="19"/>
    </row>
    <row r="150" spans="1:11" ht="14.25">
      <c r="A150" s="20">
        <v>2012</v>
      </c>
      <c r="B150" s="23">
        <v>24215.98126083842</v>
      </c>
      <c r="C150" s="23"/>
      <c r="D150" s="23">
        <v>34582.193200000002</v>
      </c>
      <c r="E150" s="23">
        <v>32092.573799999998</v>
      </c>
      <c r="F150" s="23">
        <v>31026.195</v>
      </c>
      <c r="G150" s="23">
        <f t="shared" si="11"/>
        <v>32566.987333333334</v>
      </c>
      <c r="H150" s="25">
        <f t="shared" si="12"/>
        <v>0.74357449809465803</v>
      </c>
      <c r="I150" s="23">
        <v>22952.753100000002</v>
      </c>
      <c r="J150" s="19"/>
      <c r="K150" s="19"/>
    </row>
    <row r="151" spans="1:11" ht="14.25">
      <c r="A151" s="20">
        <v>2013</v>
      </c>
      <c r="B151" s="23">
        <v>24202.460165842916</v>
      </c>
      <c r="C151" s="23"/>
      <c r="D151" s="23">
        <v>34550.598899999997</v>
      </c>
      <c r="E151" s="23">
        <v>32173.227500000001</v>
      </c>
      <c r="F151" s="23">
        <v>31286.1132</v>
      </c>
      <c r="G151" s="23">
        <f t="shared" si="11"/>
        <v>32669.979866666661</v>
      </c>
      <c r="H151" s="25">
        <f t="shared" si="12"/>
        <v>0.74081650079425987</v>
      </c>
      <c r="I151" s="23">
        <v>22934.930199999999</v>
      </c>
      <c r="J151" s="19"/>
      <c r="K151" s="19"/>
    </row>
    <row r="152" spans="1:11" ht="14.25">
      <c r="A152" s="20">
        <v>2014</v>
      </c>
      <c r="B152" s="23">
        <f>I152</f>
        <v>23754.6325</v>
      </c>
      <c r="C152" s="23"/>
      <c r="D152" s="23">
        <v>34939.735399999998</v>
      </c>
      <c r="E152" s="23">
        <v>32179.390500000001</v>
      </c>
      <c r="F152" s="23">
        <v>31720.388999999999</v>
      </c>
      <c r="G152" s="23">
        <f t="shared" si="11"/>
        <v>32946.504966666667</v>
      </c>
      <c r="H152" s="25">
        <f t="shared" si="12"/>
        <v>0.72100614386969231</v>
      </c>
      <c r="I152" s="23">
        <v>23754.6325</v>
      </c>
      <c r="J152" s="19"/>
      <c r="K152" s="19"/>
    </row>
    <row r="153" spans="1:11" ht="14.25">
      <c r="A153" s="20">
        <v>2015</v>
      </c>
      <c r="B153" s="23">
        <f>I153</f>
        <v>23118.6986</v>
      </c>
      <c r="C153" s="23"/>
      <c r="D153" s="23">
        <v>35663.489600000001</v>
      </c>
      <c r="E153" s="23">
        <v>32772.4323</v>
      </c>
      <c r="F153" s="23">
        <v>32273.423999999999</v>
      </c>
      <c r="G153" s="23">
        <f t="shared" si="11"/>
        <v>33569.781966666669</v>
      </c>
      <c r="H153" s="25">
        <f t="shared" si="12"/>
        <v>0.68867586399446568</v>
      </c>
      <c r="I153" s="23">
        <v>23118.6986</v>
      </c>
      <c r="J153" s="19"/>
      <c r="K153" s="19"/>
    </row>
    <row r="154" spans="1:11" ht="14.25">
      <c r="A154" s="20">
        <v>2016</v>
      </c>
      <c r="B154" s="23">
        <f>I154</f>
        <v>23181.099900000001</v>
      </c>
      <c r="C154" s="23"/>
      <c r="D154" s="23">
        <v>36193.670700000002</v>
      </c>
      <c r="E154" s="23">
        <v>33111.488899999997</v>
      </c>
      <c r="F154" s="23">
        <v>32725.666000000001</v>
      </c>
      <c r="G154" s="23">
        <f t="shared" si="11"/>
        <v>34010.275199999996</v>
      </c>
      <c r="H154" s="25">
        <f t="shared" si="12"/>
        <v>0.6815910710419657</v>
      </c>
      <c r="I154" s="23">
        <v>23181.099900000001</v>
      </c>
      <c r="J154" s="19"/>
      <c r="K154" s="19"/>
    </row>
  </sheetData>
  <mergeCells count="11">
    <mergeCell ref="F6:F7"/>
    <mergeCell ref="G6:G7"/>
    <mergeCell ref="K5:K6"/>
    <mergeCell ref="B3:K4"/>
    <mergeCell ref="B5:G5"/>
    <mergeCell ref="H5:H7"/>
    <mergeCell ref="I5:J5"/>
    <mergeCell ref="B6:B7"/>
    <mergeCell ref="C6:C7"/>
    <mergeCell ref="D6:D7"/>
    <mergeCell ref="E6:E7"/>
  </mergeCells>
  <phoneticPr fontId="101" type="noConversion"/>
  <pageMargins left="0.75" right="0.75" top="1" bottom="1" header="0.5" footer="0.5"/>
  <pageSetup paperSize="9" orientation="portrait"/>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A1:BB138"/>
  <sheetViews>
    <sheetView workbookViewId="0">
      <pane xSplit="1" ySplit="4" topLeftCell="B5" activePane="bottomRight" state="frozen"/>
      <selection pane="topRight" activeCell="B1" sqref="B1"/>
      <selection pane="bottomLeft" activeCell="A5" sqref="A5"/>
      <selection pane="bottomRight" activeCell="AQ120" sqref="AQ120"/>
    </sheetView>
  </sheetViews>
  <sheetFormatPr defaultColWidth="11.42578125" defaultRowHeight="15"/>
  <cols>
    <col min="4" max="4" width="11.7109375" bestFit="1" customWidth="1"/>
    <col min="6" max="6" width="11.7109375" bestFit="1" customWidth="1"/>
    <col min="7" max="10" width="11.7109375" style="176" customWidth="1"/>
    <col min="12" max="12" width="11.7109375" bestFit="1" customWidth="1"/>
    <col min="13" max="13" width="12.140625" bestFit="1" customWidth="1"/>
    <col min="14" max="14" width="13.85546875" bestFit="1" customWidth="1"/>
    <col min="15" max="15" width="13.28515625" style="181" customWidth="1"/>
    <col min="16" max="16" width="13.28515625" style="180" customWidth="1"/>
    <col min="17" max="17" width="14.140625" style="180" customWidth="1"/>
    <col min="20" max="20" width="11.42578125" style="180"/>
    <col min="21" max="21" width="14.42578125" style="181" customWidth="1"/>
    <col min="22" max="23" width="14.42578125" customWidth="1"/>
    <col min="24" max="25" width="12.7109375" customWidth="1"/>
    <col min="26" max="26" width="13.85546875" customWidth="1"/>
    <col min="27" max="27" width="11.42578125" style="181"/>
    <col min="37" max="37" width="11.42578125" style="181"/>
    <col min="43" max="43" width="11.140625" style="181" bestFit="1" customWidth="1"/>
    <col min="44" max="45" width="11.42578125" style="180"/>
    <col min="49" max="49" width="11.42578125" style="186"/>
  </cols>
  <sheetData>
    <row r="1" spans="1:54" ht="18">
      <c r="A1" s="131" t="s">
        <v>234</v>
      </c>
      <c r="B1" s="131"/>
      <c r="V1" s="180"/>
      <c r="W1" s="180"/>
    </row>
    <row r="2" spans="1:54">
      <c r="V2" s="180"/>
      <c r="W2" s="180"/>
    </row>
    <row r="3" spans="1:54" ht="15.75">
      <c r="C3" s="358">
        <v>1905</v>
      </c>
      <c r="D3" s="358"/>
      <c r="E3" s="358">
        <v>1956</v>
      </c>
      <c r="F3" s="358"/>
      <c r="G3" s="360">
        <v>1976</v>
      </c>
      <c r="H3" s="360"/>
      <c r="I3" s="360">
        <v>1980</v>
      </c>
      <c r="J3" s="360"/>
      <c r="K3" s="358">
        <v>1989</v>
      </c>
      <c r="L3" s="358"/>
      <c r="M3" s="358">
        <v>2016</v>
      </c>
      <c r="N3" s="358"/>
      <c r="O3" s="358" t="s">
        <v>235</v>
      </c>
      <c r="P3" s="358"/>
      <c r="Q3" s="358"/>
      <c r="R3" s="358" t="s">
        <v>236</v>
      </c>
      <c r="S3" s="358"/>
      <c r="T3" s="358"/>
      <c r="U3" s="358" t="s">
        <v>238</v>
      </c>
      <c r="V3" s="358"/>
      <c r="W3" s="358"/>
      <c r="X3" s="358" t="s">
        <v>237</v>
      </c>
      <c r="Y3" s="358"/>
      <c r="Z3" s="358"/>
      <c r="AA3" s="184">
        <v>1905</v>
      </c>
      <c r="AB3" s="133">
        <v>1956</v>
      </c>
      <c r="AC3" s="133">
        <v>1989</v>
      </c>
      <c r="AD3" s="133">
        <v>2016</v>
      </c>
      <c r="AE3" s="358" t="s">
        <v>341</v>
      </c>
      <c r="AF3" s="358"/>
      <c r="AG3" s="358"/>
      <c r="AH3" s="358" t="s">
        <v>342</v>
      </c>
      <c r="AI3" s="358"/>
      <c r="AJ3" s="358"/>
      <c r="AK3" s="358" t="s">
        <v>343</v>
      </c>
      <c r="AL3" s="358"/>
      <c r="AM3" s="358"/>
      <c r="AN3" s="358" t="s">
        <v>344</v>
      </c>
      <c r="AO3" s="358"/>
      <c r="AP3" s="358"/>
      <c r="AQ3" s="358" t="s">
        <v>440</v>
      </c>
      <c r="AR3" s="358"/>
      <c r="AS3" s="358"/>
      <c r="AT3" s="358" t="s">
        <v>441</v>
      </c>
      <c r="AU3" s="358"/>
      <c r="AV3" s="358"/>
      <c r="AW3" s="358" t="s">
        <v>442</v>
      </c>
      <c r="AX3" s="358"/>
      <c r="AY3" s="358"/>
      <c r="AZ3" s="358" t="s">
        <v>443</v>
      </c>
      <c r="BA3" s="358"/>
      <c r="BB3" s="358"/>
    </row>
    <row r="4" spans="1:54">
      <c r="A4" s="130" t="s">
        <v>231</v>
      </c>
      <c r="B4" s="130" t="s">
        <v>231</v>
      </c>
      <c r="C4" s="130" t="s">
        <v>232</v>
      </c>
      <c r="D4" s="130" t="s">
        <v>233</v>
      </c>
      <c r="E4" s="130" t="s">
        <v>232</v>
      </c>
      <c r="F4" s="130" t="s">
        <v>233</v>
      </c>
      <c r="G4" s="177" t="s">
        <v>232</v>
      </c>
      <c r="H4" s="177" t="s">
        <v>233</v>
      </c>
      <c r="I4" s="177" t="s">
        <v>232</v>
      </c>
      <c r="J4" s="177" t="s">
        <v>233</v>
      </c>
      <c r="K4" s="130" t="s">
        <v>232</v>
      </c>
      <c r="L4" s="130" t="s">
        <v>233</v>
      </c>
      <c r="M4" s="130" t="s">
        <v>232</v>
      </c>
      <c r="N4" s="130" t="s">
        <v>233</v>
      </c>
      <c r="O4" s="182" t="s">
        <v>232</v>
      </c>
      <c r="P4" s="130" t="s">
        <v>340</v>
      </c>
      <c r="Q4" s="130" t="s">
        <v>233</v>
      </c>
      <c r="R4" s="130" t="s">
        <v>232</v>
      </c>
      <c r="S4" s="130" t="s">
        <v>340</v>
      </c>
      <c r="T4" s="130" t="s">
        <v>233</v>
      </c>
      <c r="U4" s="182" t="s">
        <v>232</v>
      </c>
      <c r="V4" s="130" t="s">
        <v>340</v>
      </c>
      <c r="W4" s="130" t="s">
        <v>233</v>
      </c>
      <c r="X4" s="130" t="s">
        <v>232</v>
      </c>
      <c r="Y4" s="130" t="s">
        <v>340</v>
      </c>
      <c r="Z4" s="130" t="s">
        <v>233</v>
      </c>
      <c r="AA4" s="359" t="s">
        <v>239</v>
      </c>
      <c r="AB4" s="359"/>
      <c r="AC4" s="359"/>
      <c r="AD4" s="359"/>
      <c r="AE4" s="130" t="s">
        <v>232</v>
      </c>
      <c r="AF4" s="130" t="s">
        <v>340</v>
      </c>
      <c r="AG4" s="130" t="s">
        <v>233</v>
      </c>
      <c r="AH4" s="130" t="s">
        <v>232</v>
      </c>
      <c r="AI4" s="130" t="s">
        <v>340</v>
      </c>
      <c r="AJ4" s="130" t="s">
        <v>233</v>
      </c>
      <c r="AK4" s="182" t="s">
        <v>232</v>
      </c>
      <c r="AL4" s="130" t="s">
        <v>340</v>
      </c>
      <c r="AM4" s="130" t="s">
        <v>233</v>
      </c>
      <c r="AN4" s="130" t="s">
        <v>232</v>
      </c>
      <c r="AO4" s="130" t="s">
        <v>340</v>
      </c>
      <c r="AP4" s="130" t="s">
        <v>233</v>
      </c>
      <c r="AQ4" s="130" t="s">
        <v>232</v>
      </c>
      <c r="AR4" s="130" t="s">
        <v>340</v>
      </c>
      <c r="AS4" s="130" t="s">
        <v>233</v>
      </c>
      <c r="AT4" s="130" t="s">
        <v>232</v>
      </c>
      <c r="AU4" s="130" t="s">
        <v>340</v>
      </c>
      <c r="AV4" s="130" t="s">
        <v>233</v>
      </c>
      <c r="AW4" s="130" t="s">
        <v>232</v>
      </c>
      <c r="AX4" s="130" t="s">
        <v>340</v>
      </c>
      <c r="AY4" s="130" t="s">
        <v>233</v>
      </c>
      <c r="AZ4" s="130" t="s">
        <v>232</v>
      </c>
      <c r="BA4" s="130" t="s">
        <v>340</v>
      </c>
      <c r="BB4" s="130" t="s">
        <v>233</v>
      </c>
    </row>
    <row r="5" spans="1:54">
      <c r="A5" s="142" t="s">
        <v>320</v>
      </c>
      <c r="B5" s="142">
        <v>0</v>
      </c>
      <c r="C5" s="19">
        <f>'[12]Russia, 1905'!$H2</f>
        <v>1.1436045031305782</v>
      </c>
      <c r="D5" s="19">
        <f>'[12]Russia, 1905'!$I2</f>
        <v>1.2437915765502855E-2</v>
      </c>
      <c r="E5" s="19">
        <f>'[12]Russia, 1956'!$H2</f>
        <v>1.1436304445918395</v>
      </c>
      <c r="F5" s="19">
        <f>'[12]Russia, 1956'!$I2</f>
        <v>2.1504030583493504E-2</v>
      </c>
      <c r="G5" s="178">
        <f>'[13]Russia, 1976'!H2</f>
        <v>2.256437394532405</v>
      </c>
      <c r="H5" s="178">
        <f>'[13]Russia, 1976'!I2</f>
        <v>1.8635279441035883E-2</v>
      </c>
      <c r="I5" s="178">
        <f>'[13]Russia, 1980'!H2</f>
        <v>2.5570655473791972</v>
      </c>
      <c r="J5" s="178">
        <f>'[13]Russia, 1980'!I2</f>
        <v>3.1742162391129938E-3</v>
      </c>
      <c r="K5" s="19">
        <f>'[12]Russia, 1989'!$H2</f>
        <v>3.5367918494212405</v>
      </c>
      <c r="L5" s="19">
        <f>'[12]Russia, 1989'!$I2</f>
        <v>2.0494070788601809E-2</v>
      </c>
      <c r="M5" s="19">
        <f>'[12]Russia, 2015'!$H2</f>
        <v>482109.60780043085</v>
      </c>
      <c r="N5" s="19">
        <f>'[12]Russia, 2015'!$I2</f>
        <v>-4437.0216637285766</v>
      </c>
      <c r="O5" s="183">
        <f>Russia1!$B$154/Russia1!$B$127-1</f>
        <v>0.41076773536043287</v>
      </c>
      <c r="P5" s="27">
        <f>O$5</f>
        <v>0.41076773536043287</v>
      </c>
      <c r="Q5" s="27">
        <f>(($N5/$L5)/($M$5/$K$5))*(1+$O$5)-1</f>
        <v>-3.2406939959794063</v>
      </c>
      <c r="R5" s="132">
        <f>(1+O5)^(1/27)-1</f>
        <v>1.2827278235816308E-2</v>
      </c>
      <c r="S5" s="132">
        <f>R$5</f>
        <v>1.2827278235816308E-2</v>
      </c>
      <c r="T5" s="132">
        <f t="shared" ref="T5:T6" si="0">(1+Q5)^(1/27)-1</f>
        <v>-2.0303318651668469</v>
      </c>
      <c r="U5" s="183">
        <f>Russia1!$B$154/Russia1!$B$38-1</f>
        <v>8.1599772478642283</v>
      </c>
      <c r="V5" s="27">
        <f>U$5</f>
        <v>8.1599772478642283</v>
      </c>
      <c r="W5" s="27">
        <f t="shared" ref="W5:W36" si="1">((N5/D5)/($M$5/$C$5))*(1+$U$5)-1</f>
        <v>-8.7511903666321817</v>
      </c>
      <c r="X5" s="132">
        <f>(1+U5)^(1/116)-1</f>
        <v>1.927692630139255E-2</v>
      </c>
      <c r="Y5" s="132">
        <f>X$5</f>
        <v>1.927692630139255E-2</v>
      </c>
      <c r="Z5" s="132" t="e">
        <f>(1+W5)^(1/116)-1</f>
        <v>#NUM!</v>
      </c>
      <c r="AA5" s="183">
        <f t="shared" ref="AA5:AA36" si="2">D5/C$5</f>
        <v>1.0876063998921381E-2</v>
      </c>
      <c r="AB5" s="27">
        <f t="shared" ref="AB5:AB36" si="3">F5/E$5</f>
        <v>1.8803303711600883E-2</v>
      </c>
      <c r="AC5" s="27">
        <f t="shared" ref="AC5:AC36" si="4">L5/K$5</f>
        <v>5.7945368744150016E-3</v>
      </c>
      <c r="AD5" s="27">
        <f>N5/M$5</f>
        <v>-9.2033462763208007E-3</v>
      </c>
      <c r="AE5" s="27">
        <f>Russia1!$B$94/Russia1!$B$38-1</f>
        <v>1.8400897613025395</v>
      </c>
      <c r="AF5" s="27">
        <f>AE$5</f>
        <v>1.8400897613025395</v>
      </c>
      <c r="AG5" s="27">
        <f t="shared" ref="AG5:AG36" si="5">((F5/D5)/($E$5/$C$5))*(1+$AE$5)-1</f>
        <v>3.9101467548624109</v>
      </c>
      <c r="AH5" s="132">
        <f>(1+AE5)^(1/56)-1</f>
        <v>1.881473026016578E-2</v>
      </c>
      <c r="AI5" s="132">
        <f>AH$5</f>
        <v>1.881473026016578E-2</v>
      </c>
      <c r="AJ5" s="132">
        <f>(1+AG5)^(1/56)-1</f>
        <v>2.8823729881232385E-2</v>
      </c>
      <c r="AK5" s="183">
        <f>Russia1!$B$127/Russia1!$B$94-1</f>
        <v>1.2861609910823812</v>
      </c>
      <c r="AL5" s="27">
        <f>AK$5</f>
        <v>1.2861609910823812</v>
      </c>
      <c r="AM5" s="27">
        <f>((L5/F5)/($K$5/$E$5))*(1+$AK$5)-1</f>
        <v>-0.29548315727608088</v>
      </c>
      <c r="AN5" s="132">
        <f>(1+AK5)^(1/33)-1</f>
        <v>2.5373347265947865E-2</v>
      </c>
      <c r="AO5" s="132">
        <f>AN$5</f>
        <v>2.5373347265947865E-2</v>
      </c>
      <c r="AP5" s="132">
        <f>(1+AM5)^(1/33)-1</f>
        <v>-1.0557301802430863E-2</v>
      </c>
      <c r="AQ5" s="183">
        <f>Russia1!$B$154/Russia1!$B$118-1</f>
        <v>0.50889462276698261</v>
      </c>
      <c r="AR5" s="27">
        <f>$AQ$5</f>
        <v>0.50889462276698261</v>
      </c>
      <c r="AS5" s="27">
        <f>((N5/J5)/($M$5/$I$5))*(1+$AQ$5)-1</f>
        <v>-12.186906935913468</v>
      </c>
      <c r="AT5" s="132">
        <f>(1+AQ5)^(1/36)-1</f>
        <v>1.1492687733611673E-2</v>
      </c>
      <c r="AU5" s="132">
        <f>AT$5</f>
        <v>1.1492687733611673E-2</v>
      </c>
      <c r="AV5" s="132" t="e">
        <f>(1+AS5)^(1/36)-1</f>
        <v>#NUM!</v>
      </c>
      <c r="AW5" s="183">
        <f>Russia1!$B$154/Russia1!$B$114-1</f>
        <v>0.59762259762105385</v>
      </c>
    </row>
    <row r="6" spans="1:54">
      <c r="A6" s="142" t="s">
        <v>321</v>
      </c>
      <c r="B6" s="142">
        <f>B5+1</f>
        <v>1</v>
      </c>
      <c r="C6" s="19">
        <f>'[12]Russia, 1905'!$H3</f>
        <v>1.155030428255478</v>
      </c>
      <c r="D6" s="19">
        <f>'[12]Russia, 1905'!$I3</f>
        <v>3.2371933903150366E-2</v>
      </c>
      <c r="E6" s="19">
        <f>'[12]Russia, 1956'!$H3</f>
        <v>1.154965054834348</v>
      </c>
      <c r="F6" s="19">
        <f>'[12]Russia, 1956'!$I3</f>
        <v>3.6027644685382672E-2</v>
      </c>
      <c r="G6" s="178">
        <f>'[13]Russia, 1976'!H3</f>
        <v>2.2790414563010049</v>
      </c>
      <c r="H6" s="178">
        <f>'[13]Russia, 1976'!I3</f>
        <v>3.6622980660231647E-2</v>
      </c>
      <c r="I6" s="178">
        <f>'[13]Russia, 1980'!H3</f>
        <v>2.5828624295119256</v>
      </c>
      <c r="J6" s="178">
        <f>'[13]Russia, 1980'!I3</f>
        <v>1.7562726315782939E-2</v>
      </c>
      <c r="K6" s="19">
        <f>'[12]Russia, 1989'!$H3</f>
        <v>3.5723100088013684</v>
      </c>
      <c r="L6" s="19">
        <f>'[12]Russia, 1989'!$I3</f>
        <v>0.23147604146880368</v>
      </c>
      <c r="M6" s="19">
        <f>'[12]Russia, 2015'!$H3</f>
        <v>487024.22021926072</v>
      </c>
      <c r="N6" s="19">
        <f>'[12]Russia, 2015'!$I3</f>
        <v>277.35612614531408</v>
      </c>
      <c r="O6" s="183">
        <f t="shared" ref="O6:O37" si="6">((M6/K6)/($M$5/$K$5))*(1+$O$5)-1</f>
        <v>0.41097933291800892</v>
      </c>
      <c r="P6" s="27">
        <f t="shared" ref="P6:P69" si="7">O$5</f>
        <v>0.41076773536043287</v>
      </c>
      <c r="Q6" s="27">
        <f t="shared" ref="Q6:Q37" si="8">((N6/L6)/($M$5/$K$5))*(1+$O$5)-1</f>
        <v>-0.98759916441905904</v>
      </c>
      <c r="R6" s="132">
        <f t="shared" ref="R6" si="9">(1+O6)^(1/27)-1</f>
        <v>1.2832904179700622E-2</v>
      </c>
      <c r="S6" s="132">
        <f t="shared" ref="S6:S69" si="10">R$5</f>
        <v>1.2827278235816308E-2</v>
      </c>
      <c r="T6" s="132">
        <f t="shared" si="0"/>
        <v>-0.15006234133024643</v>
      </c>
      <c r="U6" s="183">
        <f t="shared" ref="U6:U37" si="11">((M6/C6)/($M$5/$C$5))*(1+$U$5)-1</f>
        <v>8.161816717338823</v>
      </c>
      <c r="V6" s="27">
        <f t="shared" ref="V6:V69" si="12">U$5</f>
        <v>8.1599772478642283</v>
      </c>
      <c r="W6" s="27">
        <f t="shared" si="1"/>
        <v>-0.81383690818571652</v>
      </c>
      <c r="X6" s="132">
        <f t="shared" ref="X6:X69" si="13">(1+U6)^(1/116)-1</f>
        <v>1.9278690669370491E-2</v>
      </c>
      <c r="Y6" s="132">
        <f t="shared" ref="Y6:Y69" si="14">X$5</f>
        <v>1.927692630139255E-2</v>
      </c>
      <c r="Z6" s="132">
        <f t="shared" ref="Z6:Z69" si="15">(1+W6)^(1/116)-1</f>
        <v>-1.4388007487980192E-2</v>
      </c>
      <c r="AA6" s="183">
        <f t="shared" si="2"/>
        <v>2.8306931123944779E-2</v>
      </c>
      <c r="AB6" s="27">
        <f t="shared" si="3"/>
        <v>3.1502873026645332E-2</v>
      </c>
      <c r="AC6" s="27">
        <f t="shared" si="4"/>
        <v>6.5448025024905654E-2</v>
      </c>
      <c r="AD6" s="27">
        <f t="shared" ref="AD6:AD69" si="16">N6/M$5</f>
        <v>5.7529682391255221E-4</v>
      </c>
      <c r="AE6" s="27">
        <f t="shared" ref="AE6:AE37" si="17">((E6/C6)/($E$5/$C$5))*(1+$AE$5)-1</f>
        <v>1.8398645960899929</v>
      </c>
      <c r="AF6" s="27">
        <f t="shared" ref="AF6:AF69" si="18">AE$5</f>
        <v>1.8400897613025395</v>
      </c>
      <c r="AG6" s="27">
        <f t="shared" si="5"/>
        <v>2.1607448629041253</v>
      </c>
      <c r="AH6" s="132">
        <f t="shared" ref="AH6:AH69" si="19">(1+AE6)^(1/56)-1</f>
        <v>1.8813287834886561E-2</v>
      </c>
      <c r="AI6" s="132">
        <f t="shared" ref="AI6:AI69" si="20">AH$5</f>
        <v>1.881473026016578E-2</v>
      </c>
      <c r="AJ6" s="132">
        <f t="shared" ref="AJ6:AJ69" si="21">(1+AG6)^(1/56)-1</f>
        <v>2.0762745742773925E-2</v>
      </c>
      <c r="AK6" s="183">
        <f>((K6/E6)/($K$5/$E$5))*(1+$AK$5)-1</f>
        <v>1.2864584483670307</v>
      </c>
      <c r="AL6" s="27">
        <f t="shared" ref="AL6:AL69" si="22">AK$5</f>
        <v>1.2861609910823812</v>
      </c>
      <c r="AM6" s="27">
        <f t="shared" ref="AM6:AM36" si="23">((L6/F6)/($K$5/$E$5))*(1+$AK$5)-1</f>
        <v>3.7495579729750119</v>
      </c>
      <c r="AN6" s="132">
        <f t="shared" ref="AN6:AN69" si="24">(1+AK6)^(1/33)-1</f>
        <v>2.5377389844689402E-2</v>
      </c>
      <c r="AO6" s="132">
        <f t="shared" ref="AO6:AO69" si="25">AN$5</f>
        <v>2.5373347265947865E-2</v>
      </c>
      <c r="AP6" s="132">
        <f t="shared" ref="AP6:AP69" si="26">(1+AM6)^(1/33)-1</f>
        <v>4.8345999386321337E-2</v>
      </c>
      <c r="AQ6" s="183">
        <f>((M6/I6)/($M$5/$I$5))*(1+$AQ$5)-1</f>
        <v>0.50905222420108887</v>
      </c>
      <c r="AR6" s="27">
        <f t="shared" ref="AR6:AR69" si="27">$AQ$5</f>
        <v>0.50889462276698261</v>
      </c>
      <c r="AS6" s="27">
        <f t="shared" ref="AS6:AS69" si="28">((N6/J6)/($M$5/$I$5))*(1+$AQ$5)-1</f>
        <v>-0.87361346298223119</v>
      </c>
      <c r="AT6" s="132">
        <f t="shared" ref="AT6:AT69" si="29">(1+AQ6)^(1/36)-1</f>
        <v>1.1495622269676709E-2</v>
      </c>
      <c r="AU6" s="132">
        <f t="shared" ref="AU6:AU69" si="30">AT$5</f>
        <v>1.1492687733611673E-2</v>
      </c>
      <c r="AV6" s="132">
        <f t="shared" ref="AV6:AV69" si="31">(1+AS6)^(1/36)-1</f>
        <v>-5.5836418207882654E-2</v>
      </c>
    </row>
    <row r="7" spans="1:54">
      <c r="A7" s="142" t="s">
        <v>322</v>
      </c>
      <c r="B7" s="142">
        <f t="shared" ref="B7:B70" si="32">B6+1</f>
        <v>2</v>
      </c>
      <c r="C7" s="19">
        <f>'[12]Russia, 1905'!$H4</f>
        <v>1.1664861271774405</v>
      </c>
      <c r="D7" s="19">
        <f>'[12]Russia, 1905'!$I4</f>
        <v>6.6706324422361005E-2</v>
      </c>
      <c r="E7" s="19">
        <f>'[12]Russia, 1956'!$H4</f>
        <v>1.1663827835093374</v>
      </c>
      <c r="F7" s="19">
        <f>'[12]Russia, 1956'!$I4</f>
        <v>6.0419680517813455E-2</v>
      </c>
      <c r="G7" s="178">
        <f>'[13]Russia, 1976'!H4</f>
        <v>2.3019232774810128</v>
      </c>
      <c r="H7" s="178">
        <f>'[13]Russia, 1976'!I4</f>
        <v>7.5321320527299368E-2</v>
      </c>
      <c r="I7" s="178">
        <f>'[13]Russia, 1980'!H4</f>
        <v>2.6090389570955597</v>
      </c>
      <c r="J7" s="178">
        <f>'[13]Russia, 1980'!I4</f>
        <v>6.3355415311064311E-2</v>
      </c>
      <c r="K7" s="19">
        <f>'[12]Russia, 1989'!$H4</f>
        <v>3.6064001513251696</v>
      </c>
      <c r="L7" s="19">
        <f>'[12]Russia, 1989'!$I4</f>
        <v>0.8498518962529249</v>
      </c>
      <c r="M7" s="19">
        <f>'[12]Russia, 2015'!$H4</f>
        <v>491991.0249549048</v>
      </c>
      <c r="N7" s="19">
        <f>'[12]Russia, 2015'!$I4</f>
        <v>2409.2033916626642</v>
      </c>
      <c r="O7" s="183">
        <f t="shared" si="6"/>
        <v>0.41189532750094715</v>
      </c>
      <c r="P7" s="27">
        <f t="shared" si="7"/>
        <v>0.41076773536043287</v>
      </c>
      <c r="Q7" s="27">
        <f t="shared" si="8"/>
        <v>-0.97066072003146875</v>
      </c>
      <c r="R7" s="132">
        <f t="shared" ref="R7:R70" si="33">(1+O7)^(1/27)-1</f>
        <v>1.2857249224504708E-2</v>
      </c>
      <c r="S7" s="132">
        <f t="shared" si="10"/>
        <v>1.2827278235816308E-2</v>
      </c>
      <c r="T7" s="132">
        <f t="shared" ref="T7:T70" si="34">(1+Q7)^(1/27)-1</f>
        <v>-0.12251668238980873</v>
      </c>
      <c r="U7" s="183">
        <f t="shared" si="11"/>
        <v>8.1643584453536864</v>
      </c>
      <c r="V7" s="27">
        <f t="shared" si="12"/>
        <v>8.1599772478642283</v>
      </c>
      <c r="W7" s="27">
        <f t="shared" si="1"/>
        <v>-0.21525073094602887</v>
      </c>
      <c r="X7" s="132">
        <f t="shared" si="13"/>
        <v>1.9281128046410467E-2</v>
      </c>
      <c r="Y7" s="132">
        <f t="shared" si="14"/>
        <v>1.927692630139255E-2</v>
      </c>
      <c r="Z7" s="132">
        <f t="shared" si="15"/>
        <v>-2.0873960652483259E-3</v>
      </c>
      <c r="AA7" s="183">
        <f t="shared" si="2"/>
        <v>5.8329889607600119E-2</v>
      </c>
      <c r="AB7" s="27">
        <f t="shared" si="3"/>
        <v>5.2831472617342903E-2</v>
      </c>
      <c r="AC7" s="27">
        <f t="shared" si="4"/>
        <v>0.24028892070422364</v>
      </c>
      <c r="AD7" s="27">
        <f t="shared" si="16"/>
        <v>4.9972109094742487E-3</v>
      </c>
      <c r="AE7" s="27">
        <f t="shared" si="17"/>
        <v>1.8397737291294787</v>
      </c>
      <c r="AF7" s="27">
        <f t="shared" si="18"/>
        <v>1.8400897613025395</v>
      </c>
      <c r="AG7" s="27">
        <f t="shared" si="5"/>
        <v>1.5723711370696769</v>
      </c>
      <c r="AH7" s="132">
        <f t="shared" si="19"/>
        <v>1.8812705702494936E-2</v>
      </c>
      <c r="AI7" s="132">
        <f t="shared" si="20"/>
        <v>1.881473026016578E-2</v>
      </c>
      <c r="AJ7" s="132">
        <f t="shared" si="21"/>
        <v>1.7015065137103491E-2</v>
      </c>
      <c r="AK7" s="183">
        <f t="shared" ref="AK7:AK37" si="35">((K7/E7)/($K$5/$E$5))*(1+$AK$5)-1</f>
        <v>1.2856821107054768</v>
      </c>
      <c r="AL7" s="27">
        <f t="shared" si="22"/>
        <v>1.2861609910823812</v>
      </c>
      <c r="AM7" s="27">
        <f t="shared" si="23"/>
        <v>9.3979527711092601</v>
      </c>
      <c r="AN7" s="132">
        <f t="shared" si="24"/>
        <v>2.53668379938361E-2</v>
      </c>
      <c r="AO7" s="132">
        <f t="shared" si="25"/>
        <v>2.5373347265947865E-2</v>
      </c>
      <c r="AP7" s="132">
        <f t="shared" si="26"/>
        <v>7.3535971724569382E-2</v>
      </c>
      <c r="AQ7" s="183">
        <f t="shared" ref="AQ7:AQ14" si="36">((M7/I7)/($M$5/$I$5))*(1+$AQ$5)-1</f>
        <v>0.50914719770904382</v>
      </c>
      <c r="AR7" s="27">
        <f t="shared" si="27"/>
        <v>0.50889462276698261</v>
      </c>
      <c r="AS7" s="27">
        <f t="shared" si="28"/>
        <v>-0.69567004002002419</v>
      </c>
      <c r="AT7" s="132">
        <f t="shared" si="29"/>
        <v>1.1497390530927465E-2</v>
      </c>
      <c r="AU7" s="132">
        <f t="shared" si="30"/>
        <v>1.1492687733611673E-2</v>
      </c>
      <c r="AV7" s="132">
        <f t="shared" si="31"/>
        <v>-3.2505590647784799E-2</v>
      </c>
    </row>
    <row r="8" spans="1:54">
      <c r="A8" s="142" t="s">
        <v>323</v>
      </c>
      <c r="B8" s="142">
        <f t="shared" si="32"/>
        <v>3</v>
      </c>
      <c r="C8" s="19">
        <f>'[12]Russia, 1905'!$H5</f>
        <v>1.1778240632883175</v>
      </c>
      <c r="D8" s="19">
        <f>'[12]Russia, 1905'!$I5</f>
        <v>0.11365342640608203</v>
      </c>
      <c r="E8" s="19">
        <f>'[12]Russia, 1956'!$H5</f>
        <v>1.177784464983477</v>
      </c>
      <c r="F8" s="19">
        <f>'[12]Russia, 1956'!$I5</f>
        <v>9.3266768313720577E-2</v>
      </c>
      <c r="G8" s="178">
        <f>'[13]Russia, 1976'!H5</f>
        <v>2.3248779368310508</v>
      </c>
      <c r="H8" s="178">
        <f>'[13]Russia, 1976'!I5</f>
        <v>0.13618960533410127</v>
      </c>
      <c r="I8" s="178">
        <f>'[13]Russia, 1980'!H5</f>
        <v>2.6352831173201419</v>
      </c>
      <c r="J8" s="178">
        <f>'[13]Russia, 1980'!I5</f>
        <v>0.15667882680725473</v>
      </c>
      <c r="K8" s="19">
        <f>'[12]Russia, 1989'!$H5</f>
        <v>3.6348181745733372</v>
      </c>
      <c r="L8" s="19">
        <f>'[12]Russia, 1989'!$I5</f>
        <v>1.1669487359868926</v>
      </c>
      <c r="M8" s="19">
        <f>'[12]Russia, 2015'!$H5</f>
        <v>497038.26022875268</v>
      </c>
      <c r="N8" s="19">
        <f>'[12]Russia, 2015'!$I5</f>
        <v>4177.5326165134247</v>
      </c>
      <c r="O8" s="183">
        <f t="shared" si="6"/>
        <v>0.41522783832607502</v>
      </c>
      <c r="P8" s="27">
        <f t="shared" si="7"/>
        <v>0.41076773536043287</v>
      </c>
      <c r="Q8" s="27">
        <f t="shared" si="8"/>
        <v>-0.96295007742812633</v>
      </c>
      <c r="R8" s="132">
        <f t="shared" si="33"/>
        <v>1.2945691615198651E-2</v>
      </c>
      <c r="S8" s="132">
        <f t="shared" si="10"/>
        <v>1.2827278235816308E-2</v>
      </c>
      <c r="T8" s="132">
        <f t="shared" si="34"/>
        <v>-0.11490044500433405</v>
      </c>
      <c r="U8" s="183">
        <f t="shared" si="11"/>
        <v>8.1692510330391617</v>
      </c>
      <c r="V8" s="27">
        <f t="shared" si="12"/>
        <v>8.1599772478642283</v>
      </c>
      <c r="W8" s="27">
        <f t="shared" si="1"/>
        <v>-0.20134028041995522</v>
      </c>
      <c r="X8" s="132">
        <f t="shared" si="13"/>
        <v>1.9285817882246148E-2</v>
      </c>
      <c r="Y8" s="132">
        <f t="shared" si="14"/>
        <v>1.927692630139255E-2</v>
      </c>
      <c r="Z8" s="132">
        <f t="shared" si="15"/>
        <v>-1.9362291783098229E-3</v>
      </c>
      <c r="AA8" s="183">
        <f t="shared" si="2"/>
        <v>9.9381758374472703E-2</v>
      </c>
      <c r="AB8" s="27">
        <f t="shared" si="3"/>
        <v>8.1553240170173499E-2</v>
      </c>
      <c r="AC8" s="27">
        <f t="shared" si="4"/>
        <v>0.3299455511292958</v>
      </c>
      <c r="AD8" s="27">
        <f t="shared" si="16"/>
        <v>8.6651096533274501E-3</v>
      </c>
      <c r="AE8" s="27">
        <f t="shared" si="17"/>
        <v>1.839929857011037</v>
      </c>
      <c r="AF8" s="27">
        <f t="shared" si="18"/>
        <v>1.8400897613025395</v>
      </c>
      <c r="AG8" s="27">
        <f t="shared" si="5"/>
        <v>1.3305939258552146</v>
      </c>
      <c r="AH8" s="132">
        <f t="shared" si="19"/>
        <v>1.8813705912812395E-2</v>
      </c>
      <c r="AI8" s="132">
        <f t="shared" si="20"/>
        <v>1.881473026016578E-2</v>
      </c>
      <c r="AJ8" s="132">
        <f t="shared" si="21"/>
        <v>1.5224064939262982E-2</v>
      </c>
      <c r="AK8" s="183">
        <f t="shared" si="35"/>
        <v>1.2813918537827398</v>
      </c>
      <c r="AL8" s="27">
        <f t="shared" si="22"/>
        <v>1.2861609910823812</v>
      </c>
      <c r="AM8" s="27">
        <f t="shared" si="23"/>
        <v>8.2492787116611375</v>
      </c>
      <c r="AN8" s="132">
        <f t="shared" si="24"/>
        <v>2.5308462798878661E-2</v>
      </c>
      <c r="AO8" s="132">
        <f t="shared" si="25"/>
        <v>2.5373347265947865E-2</v>
      </c>
      <c r="AP8" s="132">
        <f t="shared" si="26"/>
        <v>6.973448397156945E-2</v>
      </c>
      <c r="AQ8" s="183">
        <f t="shared" si="36"/>
        <v>0.50944580877694268</v>
      </c>
      <c r="AR8" s="27">
        <f t="shared" si="27"/>
        <v>0.50889462276698261</v>
      </c>
      <c r="AS8" s="27">
        <f t="shared" si="28"/>
        <v>-0.78661468732155071</v>
      </c>
      <c r="AT8" s="132">
        <f t="shared" si="29"/>
        <v>1.1502949506882354E-2</v>
      </c>
      <c r="AU8" s="132">
        <f t="shared" si="30"/>
        <v>1.1492687733611673E-2</v>
      </c>
      <c r="AV8" s="132">
        <f t="shared" si="31"/>
        <v>-4.1999620296330975E-2</v>
      </c>
    </row>
    <row r="9" spans="1:54">
      <c r="A9" s="142" t="s">
        <v>324</v>
      </c>
      <c r="B9" s="142">
        <f t="shared" si="32"/>
        <v>4</v>
      </c>
      <c r="C9" s="19">
        <f>'[12]Russia, 1905'!$H6</f>
        <v>1.1889091740891742</v>
      </c>
      <c r="D9" s="19">
        <f>'[12]Russia, 1905'!$I6</f>
        <v>0.17222584954910988</v>
      </c>
      <c r="E9" s="19">
        <f>'[12]Russia, 1956'!$H6</f>
        <v>1.1890815243237869</v>
      </c>
      <c r="F9" s="19">
        <f>'[12]Russia, 1956'!$I6</f>
        <v>0.13380393985029113</v>
      </c>
      <c r="G9" s="178">
        <f>'[13]Russia, 1976'!H6</f>
        <v>2.3476767736174775</v>
      </c>
      <c r="H9" s="178">
        <f>'[13]Russia, 1976'!I6</f>
        <v>0.22018650011412125</v>
      </c>
      <c r="I9" s="178">
        <f>'[13]Russia, 1980'!H6</f>
        <v>2.6611019120129846</v>
      </c>
      <c r="J9" s="178">
        <f>'[13]Russia, 1980'!I6</f>
        <v>0.3122625053748132</v>
      </c>
      <c r="K9" s="19">
        <f>'[12]Russia, 1989'!$H6</f>
        <v>3.6605251478919461</v>
      </c>
      <c r="L9" s="19">
        <f>'[12]Russia, 1989'!$I6</f>
        <v>1.2361307062202644</v>
      </c>
      <c r="M9" s="19">
        <f>'[12]Russia, 2015'!$H6</f>
        <v>502172.22614138015</v>
      </c>
      <c r="N9" s="19">
        <f>'[12]Russia, 2015'!$I6</f>
        <v>5858.3554674457328</v>
      </c>
      <c r="O9" s="183">
        <f t="shared" si="6"/>
        <v>0.4198044328485413</v>
      </c>
      <c r="P9" s="27">
        <f t="shared" si="7"/>
        <v>0.41076773536043287</v>
      </c>
      <c r="Q9" s="27">
        <f t="shared" si="8"/>
        <v>-0.95095095472331148</v>
      </c>
      <c r="R9" s="132">
        <f t="shared" si="33"/>
        <v>1.3066824808515953E-2</v>
      </c>
      <c r="S9" s="132">
        <f t="shared" si="10"/>
        <v>1.2827278235816308E-2</v>
      </c>
      <c r="T9" s="132">
        <f t="shared" si="34"/>
        <v>-0.10565551036453735</v>
      </c>
      <c r="U9" s="183">
        <f t="shared" si="11"/>
        <v>8.1775862855384798</v>
      </c>
      <c r="V9" s="27">
        <f t="shared" si="12"/>
        <v>8.1599772478642283</v>
      </c>
      <c r="W9" s="27">
        <f t="shared" si="1"/>
        <v>-0.26090230239818502</v>
      </c>
      <c r="X9" s="132">
        <f t="shared" si="13"/>
        <v>1.9293802006170147E-2</v>
      </c>
      <c r="Y9" s="132">
        <f t="shared" si="14"/>
        <v>1.927692630139255E-2</v>
      </c>
      <c r="Z9" s="132">
        <f t="shared" si="15"/>
        <v>-2.6028580920391953E-3</v>
      </c>
      <c r="AA9" s="183">
        <f t="shared" si="2"/>
        <v>0.15059913552075699</v>
      </c>
      <c r="AB9" s="27">
        <f t="shared" si="3"/>
        <v>0.11699928109035748</v>
      </c>
      <c r="AC9" s="27">
        <f t="shared" si="4"/>
        <v>0.34950620755997969</v>
      </c>
      <c r="AD9" s="27">
        <f t="shared" si="16"/>
        <v>1.2151501178692124E-2</v>
      </c>
      <c r="AE9" s="27">
        <f t="shared" si="17"/>
        <v>1.8404370426367795</v>
      </c>
      <c r="AF9" s="27">
        <f t="shared" si="18"/>
        <v>1.8400897613025395</v>
      </c>
      <c r="AG9" s="27">
        <f t="shared" si="5"/>
        <v>1.2064433448137755</v>
      </c>
      <c r="AH9" s="132">
        <f t="shared" si="19"/>
        <v>1.8816954750314308E-2</v>
      </c>
      <c r="AI9" s="132">
        <f t="shared" si="20"/>
        <v>1.881473026016578E-2</v>
      </c>
      <c r="AJ9" s="132">
        <f t="shared" si="21"/>
        <v>1.423214535549322E-2</v>
      </c>
      <c r="AK9" s="183">
        <f t="shared" si="35"/>
        <v>1.2756988017302713</v>
      </c>
      <c r="AL9" s="27">
        <f t="shared" si="22"/>
        <v>1.2861609910823812</v>
      </c>
      <c r="AM9" s="27">
        <f t="shared" si="23"/>
        <v>5.8293364747060794</v>
      </c>
      <c r="AN9" s="132">
        <f t="shared" si="24"/>
        <v>2.5230835965701193E-2</v>
      </c>
      <c r="AO9" s="132">
        <f t="shared" si="25"/>
        <v>2.5373347265947865E-2</v>
      </c>
      <c r="AP9" s="132">
        <f t="shared" si="26"/>
        <v>5.9947115417684049E-2</v>
      </c>
      <c r="AQ9" s="183">
        <f t="shared" si="36"/>
        <v>0.51024069110981496</v>
      </c>
      <c r="AR9" s="27">
        <f t="shared" si="27"/>
        <v>0.50889462276698261</v>
      </c>
      <c r="AS9" s="27">
        <f t="shared" si="28"/>
        <v>-0.84985500315698503</v>
      </c>
      <c r="AT9" s="132">
        <f t="shared" si="29"/>
        <v>1.151774191297994E-2</v>
      </c>
      <c r="AU9" s="132">
        <f t="shared" si="30"/>
        <v>1.1492687733611673E-2</v>
      </c>
      <c r="AV9" s="132">
        <f t="shared" si="31"/>
        <v>-5.1307861348047323E-2</v>
      </c>
    </row>
    <row r="10" spans="1:54">
      <c r="A10" s="142" t="s">
        <v>325</v>
      </c>
      <c r="B10" s="142">
        <f t="shared" si="32"/>
        <v>5</v>
      </c>
      <c r="C10" s="19">
        <f>'[12]Russia, 1905'!$H7</f>
        <v>1.199611103821175</v>
      </c>
      <c r="D10" s="19">
        <f>'[12]Russia, 1905'!$I7</f>
        <v>0.23633524938081493</v>
      </c>
      <c r="E10" s="19">
        <f>'[12]Russia, 1956'!$H7</f>
        <v>1.2001897094235079</v>
      </c>
      <c r="F10" s="19">
        <f>'[12]Russia, 1956'!$I7</f>
        <v>0.18151114253811523</v>
      </c>
      <c r="G10" s="178">
        <f>'[13]Russia, 1976'!H7</f>
        <v>2.3700714080754075</v>
      </c>
      <c r="H10" s="178">
        <f>'[13]Russia, 1976'!I7</f>
        <v>0.32803606981825895</v>
      </c>
      <c r="I10" s="178">
        <f>'[13]Russia, 1980'!H7</f>
        <v>2.685826537346018</v>
      </c>
      <c r="J10" s="178">
        <f>'[13]Russia, 1980'!I7</f>
        <v>0.54395246567216116</v>
      </c>
      <c r="K10" s="19">
        <f>'[12]Russia, 1989'!$H7</f>
        <v>3.6860450893832271</v>
      </c>
      <c r="L10" s="19">
        <f>'[12]Russia, 1989'!$I7</f>
        <v>1.3062407758387964</v>
      </c>
      <c r="M10" s="19">
        <f>'[12]Russia, 2015'!$H7</f>
        <v>507396.58267479</v>
      </c>
      <c r="N10" s="19">
        <f>'[12]Russia, 2015'!$I7</f>
        <v>7515.5090329615241</v>
      </c>
      <c r="O10" s="183">
        <f t="shared" si="6"/>
        <v>0.42464325998456087</v>
      </c>
      <c r="P10" s="27">
        <f t="shared" si="7"/>
        <v>0.41076773536043287</v>
      </c>
      <c r="Q10" s="27">
        <f t="shared" si="8"/>
        <v>-0.94045375256481789</v>
      </c>
      <c r="R10" s="132">
        <f t="shared" si="33"/>
        <v>1.3194490517958402E-2</v>
      </c>
      <c r="S10" s="132">
        <f t="shared" si="10"/>
        <v>1.2827278235816308E-2</v>
      </c>
      <c r="T10" s="132">
        <f t="shared" si="34"/>
        <v>-9.9208588166821654E-2</v>
      </c>
      <c r="U10" s="183">
        <f t="shared" si="11"/>
        <v>8.1903388909132193</v>
      </c>
      <c r="V10" s="27">
        <f t="shared" si="12"/>
        <v>8.1599772478642283</v>
      </c>
      <c r="W10" s="27">
        <f t="shared" si="1"/>
        <v>-0.30903767978185115</v>
      </c>
      <c r="X10" s="132">
        <f t="shared" si="13"/>
        <v>1.9306003496447843E-2</v>
      </c>
      <c r="Y10" s="132">
        <f t="shared" si="14"/>
        <v>1.927692630139255E-2</v>
      </c>
      <c r="Z10" s="132">
        <f t="shared" si="15"/>
        <v>-3.18173773467334E-3</v>
      </c>
      <c r="AA10" s="183">
        <f t="shared" si="2"/>
        <v>0.20665820109474498</v>
      </c>
      <c r="AB10" s="27">
        <f t="shared" si="3"/>
        <v>0.15871485705585284</v>
      </c>
      <c r="AC10" s="27">
        <f t="shared" si="4"/>
        <v>0.3693292767717018</v>
      </c>
      <c r="AD10" s="27">
        <f t="shared" si="16"/>
        <v>1.5588797467136492E-2</v>
      </c>
      <c r="AE10" s="27">
        <f t="shared" si="17"/>
        <v>1.841395161066893</v>
      </c>
      <c r="AF10" s="27">
        <f t="shared" si="18"/>
        <v>1.8400897613025395</v>
      </c>
      <c r="AG10" s="27">
        <f t="shared" si="5"/>
        <v>1.1812076080361567</v>
      </c>
      <c r="AH10" s="132">
        <f t="shared" si="19"/>
        <v>1.8823090536742804E-2</v>
      </c>
      <c r="AI10" s="132">
        <f t="shared" si="20"/>
        <v>1.881473026016578E-2</v>
      </c>
      <c r="AJ10" s="132">
        <f t="shared" si="21"/>
        <v>1.4023828965011864E-2</v>
      </c>
      <c r="AK10" s="183">
        <f t="shared" si="35"/>
        <v>1.2703549565337391</v>
      </c>
      <c r="AL10" s="27">
        <f t="shared" si="22"/>
        <v>1.2861609910823812</v>
      </c>
      <c r="AM10" s="27">
        <f t="shared" si="23"/>
        <v>4.3198938088259853</v>
      </c>
      <c r="AN10" s="132">
        <f t="shared" si="24"/>
        <v>2.515779916390426E-2</v>
      </c>
      <c r="AO10" s="132">
        <f t="shared" si="25"/>
        <v>2.5373347265947865E-2</v>
      </c>
      <c r="AP10" s="132">
        <f t="shared" si="26"/>
        <v>5.1954751265119059E-2</v>
      </c>
      <c r="AQ10" s="183">
        <f t="shared" si="36"/>
        <v>0.51190520621153546</v>
      </c>
      <c r="AR10" s="27">
        <f t="shared" si="27"/>
        <v>0.50889462276698261</v>
      </c>
      <c r="AS10" s="27">
        <f t="shared" si="28"/>
        <v>-0.88942614864741731</v>
      </c>
      <c r="AT10" s="132">
        <f t="shared" si="29"/>
        <v>1.1548693291825618E-2</v>
      </c>
      <c r="AU10" s="132">
        <f t="shared" si="30"/>
        <v>1.1492687733611673E-2</v>
      </c>
      <c r="AV10" s="132">
        <f t="shared" si="31"/>
        <v>-5.9335423039800217E-2</v>
      </c>
    </row>
    <row r="11" spans="1:54">
      <c r="A11" s="142" t="s">
        <v>326</v>
      </c>
      <c r="B11" s="142">
        <f t="shared" si="32"/>
        <v>6</v>
      </c>
      <c r="C11" s="19">
        <f>'[12]Russia, 1905'!$H8</f>
        <v>1.2098587192939447</v>
      </c>
      <c r="D11" s="19">
        <f>'[12]Russia, 1905'!$I8</f>
        <v>0.25752497470402608</v>
      </c>
      <c r="E11" s="19">
        <f>'[12]Russia, 1956'!$H8</f>
        <v>1.2110267154542036</v>
      </c>
      <c r="F11" s="19">
        <f>'[12]Russia, 1956'!$I8</f>
        <v>0.2360083056218443</v>
      </c>
      <c r="G11" s="178">
        <f>'[13]Russia, 1976'!H8</f>
        <v>2.3917951882696324</v>
      </c>
      <c r="H11" s="178">
        <f>'[13]Russia, 1976'!I8</f>
        <v>0.46034547952871963</v>
      </c>
      <c r="I11" s="178">
        <f>'[13]Russia, 1980'!H8</f>
        <v>2.7086124317255273</v>
      </c>
      <c r="J11" s="178">
        <f>'[13]Russia, 1980'!I8</f>
        <v>0.86500018015879354</v>
      </c>
      <c r="K11" s="19">
        <f>'[12]Russia, 1989'!$H8</f>
        <v>3.7113621565485935</v>
      </c>
      <c r="L11" s="19">
        <f>'[12]Russia, 1989'!$I8</f>
        <v>1.376740753160659</v>
      </c>
      <c r="M11" s="19">
        <f>'[12]Russia, 2015'!$H8</f>
        <v>512714.4664369371</v>
      </c>
      <c r="N11" s="19">
        <f>'[12]Russia, 2015'!$I8</f>
        <v>9202.4726179561785</v>
      </c>
      <c r="O11" s="183">
        <f t="shared" si="6"/>
        <v>0.42975449163217139</v>
      </c>
      <c r="P11" s="27">
        <f t="shared" si="7"/>
        <v>0.41076773536043287</v>
      </c>
      <c r="Q11" s="27">
        <f t="shared" si="8"/>
        <v>-0.93082142705491477</v>
      </c>
      <c r="R11" s="132">
        <f t="shared" si="33"/>
        <v>1.3328890556034922E-2</v>
      </c>
      <c r="S11" s="132">
        <f t="shared" si="10"/>
        <v>1.2827278235816308E-2</v>
      </c>
      <c r="T11" s="132">
        <f t="shared" si="34"/>
        <v>-9.4192348024512818E-2</v>
      </c>
      <c r="U11" s="183">
        <f t="shared" si="11"/>
        <v>8.2080014269314994</v>
      </c>
      <c r="V11" s="27">
        <f t="shared" si="12"/>
        <v>8.1599772478642283</v>
      </c>
      <c r="W11" s="27">
        <f t="shared" si="1"/>
        <v>-0.2235568802003044</v>
      </c>
      <c r="X11" s="132">
        <f t="shared" si="13"/>
        <v>1.9322875036561049E-2</v>
      </c>
      <c r="Y11" s="132">
        <f t="shared" si="14"/>
        <v>1.927692630139255E-2</v>
      </c>
      <c r="Z11" s="132">
        <f t="shared" si="15"/>
        <v>-2.1789320795922995E-3</v>
      </c>
      <c r="AA11" s="183">
        <f t="shared" si="2"/>
        <v>0.22518709396391873</v>
      </c>
      <c r="AB11" s="27">
        <f t="shared" si="3"/>
        <v>0.20636763102793701</v>
      </c>
      <c r="AC11" s="27">
        <f t="shared" si="4"/>
        <v>0.38926258931125629</v>
      </c>
      <c r="AD11" s="27">
        <f t="shared" si="16"/>
        <v>1.9087926208194422E-2</v>
      </c>
      <c r="AE11" s="27">
        <f t="shared" si="17"/>
        <v>1.8427670953890449</v>
      </c>
      <c r="AF11" s="27">
        <f t="shared" si="18"/>
        <v>1.8400897613025395</v>
      </c>
      <c r="AG11" s="27">
        <f t="shared" si="5"/>
        <v>1.6027361765262365</v>
      </c>
      <c r="AH11" s="132">
        <f t="shared" si="19"/>
        <v>1.883187286130017E-2</v>
      </c>
      <c r="AI11" s="132">
        <f t="shared" si="20"/>
        <v>1.881473026016578E-2</v>
      </c>
      <c r="AJ11" s="132">
        <f t="shared" si="21"/>
        <v>1.7228209737018219E-2</v>
      </c>
      <c r="AK11" s="183">
        <f t="shared" si="35"/>
        <v>1.2654924983012901</v>
      </c>
      <c r="AL11" s="27">
        <f t="shared" si="22"/>
        <v>1.2861609910823812</v>
      </c>
      <c r="AM11" s="27">
        <f t="shared" si="23"/>
        <v>3.3122893960567064</v>
      </c>
      <c r="AN11" s="132">
        <f t="shared" si="24"/>
        <v>2.5091196702784702E-2</v>
      </c>
      <c r="AO11" s="132">
        <f t="shared" si="25"/>
        <v>2.5373347265947865E-2</v>
      </c>
      <c r="AP11" s="132">
        <f t="shared" si="26"/>
        <v>4.5282242787735516E-2</v>
      </c>
      <c r="AQ11" s="183">
        <f t="shared" si="36"/>
        <v>0.51489903574411677</v>
      </c>
      <c r="AR11" s="27">
        <f t="shared" si="27"/>
        <v>0.50889462276698261</v>
      </c>
      <c r="AS11" s="27">
        <f t="shared" si="28"/>
        <v>-0.9148581032156774</v>
      </c>
      <c r="AT11" s="132">
        <f t="shared" si="29"/>
        <v>1.1604279761995295E-2</v>
      </c>
      <c r="AU11" s="132">
        <f t="shared" si="30"/>
        <v>1.1492687733611673E-2</v>
      </c>
      <c r="AV11" s="132">
        <f t="shared" si="31"/>
        <v>-6.6140031731087068E-2</v>
      </c>
    </row>
    <row r="12" spans="1:54">
      <c r="A12" s="142" t="s">
        <v>327</v>
      </c>
      <c r="B12" s="142">
        <f t="shared" si="32"/>
        <v>7</v>
      </c>
      <c r="C12" s="19">
        <f>'[12]Russia, 1905'!$H9</f>
        <v>1.2200988670852342</v>
      </c>
      <c r="D12" s="19">
        <f>'[12]Russia, 1905'!$I9</f>
        <v>0.26730036295414583</v>
      </c>
      <c r="E12" s="19">
        <f>'[12]Russia, 1956'!$H9</f>
        <v>1.2215107843771322</v>
      </c>
      <c r="F12" s="19">
        <f>'[12]Russia, 1956'!$I9</f>
        <v>0.29698870760179441</v>
      </c>
      <c r="G12" s="178">
        <f>'[13]Russia, 1976'!H9</f>
        <v>2.412563464707707</v>
      </c>
      <c r="H12" s="178">
        <f>'[13]Russia, 1976'!I9</f>
        <v>0.61761424123751507</v>
      </c>
      <c r="I12" s="178">
        <f>'[13]Russia, 1980'!H9</f>
        <v>2.7284362193767824</v>
      </c>
      <c r="J12" s="178">
        <f>'[13]Russia, 1980'!I9</f>
        <v>1.1680068339703822</v>
      </c>
      <c r="K12" s="19">
        <f>'[12]Russia, 1989'!$H9</f>
        <v>3.7364656124990017</v>
      </c>
      <c r="L12" s="19">
        <f>'[12]Russia, 1989'!$I9</f>
        <v>1.4468402141290684</v>
      </c>
      <c r="M12" s="19">
        <f>'[12]Russia, 2015'!$H9</f>
        <v>518128.57389735628</v>
      </c>
      <c r="N12" s="19">
        <f>'[12]Russia, 2015'!$I9</f>
        <v>11673.621535281898</v>
      </c>
      <c r="O12" s="183">
        <f t="shared" si="6"/>
        <v>0.43514501595449828</v>
      </c>
      <c r="P12" s="27">
        <f t="shared" si="7"/>
        <v>0.41076773536043287</v>
      </c>
      <c r="Q12" s="27">
        <f t="shared" si="8"/>
        <v>-0.91649657842464094</v>
      </c>
      <c r="R12" s="132">
        <f t="shared" si="33"/>
        <v>1.3470134244886411E-2</v>
      </c>
      <c r="S12" s="132">
        <f t="shared" si="10"/>
        <v>1.2827278235816308E-2</v>
      </c>
      <c r="T12" s="132">
        <f t="shared" si="34"/>
        <v>-8.7856597686172377E-2</v>
      </c>
      <c r="U12" s="183">
        <f t="shared" si="11"/>
        <v>8.22713734172026</v>
      </c>
      <c r="V12" s="27">
        <f t="shared" si="12"/>
        <v>8.1599772478642283</v>
      </c>
      <c r="W12" s="27">
        <f t="shared" si="1"/>
        <v>-5.1077977220027271E-2</v>
      </c>
      <c r="X12" s="132">
        <f t="shared" si="13"/>
        <v>1.9341117800420582E-2</v>
      </c>
      <c r="Y12" s="132">
        <f t="shared" si="14"/>
        <v>1.927692630139255E-2</v>
      </c>
      <c r="Z12" s="132">
        <f t="shared" si="15"/>
        <v>-4.5186901026783577E-4</v>
      </c>
      <c r="AA12" s="183">
        <f t="shared" si="2"/>
        <v>0.23373496888340353</v>
      </c>
      <c r="AB12" s="27">
        <f t="shared" si="3"/>
        <v>0.25968940316886141</v>
      </c>
      <c r="AC12" s="27">
        <f t="shared" si="4"/>
        <v>0.40908265901082896</v>
      </c>
      <c r="AD12" s="27">
        <f t="shared" si="16"/>
        <v>2.4213625587221631E-2</v>
      </c>
      <c r="AE12" s="27">
        <f t="shared" si="17"/>
        <v>1.8433118596002043</v>
      </c>
      <c r="AF12" s="27">
        <f t="shared" si="18"/>
        <v>1.8400897613025395</v>
      </c>
      <c r="AG12" s="27">
        <f t="shared" si="5"/>
        <v>2.1554594444383968</v>
      </c>
      <c r="AH12" s="132">
        <f t="shared" si="19"/>
        <v>1.8835358969949922E-2</v>
      </c>
      <c r="AI12" s="132">
        <f t="shared" si="20"/>
        <v>1.881473026016578E-2</v>
      </c>
      <c r="AJ12" s="132">
        <f t="shared" si="21"/>
        <v>2.0732239859789336E-2</v>
      </c>
      <c r="AK12" s="183">
        <f t="shared" si="35"/>
        <v>1.2612402189956575</v>
      </c>
      <c r="AL12" s="27">
        <f t="shared" si="22"/>
        <v>1.2861609910823812</v>
      </c>
      <c r="AM12" s="27">
        <f t="shared" si="23"/>
        <v>2.6013360797424832</v>
      </c>
      <c r="AN12" s="132">
        <f t="shared" si="24"/>
        <v>2.5032838319012374E-2</v>
      </c>
      <c r="AO12" s="132">
        <f t="shared" si="25"/>
        <v>2.5373347265947865E-2</v>
      </c>
      <c r="AP12" s="132">
        <f t="shared" si="26"/>
        <v>3.959105711445865E-2</v>
      </c>
      <c r="AQ12" s="183">
        <f t="shared" si="36"/>
        <v>0.51977299300977164</v>
      </c>
      <c r="AR12" s="27">
        <f t="shared" si="27"/>
        <v>0.50889462276698261</v>
      </c>
      <c r="AS12" s="27">
        <f t="shared" si="28"/>
        <v>-0.92001377315315369</v>
      </c>
      <c r="AT12" s="132">
        <f t="shared" si="29"/>
        <v>1.1694546522604821E-2</v>
      </c>
      <c r="AU12" s="132">
        <f t="shared" si="30"/>
        <v>1.1492687733611673E-2</v>
      </c>
      <c r="AV12" s="132">
        <f t="shared" si="31"/>
        <v>-6.7758997886209427E-2</v>
      </c>
    </row>
    <row r="13" spans="1:54">
      <c r="A13" s="142" t="s">
        <v>328</v>
      </c>
      <c r="B13" s="142">
        <f t="shared" si="32"/>
        <v>8</v>
      </c>
      <c r="C13" s="19">
        <f>'[12]Russia, 1905'!$H10</f>
        <v>1.2304553725649199</v>
      </c>
      <c r="D13" s="19">
        <f>'[12]Russia, 1905'!$I10</f>
        <v>0.2771918050065369</v>
      </c>
      <c r="E13" s="19">
        <f>'[12]Russia, 1956'!$H10</f>
        <v>1.2315599373855597</v>
      </c>
      <c r="F13" s="19">
        <f>'[12]Russia, 1956'!$I10</f>
        <v>0.36420299704753661</v>
      </c>
      <c r="G13" s="178">
        <f>'[13]Russia, 1976'!H10</f>
        <v>2.4320737823541219</v>
      </c>
      <c r="H13" s="178">
        <f>'[13]Russia, 1976'!I10</f>
        <v>0.80027995030027166</v>
      </c>
      <c r="I13" s="178">
        <f>'[13]Russia, 1980'!H10</f>
        <v>2.7453974083485906</v>
      </c>
      <c r="J13" s="178">
        <f>'[13]Russia, 1980'!I10</f>
        <v>1.2124691163207968</v>
      </c>
      <c r="K13" s="19">
        <f>'[12]Russia, 1989'!$H10</f>
        <v>3.7613528450899785</v>
      </c>
      <c r="L13" s="19">
        <f>'[12]Russia, 1989'!$I10</f>
        <v>1.5154870006973975</v>
      </c>
      <c r="M13" s="19">
        <f>'[12]Russia, 2015'!$H10</f>
        <v>523633.51903172658</v>
      </c>
      <c r="N13" s="19">
        <f>'[12]Russia, 2015'!$I10</f>
        <v>20648.707156108758</v>
      </c>
      <c r="O13" s="183">
        <f t="shared" si="6"/>
        <v>0.44079634007613633</v>
      </c>
      <c r="P13" s="27">
        <f t="shared" si="7"/>
        <v>0.41076773536043287</v>
      </c>
      <c r="Q13" s="27">
        <f t="shared" si="8"/>
        <v>-0.85898676274931063</v>
      </c>
      <c r="R13" s="132">
        <f t="shared" si="33"/>
        <v>1.3617663973575223E-2</v>
      </c>
      <c r="S13" s="132">
        <f t="shared" si="10"/>
        <v>1.2827278235816308E-2</v>
      </c>
      <c r="T13" s="132">
        <f t="shared" si="34"/>
        <v>-6.9982529794847093E-2</v>
      </c>
      <c r="U13" s="183">
        <f t="shared" si="11"/>
        <v>8.246684452424704</v>
      </c>
      <c r="V13" s="27">
        <f t="shared" si="12"/>
        <v>8.1599772478642283</v>
      </c>
      <c r="W13" s="27">
        <f t="shared" si="1"/>
        <v>0.61859033889076787</v>
      </c>
      <c r="X13" s="132">
        <f t="shared" si="13"/>
        <v>1.9359713884263163E-2</v>
      </c>
      <c r="Y13" s="132">
        <f t="shared" si="14"/>
        <v>1.927692630139255E-2</v>
      </c>
      <c r="Z13" s="132">
        <f t="shared" si="15"/>
        <v>4.1599702132260052E-3</v>
      </c>
      <c r="AA13" s="183">
        <f t="shared" si="2"/>
        <v>0.2423843245175529</v>
      </c>
      <c r="AB13" s="27">
        <f t="shared" si="3"/>
        <v>0.31846213850796906</v>
      </c>
      <c r="AC13" s="27">
        <f t="shared" si="4"/>
        <v>0.42849199648132852</v>
      </c>
      <c r="AD13" s="27">
        <f t="shared" si="16"/>
        <v>4.282990179415027E-2</v>
      </c>
      <c r="AE13" s="27">
        <f t="shared" si="17"/>
        <v>1.8425747945249578</v>
      </c>
      <c r="AF13" s="27">
        <f t="shared" si="18"/>
        <v>1.8400897613025395</v>
      </c>
      <c r="AG13" s="27">
        <f t="shared" si="5"/>
        <v>2.7315163046919531</v>
      </c>
      <c r="AH13" s="132">
        <f t="shared" si="19"/>
        <v>1.8830642114036733E-2</v>
      </c>
      <c r="AI13" s="132">
        <f t="shared" si="20"/>
        <v>1.881473026016578E-2</v>
      </c>
      <c r="AJ13" s="132">
        <f t="shared" si="21"/>
        <v>2.3793194398746387E-2</v>
      </c>
      <c r="AK13" s="183">
        <f t="shared" si="35"/>
        <v>1.2577275888674819</v>
      </c>
      <c r="AL13" s="27">
        <f t="shared" si="22"/>
        <v>1.2861609910823812</v>
      </c>
      <c r="AM13" s="27">
        <f t="shared" si="23"/>
        <v>2.0760381498917466</v>
      </c>
      <c r="AN13" s="132">
        <f t="shared" si="24"/>
        <v>2.4984550580437137E-2</v>
      </c>
      <c r="AO13" s="132">
        <f t="shared" si="25"/>
        <v>2.5373347265947865E-2</v>
      </c>
      <c r="AP13" s="132">
        <f t="shared" si="26"/>
        <v>3.4636100664955149E-2</v>
      </c>
      <c r="AQ13" s="183">
        <f t="shared" si="36"/>
        <v>0.52643109608908389</v>
      </c>
      <c r="AR13" s="27">
        <f t="shared" si="27"/>
        <v>0.50889462276698261</v>
      </c>
      <c r="AS13" s="27">
        <f t="shared" si="28"/>
        <v>-0.86370586583184417</v>
      </c>
      <c r="AT13" s="132">
        <f t="shared" si="29"/>
        <v>1.1817402270841271E-2</v>
      </c>
      <c r="AU13" s="132">
        <f t="shared" si="30"/>
        <v>1.1492687733611673E-2</v>
      </c>
      <c r="AV13" s="132">
        <f t="shared" si="31"/>
        <v>-5.3854999144690385E-2</v>
      </c>
    </row>
    <row r="14" spans="1:54">
      <c r="A14" s="142" t="s">
        <v>329</v>
      </c>
      <c r="B14" s="142">
        <f t="shared" si="32"/>
        <v>9</v>
      </c>
      <c r="C14" s="19">
        <f>'[12]Russia, 1905'!$H11</f>
        <v>1.2409307963842426</v>
      </c>
      <c r="D14" s="19">
        <f>'[12]Russia, 1905'!$I11</f>
        <v>0.28712194510982419</v>
      </c>
      <c r="E14" s="19">
        <f>'[12]Russia, 1956'!$H11</f>
        <v>1.2410913323343291</v>
      </c>
      <c r="F14" s="19">
        <f>'[12]Russia, 1956'!$I11</f>
        <v>0.43744594139199267</v>
      </c>
      <c r="G14" s="178">
        <f>'[13]Russia, 1976'!H11</f>
        <v>2.4500055827063618</v>
      </c>
      <c r="H14" s="178">
        <f>'[13]Russia, 1976'!I11</f>
        <v>1.0087460350563076</v>
      </c>
      <c r="I14" s="178">
        <f>'[13]Russia, 1980'!H11</f>
        <v>2.7622427741950499</v>
      </c>
      <c r="J14" s="178">
        <f>'[13]Russia, 1980'!I11</f>
        <v>1.2423902858075535</v>
      </c>
      <c r="K14" s="19">
        <f>'[12]Russia, 1989'!$H11</f>
        <v>3.7860326895338532</v>
      </c>
      <c r="L14" s="19">
        <f>'[12]Russia, 1989'!$I11</f>
        <v>1.5813302984335587</v>
      </c>
      <c r="M14" s="19">
        <f>'[12]Russia, 2015'!$H11</f>
        <v>529160.82465673343</v>
      </c>
      <c r="N14" s="19">
        <f>'[12]Russia, 2015'!$I11</f>
        <v>52108.703184825252</v>
      </c>
      <c r="O14" s="183">
        <f t="shared" si="6"/>
        <v>0.44651372392607636</v>
      </c>
      <c r="P14" s="27">
        <f t="shared" si="7"/>
        <v>0.41076773536043287</v>
      </c>
      <c r="Q14" s="27">
        <f t="shared" si="8"/>
        <v>-0.6589587540688252</v>
      </c>
      <c r="R14" s="132">
        <f t="shared" si="33"/>
        <v>1.3766352256730396E-2</v>
      </c>
      <c r="S14" s="132">
        <f t="shared" si="10"/>
        <v>1.2827278235816308E-2</v>
      </c>
      <c r="T14" s="132">
        <f t="shared" si="34"/>
        <v>-3.9059379525822946E-2</v>
      </c>
      <c r="U14" s="183">
        <f t="shared" si="11"/>
        <v>8.2654088336258322</v>
      </c>
      <c r="V14" s="27">
        <f t="shared" si="12"/>
        <v>8.1599772478642283</v>
      </c>
      <c r="W14" s="27">
        <f t="shared" si="1"/>
        <v>2.9433773982824536</v>
      </c>
      <c r="X14" s="132">
        <f t="shared" si="13"/>
        <v>1.9377490756505855E-2</v>
      </c>
      <c r="Y14" s="132">
        <f t="shared" si="14"/>
        <v>1.927692630139255E-2</v>
      </c>
      <c r="Z14" s="132">
        <f t="shared" si="15"/>
        <v>1.1898136364446588E-2</v>
      </c>
      <c r="AA14" s="183">
        <f t="shared" si="2"/>
        <v>0.25106751881777112</v>
      </c>
      <c r="AB14" s="27">
        <f t="shared" si="3"/>
        <v>0.3825063799767211</v>
      </c>
      <c r="AC14" s="27">
        <f t="shared" si="4"/>
        <v>0.44710866959624074</v>
      </c>
      <c r="AD14" s="27">
        <f t="shared" si="16"/>
        <v>0.10808476400743218</v>
      </c>
      <c r="AE14" s="27">
        <f t="shared" si="17"/>
        <v>1.8403927449259183</v>
      </c>
      <c r="AF14" s="27">
        <f t="shared" si="18"/>
        <v>1.8400897613025395</v>
      </c>
      <c r="AG14" s="27">
        <f t="shared" si="5"/>
        <v>3.3269334819582008</v>
      </c>
      <c r="AH14" s="132">
        <f t="shared" si="19"/>
        <v>1.8816671018797804E-2</v>
      </c>
      <c r="AI14" s="132">
        <f t="shared" si="20"/>
        <v>1.881473026016578E-2</v>
      </c>
      <c r="AJ14" s="132">
        <f t="shared" si="21"/>
        <v>2.6503326408621852E-2</v>
      </c>
      <c r="AK14" s="183">
        <f t="shared" si="35"/>
        <v>1.2550887277343472</v>
      </c>
      <c r="AL14" s="27">
        <f t="shared" si="22"/>
        <v>1.2861609910823812</v>
      </c>
      <c r="AM14" s="27">
        <f t="shared" si="23"/>
        <v>1.6722754252304872</v>
      </c>
      <c r="AN14" s="132">
        <f t="shared" si="24"/>
        <v>2.4948226501666282E-2</v>
      </c>
      <c r="AO14" s="132">
        <f t="shared" si="25"/>
        <v>2.5373347265947865E-2</v>
      </c>
      <c r="AP14" s="132">
        <f t="shared" si="26"/>
        <v>3.023380078396265E-2</v>
      </c>
      <c r="AQ14" s="183">
        <f t="shared" si="36"/>
        <v>0.53313650145285374</v>
      </c>
      <c r="AR14" s="27">
        <f t="shared" si="27"/>
        <v>0.50889462276698261</v>
      </c>
      <c r="AS14" s="27">
        <f t="shared" si="28"/>
        <v>-0.66433411592254621</v>
      </c>
      <c r="AT14" s="132">
        <f t="shared" si="29"/>
        <v>1.1940605405824423E-2</v>
      </c>
      <c r="AU14" s="132">
        <f t="shared" si="30"/>
        <v>1.1492687733611673E-2</v>
      </c>
      <c r="AV14" s="132">
        <f t="shared" si="31"/>
        <v>-2.9868166342668978E-2</v>
      </c>
    </row>
    <row r="15" spans="1:54">
      <c r="A15" s="142" t="s">
        <v>330</v>
      </c>
      <c r="B15" s="142">
        <f t="shared" si="32"/>
        <v>10</v>
      </c>
      <c r="C15" s="19">
        <f>'[12]Russia, 1905'!$H12</f>
        <v>1.2515286725095141</v>
      </c>
      <c r="D15" s="19">
        <f>'[12]Russia, 1905'!$I12</f>
        <v>0.29699869928879125</v>
      </c>
      <c r="E15" s="19">
        <f>'[12]Russia, 1956'!$H12</f>
        <v>1.2500207255670219</v>
      </c>
      <c r="F15" s="19">
        <f>'[12]Russia, 1956'!$I12</f>
        <v>0.47922238658682126</v>
      </c>
      <c r="G15" s="178">
        <f>'[13]Russia, 1976'!H12</f>
        <v>2.4660195776802514</v>
      </c>
      <c r="H15" s="178">
        <f>'[13]Russia, 1976'!I12</f>
        <v>1.1377610255557893</v>
      </c>
      <c r="I15" s="178">
        <f>'[13]Russia, 1980'!H12</f>
        <v>2.7791300240660224</v>
      </c>
      <c r="J15" s="178">
        <f>'[13]Russia, 1980'!I12</f>
        <v>1.2728465742909549</v>
      </c>
      <c r="K15" s="19">
        <f>'[12]Russia, 1989'!$H12</f>
        <v>3.8105293827683009</v>
      </c>
      <c r="L15" s="19">
        <f>'[12]Russia, 1989'!$I12</f>
        <v>1.6426822159239109</v>
      </c>
      <c r="M15" s="19">
        <f>'[12]Russia, 2015'!$H12</f>
        <v>534461.40378419904</v>
      </c>
      <c r="N15" s="19">
        <f>'[12]Russia, 2015'!$I12</f>
        <v>78373.189493518876</v>
      </c>
      <c r="O15" s="183">
        <f t="shared" si="6"/>
        <v>0.45161105336347629</v>
      </c>
      <c r="P15" s="27">
        <f t="shared" si="7"/>
        <v>0.41076773536043287</v>
      </c>
      <c r="Q15" s="27">
        <f t="shared" si="8"/>
        <v>-0.50622033676758682</v>
      </c>
      <c r="R15" s="132">
        <f t="shared" si="33"/>
        <v>1.3898438766890342E-2</v>
      </c>
      <c r="S15" s="132">
        <f t="shared" si="10"/>
        <v>1.2827278235816308E-2</v>
      </c>
      <c r="T15" s="132">
        <f t="shared" si="34"/>
        <v>-2.5797190391490199E-2</v>
      </c>
      <c r="U15" s="183">
        <f t="shared" si="11"/>
        <v>8.2789751052957072</v>
      </c>
      <c r="V15" s="27">
        <f t="shared" si="12"/>
        <v>8.1599772478642283</v>
      </c>
      <c r="W15" s="27">
        <f t="shared" si="1"/>
        <v>4.7337326529842958</v>
      </c>
      <c r="X15" s="132">
        <f t="shared" si="13"/>
        <v>1.9390348298807369E-2</v>
      </c>
      <c r="Y15" s="132">
        <f t="shared" si="14"/>
        <v>1.927692630139255E-2</v>
      </c>
      <c r="Z15" s="132">
        <f t="shared" si="15"/>
        <v>1.516878133850641E-2</v>
      </c>
      <c r="AA15" s="183">
        <f t="shared" si="2"/>
        <v>0.25970403096154965</v>
      </c>
      <c r="AB15" s="27">
        <f t="shared" si="3"/>
        <v>0.41903605212071388</v>
      </c>
      <c r="AC15" s="27">
        <f t="shared" si="4"/>
        <v>0.46445544037111458</v>
      </c>
      <c r="AD15" s="27">
        <f t="shared" si="16"/>
        <v>0.16256301103619872</v>
      </c>
      <c r="AE15" s="27">
        <f t="shared" si="17"/>
        <v>1.836603437077605</v>
      </c>
      <c r="AF15" s="27">
        <f t="shared" si="18"/>
        <v>1.8400897613025395</v>
      </c>
      <c r="AG15" s="27">
        <f t="shared" si="5"/>
        <v>3.5825241789214912</v>
      </c>
      <c r="AH15" s="132">
        <f t="shared" si="19"/>
        <v>1.8792384001248719E-2</v>
      </c>
      <c r="AI15" s="132">
        <f t="shared" si="20"/>
        <v>1.881473026016578E-2</v>
      </c>
      <c r="AJ15" s="132">
        <f t="shared" si="21"/>
        <v>2.7555864553030718E-2</v>
      </c>
      <c r="AK15" s="183">
        <f t="shared" si="35"/>
        <v>1.2534665623850514</v>
      </c>
      <c r="AL15" s="27">
        <f t="shared" si="22"/>
        <v>1.2861609910823812</v>
      </c>
      <c r="AM15" s="27">
        <f t="shared" si="23"/>
        <v>1.5339583658700255</v>
      </c>
      <c r="AN15" s="132">
        <f t="shared" si="24"/>
        <v>2.4925876838198358E-2</v>
      </c>
      <c r="AO15" s="132">
        <f t="shared" si="25"/>
        <v>2.5373347265947865E-2</v>
      </c>
      <c r="AP15" s="132">
        <f t="shared" si="26"/>
        <v>2.8575907905703746E-2</v>
      </c>
      <c r="AQ15" s="183">
        <f>((M15/I15)/($M$5/$I$5))*(1+$AQ$5)-1</f>
        <v>0.53908450936134034</v>
      </c>
      <c r="AR15" s="27">
        <f t="shared" si="27"/>
        <v>0.50889462276698261</v>
      </c>
      <c r="AS15" s="27">
        <f t="shared" si="28"/>
        <v>-0.50722751690459422</v>
      </c>
      <c r="AT15" s="132">
        <f t="shared" si="29"/>
        <v>1.2049454670391757E-2</v>
      </c>
      <c r="AU15" s="132">
        <f t="shared" si="30"/>
        <v>1.1492687733611673E-2</v>
      </c>
      <c r="AV15" s="132">
        <f t="shared" si="31"/>
        <v>-1.9466578155056036E-2</v>
      </c>
    </row>
    <row r="16" spans="1:54">
      <c r="A16" s="142" t="s">
        <v>331</v>
      </c>
      <c r="B16" s="142">
        <f t="shared" si="32"/>
        <v>11</v>
      </c>
      <c r="C16" s="19">
        <f>'[12]Russia, 1905'!$H13</f>
        <v>1.2622537283883986</v>
      </c>
      <c r="D16" s="19">
        <f>'[12]Russia, 1905'!$I13</f>
        <v>0.30671142912017701</v>
      </c>
      <c r="E16" s="19">
        <f>'[12]Russia, 1956'!$H13</f>
        <v>1.2586813810611814</v>
      </c>
      <c r="F16" s="19">
        <f>'[12]Russia, 1956'!$I13</f>
        <v>0.48563394270295368</v>
      </c>
      <c r="G16" s="178">
        <f>'[13]Russia, 1976'!H13</f>
        <v>2.4809438310749083</v>
      </c>
      <c r="H16" s="178">
        <f>'[13]Russia, 1976'!I13</f>
        <v>1.1696634375468418</v>
      </c>
      <c r="I16" s="178">
        <f>'[13]Russia, 1980'!H13</f>
        <v>2.7960545572095623</v>
      </c>
      <c r="J16" s="178">
        <f>'[13]Russia, 1980'!I13</f>
        <v>1.3038086844740386</v>
      </c>
      <c r="K16" s="19">
        <f>'[12]Russia, 1989'!$H13</f>
        <v>3.8348872161036307</v>
      </c>
      <c r="L16" s="19">
        <f>'[12]Russia, 1989'!$I13</f>
        <v>1.6976270469790335</v>
      </c>
      <c r="M16" s="19">
        <f>'[12]Russia, 2015'!$H13</f>
        <v>539585.99046162236</v>
      </c>
      <c r="N16" s="19">
        <f>'[12]Russia, 2015'!$I13</f>
        <v>93200.497756629979</v>
      </c>
      <c r="O16" s="183">
        <f t="shared" si="6"/>
        <v>0.45622104373726646</v>
      </c>
      <c r="P16" s="27">
        <f t="shared" si="7"/>
        <v>0.41076773536043287</v>
      </c>
      <c r="Q16" s="27">
        <f t="shared" si="8"/>
        <v>-0.43180791561759013</v>
      </c>
      <c r="R16" s="132">
        <f t="shared" si="33"/>
        <v>1.4017512849182623E-2</v>
      </c>
      <c r="S16" s="132">
        <f t="shared" si="10"/>
        <v>1.2827278235816308E-2</v>
      </c>
      <c r="T16" s="132">
        <f t="shared" si="34"/>
        <v>-2.0719224478790488E-2</v>
      </c>
      <c r="U16" s="183">
        <f t="shared" si="11"/>
        <v>8.2883477859412942</v>
      </c>
      <c r="V16" s="27">
        <f t="shared" si="12"/>
        <v>8.1599772478642283</v>
      </c>
      <c r="W16" s="27">
        <f t="shared" si="1"/>
        <v>5.6025657919310961</v>
      </c>
      <c r="X16" s="132">
        <f t="shared" si="13"/>
        <v>1.9399220450940557E-2</v>
      </c>
      <c r="Y16" s="132">
        <f t="shared" si="14"/>
        <v>1.927692630139255E-2</v>
      </c>
      <c r="Z16" s="132">
        <f t="shared" si="15"/>
        <v>1.6404289252363702E-2</v>
      </c>
      <c r="AA16" s="183">
        <f t="shared" si="2"/>
        <v>0.2681971155942155</v>
      </c>
      <c r="AB16" s="27">
        <f t="shared" si="3"/>
        <v>0.42464237026872431</v>
      </c>
      <c r="AC16" s="27">
        <f t="shared" si="4"/>
        <v>0.4799906579904703</v>
      </c>
      <c r="AD16" s="27">
        <f t="shared" si="16"/>
        <v>0.19331806761090375</v>
      </c>
      <c r="AE16" s="27">
        <f t="shared" si="17"/>
        <v>1.831987685752857</v>
      </c>
      <c r="AF16" s="27">
        <f t="shared" si="18"/>
        <v>1.8400897613025395</v>
      </c>
      <c r="AG16" s="27">
        <f t="shared" si="5"/>
        <v>3.4967763554928304</v>
      </c>
      <c r="AH16" s="132">
        <f t="shared" si="19"/>
        <v>1.8762756930798208E-2</v>
      </c>
      <c r="AI16" s="132">
        <f t="shared" si="20"/>
        <v>1.881473026016578E-2</v>
      </c>
      <c r="AJ16" s="132">
        <f t="shared" si="21"/>
        <v>2.7209321024184829E-2</v>
      </c>
      <c r="AK16" s="183">
        <f t="shared" si="35"/>
        <v>1.2522666446899584</v>
      </c>
      <c r="AL16" s="27">
        <f t="shared" si="22"/>
        <v>1.2861609910823812</v>
      </c>
      <c r="AM16" s="27">
        <f t="shared" si="23"/>
        <v>1.5841413745108768</v>
      </c>
      <c r="AN16" s="132">
        <f t="shared" si="24"/>
        <v>2.4909334724383836E-2</v>
      </c>
      <c r="AO16" s="132">
        <f t="shared" si="25"/>
        <v>2.5373347265947865E-2</v>
      </c>
      <c r="AP16" s="132">
        <f t="shared" si="26"/>
        <v>2.9187333086106992E-2</v>
      </c>
      <c r="AQ16" s="183">
        <f t="shared" ref="AQ16:AQ79" si="37">((M16/I16)/($M$5/$I$5))*(1+$AQ$5)-1</f>
        <v>0.54443633095242472</v>
      </c>
      <c r="AR16" s="27">
        <f t="shared" si="27"/>
        <v>0.50889462276698261</v>
      </c>
      <c r="AS16" s="27">
        <f t="shared" si="28"/>
        <v>-0.4279165982188865</v>
      </c>
      <c r="AT16" s="132">
        <f t="shared" si="29"/>
        <v>1.2147044676177332E-2</v>
      </c>
      <c r="AU16" s="132">
        <f t="shared" si="30"/>
        <v>1.1492687733611673E-2</v>
      </c>
      <c r="AV16" s="132">
        <f t="shared" si="31"/>
        <v>-1.5393361345820922E-2</v>
      </c>
    </row>
    <row r="17" spans="1:48">
      <c r="A17" s="142" t="s">
        <v>332</v>
      </c>
      <c r="B17" s="142">
        <f t="shared" si="32"/>
        <v>12</v>
      </c>
      <c r="C17" s="19">
        <f>'[12]Russia, 1905'!$H14</f>
        <v>1.2731121636073557</v>
      </c>
      <c r="D17" s="19">
        <f>'[12]Russia, 1905'!$I14</f>
        <v>0.31613050737459714</v>
      </c>
      <c r="E17" s="19">
        <f>'[12]Russia, 1956'!$H14</f>
        <v>1.2674660110425249</v>
      </c>
      <c r="F17" s="19">
        <f>'[12]Russia, 1956'!$I14</f>
        <v>0.49217590766085872</v>
      </c>
      <c r="G17" s="178">
        <f>'[13]Russia, 1976'!H14</f>
        <v>2.4958447446377274</v>
      </c>
      <c r="H17" s="178">
        <f>'[13]Russia, 1976'!I14</f>
        <v>1.2007268027209821</v>
      </c>
      <c r="I17" s="178">
        <f>'[13]Russia, 1980'!H14</f>
        <v>2.813011896672466</v>
      </c>
      <c r="J17" s="178">
        <f>'[13]Russia, 1980'!I14</f>
        <v>1.3352545150336135</v>
      </c>
      <c r="K17" s="19">
        <f>'[12]Russia, 1989'!$H14</f>
        <v>3.859174263480047</v>
      </c>
      <c r="L17" s="19">
        <f>'[12]Russia, 1989'!$I14</f>
        <v>1.7457311665947646</v>
      </c>
      <c r="M17" s="19">
        <f>'[12]Russia, 2015'!$H14</f>
        <v>544658.55287872464</v>
      </c>
      <c r="N17" s="19">
        <f>'[12]Russia, 2015'!$I14</f>
        <v>105852.31380517027</v>
      </c>
      <c r="O17" s="183">
        <f t="shared" si="6"/>
        <v>0.46066011740767121</v>
      </c>
      <c r="P17" s="27">
        <f t="shared" si="7"/>
        <v>0.41076773536043287</v>
      </c>
      <c r="Q17" s="27">
        <f t="shared" si="8"/>
        <v>-0.37245882951718168</v>
      </c>
      <c r="R17" s="132">
        <f t="shared" si="33"/>
        <v>1.4131829664906004E-2</v>
      </c>
      <c r="S17" s="132">
        <f t="shared" si="10"/>
        <v>1.2827278235816308E-2</v>
      </c>
      <c r="T17" s="132">
        <f t="shared" si="34"/>
        <v>-1.7109205643186631E-2</v>
      </c>
      <c r="U17" s="183">
        <f t="shared" si="11"/>
        <v>8.2957005626575313</v>
      </c>
      <c r="V17" s="27">
        <f t="shared" si="12"/>
        <v>8.1599772478642283</v>
      </c>
      <c r="W17" s="27">
        <f t="shared" si="1"/>
        <v>6.2754257446692128</v>
      </c>
      <c r="X17" s="132">
        <f t="shared" si="13"/>
        <v>1.9406174357627926E-2</v>
      </c>
      <c r="Y17" s="132">
        <f t="shared" si="14"/>
        <v>1.927692630139255E-2</v>
      </c>
      <c r="Z17" s="132">
        <f t="shared" si="15"/>
        <v>1.7254954866589456E-2</v>
      </c>
      <c r="AA17" s="183">
        <f t="shared" si="2"/>
        <v>0.27643342301398838</v>
      </c>
      <c r="AB17" s="27">
        <f t="shared" si="3"/>
        <v>0.43036271899574674</v>
      </c>
      <c r="AC17" s="27">
        <f t="shared" si="4"/>
        <v>0.49359171840447308</v>
      </c>
      <c r="AD17" s="27">
        <f t="shared" si="16"/>
        <v>0.21956068099971948</v>
      </c>
      <c r="AE17" s="27">
        <f t="shared" si="17"/>
        <v>1.8274300487608683</v>
      </c>
      <c r="AF17" s="27">
        <f t="shared" si="18"/>
        <v>1.8400897613025395</v>
      </c>
      <c r="AG17" s="27">
        <f t="shared" si="5"/>
        <v>3.4215664608844776</v>
      </c>
      <c r="AH17" s="132">
        <f t="shared" si="19"/>
        <v>1.8733456307625351E-2</v>
      </c>
      <c r="AI17" s="132">
        <f t="shared" si="20"/>
        <v>1.881473026016578E-2</v>
      </c>
      <c r="AJ17" s="132">
        <f t="shared" si="21"/>
        <v>2.6899980631574838E-2</v>
      </c>
      <c r="AK17" s="183">
        <f t="shared" si="35"/>
        <v>1.2508216567436956</v>
      </c>
      <c r="AL17" s="27">
        <f t="shared" si="22"/>
        <v>1.2861609910823812</v>
      </c>
      <c r="AM17" s="27">
        <f t="shared" si="23"/>
        <v>1.622044341505283</v>
      </c>
      <c r="AN17" s="132">
        <f t="shared" si="24"/>
        <v>2.4889402716169684E-2</v>
      </c>
      <c r="AO17" s="132">
        <f t="shared" si="25"/>
        <v>2.5373347265947865E-2</v>
      </c>
      <c r="AP17" s="132">
        <f t="shared" si="26"/>
        <v>2.9641554422353611E-2</v>
      </c>
      <c r="AQ17" s="183">
        <f t="shared" si="37"/>
        <v>0.54955767031779201</v>
      </c>
      <c r="AR17" s="27">
        <f t="shared" si="27"/>
        <v>0.50889462276698261</v>
      </c>
      <c r="AS17" s="27">
        <f t="shared" si="28"/>
        <v>-0.36555893479265111</v>
      </c>
      <c r="AT17" s="132">
        <f t="shared" si="29"/>
        <v>1.2240124501488925E-2</v>
      </c>
      <c r="AU17" s="132">
        <f t="shared" si="30"/>
        <v>1.1492687733611673E-2</v>
      </c>
      <c r="AV17" s="132">
        <f t="shared" si="31"/>
        <v>-1.2559651990505571E-2</v>
      </c>
    </row>
    <row r="18" spans="1:48">
      <c r="A18" s="142" t="s">
        <v>333</v>
      </c>
      <c r="B18" s="142">
        <f t="shared" si="32"/>
        <v>13</v>
      </c>
      <c r="C18" s="19">
        <f>'[12]Russia, 1905'!$H15</f>
        <v>1.2841119527594562</v>
      </c>
      <c r="D18" s="19">
        <f>'[12]Russia, 1905'!$I15</f>
        <v>0.32510373492538369</v>
      </c>
      <c r="E18" s="19">
        <f>'[12]Russia, 1956'!$H15</f>
        <v>1.2763773915411647</v>
      </c>
      <c r="F18" s="19">
        <f>'[12]Russia, 1956'!$I15</f>
        <v>0.49885189092662557</v>
      </c>
      <c r="G18" s="178">
        <f>'[13]Russia, 1976'!H15</f>
        <v>2.5107311577632072</v>
      </c>
      <c r="H18" s="178">
        <f>'[13]Russia, 1976'!I15</f>
        <v>1.230284269801579</v>
      </c>
      <c r="I18" s="178">
        <f>'[13]Russia, 1980'!H15</f>
        <v>2.8299976137027976</v>
      </c>
      <c r="J18" s="178">
        <f>'[13]Russia, 1980'!I15</f>
        <v>1.3671503336121611</v>
      </c>
      <c r="K18" s="19">
        <f>'[12]Russia, 1989'!$H15</f>
        <v>3.883466712869533</v>
      </c>
      <c r="L18" s="19">
        <f>'[12]Russia, 1989'!$I15</f>
        <v>1.7884573030683641</v>
      </c>
      <c r="M18" s="19">
        <f>'[12]Russia, 2015'!$H15</f>
        <v>549702.30275313323</v>
      </c>
      <c r="N18" s="19">
        <f>'[12]Russia, 2015'!$I15</f>
        <v>116720.52582136907</v>
      </c>
      <c r="O18" s="183">
        <f t="shared" si="6"/>
        <v>0.4649648436441649</v>
      </c>
      <c r="P18" s="27">
        <f t="shared" si="7"/>
        <v>0.41076773536043287</v>
      </c>
      <c r="Q18" s="27">
        <f t="shared" si="8"/>
        <v>-0.32455826443355029</v>
      </c>
      <c r="R18" s="132">
        <f t="shared" si="33"/>
        <v>1.4242367641544851E-2</v>
      </c>
      <c r="S18" s="132">
        <f t="shared" si="10"/>
        <v>1.2827278235816308E-2</v>
      </c>
      <c r="T18" s="132">
        <f t="shared" si="34"/>
        <v>-1.4427810013147302E-2</v>
      </c>
      <c r="U18" s="183">
        <f t="shared" si="11"/>
        <v>8.3014173852845836</v>
      </c>
      <c r="V18" s="27">
        <f t="shared" si="12"/>
        <v>8.1599772478642283</v>
      </c>
      <c r="W18" s="27">
        <f t="shared" si="1"/>
        <v>6.8009903693852589</v>
      </c>
      <c r="X18" s="132">
        <f t="shared" si="13"/>
        <v>1.9411577289644821E-2</v>
      </c>
      <c r="Y18" s="132">
        <f t="shared" si="14"/>
        <v>1.927692630139255E-2</v>
      </c>
      <c r="Z18" s="132">
        <f t="shared" si="15"/>
        <v>1.7866792825103728E-2</v>
      </c>
      <c r="AA18" s="183">
        <f t="shared" si="2"/>
        <v>0.28427986601611255</v>
      </c>
      <c r="AB18" s="27">
        <f t="shared" si="3"/>
        <v>0.43620025444903687</v>
      </c>
      <c r="AC18" s="27">
        <f t="shared" si="4"/>
        <v>0.50567219650232642</v>
      </c>
      <c r="AD18" s="27">
        <f t="shared" si="16"/>
        <v>0.24210371237755024</v>
      </c>
      <c r="AE18" s="27">
        <f t="shared" si="17"/>
        <v>1.822919080733008</v>
      </c>
      <c r="AF18" s="27">
        <f t="shared" si="18"/>
        <v>1.8400897613025395</v>
      </c>
      <c r="AG18" s="27">
        <f t="shared" si="5"/>
        <v>3.3578459983798368</v>
      </c>
      <c r="AH18" s="132">
        <f t="shared" si="19"/>
        <v>1.8704410001891825E-2</v>
      </c>
      <c r="AI18" s="132">
        <f t="shared" si="20"/>
        <v>1.881473026016578E-2</v>
      </c>
      <c r="AJ18" s="132">
        <f t="shared" si="21"/>
        <v>2.6633825453392213E-2</v>
      </c>
      <c r="AK18" s="183">
        <f t="shared" si="35"/>
        <v>1.2491763135361338</v>
      </c>
      <c r="AL18" s="27">
        <f t="shared" si="22"/>
        <v>1.2861609910823812</v>
      </c>
      <c r="AM18" s="27">
        <f t="shared" si="23"/>
        <v>1.6502690865661318</v>
      </c>
      <c r="AN18" s="132">
        <f t="shared" si="24"/>
        <v>2.486669191523494E-2</v>
      </c>
      <c r="AO18" s="132">
        <f t="shared" si="25"/>
        <v>2.5373347265947865E-2</v>
      </c>
      <c r="AP18" s="132">
        <f t="shared" si="26"/>
        <v>2.9975676773917215E-2</v>
      </c>
      <c r="AQ18" s="183">
        <f t="shared" si="37"/>
        <v>0.55452056625659241</v>
      </c>
      <c r="AR18" s="27">
        <f t="shared" si="27"/>
        <v>0.50889462276698261</v>
      </c>
      <c r="AS18" s="27">
        <f t="shared" si="28"/>
        <v>-0.31674007686405292</v>
      </c>
      <c r="AT18" s="132">
        <f t="shared" si="29"/>
        <v>1.2330039721573094E-2</v>
      </c>
      <c r="AU18" s="132">
        <f t="shared" si="30"/>
        <v>1.1492687733611673E-2</v>
      </c>
      <c r="AV18" s="132">
        <f t="shared" si="31"/>
        <v>-1.0524226759484501E-2</v>
      </c>
    </row>
    <row r="19" spans="1:48">
      <c r="A19" s="142" t="s">
        <v>334</v>
      </c>
      <c r="B19" s="142">
        <f t="shared" si="32"/>
        <v>14</v>
      </c>
      <c r="C19" s="19">
        <f>'[12]Russia, 1905'!$H16</f>
        <v>1.2952632111063642</v>
      </c>
      <c r="D19" s="19">
        <f>'[12]Russia, 1905'!$I16</f>
        <v>0.33346058512079874</v>
      </c>
      <c r="E19" s="19">
        <f>'[12]Russia, 1956'!$H16</f>
        <v>1.2854183857343571</v>
      </c>
      <c r="F19" s="19">
        <f>'[12]Russia, 1956'!$I16</f>
        <v>0.50566894018566766</v>
      </c>
      <c r="G19" s="178">
        <f>'[13]Russia, 1976'!H16</f>
        <v>2.5256200750650866</v>
      </c>
      <c r="H19" s="178">
        <f>'[13]Russia, 1976'!I16</f>
        <v>1.2579537496434774</v>
      </c>
      <c r="I19" s="178">
        <f>'[13]Russia, 1980'!H16</f>
        <v>2.8470074657968749</v>
      </c>
      <c r="J19" s="178">
        <f>'[13]Russia, 1980'!I16</f>
        <v>1.39945704084861</v>
      </c>
      <c r="K19" s="19">
        <f>'[12]Russia, 1989'!$H16</f>
        <v>3.9078272874021045</v>
      </c>
      <c r="L19" s="19">
        <f>'[12]Russia, 1989'!$I16</f>
        <v>1.8273957222030925</v>
      </c>
      <c r="M19" s="19">
        <f>'[12]Russia, 2015'!$H16</f>
        <v>554736.97457792121</v>
      </c>
      <c r="N19" s="19">
        <f>'[12]Russia, 2015'!$I16</f>
        <v>126071.44024335573</v>
      </c>
      <c r="O19" s="183">
        <f t="shared" si="6"/>
        <v>0.46916639435530705</v>
      </c>
      <c r="P19" s="27">
        <f t="shared" si="7"/>
        <v>0.41076773536043287</v>
      </c>
      <c r="Q19" s="27">
        <f t="shared" si="8"/>
        <v>-0.28599156301622675</v>
      </c>
      <c r="R19" s="132">
        <f t="shared" si="33"/>
        <v>1.4349955034632877E-2</v>
      </c>
      <c r="S19" s="132">
        <f t="shared" si="10"/>
        <v>1.2827278235816308E-2</v>
      </c>
      <c r="T19" s="132">
        <f t="shared" si="34"/>
        <v>-1.2398808273643147E-2</v>
      </c>
      <c r="U19" s="183">
        <f t="shared" si="11"/>
        <v>8.3057964398046007</v>
      </c>
      <c r="V19" s="27">
        <f t="shared" si="12"/>
        <v>8.1599772478642283</v>
      </c>
      <c r="W19" s="27">
        <f t="shared" si="1"/>
        <v>7.2147938939008611</v>
      </c>
      <c r="X19" s="132">
        <f t="shared" si="13"/>
        <v>1.9415713679467927E-2</v>
      </c>
      <c r="Y19" s="132">
        <f t="shared" si="14"/>
        <v>1.927692630139255E-2</v>
      </c>
      <c r="Z19" s="132">
        <f t="shared" si="15"/>
        <v>1.8320423435926436E-2</v>
      </c>
      <c r="AA19" s="183">
        <f t="shared" si="2"/>
        <v>0.29158733129151015</v>
      </c>
      <c r="AB19" s="27">
        <f t="shared" si="3"/>
        <v>0.44216113918350641</v>
      </c>
      <c r="AC19" s="27">
        <f t="shared" si="4"/>
        <v>0.51668172739714013</v>
      </c>
      <c r="AD19" s="27">
        <f t="shared" si="16"/>
        <v>0.26149953911630602</v>
      </c>
      <c r="AE19" s="27">
        <f t="shared" si="17"/>
        <v>1.8184393369098215</v>
      </c>
      <c r="AF19" s="27">
        <f t="shared" si="18"/>
        <v>1.8400897613025395</v>
      </c>
      <c r="AG19" s="27">
        <f t="shared" si="5"/>
        <v>3.3066937053774073</v>
      </c>
      <c r="AH19" s="132">
        <f t="shared" si="19"/>
        <v>1.8675519600612756E-2</v>
      </c>
      <c r="AI19" s="132">
        <f t="shared" si="20"/>
        <v>1.881473026016578E-2</v>
      </c>
      <c r="AJ19" s="132">
        <f t="shared" si="21"/>
        <v>2.6417386009221167E-2</v>
      </c>
      <c r="AK19" s="183">
        <f t="shared" si="35"/>
        <v>1.2473663346826318</v>
      </c>
      <c r="AL19" s="27">
        <f t="shared" si="22"/>
        <v>1.2861609910823812</v>
      </c>
      <c r="AM19" s="27">
        <f t="shared" si="23"/>
        <v>1.671464100535013</v>
      </c>
      <c r="AN19" s="132">
        <f t="shared" si="24"/>
        <v>2.4841690019215656E-2</v>
      </c>
      <c r="AO19" s="132">
        <f t="shared" si="25"/>
        <v>2.5373347265947865E-2</v>
      </c>
      <c r="AP19" s="132">
        <f t="shared" si="26"/>
        <v>3.0224320981884434E-2</v>
      </c>
      <c r="AQ19" s="183">
        <f t="shared" si="37"/>
        <v>0.55938550427919709</v>
      </c>
      <c r="AR19" s="27">
        <f t="shared" si="27"/>
        <v>0.50889462276698261</v>
      </c>
      <c r="AS19" s="27">
        <f t="shared" si="28"/>
        <v>-0.27903840978666716</v>
      </c>
      <c r="AT19" s="132">
        <f t="shared" si="29"/>
        <v>1.2417909721061049E-2</v>
      </c>
      <c r="AU19" s="132">
        <f t="shared" si="30"/>
        <v>1.1492687733611673E-2</v>
      </c>
      <c r="AV19" s="132">
        <f t="shared" si="31"/>
        <v>-9.0468679221740178E-3</v>
      </c>
    </row>
    <row r="20" spans="1:48">
      <c r="A20" s="142" t="s">
        <v>335</v>
      </c>
      <c r="B20" s="142">
        <f t="shared" si="32"/>
        <v>15</v>
      </c>
      <c r="C20" s="19">
        <f>'[12]Russia, 1905'!$H17</f>
        <v>1.3065785361179589</v>
      </c>
      <c r="D20" s="19">
        <f>'[12]Russia, 1905'!$I17</f>
        <v>0.34113154937785034</v>
      </c>
      <c r="E20" s="19">
        <f>'[12]Russia, 1956'!$H17</f>
        <v>1.2945919086231652</v>
      </c>
      <c r="F20" s="19">
        <f>'[12]Russia, 1956'!$I17</f>
        <v>0.51263364953039747</v>
      </c>
      <c r="G20" s="178">
        <f>'[13]Russia, 1976'!H17</f>
        <v>2.5405337965406352</v>
      </c>
      <c r="H20" s="178">
        <f>'[13]Russia, 1976'!I17</f>
        <v>1.2836731327323943</v>
      </c>
      <c r="I20" s="178">
        <f>'[13]Russia, 1980'!H17</f>
        <v>2.8640374707962661</v>
      </c>
      <c r="J20" s="178">
        <f>'[13]Russia, 1980'!I17</f>
        <v>1.4321204657601212</v>
      </c>
      <c r="K20" s="19">
        <f>'[12]Russia, 1989'!$H17</f>
        <v>3.9323029528750344</v>
      </c>
      <c r="L20" s="19">
        <f>'[12]Russia, 1989'!$I17</f>
        <v>1.8640072664409779</v>
      </c>
      <c r="M20" s="19">
        <f>'[12]Russia, 2015'!$H17</f>
        <v>559780.09851126908</v>
      </c>
      <c r="N20" s="19">
        <f>'[12]Russia, 2015'!$I17</f>
        <v>134166.27921098412</v>
      </c>
      <c r="O20" s="183">
        <f t="shared" si="6"/>
        <v>0.47329501055097478</v>
      </c>
      <c r="P20" s="27">
        <f t="shared" si="7"/>
        <v>0.41076773536043287</v>
      </c>
      <c r="Q20" s="27">
        <f t="shared" si="8"/>
        <v>-0.25507078320200904</v>
      </c>
      <c r="R20" s="132">
        <f t="shared" si="33"/>
        <v>1.4455386595694009E-2</v>
      </c>
      <c r="S20" s="132">
        <f t="shared" si="10"/>
        <v>1.2827278235816308E-2</v>
      </c>
      <c r="T20" s="132">
        <f t="shared" si="34"/>
        <v>-1.0846894518725447E-2</v>
      </c>
      <c r="U20" s="183">
        <f t="shared" si="11"/>
        <v>8.3090722280990672</v>
      </c>
      <c r="V20" s="27">
        <f t="shared" si="12"/>
        <v>8.1599772478642283</v>
      </c>
      <c r="W20" s="27">
        <f t="shared" si="1"/>
        <v>7.5456667772270052</v>
      </c>
      <c r="X20" s="132">
        <f t="shared" si="13"/>
        <v>1.9418806678924039E-2</v>
      </c>
      <c r="Y20" s="132">
        <f t="shared" si="14"/>
        <v>1.927692630139255E-2</v>
      </c>
      <c r="Z20" s="132">
        <f t="shared" si="15"/>
        <v>1.8667129975701302E-2</v>
      </c>
      <c r="AA20" s="183">
        <f t="shared" si="2"/>
        <v>0.29829503857672335</v>
      </c>
      <c r="AB20" s="27">
        <f t="shared" si="3"/>
        <v>0.4482511391285634</v>
      </c>
      <c r="AC20" s="27">
        <f t="shared" si="4"/>
        <v>0.52703335276742491</v>
      </c>
      <c r="AD20" s="27">
        <f t="shared" si="16"/>
        <v>0.27828999264939402</v>
      </c>
      <c r="AE20" s="27">
        <f t="shared" si="17"/>
        <v>1.8139707806651839</v>
      </c>
      <c r="AF20" s="27">
        <f t="shared" si="18"/>
        <v>1.8400897613025395</v>
      </c>
      <c r="AG20" s="27">
        <f t="shared" si="5"/>
        <v>3.2678332056930621</v>
      </c>
      <c r="AH20" s="132">
        <f t="shared" si="19"/>
        <v>1.8646656383562776E-2</v>
      </c>
      <c r="AI20" s="132">
        <f t="shared" si="20"/>
        <v>1.881473026016578E-2</v>
      </c>
      <c r="AJ20" s="132">
        <f t="shared" si="21"/>
        <v>2.6251262151577359E-2</v>
      </c>
      <c r="AK20" s="183">
        <f t="shared" si="35"/>
        <v>1.2454174755469034</v>
      </c>
      <c r="AL20" s="27">
        <f t="shared" si="22"/>
        <v>1.2861609910823812</v>
      </c>
      <c r="AM20" s="27">
        <f t="shared" si="23"/>
        <v>1.6879643729152303</v>
      </c>
      <c r="AN20" s="132">
        <f t="shared" si="24"/>
        <v>2.4814747879343457E-2</v>
      </c>
      <c r="AO20" s="132">
        <f t="shared" si="25"/>
        <v>2.5373347265947865E-2</v>
      </c>
      <c r="AP20" s="132">
        <f t="shared" si="26"/>
        <v>3.0416569224593237E-2</v>
      </c>
      <c r="AQ20" s="183">
        <f t="shared" si="37"/>
        <v>0.56420526643302416</v>
      </c>
      <c r="AR20" s="27">
        <f t="shared" si="27"/>
        <v>0.50889462276698261</v>
      </c>
      <c r="AS20" s="27">
        <f t="shared" si="28"/>
        <v>-0.25024596814721778</v>
      </c>
      <c r="AT20" s="132">
        <f t="shared" si="29"/>
        <v>1.2504701332073598E-2</v>
      </c>
      <c r="AU20" s="132">
        <f t="shared" si="30"/>
        <v>1.1492687733611673E-2</v>
      </c>
      <c r="AV20" s="132">
        <f t="shared" si="31"/>
        <v>-7.9683630357584301E-3</v>
      </c>
    </row>
    <row r="21" spans="1:48">
      <c r="A21" s="142" t="s">
        <v>336</v>
      </c>
      <c r="B21" s="142">
        <f t="shared" si="32"/>
        <v>16</v>
      </c>
      <c r="C21" s="19">
        <f>'[12]Russia, 1905'!$H18</f>
        <v>1.3180719526267699</v>
      </c>
      <c r="D21" s="19">
        <f>'[12]Russia, 1905'!$I18</f>
        <v>0.34827244170705235</v>
      </c>
      <c r="E21" s="19">
        <f>'[12]Russia, 1956'!$H18</f>
        <v>1.3039009355171267</v>
      </c>
      <c r="F21" s="19">
        <f>'[12]Russia, 1956'!$I18</f>
        <v>0.51975268408652897</v>
      </c>
      <c r="G21" s="178">
        <f>'[13]Russia, 1976'!H18</f>
        <v>2.5554964234907329</v>
      </c>
      <c r="H21" s="178">
        <f>'[13]Russia, 1976'!I18</f>
        <v>1.3077020352375821</v>
      </c>
      <c r="I21" s="178">
        <f>'[13]Russia, 1980'!H18</f>
        <v>2.8810841018086011</v>
      </c>
      <c r="J21" s="178">
        <f>'[13]Russia, 1980'!I18</f>
        <v>1.4650749939809637</v>
      </c>
      <c r="K21" s="19">
        <f>'[12]Russia, 1989'!$H18</f>
        <v>3.9569255205706777</v>
      </c>
      <c r="L21" s="19">
        <f>'[12]Russia, 1989'!$I18</f>
        <v>1.8996029881833545</v>
      </c>
      <c r="M21" s="19">
        <f>'[12]Russia, 2015'!$H18</f>
        <v>564846.9296934153</v>
      </c>
      <c r="N21" s="19">
        <f>'[12]Russia, 2015'!$I18</f>
        <v>141253.3658397487</v>
      </c>
      <c r="O21" s="183">
        <f t="shared" si="6"/>
        <v>0.47737970881675507</v>
      </c>
      <c r="P21" s="27">
        <f t="shared" si="7"/>
        <v>0.41076773536043287</v>
      </c>
      <c r="Q21" s="27">
        <f t="shared" si="8"/>
        <v>-0.23041748073156054</v>
      </c>
      <c r="R21" s="132">
        <f t="shared" si="33"/>
        <v>1.4559417020932885E-2</v>
      </c>
      <c r="S21" s="132">
        <f t="shared" si="10"/>
        <v>1.2827278235816308E-2</v>
      </c>
      <c r="T21" s="132">
        <f t="shared" si="34"/>
        <v>-9.653366946136499E-3</v>
      </c>
      <c r="U21" s="183">
        <f t="shared" si="11"/>
        <v>8.3114243441119804</v>
      </c>
      <c r="V21" s="27">
        <f t="shared" si="12"/>
        <v>8.1599772478642283</v>
      </c>
      <c r="W21" s="27">
        <f t="shared" si="1"/>
        <v>7.8126020605854922</v>
      </c>
      <c r="X21" s="132">
        <f t="shared" si="13"/>
        <v>1.9421026881504266E-2</v>
      </c>
      <c r="Y21" s="132">
        <f t="shared" si="14"/>
        <v>1.927692630139255E-2</v>
      </c>
      <c r="Z21" s="132">
        <f t="shared" si="15"/>
        <v>1.8937274201340282E-2</v>
      </c>
      <c r="AA21" s="183">
        <f t="shared" si="2"/>
        <v>0.3045392360327967</v>
      </c>
      <c r="AB21" s="27">
        <f t="shared" si="3"/>
        <v>0.45447608232572734</v>
      </c>
      <c r="AC21" s="27">
        <f t="shared" si="4"/>
        <v>0.53709776233911111</v>
      </c>
      <c r="AD21" s="27">
        <f t="shared" si="16"/>
        <v>0.29299014903312298</v>
      </c>
      <c r="AE21" s="27">
        <f t="shared" si="17"/>
        <v>1.8094913089944273</v>
      </c>
      <c r="AF21" s="27">
        <f t="shared" si="18"/>
        <v>1.8400897613025395</v>
      </c>
      <c r="AG21" s="27">
        <f t="shared" si="5"/>
        <v>3.2383795434200904</v>
      </c>
      <c r="AH21" s="132">
        <f t="shared" si="19"/>
        <v>1.8617677445304848E-2</v>
      </c>
      <c r="AI21" s="132">
        <f t="shared" si="20"/>
        <v>1.881473026016578E-2</v>
      </c>
      <c r="AJ21" s="132">
        <f t="shared" si="21"/>
        <v>2.6124358646517853E-2</v>
      </c>
      <c r="AK21" s="183">
        <f t="shared" si="35"/>
        <v>1.2433461778254467</v>
      </c>
      <c r="AL21" s="27">
        <f t="shared" si="22"/>
        <v>1.2861609910823812</v>
      </c>
      <c r="AM21" s="27">
        <f t="shared" si="23"/>
        <v>1.7017746376744851</v>
      </c>
      <c r="AN21" s="132">
        <f t="shared" si="24"/>
        <v>2.4786088210442037E-2</v>
      </c>
      <c r="AO21" s="132">
        <f t="shared" si="25"/>
        <v>2.5373347265947865E-2</v>
      </c>
      <c r="AP21" s="132">
        <f t="shared" si="26"/>
        <v>3.0576597907397307E-2</v>
      </c>
      <c r="AQ21" s="183">
        <f t="shared" si="37"/>
        <v>0.56902484889122928</v>
      </c>
      <c r="AR21" s="27">
        <f t="shared" si="27"/>
        <v>0.50889462276698261</v>
      </c>
      <c r="AS21" s="27">
        <f t="shared" si="28"/>
        <v>-0.22839695209458943</v>
      </c>
      <c r="AT21" s="132">
        <f t="shared" si="29"/>
        <v>1.2591230109086693E-2</v>
      </c>
      <c r="AU21" s="132">
        <f t="shared" si="30"/>
        <v>1.1492687733611673E-2</v>
      </c>
      <c r="AV21" s="132">
        <f t="shared" si="31"/>
        <v>-7.1764875851474397E-3</v>
      </c>
    </row>
    <row r="22" spans="1:48">
      <c r="A22" s="142" t="s">
        <v>337</v>
      </c>
      <c r="B22" s="142">
        <f t="shared" si="32"/>
        <v>17</v>
      </c>
      <c r="C22" s="19">
        <f>'[12]Russia, 1905'!$H19</f>
        <v>1.3297562840836339</v>
      </c>
      <c r="D22" s="19">
        <f>'[12]Russia, 1905'!$I19</f>
        <v>0.35507294279151069</v>
      </c>
      <c r="E22" s="19">
        <f>'[12]Russia, 1956'!$H19</f>
        <v>1.3133485048114713</v>
      </c>
      <c r="F22" s="19">
        <f>'[12]Russia, 1956'!$I19</f>
        <v>0.52703323843925698</v>
      </c>
      <c r="G22" s="178">
        <f>'[13]Russia, 1976'!H19</f>
        <v>2.5705300908190845</v>
      </c>
      <c r="H22" s="178">
        <f>'[13]Russia, 1976'!I19</f>
        <v>1.3304300433984517</v>
      </c>
      <c r="I22" s="178">
        <f>'[13]Russia, 1980'!H19</f>
        <v>2.8981444525053202</v>
      </c>
      <c r="J22" s="178">
        <f>'[13]Russia, 1980'!I19</f>
        <v>1.4982401521675695</v>
      </c>
      <c r="K22" s="19">
        <f>'[12]Russia, 1989'!$H19</f>
        <v>3.9817125390331758</v>
      </c>
      <c r="L22" s="19">
        <f>'[12]Russia, 1989'!$I19</f>
        <v>1.935302601517729</v>
      </c>
      <c r="M22" s="19">
        <f>'[12]Russia, 2015'!$H19</f>
        <v>569950.46660731488</v>
      </c>
      <c r="N22" s="19">
        <f>'[12]Russia, 2015'!$I19</f>
        <v>147558.10949574763</v>
      </c>
      <c r="O22" s="183">
        <f t="shared" si="6"/>
        <v>0.48144810916445335</v>
      </c>
      <c r="P22" s="27">
        <f t="shared" si="7"/>
        <v>0.41076773536043287</v>
      </c>
      <c r="Q22" s="27">
        <f t="shared" si="8"/>
        <v>-0.21089747094306877</v>
      </c>
      <c r="R22" s="132">
        <f t="shared" si="33"/>
        <v>1.4662757411409544E-2</v>
      </c>
      <c r="S22" s="132">
        <f t="shared" si="10"/>
        <v>1.2827278235816308E-2</v>
      </c>
      <c r="T22" s="132">
        <f t="shared" si="34"/>
        <v>-8.7341896411993192E-3</v>
      </c>
      <c r="U22" s="183">
        <f t="shared" si="11"/>
        <v>8.3129983806636218</v>
      </c>
      <c r="V22" s="27">
        <f t="shared" si="12"/>
        <v>8.1599772478642283</v>
      </c>
      <c r="W22" s="27">
        <f t="shared" si="1"/>
        <v>8.0296302751349042</v>
      </c>
      <c r="X22" s="132">
        <f t="shared" si="13"/>
        <v>1.9422512331044972E-2</v>
      </c>
      <c r="Y22" s="132">
        <f t="shared" si="14"/>
        <v>1.927692630139255E-2</v>
      </c>
      <c r="Z22" s="132">
        <f t="shared" si="15"/>
        <v>1.9150998266773689E-2</v>
      </c>
      <c r="AA22" s="183">
        <f t="shared" si="2"/>
        <v>0.31048578579352448</v>
      </c>
      <c r="AB22" s="27">
        <f t="shared" si="3"/>
        <v>0.46084225978030391</v>
      </c>
      <c r="AC22" s="27">
        <f t="shared" si="4"/>
        <v>0.54719154643901968</v>
      </c>
      <c r="AD22" s="27">
        <f t="shared" si="16"/>
        <v>0.30606755623262599</v>
      </c>
      <c r="AE22" s="27">
        <f t="shared" si="17"/>
        <v>1.8049824440469817</v>
      </c>
      <c r="AF22" s="27">
        <f t="shared" si="18"/>
        <v>1.8400897613025395</v>
      </c>
      <c r="AG22" s="27">
        <f t="shared" si="5"/>
        <v>3.2154373677123846</v>
      </c>
      <c r="AH22" s="132">
        <f t="shared" si="19"/>
        <v>1.8588462490817914E-2</v>
      </c>
      <c r="AI22" s="132">
        <f t="shared" si="20"/>
        <v>1.881473026016578E-2</v>
      </c>
      <c r="AJ22" s="132">
        <f t="shared" si="21"/>
        <v>2.6024908884201725E-2</v>
      </c>
      <c r="AK22" s="183">
        <f t="shared" si="35"/>
        <v>1.2411603787608154</v>
      </c>
      <c r="AL22" s="27">
        <f t="shared" si="22"/>
        <v>1.2861609910823812</v>
      </c>
      <c r="AM22" s="27">
        <f t="shared" si="23"/>
        <v>1.7145252883607083</v>
      </c>
      <c r="AN22" s="132">
        <f t="shared" si="24"/>
        <v>2.4755816394844032E-2</v>
      </c>
      <c r="AO22" s="132">
        <f t="shared" si="25"/>
        <v>2.5373347265947865E-2</v>
      </c>
      <c r="AP22" s="132">
        <f t="shared" si="26"/>
        <v>3.0723645445884795E-2</v>
      </c>
      <c r="AQ22" s="183">
        <f t="shared" si="37"/>
        <v>0.57388164464336988</v>
      </c>
      <c r="AR22" s="27">
        <f t="shared" si="27"/>
        <v>0.50889462276698261</v>
      </c>
      <c r="AS22" s="27">
        <f t="shared" si="28"/>
        <v>-0.21179962741627112</v>
      </c>
      <c r="AT22" s="132">
        <f t="shared" si="29"/>
        <v>1.2678165983074585E-2</v>
      </c>
      <c r="AU22" s="132">
        <f t="shared" si="30"/>
        <v>1.1492687733611673E-2</v>
      </c>
      <c r="AV22" s="132">
        <f t="shared" si="31"/>
        <v>-6.5893869654292114E-3</v>
      </c>
    </row>
    <row r="23" spans="1:48">
      <c r="A23" s="142" t="s">
        <v>338</v>
      </c>
      <c r="B23" s="142">
        <f t="shared" si="32"/>
        <v>18</v>
      </c>
      <c r="C23" s="19">
        <f>'[12]Russia, 1905'!$H20</f>
        <v>1.3416426662945133</v>
      </c>
      <c r="D23" s="19">
        <f>'[12]Russia, 1905'!$I20</f>
        <v>0.36170231733156427</v>
      </c>
      <c r="E23" s="19">
        <f>'[12]Russia, 1956'!$H20</f>
        <v>1.3229377153769859</v>
      </c>
      <c r="F23" s="19">
        <f>'[12]Russia, 1956'!$I20</f>
        <v>0.53448218756599641</v>
      </c>
      <c r="G23" s="178">
        <f>'[13]Russia, 1976'!H20</f>
        <v>2.5856532621290915</v>
      </c>
      <c r="H23" s="178">
        <f>'[13]Russia, 1976'!I20</f>
        <v>1.352239897545684</v>
      </c>
      <c r="I23" s="178">
        <f>'[13]Russia, 1980'!H20</f>
        <v>2.915216456167975</v>
      </c>
      <c r="J23" s="178">
        <f>'[13]Russia, 1980'!I20</f>
        <v>1.5315152177229614</v>
      </c>
      <c r="K23" s="19">
        <f>'[12]Russia, 1989'!$H20</f>
        <v>4.0066687577833635</v>
      </c>
      <c r="L23" s="19">
        <f>'[12]Russia, 1989'!$I20</f>
        <v>1.9719997144466972</v>
      </c>
      <c r="M23" s="19">
        <f>'[12]Russia, 2015'!$H20</f>
        <v>575101.59291355347</v>
      </c>
      <c r="N23" s="19">
        <f>'[12]Russia, 2015'!$I20</f>
        <v>153299.49067104308</v>
      </c>
      <c r="O23" s="183">
        <f t="shared" si="6"/>
        <v>0.48552636543355687</v>
      </c>
      <c r="P23" s="27">
        <f t="shared" si="7"/>
        <v>0.41076773536043287</v>
      </c>
      <c r="Q23" s="27">
        <f t="shared" si="8"/>
        <v>-0.19544989198338236</v>
      </c>
      <c r="R23" s="132">
        <f t="shared" si="33"/>
        <v>1.4766074233055537E-2</v>
      </c>
      <c r="S23" s="132">
        <f t="shared" si="10"/>
        <v>1.2827278235816308E-2</v>
      </c>
      <c r="T23" s="132">
        <f t="shared" si="34"/>
        <v>-8.022168894570525E-3</v>
      </c>
      <c r="U23" s="183">
        <f t="shared" si="11"/>
        <v>8.3139129525196633</v>
      </c>
      <c r="V23" s="27">
        <f t="shared" si="12"/>
        <v>8.1599772478642283</v>
      </c>
      <c r="W23" s="27">
        <f t="shared" si="1"/>
        <v>8.2090299629668007</v>
      </c>
      <c r="X23" s="132">
        <f t="shared" si="13"/>
        <v>1.9423375316341307E-2</v>
      </c>
      <c r="Y23" s="132">
        <f t="shared" si="14"/>
        <v>1.927692630139255E-2</v>
      </c>
      <c r="Z23" s="132">
        <f t="shared" si="15"/>
        <v>1.9323856522020844E-2</v>
      </c>
      <c r="AA23" s="183">
        <f t="shared" si="2"/>
        <v>0.31628269768212397</v>
      </c>
      <c r="AB23" s="27">
        <f t="shared" si="3"/>
        <v>0.46735568302989045</v>
      </c>
      <c r="AC23" s="27">
        <f t="shared" si="4"/>
        <v>0.55756736568180976</v>
      </c>
      <c r="AD23" s="27">
        <f t="shared" si="16"/>
        <v>0.31797642733247783</v>
      </c>
      <c r="AE23" s="27">
        <f t="shared" si="17"/>
        <v>1.8004301943328138</v>
      </c>
      <c r="AF23" s="27">
        <f t="shared" si="18"/>
        <v>1.8400897613025395</v>
      </c>
      <c r="AG23" s="27">
        <f t="shared" si="5"/>
        <v>3.196663617665755</v>
      </c>
      <c r="AH23" s="132">
        <f t="shared" si="19"/>
        <v>1.855891959876943E-2</v>
      </c>
      <c r="AI23" s="132">
        <f t="shared" si="20"/>
        <v>1.881473026016578E-2</v>
      </c>
      <c r="AJ23" s="132">
        <f t="shared" si="21"/>
        <v>2.5943132135464841E-2</v>
      </c>
      <c r="AK23" s="183">
        <f t="shared" si="35"/>
        <v>1.2388606277618099</v>
      </c>
      <c r="AL23" s="27">
        <f t="shared" si="22"/>
        <v>1.2861609910823812</v>
      </c>
      <c r="AM23" s="27">
        <f t="shared" si="23"/>
        <v>1.727448937944752</v>
      </c>
      <c r="AN23" s="132">
        <f t="shared" si="24"/>
        <v>2.4723935500497785E-2</v>
      </c>
      <c r="AO23" s="132">
        <f t="shared" si="25"/>
        <v>2.5373347265947865E-2</v>
      </c>
      <c r="AP23" s="132">
        <f t="shared" si="26"/>
        <v>3.0872006209043956E-2</v>
      </c>
      <c r="AQ23" s="183">
        <f t="shared" si="37"/>
        <v>0.57880592956775034</v>
      </c>
      <c r="AR23" s="27">
        <f t="shared" si="27"/>
        <v>0.50889462276698261</v>
      </c>
      <c r="AS23" s="27">
        <f t="shared" si="28"/>
        <v>-0.19892278254196605</v>
      </c>
      <c r="AT23" s="132">
        <f t="shared" si="29"/>
        <v>1.2766044025911416E-2</v>
      </c>
      <c r="AU23" s="132">
        <f t="shared" si="30"/>
        <v>1.1492687733611673E-2</v>
      </c>
      <c r="AV23" s="132">
        <f t="shared" si="31"/>
        <v>-6.1421133824652863E-3</v>
      </c>
    </row>
    <row r="24" spans="1:48">
      <c r="A24" s="142" t="s">
        <v>339</v>
      </c>
      <c r="B24" s="142">
        <f t="shared" si="32"/>
        <v>19</v>
      </c>
      <c r="C24" s="19">
        <f>'[12]Russia, 1905'!$H21</f>
        <v>1.3537406952940558</v>
      </c>
      <c r="D24" s="19">
        <f>'[12]Russia, 1905'!$I21</f>
        <v>0.36830498196114336</v>
      </c>
      <c r="E24" s="19">
        <f>'[12]Russia, 1956'!$H21</f>
        <v>1.3326717342388499</v>
      </c>
      <c r="F24" s="19">
        <f>'[12]Russia, 1956'!$I21</f>
        <v>0.54210713431244439</v>
      </c>
      <c r="G24" s="178">
        <f>'[13]Russia, 1976'!H21</f>
        <v>2.6008805876177759</v>
      </c>
      <c r="H24" s="178">
        <f>'[13]Russia, 1976'!I21</f>
        <v>1.3734938454599994</v>
      </c>
      <c r="I24" s="178">
        <f>'[13]Russia, 1980'!H21</f>
        <v>2.9322991875068025</v>
      </c>
      <c r="J24" s="178">
        <f>'[13]Russia, 1980'!I21</f>
        <v>1.5647849535150984</v>
      </c>
      <c r="K24" s="19">
        <f>'[12]Russia, 1989'!$H21</f>
        <v>4.0317881286887545</v>
      </c>
      <c r="L24" s="19">
        <f>'[12]Russia, 1989'!$I21</f>
        <v>2.0103234141549033</v>
      </c>
      <c r="M24" s="19">
        <f>'[12]Russia, 2015'!$H21</f>
        <v>580309.02627457213</v>
      </c>
      <c r="N24" s="19">
        <f>'[12]Russia, 2015'!$I21</f>
        <v>158662.26047415604</v>
      </c>
      <c r="O24" s="183">
        <f t="shared" si="6"/>
        <v>0.48963839375653695</v>
      </c>
      <c r="P24" s="27">
        <f t="shared" si="7"/>
        <v>0.41076773536043287</v>
      </c>
      <c r="Q24" s="27">
        <f t="shared" si="8"/>
        <v>-0.18317891516821139</v>
      </c>
      <c r="R24" s="132">
        <f t="shared" si="33"/>
        <v>1.4869970454978176E-2</v>
      </c>
      <c r="S24" s="132">
        <f t="shared" si="10"/>
        <v>1.2827278235816308E-2</v>
      </c>
      <c r="T24" s="132">
        <f t="shared" si="34"/>
        <v>-7.4658870107299213E-3</v>
      </c>
      <c r="U24" s="183">
        <f t="shared" si="11"/>
        <v>8.3142589204516266</v>
      </c>
      <c r="V24" s="27">
        <f t="shared" si="12"/>
        <v>8.1599772478642283</v>
      </c>
      <c r="W24" s="27">
        <f t="shared" si="1"/>
        <v>8.3603159705587391</v>
      </c>
      <c r="X24" s="132">
        <f t="shared" si="13"/>
        <v>1.9423701748000788E-2</v>
      </c>
      <c r="Y24" s="132">
        <f t="shared" si="14"/>
        <v>1.927692630139255E-2</v>
      </c>
      <c r="Z24" s="132">
        <f t="shared" si="15"/>
        <v>1.9467051063247087E-2</v>
      </c>
      <c r="AA24" s="183">
        <f t="shared" si="2"/>
        <v>0.32205625367242002</v>
      </c>
      <c r="AB24" s="27">
        <f t="shared" si="3"/>
        <v>0.4740230000661812</v>
      </c>
      <c r="AC24" s="27">
        <f t="shared" si="4"/>
        <v>0.5684030895071962</v>
      </c>
      <c r="AD24" s="27">
        <f t="shared" si="16"/>
        <v>0.3290999762440624</v>
      </c>
      <c r="AE24" s="27">
        <f t="shared" si="17"/>
        <v>1.7958245667466155</v>
      </c>
      <c r="AF24" s="27">
        <f t="shared" si="18"/>
        <v>1.8400897613025395</v>
      </c>
      <c r="AG24" s="27">
        <f t="shared" si="5"/>
        <v>3.1802258262596332</v>
      </c>
      <c r="AH24" s="132">
        <f t="shared" si="19"/>
        <v>1.8528982260717974E-2</v>
      </c>
      <c r="AI24" s="132">
        <f t="shared" si="20"/>
        <v>1.881473026016578E-2</v>
      </c>
      <c r="AJ24" s="132">
        <f t="shared" si="21"/>
        <v>2.587123505124489E-2</v>
      </c>
      <c r="AK24" s="183">
        <f t="shared" si="35"/>
        <v>1.2364414482105808</v>
      </c>
      <c r="AL24" s="27">
        <f t="shared" si="22"/>
        <v>1.2861609910823812</v>
      </c>
      <c r="AM24" s="27">
        <f t="shared" si="23"/>
        <v>1.741345821322243</v>
      </c>
      <c r="AN24" s="132">
        <f t="shared" si="24"/>
        <v>2.4690364706532408E-2</v>
      </c>
      <c r="AO24" s="132">
        <f t="shared" si="25"/>
        <v>2.5373347265947865E-2</v>
      </c>
      <c r="AP24" s="132">
        <f t="shared" si="26"/>
        <v>3.1030780787286716E-2</v>
      </c>
      <c r="AQ24" s="183">
        <f t="shared" si="37"/>
        <v>0.583820758814803</v>
      </c>
      <c r="AR24" s="27">
        <f t="shared" si="27"/>
        <v>0.50889462276698261</v>
      </c>
      <c r="AS24" s="27">
        <f t="shared" si="28"/>
        <v>-0.18852721118895743</v>
      </c>
      <c r="AT24" s="132">
        <f t="shared" si="29"/>
        <v>1.2855264461337779E-2</v>
      </c>
      <c r="AU24" s="132">
        <f t="shared" si="30"/>
        <v>1.1492687733611673E-2</v>
      </c>
      <c r="AV24" s="132">
        <f t="shared" si="31"/>
        <v>-5.7860963741790394E-3</v>
      </c>
    </row>
    <row r="25" spans="1:48">
      <c r="A25" s="142" t="s">
        <v>240</v>
      </c>
      <c r="B25" s="142">
        <f t="shared" si="32"/>
        <v>20</v>
      </c>
      <c r="C25" s="19">
        <f>'[12]Russia, 1905'!$H22</f>
        <v>1.3660586417107172</v>
      </c>
      <c r="D25" s="19">
        <f>'[12]Russia, 1905'!$I22</f>
        <v>0.3749957191621533</v>
      </c>
      <c r="E25" s="19">
        <f>'[12]Russia, 1956'!$H22</f>
        <v>1.34255379173793</v>
      </c>
      <c r="F25" s="19">
        <f>'[12]Russia, 1956'!$I22</f>
        <v>0.54991667004975031</v>
      </c>
      <c r="G25" s="178">
        <f>'[13]Russia, 1976'!H22</f>
        <v>2.6162229218947477</v>
      </c>
      <c r="H25" s="178">
        <f>'[13]Russia, 1976'!I22</f>
        <v>1.3945252654505167</v>
      </c>
      <c r="I25" s="178">
        <f>'[13]Russia, 1980'!H22</f>
        <v>2.9493931154316986</v>
      </c>
      <c r="J25" s="178">
        <f>'[13]Russia, 1980'!I22</f>
        <v>1.5979146777816056</v>
      </c>
      <c r="K25" s="19">
        <f>'[12]Russia, 1989'!$H22</f>
        <v>4.0570564376204281</v>
      </c>
      <c r="L25" s="19">
        <f>'[12]Russia, 1989'!$I22</f>
        <v>2.0505886959983286</v>
      </c>
      <c r="M25" s="19">
        <f>'[12]Russia, 2015'!$H22</f>
        <v>585579.61084707733</v>
      </c>
      <c r="N25" s="19">
        <f>'[12]Russia, 2015'!$I22</f>
        <v>163776.50622801096</v>
      </c>
      <c r="O25" s="183">
        <f t="shared" si="6"/>
        <v>0.493805763653828</v>
      </c>
      <c r="P25" s="27">
        <f t="shared" si="7"/>
        <v>0.41076773536043287</v>
      </c>
      <c r="Q25" s="27">
        <f t="shared" si="8"/>
        <v>-0.17340594668164411</v>
      </c>
      <c r="R25" s="132">
        <f t="shared" si="33"/>
        <v>1.4974983565172462E-2</v>
      </c>
      <c r="S25" s="132">
        <f t="shared" si="10"/>
        <v>1.2827278235816308E-2</v>
      </c>
      <c r="T25" s="132">
        <f t="shared" si="34"/>
        <v>-7.0285747371736651E-3</v>
      </c>
      <c r="U25" s="183">
        <f t="shared" si="11"/>
        <v>8.314103701630021</v>
      </c>
      <c r="V25" s="27">
        <f t="shared" si="12"/>
        <v>8.1599772478642283</v>
      </c>
      <c r="W25" s="27">
        <f t="shared" si="1"/>
        <v>8.4896404423111917</v>
      </c>
      <c r="X25" s="132">
        <f t="shared" si="13"/>
        <v>1.9423555295632111E-2</v>
      </c>
      <c r="Y25" s="132">
        <f t="shared" si="14"/>
        <v>1.927692630139255E-2</v>
      </c>
      <c r="Z25" s="132">
        <f t="shared" si="15"/>
        <v>1.9587651273274442E-2</v>
      </c>
      <c r="AA25" s="183">
        <f t="shared" si="2"/>
        <v>0.32790682280072819</v>
      </c>
      <c r="AB25" s="27">
        <f t="shared" si="3"/>
        <v>0.48085172325577169</v>
      </c>
      <c r="AC25" s="27">
        <f t="shared" si="4"/>
        <v>0.57978778036764766</v>
      </c>
      <c r="AD25" s="27">
        <f t="shared" si="16"/>
        <v>0.33970803231908664</v>
      </c>
      <c r="AE25" s="27">
        <f t="shared" si="17"/>
        <v>1.7911589372364376</v>
      </c>
      <c r="AF25" s="27">
        <f t="shared" si="18"/>
        <v>1.8400897613025395</v>
      </c>
      <c r="AG25" s="27">
        <f t="shared" si="5"/>
        <v>3.1647869484964142</v>
      </c>
      <c r="AH25" s="132">
        <f t="shared" si="19"/>
        <v>1.8498605473097784E-2</v>
      </c>
      <c r="AI25" s="132">
        <f t="shared" si="20"/>
        <v>1.881473026016578E-2</v>
      </c>
      <c r="AJ25" s="132">
        <f t="shared" si="21"/>
        <v>2.58034537828018E-2</v>
      </c>
      <c r="AK25" s="183">
        <f t="shared" si="35"/>
        <v>1.2338930190108179</v>
      </c>
      <c r="AL25" s="27">
        <f t="shared" si="22"/>
        <v>1.2861609910823812</v>
      </c>
      <c r="AM25" s="27">
        <f t="shared" si="23"/>
        <v>1.7565424900800655</v>
      </c>
      <c r="AN25" s="132">
        <f t="shared" si="24"/>
        <v>2.4654962216635656E-2</v>
      </c>
      <c r="AO25" s="132">
        <f t="shared" si="25"/>
        <v>2.5373347265947865E-2</v>
      </c>
      <c r="AP25" s="132">
        <f t="shared" si="26"/>
        <v>3.1203514717414338E-2</v>
      </c>
      <c r="AQ25" s="183">
        <f t="shared" si="37"/>
        <v>0.58894282306259904</v>
      </c>
      <c r="AR25" s="27">
        <f t="shared" si="27"/>
        <v>0.50889462276698261</v>
      </c>
      <c r="AS25" s="27">
        <f t="shared" si="28"/>
        <v>-0.17973722786492108</v>
      </c>
      <c r="AT25" s="132">
        <f t="shared" si="29"/>
        <v>1.2946109674310202E-2</v>
      </c>
      <c r="AU25" s="132">
        <f t="shared" si="30"/>
        <v>1.1492687733611673E-2</v>
      </c>
      <c r="AV25" s="132">
        <f t="shared" si="31"/>
        <v>-5.4885088027759599E-3</v>
      </c>
    </row>
    <row r="26" spans="1:48">
      <c r="A26" s="142" t="s">
        <v>241</v>
      </c>
      <c r="B26" s="142">
        <f t="shared" si="32"/>
        <v>21</v>
      </c>
      <c r="C26" s="19">
        <f>'[12]Russia, 1905'!$H23</f>
        <v>1.3786037419961421</v>
      </c>
      <c r="D26" s="19">
        <f>'[12]Russia, 1905'!$I23</f>
        <v>0.3818498231653451</v>
      </c>
      <c r="E26" s="19">
        <f>'[12]Russia, 1956'!$H23</f>
        <v>1.3525871730251222</v>
      </c>
      <c r="F26" s="19">
        <f>'[12]Russia, 1956'!$I23</f>
        <v>0.55791855792890754</v>
      </c>
      <c r="G26" s="178">
        <f>'[13]Russia, 1976'!H23</f>
        <v>2.6316874491915105</v>
      </c>
      <c r="H26" s="178">
        <f>'[13]Russia, 1976'!I23</f>
        <v>1.4156310849724876</v>
      </c>
      <c r="I26" s="178">
        <f>'[13]Russia, 1980'!H23</f>
        <v>2.9665004374272699</v>
      </c>
      <c r="J26" s="178">
        <f>'[13]Russia, 1980'!I23</f>
        <v>1.6307453102815546</v>
      </c>
      <c r="K26" s="19">
        <f>'[12]Russia, 1989'!$H23</f>
        <v>4.0824547634637458</v>
      </c>
      <c r="L26" s="19">
        <f>'[12]Russia, 1989'!$I23</f>
        <v>2.0927430093269317</v>
      </c>
      <c r="M26" s="19">
        <f>'[12]Russia, 2015'!$H23</f>
        <v>590918.89065238193</v>
      </c>
      <c r="N26" s="19">
        <f>'[12]Russia, 2015'!$I23</f>
        <v>168691.54949079492</v>
      </c>
      <c r="O26" s="183">
        <f t="shared" si="6"/>
        <v>0.49804798911891091</v>
      </c>
      <c r="P26" s="27">
        <f t="shared" si="7"/>
        <v>0.41076773536043287</v>
      </c>
      <c r="Q26" s="27">
        <f t="shared" si="8"/>
        <v>-0.16574914430639076</v>
      </c>
      <c r="R26" s="132">
        <f t="shared" si="33"/>
        <v>1.5081593592394693E-2</v>
      </c>
      <c r="S26" s="132">
        <f t="shared" si="10"/>
        <v>1.2827278235816308E-2</v>
      </c>
      <c r="T26" s="132">
        <f t="shared" si="34"/>
        <v>-6.689419463060009E-3</v>
      </c>
      <c r="U26" s="183">
        <f t="shared" si="11"/>
        <v>8.3134992969813997</v>
      </c>
      <c r="V26" s="27">
        <f t="shared" si="12"/>
        <v>8.1599772478642283</v>
      </c>
      <c r="W26" s="27">
        <f t="shared" si="1"/>
        <v>8.5989824762639682</v>
      </c>
      <c r="X26" s="132">
        <f t="shared" si="13"/>
        <v>1.9422985003510362E-2</v>
      </c>
      <c r="Y26" s="132">
        <f t="shared" si="14"/>
        <v>1.927692630139255E-2</v>
      </c>
      <c r="Z26" s="132">
        <f t="shared" si="15"/>
        <v>1.9688352629307238E-2</v>
      </c>
      <c r="AA26" s="183">
        <f t="shared" si="2"/>
        <v>0.33390024446392463</v>
      </c>
      <c r="AB26" s="27">
        <f t="shared" si="3"/>
        <v>0.48784864076264434</v>
      </c>
      <c r="AC26" s="27">
        <f t="shared" si="4"/>
        <v>0.59170657998134313</v>
      </c>
      <c r="AD26" s="27">
        <f t="shared" si="16"/>
        <v>0.34990289917770057</v>
      </c>
      <c r="AE26" s="27">
        <f t="shared" si="17"/>
        <v>1.7864292883193027</v>
      </c>
      <c r="AF26" s="27">
        <f t="shared" si="18"/>
        <v>1.8400897613025395</v>
      </c>
      <c r="AG26" s="27">
        <f t="shared" si="5"/>
        <v>3.1495445201599521</v>
      </c>
      <c r="AH26" s="132">
        <f t="shared" si="19"/>
        <v>1.8467760926494714E-2</v>
      </c>
      <c r="AI26" s="132">
        <f t="shared" si="20"/>
        <v>1.881473026016578E-2</v>
      </c>
      <c r="AJ26" s="132">
        <f t="shared" si="21"/>
        <v>2.5736292463001798E-2</v>
      </c>
      <c r="AK26" s="183">
        <f t="shared" si="35"/>
        <v>1.231203249636875</v>
      </c>
      <c r="AL26" s="27">
        <f t="shared" si="22"/>
        <v>1.2861609910823812</v>
      </c>
      <c r="AM26" s="27">
        <f t="shared" si="23"/>
        <v>1.7728610644592693</v>
      </c>
      <c r="AN26" s="132">
        <f t="shared" si="24"/>
        <v>2.4617553738053299E-2</v>
      </c>
      <c r="AO26" s="132">
        <f t="shared" si="25"/>
        <v>2.5373347265947865E-2</v>
      </c>
      <c r="AP26" s="132">
        <f t="shared" si="26"/>
        <v>3.1387975679495916E-2</v>
      </c>
      <c r="AQ26" s="183">
        <f t="shared" si="37"/>
        <v>0.59418398632569214</v>
      </c>
      <c r="AR26" s="27">
        <f t="shared" si="27"/>
        <v>0.50889462276698261</v>
      </c>
      <c r="AS26" s="27">
        <f t="shared" si="28"/>
        <v>-0.17212994430259732</v>
      </c>
      <c r="AT26" s="132">
        <f t="shared" si="29"/>
        <v>1.3038772990769054E-2</v>
      </c>
      <c r="AU26" s="132">
        <f t="shared" si="30"/>
        <v>1.1492687733611673E-2</v>
      </c>
      <c r="AV26" s="132">
        <f t="shared" si="31"/>
        <v>-5.2334540246282701E-3</v>
      </c>
    </row>
    <row r="27" spans="1:48">
      <c r="A27" s="142" t="s">
        <v>242</v>
      </c>
      <c r="B27" s="142">
        <f t="shared" si="32"/>
        <v>22</v>
      </c>
      <c r="C27" s="19">
        <f>'[12]Russia, 1905'!$H24</f>
        <v>1.391382638391409</v>
      </c>
      <c r="D27" s="19">
        <f>'[12]Russia, 1905'!$I24</f>
        <v>0.38889913170383472</v>
      </c>
      <c r="E27" s="19">
        <f>'[12]Russia, 1956'!$H24</f>
        <v>1.3627752321930224</v>
      </c>
      <c r="F27" s="19">
        <f>'[12]Russia, 1956'!$I24</f>
        <v>0.56612148085663783</v>
      </c>
      <c r="G27" s="178">
        <f>'[13]Russia, 1976'!H24</f>
        <v>2.6472779153994468</v>
      </c>
      <c r="H27" s="178">
        <f>'[13]Russia, 1976'!I24</f>
        <v>1.4370643504829286</v>
      </c>
      <c r="I27" s="178">
        <f>'[13]Russia, 1980'!H24</f>
        <v>2.983625503159907</v>
      </c>
      <c r="J27" s="178">
        <f>'[13]Russia, 1980'!I24</f>
        <v>1.6630936883060987</v>
      </c>
      <c r="K27" s="19">
        <f>'[12]Russia, 1989'!$H24</f>
        <v>4.1079638885167817</v>
      </c>
      <c r="L27" s="19">
        <f>'[12]Russia, 1989'!$I24</f>
        <v>2.1363077127082817</v>
      </c>
      <c r="M27" s="19">
        <f>'[12]Russia, 2015'!$H24</f>
        <v>596332.06169291516</v>
      </c>
      <c r="N27" s="19">
        <f>'[12]Russia, 2015'!$I24</f>
        <v>173433.53970117297</v>
      </c>
      <c r="O27" s="183">
        <f t="shared" si="6"/>
        <v>0.50238339789638831</v>
      </c>
      <c r="P27" s="27">
        <f t="shared" si="7"/>
        <v>0.41076773536043287</v>
      </c>
      <c r="Q27" s="27">
        <f t="shared" si="8"/>
        <v>-0.15978871023246388</v>
      </c>
      <c r="R27" s="132">
        <f t="shared" si="33"/>
        <v>1.5190245431309091E-2</v>
      </c>
      <c r="S27" s="132">
        <f t="shared" si="10"/>
        <v>1.2827278235816308E-2</v>
      </c>
      <c r="T27" s="132">
        <f t="shared" si="34"/>
        <v>-6.4274727580024837E-3</v>
      </c>
      <c r="U27" s="183">
        <f t="shared" si="11"/>
        <v>8.3124948386257795</v>
      </c>
      <c r="V27" s="27">
        <f t="shared" si="12"/>
        <v>8.1599772478642283</v>
      </c>
      <c r="W27" s="27">
        <f t="shared" si="1"/>
        <v>8.689928660852738</v>
      </c>
      <c r="X27" s="132">
        <f t="shared" si="13"/>
        <v>1.9422037155505389E-2</v>
      </c>
      <c r="Y27" s="132">
        <f t="shared" si="14"/>
        <v>1.927692630139255E-2</v>
      </c>
      <c r="Z27" s="132">
        <f t="shared" si="15"/>
        <v>1.9771249303622618E-2</v>
      </c>
      <c r="AA27" s="183">
        <f t="shared" si="2"/>
        <v>0.34006435847291322</v>
      </c>
      <c r="AB27" s="27">
        <f t="shared" si="3"/>
        <v>0.4950213449928626</v>
      </c>
      <c r="AC27" s="27">
        <f t="shared" si="4"/>
        <v>0.60402415625840866</v>
      </c>
      <c r="AD27" s="27">
        <f t="shared" si="16"/>
        <v>0.35973881643314137</v>
      </c>
      <c r="AE27" s="27">
        <f t="shared" si="17"/>
        <v>1.7816332352287634</v>
      </c>
      <c r="AF27" s="27">
        <f t="shared" si="18"/>
        <v>1.8400897613025395</v>
      </c>
      <c r="AG27" s="27">
        <f t="shared" si="5"/>
        <v>3.1342322960682285</v>
      </c>
      <c r="AH27" s="132">
        <f t="shared" si="19"/>
        <v>1.8436430770238044E-2</v>
      </c>
      <c r="AI27" s="132">
        <f t="shared" si="20"/>
        <v>1.881473026016578E-2</v>
      </c>
      <c r="AJ27" s="132">
        <f t="shared" si="21"/>
        <v>2.5668579200856634E-2</v>
      </c>
      <c r="AK27" s="183">
        <f t="shared" si="35"/>
        <v>1.22836024880809</v>
      </c>
      <c r="AL27" s="27">
        <f t="shared" si="22"/>
        <v>1.2861609910823812</v>
      </c>
      <c r="AM27" s="27">
        <f t="shared" si="23"/>
        <v>1.7895695360961312</v>
      </c>
      <c r="AN27" s="132">
        <f t="shared" si="24"/>
        <v>2.4577966595872303E-2</v>
      </c>
      <c r="AO27" s="132">
        <f t="shared" si="25"/>
        <v>2.5373347265947865E-2</v>
      </c>
      <c r="AP27" s="132">
        <f t="shared" si="26"/>
        <v>3.1575756433368962E-2</v>
      </c>
      <c r="AQ27" s="183">
        <f t="shared" si="37"/>
        <v>0.59955373482613705</v>
      </c>
      <c r="AR27" s="27">
        <f t="shared" si="27"/>
        <v>0.50889462276698261</v>
      </c>
      <c r="AS27" s="27">
        <f t="shared" si="28"/>
        <v>-0.16541349550161333</v>
      </c>
      <c r="AT27" s="132">
        <f t="shared" si="29"/>
        <v>1.3133403015367362E-2</v>
      </c>
      <c r="AU27" s="132">
        <f t="shared" si="30"/>
        <v>1.1492687733611673E-2</v>
      </c>
      <c r="AV27" s="132">
        <f t="shared" si="31"/>
        <v>-5.0101537941539265E-3</v>
      </c>
    </row>
    <row r="28" spans="1:48">
      <c r="A28" s="142" t="s">
        <v>243</v>
      </c>
      <c r="B28" s="142">
        <f t="shared" si="32"/>
        <v>23</v>
      </c>
      <c r="C28" s="19">
        <f>'[12]Russia, 1905'!$H25</f>
        <v>1.4044019047120269</v>
      </c>
      <c r="D28" s="19">
        <f>'[12]Russia, 1905'!$I25</f>
        <v>0.39612279858196098</v>
      </c>
      <c r="E28" s="19">
        <f>'[12]Russia, 1956'!$H25</f>
        <v>1.3731213848077806</v>
      </c>
      <c r="F28" s="19">
        <f>'[12]Russia, 1956'!$I25</f>
        <v>0.57453539932173381</v>
      </c>
      <c r="G28" s="178">
        <f>'[13]Russia, 1976'!H25</f>
        <v>2.6629949746840769</v>
      </c>
      <c r="H28" s="178">
        <f>'[13]Russia, 1976'!I25</f>
        <v>1.4590280529491348</v>
      </c>
      <c r="I28" s="178">
        <f>'[13]Russia, 1980'!H25</f>
        <v>3.0007752669891774</v>
      </c>
      <c r="J28" s="178">
        <f>'[13]Russia, 1980'!I25</f>
        <v>1.694752668058263</v>
      </c>
      <c r="K28" s="19">
        <f>'[12]Russia, 1989'!$H25</f>
        <v>4.1335698128779308</v>
      </c>
      <c r="L28" s="19">
        <f>'[12]Russia, 1989'!$I25</f>
        <v>2.1803188589704359</v>
      </c>
      <c r="M28" s="19">
        <f>'[12]Russia, 2015'!$H25</f>
        <v>601824.25029021048</v>
      </c>
      <c r="N28" s="19">
        <f>'[12]Russia, 2015'!$I25</f>
        <v>178019.76631400763</v>
      </c>
      <c r="O28" s="183">
        <f t="shared" si="6"/>
        <v>0.5068278547029097</v>
      </c>
      <c r="P28" s="27">
        <f t="shared" si="7"/>
        <v>0.41076773536043287</v>
      </c>
      <c r="Q28" s="27">
        <f t="shared" si="8"/>
        <v>-0.15497910383037583</v>
      </c>
      <c r="R28" s="132">
        <f t="shared" si="33"/>
        <v>1.5301317216763088E-2</v>
      </c>
      <c r="S28" s="132">
        <f t="shared" si="10"/>
        <v>1.2827278235816308E-2</v>
      </c>
      <c r="T28" s="132">
        <f t="shared" si="34"/>
        <v>-6.2174034116153631E-3</v>
      </c>
      <c r="U28" s="183">
        <f t="shared" si="11"/>
        <v>8.3111374767291686</v>
      </c>
      <c r="V28" s="27">
        <f t="shared" si="12"/>
        <v>8.1599772478642283</v>
      </c>
      <c r="W28" s="27">
        <f t="shared" si="1"/>
        <v>8.7647887713117889</v>
      </c>
      <c r="X28" s="132">
        <f t="shared" si="13"/>
        <v>1.9420756132241479E-2</v>
      </c>
      <c r="Y28" s="132">
        <f t="shared" si="14"/>
        <v>1.927692630139255E-2</v>
      </c>
      <c r="Z28" s="132">
        <f t="shared" si="15"/>
        <v>1.9838906945391255E-2</v>
      </c>
      <c r="AA28" s="183">
        <f t="shared" si="2"/>
        <v>0.34638093632684058</v>
      </c>
      <c r="AB28" s="27">
        <f t="shared" si="3"/>
        <v>0.50237854548090921</v>
      </c>
      <c r="AC28" s="27">
        <f t="shared" si="4"/>
        <v>0.61646796073883248</v>
      </c>
      <c r="AD28" s="27">
        <f t="shared" si="16"/>
        <v>0.3692516461686009</v>
      </c>
      <c r="AE28" s="27">
        <f t="shared" si="17"/>
        <v>1.7767688952611844</v>
      </c>
      <c r="AF28" s="27">
        <f t="shared" si="18"/>
        <v>1.8400897613025395</v>
      </c>
      <c r="AG28" s="27">
        <f t="shared" si="5"/>
        <v>3.1191648086893613</v>
      </c>
      <c r="AH28" s="132">
        <f t="shared" si="19"/>
        <v>1.8404600291124229E-2</v>
      </c>
      <c r="AI28" s="132">
        <f t="shared" si="20"/>
        <v>1.881473026016578E-2</v>
      </c>
      <c r="AJ28" s="132">
        <f t="shared" si="21"/>
        <v>2.5601707335233703E-2</v>
      </c>
      <c r="AK28" s="183">
        <f t="shared" si="35"/>
        <v>1.2253553155706984</v>
      </c>
      <c r="AL28" s="27">
        <f t="shared" si="22"/>
        <v>1.2861609910823812</v>
      </c>
      <c r="AM28" s="27">
        <f t="shared" si="23"/>
        <v>1.8053447281354491</v>
      </c>
      <c r="AN28" s="132">
        <f t="shared" si="24"/>
        <v>2.4536071363410406E-2</v>
      </c>
      <c r="AO28" s="132">
        <f t="shared" si="25"/>
        <v>2.5373347265947865E-2</v>
      </c>
      <c r="AP28" s="132">
        <f t="shared" si="26"/>
        <v>3.1752050079471461E-2</v>
      </c>
      <c r="AQ28" s="183">
        <f t="shared" si="37"/>
        <v>0.60505972395784524</v>
      </c>
      <c r="AR28" s="27">
        <f t="shared" si="27"/>
        <v>0.50889462276698261</v>
      </c>
      <c r="AS28" s="27">
        <f t="shared" si="28"/>
        <v>-0.15934677097170324</v>
      </c>
      <c r="AT28" s="132">
        <f t="shared" si="29"/>
        <v>1.3230113816618871E-2</v>
      </c>
      <c r="AU28" s="132">
        <f t="shared" si="30"/>
        <v>1.1492687733611673E-2</v>
      </c>
      <c r="AV28" s="132">
        <f t="shared" si="31"/>
        <v>-4.8099515039407015E-3</v>
      </c>
    </row>
    <row r="29" spans="1:48">
      <c r="A29" s="142" t="s">
        <v>244</v>
      </c>
      <c r="B29" s="142">
        <f t="shared" si="32"/>
        <v>24</v>
      </c>
      <c r="C29" s="19">
        <f>'[12]Russia, 1905'!$H26</f>
        <v>1.4176687350558435</v>
      </c>
      <c r="D29" s="19">
        <f>'[12]Russia, 1905'!$I26</f>
        <v>0.40343548344171132</v>
      </c>
      <c r="E29" s="19">
        <f>'[12]Russia, 1956'!$H26</f>
        <v>1.3836290951431234</v>
      </c>
      <c r="F29" s="19">
        <f>'[12]Russia, 1956'!$I26</f>
        <v>0.58316918542067986</v>
      </c>
      <c r="G29" s="178">
        <f>'[13]Russia, 1976'!H26</f>
        <v>2.6788366447069052</v>
      </c>
      <c r="H29" s="178">
        <f>'[13]Russia, 1976'!I26</f>
        <v>1.4816596491804095</v>
      </c>
      <c r="I29" s="178">
        <f>'[13]Russia, 1980'!H26</f>
        <v>3.0179597748698472</v>
      </c>
      <c r="J29" s="178">
        <f>'[13]Russia, 1980'!I26</f>
        <v>1.7254805951474479</v>
      </c>
      <c r="K29" s="19">
        <f>'[12]Russia, 1989'!$H26</f>
        <v>4.1592704833240823</v>
      </c>
      <c r="L29" s="19">
        <f>'[12]Russia, 1989'!$I26</f>
        <v>2.2232432476329826</v>
      </c>
      <c r="M29" s="19">
        <f>'[12]Russia, 2015'!$H26</f>
        <v>607400.62507937104</v>
      </c>
      <c r="N29" s="19">
        <f>'[12]Russia, 2015'!$I26</f>
        <v>182477.44276794419</v>
      </c>
      <c r="O29" s="183">
        <f t="shared" si="6"/>
        <v>0.51139264240354509</v>
      </c>
      <c r="P29" s="27">
        <f t="shared" si="7"/>
        <v>0.41076773536043287</v>
      </c>
      <c r="Q29" s="27">
        <f t="shared" si="8"/>
        <v>-0.15054292587771834</v>
      </c>
      <c r="R29" s="132">
        <f t="shared" si="33"/>
        <v>1.5415068278664457E-2</v>
      </c>
      <c r="S29" s="132">
        <f t="shared" si="10"/>
        <v>1.2827278235816308E-2</v>
      </c>
      <c r="T29" s="132">
        <f t="shared" si="34"/>
        <v>-6.024662568503758E-3</v>
      </c>
      <c r="U29" s="183">
        <f t="shared" si="11"/>
        <v>8.3094696011905</v>
      </c>
      <c r="V29" s="27">
        <f t="shared" si="12"/>
        <v>8.1599772478642283</v>
      </c>
      <c r="W29" s="27">
        <f t="shared" si="1"/>
        <v>8.8278735098934948</v>
      </c>
      <c r="X29" s="132">
        <f t="shared" si="13"/>
        <v>1.9419181805228058E-2</v>
      </c>
      <c r="Y29" s="132">
        <f t="shared" si="14"/>
        <v>1.927692630139255E-2</v>
      </c>
      <c r="Z29" s="132">
        <f t="shared" si="15"/>
        <v>1.9895524094019734E-2</v>
      </c>
      <c r="AA29" s="183">
        <f t="shared" si="2"/>
        <v>0.35277535401209115</v>
      </c>
      <c r="AB29" s="27">
        <f t="shared" si="3"/>
        <v>0.50992800006195382</v>
      </c>
      <c r="AC29" s="27">
        <f t="shared" si="4"/>
        <v>0.62860449307945376</v>
      </c>
      <c r="AD29" s="27">
        <f t="shared" si="16"/>
        <v>0.37849783496428613</v>
      </c>
      <c r="AE29" s="27">
        <f t="shared" si="17"/>
        <v>1.7718334981093316</v>
      </c>
      <c r="AF29" s="27">
        <f t="shared" si="18"/>
        <v>1.8400897613025395</v>
      </c>
      <c r="AG29" s="27">
        <f t="shared" si="5"/>
        <v>3.1052791117822771</v>
      </c>
      <c r="AH29" s="132">
        <f t="shared" si="19"/>
        <v>1.8372248819664705E-2</v>
      </c>
      <c r="AI29" s="132">
        <f t="shared" si="20"/>
        <v>1.881473026016578E-2</v>
      </c>
      <c r="AJ29" s="132">
        <f t="shared" si="21"/>
        <v>2.5539867380830694E-2</v>
      </c>
      <c r="AK29" s="183">
        <f t="shared" si="35"/>
        <v>1.222186451721428</v>
      </c>
      <c r="AL29" s="27">
        <f t="shared" si="22"/>
        <v>1.2861609910823812</v>
      </c>
      <c r="AM29" s="27">
        <f t="shared" si="23"/>
        <v>1.8182234957146148</v>
      </c>
      <c r="AN29" s="132">
        <f t="shared" si="24"/>
        <v>2.4491831115625251E-2</v>
      </c>
      <c r="AO29" s="132">
        <f t="shared" si="25"/>
        <v>2.5373347265947865E-2</v>
      </c>
      <c r="AP29" s="132">
        <f t="shared" si="26"/>
        <v>3.1895263801716256E-2</v>
      </c>
      <c r="AQ29" s="183">
        <f t="shared" si="37"/>
        <v>0.61070784058124561</v>
      </c>
      <c r="AR29" s="27">
        <f t="shared" si="27"/>
        <v>0.50889462276698261</v>
      </c>
      <c r="AS29" s="27">
        <f t="shared" si="28"/>
        <v>-0.15364202316314635</v>
      </c>
      <c r="AT29" s="132">
        <f t="shared" si="29"/>
        <v>1.3328986477949112E-2</v>
      </c>
      <c r="AU29" s="132">
        <f t="shared" si="30"/>
        <v>1.1492687733611673E-2</v>
      </c>
      <c r="AV29" s="132">
        <f t="shared" si="31"/>
        <v>-4.6229718064189074E-3</v>
      </c>
    </row>
    <row r="30" spans="1:48">
      <c r="A30" s="142" t="s">
        <v>245</v>
      </c>
      <c r="B30" s="142">
        <f t="shared" si="32"/>
        <v>25</v>
      </c>
      <c r="C30" s="19">
        <f>'[12]Russia, 1905'!$H27</f>
        <v>1.4311918450773653</v>
      </c>
      <c r="D30" s="19">
        <f>'[12]Russia, 1905'!$I27</f>
        <v>0.41067744680876073</v>
      </c>
      <c r="E30" s="19">
        <f>'[12]Russia, 1956'!$H27</f>
        <v>1.3943018939394227</v>
      </c>
      <c r="F30" s="19">
        <f>'[12]Russia, 1956'!$I27</f>
        <v>0.59203197535891927</v>
      </c>
      <c r="G30" s="178">
        <f>'[13]Russia, 1976'!H27</f>
        <v>2.6947990046472583</v>
      </c>
      <c r="H30" s="178">
        <f>'[13]Russia, 1976'!I27</f>
        <v>1.5050206561224753</v>
      </c>
      <c r="I30" s="178">
        <f>'[13]Russia, 1980'!H27</f>
        <v>3.0351928305994793</v>
      </c>
      <c r="J30" s="178">
        <f>'[13]Russia, 1980'!I27</f>
        <v>1.7549997966675364</v>
      </c>
      <c r="K30" s="19">
        <f>'[12]Russia, 1989'!$H27</f>
        <v>4.1850841797999641</v>
      </c>
      <c r="L30" s="19">
        <f>'[12]Russia, 1989'!$I27</f>
        <v>2.2632834946283698</v>
      </c>
      <c r="M30" s="19">
        <f>'[12]Russia, 2015'!$H27</f>
        <v>613066.26751019014</v>
      </c>
      <c r="N30" s="19">
        <f>'[12]Russia, 2015'!$I27</f>
        <v>186837.10950626232</v>
      </c>
      <c r="O30" s="183">
        <f t="shared" si="6"/>
        <v>0.51608117822687882</v>
      </c>
      <c r="P30" s="27">
        <f t="shared" si="7"/>
        <v>0.41076773536043287</v>
      </c>
      <c r="Q30" s="27">
        <f t="shared" si="8"/>
        <v>-0.14563506268462512</v>
      </c>
      <c r="R30" s="132">
        <f t="shared" si="33"/>
        <v>1.5531559161141351E-2</v>
      </c>
      <c r="S30" s="132">
        <f t="shared" si="10"/>
        <v>1.2827278235816308E-2</v>
      </c>
      <c r="T30" s="132">
        <f t="shared" si="34"/>
        <v>-5.8125542998881397E-3</v>
      </c>
      <c r="U30" s="183">
        <f t="shared" si="11"/>
        <v>8.3075211782054197</v>
      </c>
      <c r="V30" s="27">
        <f t="shared" si="12"/>
        <v>8.1599772478642283</v>
      </c>
      <c r="W30" s="27">
        <f t="shared" si="1"/>
        <v>8.8852293911404825</v>
      </c>
      <c r="X30" s="132">
        <f t="shared" si="13"/>
        <v>1.9417342312065156E-2</v>
      </c>
      <c r="Y30" s="132">
        <f t="shared" si="14"/>
        <v>1.927692630139255E-2</v>
      </c>
      <c r="Z30" s="132">
        <f t="shared" si="15"/>
        <v>1.9946687892403059E-2</v>
      </c>
      <c r="AA30" s="183">
        <f t="shared" si="2"/>
        <v>0.35910793083145903</v>
      </c>
      <c r="AB30" s="27">
        <f t="shared" si="3"/>
        <v>0.51767769751024328</v>
      </c>
      <c r="AC30" s="27">
        <f t="shared" si="4"/>
        <v>0.63992555711151977</v>
      </c>
      <c r="AD30" s="27">
        <f t="shared" si="16"/>
        <v>0.38754073033035985</v>
      </c>
      <c r="AE30" s="27">
        <f t="shared" si="17"/>
        <v>1.7668217378980025</v>
      </c>
      <c r="AF30" s="27">
        <f t="shared" si="18"/>
        <v>1.8400897613025395</v>
      </c>
      <c r="AG30" s="27">
        <f t="shared" si="5"/>
        <v>3.0941761574281443</v>
      </c>
      <c r="AH30" s="132">
        <f t="shared" si="19"/>
        <v>1.8339338842787045E-2</v>
      </c>
      <c r="AI30" s="132">
        <f t="shared" si="20"/>
        <v>1.881473026016578E-2</v>
      </c>
      <c r="AJ30" s="132">
        <f t="shared" si="21"/>
        <v>2.5490272387741708E-2</v>
      </c>
      <c r="AK30" s="183">
        <f t="shared" si="35"/>
        <v>1.2188625380225186</v>
      </c>
      <c r="AL30" s="27">
        <f t="shared" si="22"/>
        <v>1.2861609910823812</v>
      </c>
      <c r="AM30" s="27">
        <f t="shared" si="23"/>
        <v>1.8260302750169557</v>
      </c>
      <c r="AN30" s="132">
        <f t="shared" si="24"/>
        <v>2.4445360442609809E-2</v>
      </c>
      <c r="AO30" s="132">
        <f t="shared" si="25"/>
        <v>2.5373347265947865E-2</v>
      </c>
      <c r="AP30" s="132">
        <f t="shared" si="26"/>
        <v>3.1981767669251093E-2</v>
      </c>
      <c r="AQ30" s="183">
        <f t="shared" si="37"/>
        <v>0.61650152347127829</v>
      </c>
      <c r="AR30" s="27">
        <f t="shared" si="27"/>
        <v>0.50889462276698261</v>
      </c>
      <c r="AS30" s="27">
        <f t="shared" si="28"/>
        <v>-0.1479971362264173</v>
      </c>
      <c r="AT30" s="132">
        <f t="shared" si="29"/>
        <v>1.3430057734511003E-2</v>
      </c>
      <c r="AU30" s="132">
        <f t="shared" si="30"/>
        <v>1.1492687733611673E-2</v>
      </c>
      <c r="AV30" s="132">
        <f t="shared" si="31"/>
        <v>-4.4391563253501909E-3</v>
      </c>
    </row>
    <row r="31" spans="1:48">
      <c r="A31" s="142" t="s">
        <v>246</v>
      </c>
      <c r="B31" s="142">
        <f t="shared" si="32"/>
        <v>26</v>
      </c>
      <c r="C31" s="19">
        <f>'[12]Russia, 1905'!$H28</f>
        <v>1.4449825801891032</v>
      </c>
      <c r="D31" s="19">
        <f>'[12]Russia, 1905'!$I28</f>
        <v>0.41761848823630743</v>
      </c>
      <c r="E31" s="19">
        <f>'[12]Russia, 1956'!$H28</f>
        <v>1.4051433793256456</v>
      </c>
      <c r="F31" s="19">
        <f>'[12]Russia, 1956'!$I28</f>
        <v>0.60113498790653375</v>
      </c>
      <c r="G31" s="178">
        <f>'[13]Russia, 1976'!H28</f>
        <v>2.7108770904381339</v>
      </c>
      <c r="H31" s="178">
        <f>'[13]Russia, 1976'!I28</f>
        <v>1.5290917279512735</v>
      </c>
      <c r="I31" s="178">
        <f>'[13]Russia, 1980'!H28</f>
        <v>3.0524927364634244</v>
      </c>
      <c r="J31" s="178">
        <f>'[13]Russia, 1980'!I28</f>
        <v>1.7830451429077674</v>
      </c>
      <c r="K31" s="19">
        <f>'[12]Russia, 1989'!$H28</f>
        <v>4.2110544593293104</v>
      </c>
      <c r="L31" s="19">
        <f>'[12]Russia, 1989'!$I28</f>
        <v>2.3001236575693844</v>
      </c>
      <c r="M31" s="19">
        <f>'[12]Russia, 2015'!$H28</f>
        <v>618826.1209967297</v>
      </c>
      <c r="N31" s="19">
        <f>'[12]Russia, 2015'!$I28</f>
        <v>191134.65450998754</v>
      </c>
      <c r="O31" s="183">
        <f t="shared" si="6"/>
        <v>0.52088722698544676</v>
      </c>
      <c r="P31" s="27">
        <f t="shared" si="7"/>
        <v>0.41076773536043287</v>
      </c>
      <c r="Q31" s="27">
        <f t="shared" si="8"/>
        <v>-0.13998211242576619</v>
      </c>
      <c r="R31" s="132">
        <f t="shared" si="33"/>
        <v>1.565061025004888E-2</v>
      </c>
      <c r="S31" s="132">
        <f t="shared" si="10"/>
        <v>1.2827278235816308E-2</v>
      </c>
      <c r="T31" s="132">
        <f t="shared" si="34"/>
        <v>-5.5696940282600194E-3</v>
      </c>
      <c r="U31" s="183">
        <f t="shared" si="11"/>
        <v>8.3053023940097024</v>
      </c>
      <c r="V31" s="27">
        <f t="shared" si="12"/>
        <v>8.1599772478642283</v>
      </c>
      <c r="W31" s="27">
        <f t="shared" si="1"/>
        <v>8.9445282131067074</v>
      </c>
      <c r="X31" s="132">
        <f t="shared" si="13"/>
        <v>1.9415247107736233E-2</v>
      </c>
      <c r="Y31" s="132">
        <f t="shared" si="14"/>
        <v>1.927692630139255E-2</v>
      </c>
      <c r="Z31" s="132">
        <f t="shared" si="15"/>
        <v>1.9999276373713126E-2</v>
      </c>
      <c r="AA31" s="183">
        <f t="shared" si="2"/>
        <v>0.36517737302808018</v>
      </c>
      <c r="AB31" s="27">
        <f t="shared" si="3"/>
        <v>0.52563744761191467</v>
      </c>
      <c r="AC31" s="27">
        <f t="shared" si="4"/>
        <v>0.65034182261695039</v>
      </c>
      <c r="AD31" s="27">
        <f t="shared" si="16"/>
        <v>0.39645477173130239</v>
      </c>
      <c r="AE31" s="27">
        <f t="shared" si="17"/>
        <v>1.7617238131286719</v>
      </c>
      <c r="AF31" s="27">
        <f t="shared" si="18"/>
        <v>1.8400897613025395</v>
      </c>
      <c r="AG31" s="27">
        <f t="shared" si="5"/>
        <v>3.0880340442259717</v>
      </c>
      <c r="AH31" s="132">
        <f t="shared" si="19"/>
        <v>1.8305802940801419E-2</v>
      </c>
      <c r="AI31" s="132">
        <f t="shared" si="20"/>
        <v>1.881473026016578E-2</v>
      </c>
      <c r="AJ31" s="132">
        <f t="shared" si="21"/>
        <v>2.5462779841905592E-2</v>
      </c>
      <c r="AK31" s="183">
        <f t="shared" si="35"/>
        <v>1.2154055212338628</v>
      </c>
      <c r="AL31" s="27">
        <f t="shared" si="22"/>
        <v>1.2861609910823812</v>
      </c>
      <c r="AM31" s="27">
        <f t="shared" si="23"/>
        <v>1.8285391622896783</v>
      </c>
      <c r="AN31" s="132">
        <f t="shared" si="24"/>
        <v>2.4396957225387261E-2</v>
      </c>
      <c r="AO31" s="132">
        <f t="shared" si="25"/>
        <v>2.5373347265947865E-2</v>
      </c>
      <c r="AP31" s="132">
        <f t="shared" si="26"/>
        <v>3.2009518472281506E-2</v>
      </c>
      <c r="AQ31" s="183">
        <f t="shared" si="37"/>
        <v>0.62244126353787199</v>
      </c>
      <c r="AR31" s="27">
        <f t="shared" si="27"/>
        <v>0.50889462276698261</v>
      </c>
      <c r="AS31" s="27">
        <f t="shared" si="28"/>
        <v>-0.14210905812137498</v>
      </c>
      <c r="AT31" s="132">
        <f t="shared" si="29"/>
        <v>1.3533312011348553E-2</v>
      </c>
      <c r="AU31" s="132">
        <f t="shared" si="30"/>
        <v>1.1492687733611673E-2</v>
      </c>
      <c r="AV31" s="132">
        <f t="shared" si="31"/>
        <v>-4.2486791314041428E-3</v>
      </c>
    </row>
    <row r="32" spans="1:48">
      <c r="A32" s="142" t="s">
        <v>247</v>
      </c>
      <c r="B32" s="142">
        <f t="shared" si="32"/>
        <v>27</v>
      </c>
      <c r="C32" s="19">
        <f>'[12]Russia, 1905'!$H29</f>
        <v>1.4590560609007852</v>
      </c>
      <c r="D32" s="19">
        <f>'[12]Russia, 1905'!$I29</f>
        <v>0.42415079494012131</v>
      </c>
      <c r="E32" s="19">
        <f>'[12]Russia, 1956'!$H29</f>
        <v>1.4161571929067296</v>
      </c>
      <c r="F32" s="19">
        <f>'[12]Russia, 1956'!$I29</f>
        <v>0.61048886337311148</v>
      </c>
      <c r="G32" s="178">
        <f>'[13]Russia, 1976'!H29</f>
        <v>2.7270659310201459</v>
      </c>
      <c r="H32" s="178">
        <f>'[13]Russia, 1976'!I29</f>
        <v>1.553749132576097</v>
      </c>
      <c r="I32" s="178">
        <f>'[13]Russia, 1980'!H29</f>
        <v>3.0698824295258307</v>
      </c>
      <c r="J32" s="178">
        <f>'[13]Russia, 1980'!I29</f>
        <v>1.8096034371167429</v>
      </c>
      <c r="K32" s="19">
        <f>'[12]Russia, 1989'!$H29</f>
        <v>4.2372315935999936</v>
      </c>
      <c r="L32" s="19">
        <f>'[12]Russia, 1989'!$I29</f>
        <v>2.3344072860921057</v>
      </c>
      <c r="M32" s="19">
        <f>'[12]Russia, 2015'!$H29</f>
        <v>624684.90820887685</v>
      </c>
      <c r="N32" s="19">
        <f>'[12]Russia, 2015'!$I29</f>
        <v>195420.73940933755</v>
      </c>
      <c r="O32" s="183">
        <f t="shared" si="6"/>
        <v>0.52580152768068822</v>
      </c>
      <c r="P32" s="27">
        <f t="shared" si="7"/>
        <v>0.41076773536043287</v>
      </c>
      <c r="Q32" s="27">
        <f t="shared" si="8"/>
        <v>-0.13361035025633416</v>
      </c>
      <c r="R32" s="132">
        <f t="shared" si="33"/>
        <v>1.5771968840656347E-2</v>
      </c>
      <c r="S32" s="132">
        <f t="shared" si="10"/>
        <v>1.2827278235816308E-2</v>
      </c>
      <c r="T32" s="132">
        <f t="shared" si="34"/>
        <v>-5.2977884259249874E-3</v>
      </c>
      <c r="U32" s="183">
        <f t="shared" si="11"/>
        <v>8.3027960586216878</v>
      </c>
      <c r="V32" s="27">
        <f t="shared" si="12"/>
        <v>8.1599772478642283</v>
      </c>
      <c r="W32" s="27">
        <f t="shared" si="1"/>
        <v>9.0109393934742066</v>
      </c>
      <c r="X32" s="132">
        <f t="shared" si="13"/>
        <v>1.9412879772181979E-2</v>
      </c>
      <c r="Y32" s="132">
        <f t="shared" si="14"/>
        <v>1.927692630139255E-2</v>
      </c>
      <c r="Z32" s="132">
        <f t="shared" si="15"/>
        <v>2.0057804581229632E-2</v>
      </c>
      <c r="AA32" s="183">
        <f t="shared" si="2"/>
        <v>0.37088940606566612</v>
      </c>
      <c r="AB32" s="27">
        <f t="shared" si="3"/>
        <v>0.53381655434242514</v>
      </c>
      <c r="AC32" s="27">
        <f t="shared" si="4"/>
        <v>0.66003524817953518</v>
      </c>
      <c r="AD32" s="27">
        <f t="shared" si="16"/>
        <v>0.4053450423876056</v>
      </c>
      <c r="AE32" s="27">
        <f t="shared" si="17"/>
        <v>1.7565234939795165</v>
      </c>
      <c r="AF32" s="27">
        <f t="shared" si="18"/>
        <v>1.8400897613025395</v>
      </c>
      <c r="AG32" s="27">
        <f t="shared" si="5"/>
        <v>3.0877062154029238</v>
      </c>
      <c r="AH32" s="132">
        <f t="shared" si="19"/>
        <v>1.8271530751735154E-2</v>
      </c>
      <c r="AI32" s="132">
        <f t="shared" si="20"/>
        <v>1.881473026016578E-2</v>
      </c>
      <c r="AJ32" s="132">
        <f t="shared" si="21"/>
        <v>2.5461311316011592E-2</v>
      </c>
      <c r="AK32" s="183">
        <f t="shared" si="35"/>
        <v>1.2118402479181665</v>
      </c>
      <c r="AL32" s="27">
        <f t="shared" si="22"/>
        <v>1.2861609910823812</v>
      </c>
      <c r="AM32" s="27">
        <f t="shared" si="23"/>
        <v>1.8267142051939693</v>
      </c>
      <c r="AN32" s="132">
        <f t="shared" si="24"/>
        <v>2.4346961482206497E-2</v>
      </c>
      <c r="AO32" s="132">
        <f t="shared" si="25"/>
        <v>2.5373347265947865E-2</v>
      </c>
      <c r="AP32" s="132">
        <f t="shared" si="26"/>
        <v>3.1989334989029228E-2</v>
      </c>
      <c r="AQ32" s="183">
        <f t="shared" si="37"/>
        <v>0.62852434749883268</v>
      </c>
      <c r="AR32" s="27">
        <f t="shared" si="27"/>
        <v>0.50889462276698261</v>
      </c>
      <c r="AS32" s="27">
        <f t="shared" si="28"/>
        <v>-0.13574435498511106</v>
      </c>
      <c r="AT32" s="132">
        <f t="shared" si="29"/>
        <v>1.3638677900835283E-2</v>
      </c>
      <c r="AU32" s="132">
        <f t="shared" si="30"/>
        <v>1.1492687733611673E-2</v>
      </c>
      <c r="AV32" s="132">
        <f t="shared" si="31"/>
        <v>-4.0442075357116636E-3</v>
      </c>
    </row>
    <row r="33" spans="1:48">
      <c r="A33" s="142" t="s">
        <v>248</v>
      </c>
      <c r="B33" s="142">
        <f t="shared" si="32"/>
        <v>28</v>
      </c>
      <c r="C33" s="19">
        <f>'[12]Russia, 1905'!$H30</f>
        <v>1.4734297451502389</v>
      </c>
      <c r="D33" s="19">
        <f>'[12]Russia, 1905'!$I30</f>
        <v>0.43038794245109629</v>
      </c>
      <c r="E33" s="19">
        <f>'[12]Russia, 1956'!$H30</f>
        <v>1.4273470308169187</v>
      </c>
      <c r="F33" s="19">
        <f>'[12]Russia, 1956'!$I30</f>
        <v>0.62010442032990198</v>
      </c>
      <c r="G33" s="178">
        <f>'[13]Russia, 1976'!H30</f>
        <v>2.7433619976652017</v>
      </c>
      <c r="H33" s="178">
        <f>'[13]Russia, 1976'!I30</f>
        <v>1.5787514908561473</v>
      </c>
      <c r="I33" s="178">
        <f>'[13]Russia, 1980'!H30</f>
        <v>3.0873863044204013</v>
      </c>
      <c r="J33" s="178">
        <f>'[13]Russia, 1980'!I30</f>
        <v>1.834857973915812</v>
      </c>
      <c r="K33" s="19">
        <f>'[12]Russia, 1989'!$H30</f>
        <v>4.2636597089820478</v>
      </c>
      <c r="L33" s="19">
        <f>'[12]Russia, 1989'!$I30</f>
        <v>2.3668012593775685</v>
      </c>
      <c r="M33" s="19">
        <f>'[12]Russia, 2015'!$H30</f>
        <v>630646.91055331496</v>
      </c>
      <c r="N33" s="19">
        <f>'[12]Russia, 2015'!$I30</f>
        <v>199752.20591665071</v>
      </c>
      <c r="O33" s="183">
        <f t="shared" si="6"/>
        <v>0.53081592062744964</v>
      </c>
      <c r="P33" s="27">
        <f t="shared" si="7"/>
        <v>0.41076773536043287</v>
      </c>
      <c r="Q33" s="27">
        <f t="shared" si="8"/>
        <v>-0.12652792397149293</v>
      </c>
      <c r="R33" s="132">
        <f t="shared" si="33"/>
        <v>1.5895411852329566E-2</v>
      </c>
      <c r="S33" s="132">
        <f t="shared" si="10"/>
        <v>1.2827278235816308E-2</v>
      </c>
      <c r="T33" s="132">
        <f t="shared" si="34"/>
        <v>-4.9978068921293639E-3</v>
      </c>
      <c r="U33" s="183">
        <f t="shared" si="11"/>
        <v>8.2999648000922672</v>
      </c>
      <c r="V33" s="27">
        <f t="shared" si="12"/>
        <v>8.1599772478642283</v>
      </c>
      <c r="W33" s="27">
        <f t="shared" si="1"/>
        <v>9.0845367615496802</v>
      </c>
      <c r="X33" s="132">
        <f t="shared" si="13"/>
        <v>1.941020477283173E-2</v>
      </c>
      <c r="Y33" s="132">
        <f t="shared" si="14"/>
        <v>1.927692630139255E-2</v>
      </c>
      <c r="Z33" s="132">
        <f t="shared" si="15"/>
        <v>2.0122218011204618E-2</v>
      </c>
      <c r="AA33" s="183">
        <f t="shared" si="2"/>
        <v>0.37634334358856059</v>
      </c>
      <c r="AB33" s="27">
        <f t="shared" si="3"/>
        <v>0.5422244775507149</v>
      </c>
      <c r="AC33" s="27">
        <f t="shared" si="4"/>
        <v>0.66919438862789482</v>
      </c>
      <c r="AD33" s="27">
        <f t="shared" si="16"/>
        <v>0.41432944435187047</v>
      </c>
      <c r="AE33" s="27">
        <f t="shared" si="17"/>
        <v>1.7512012347012655</v>
      </c>
      <c r="AF33" s="27">
        <f t="shared" si="18"/>
        <v>1.8400897613025395</v>
      </c>
      <c r="AG33" s="27">
        <f t="shared" si="5"/>
        <v>3.0919182264134326</v>
      </c>
      <c r="AH33" s="132">
        <f t="shared" si="19"/>
        <v>1.8236389112756823E-2</v>
      </c>
      <c r="AI33" s="132">
        <f t="shared" si="20"/>
        <v>1.881473026016578E-2</v>
      </c>
      <c r="AJ33" s="132">
        <f t="shared" si="21"/>
        <v>2.5480170435591809E-2</v>
      </c>
      <c r="AK33" s="183">
        <f t="shared" si="35"/>
        <v>1.208187650796154</v>
      </c>
      <c r="AL33" s="27">
        <f t="shared" si="22"/>
        <v>1.2861609910823812</v>
      </c>
      <c r="AM33" s="27">
        <f t="shared" si="23"/>
        <v>1.8214995266222083</v>
      </c>
      <c r="AN33" s="132">
        <f t="shared" si="24"/>
        <v>2.4295660093104798E-2</v>
      </c>
      <c r="AO33" s="132">
        <f t="shared" si="25"/>
        <v>2.5373347265947865E-2</v>
      </c>
      <c r="AP33" s="132">
        <f t="shared" si="26"/>
        <v>3.1931592478819937E-2</v>
      </c>
      <c r="AQ33" s="183">
        <f t="shared" si="37"/>
        <v>0.63474600382759072</v>
      </c>
      <c r="AR33" s="27">
        <f t="shared" si="27"/>
        <v>0.50889462276698261</v>
      </c>
      <c r="AS33" s="27">
        <f t="shared" si="28"/>
        <v>-0.12874734283554723</v>
      </c>
      <c r="AT33" s="132">
        <f t="shared" si="29"/>
        <v>1.3746048940471267E-2</v>
      </c>
      <c r="AU33" s="132">
        <f t="shared" si="30"/>
        <v>1.1492687733611673E-2</v>
      </c>
      <c r="AV33" s="132">
        <f t="shared" si="31"/>
        <v>-3.8211050132709312E-3</v>
      </c>
    </row>
    <row r="34" spans="1:48">
      <c r="A34" s="142" t="s">
        <v>249</v>
      </c>
      <c r="B34" s="142">
        <f t="shared" si="32"/>
        <v>29</v>
      </c>
      <c r="C34" s="19">
        <f>'[12]Russia, 1905'!$H31</f>
        <v>1.48812047476572</v>
      </c>
      <c r="D34" s="19">
        <f>'[12]Russia, 1905'!$I31</f>
        <v>0.43646280520339104</v>
      </c>
      <c r="E34" s="19">
        <f>'[12]Russia, 1956'!$H31</f>
        <v>1.4387166450491302</v>
      </c>
      <c r="F34" s="19">
        <f>'[12]Russia, 1956'!$I31</f>
        <v>0.62999336652912552</v>
      </c>
      <c r="G34" s="178">
        <f>'[13]Russia, 1976'!H31</f>
        <v>2.7597649625498364</v>
      </c>
      <c r="H34" s="178">
        <f>'[13]Russia, 1976'!I31</f>
        <v>1.6037242324355583</v>
      </c>
      <c r="I34" s="178">
        <f>'[13]Russia, 1980'!H31</f>
        <v>3.1050275485120156</v>
      </c>
      <c r="J34" s="178">
        <f>'[13]Russia, 1980'!I31</f>
        <v>1.8590084632697967</v>
      </c>
      <c r="K34" s="19">
        <f>'[12]Russia, 1989'!$H31</f>
        <v>4.2903760251736607</v>
      </c>
      <c r="L34" s="19">
        <f>'[12]Russia, 1989'!$I31</f>
        <v>2.3979482893491588</v>
      </c>
      <c r="M34" s="19">
        <f>'[12]Russia, 2015'!$H31</f>
        <v>636715.85005523975</v>
      </c>
      <c r="N34" s="19">
        <f>'[12]Russia, 2015'!$I31</f>
        <v>204188.09687258862</v>
      </c>
      <c r="O34" s="183">
        <f t="shared" si="6"/>
        <v>0.53592333020329286</v>
      </c>
      <c r="P34" s="27">
        <f t="shared" si="7"/>
        <v>0.41076773536043287</v>
      </c>
      <c r="Q34" s="27">
        <f t="shared" si="8"/>
        <v>-0.11872826529484959</v>
      </c>
      <c r="R34" s="132">
        <f t="shared" si="33"/>
        <v>1.6020745088974886E-2</v>
      </c>
      <c r="S34" s="132">
        <f t="shared" si="10"/>
        <v>1.2827278235816308E-2</v>
      </c>
      <c r="T34" s="132">
        <f t="shared" si="34"/>
        <v>-4.6701445685014553E-3</v>
      </c>
      <c r="U34" s="183">
        <f t="shared" si="11"/>
        <v>8.2967688761259346</v>
      </c>
      <c r="V34" s="27">
        <f t="shared" si="12"/>
        <v>8.1599772478642283</v>
      </c>
      <c r="W34" s="27">
        <f t="shared" si="1"/>
        <v>9.1650061793591195</v>
      </c>
      <c r="X34" s="132">
        <f t="shared" si="13"/>
        <v>1.9407184263992239E-2</v>
      </c>
      <c r="Y34" s="132">
        <f t="shared" si="14"/>
        <v>1.927692630139255E-2</v>
      </c>
      <c r="Z34" s="132">
        <f t="shared" si="15"/>
        <v>2.019211476579974E-2</v>
      </c>
      <c r="AA34" s="183">
        <f t="shared" si="2"/>
        <v>0.38165537474589251</v>
      </c>
      <c r="AB34" s="27">
        <f t="shared" si="3"/>
        <v>0.55087145459298215</v>
      </c>
      <c r="AC34" s="27">
        <f t="shared" si="4"/>
        <v>0.67800096568916213</v>
      </c>
      <c r="AD34" s="27">
        <f t="shared" si="16"/>
        <v>0.42353044529473932</v>
      </c>
      <c r="AE34" s="27">
        <f t="shared" si="17"/>
        <v>1.7457398751620841</v>
      </c>
      <c r="AF34" s="27">
        <f t="shared" si="18"/>
        <v>1.8400897613025395</v>
      </c>
      <c r="AG34" s="27">
        <f t="shared" si="5"/>
        <v>3.0993117914952224</v>
      </c>
      <c r="AH34" s="132">
        <f t="shared" si="19"/>
        <v>1.8200259550121611E-2</v>
      </c>
      <c r="AI34" s="132">
        <f t="shared" si="20"/>
        <v>1.881473026016578E-2</v>
      </c>
      <c r="AJ34" s="132">
        <f t="shared" si="21"/>
        <v>2.5513228782452657E-2</v>
      </c>
      <c r="AK34" s="183">
        <f t="shared" si="35"/>
        <v>1.2044644832142435</v>
      </c>
      <c r="AL34" s="27">
        <f t="shared" si="22"/>
        <v>1.2861609910823812</v>
      </c>
      <c r="AM34" s="27">
        <f t="shared" si="23"/>
        <v>1.8137587212973241</v>
      </c>
      <c r="AN34" s="132">
        <f t="shared" si="24"/>
        <v>2.4243282772240526E-2</v>
      </c>
      <c r="AO34" s="132">
        <f t="shared" si="25"/>
        <v>2.5373347265947865E-2</v>
      </c>
      <c r="AP34" s="132">
        <f t="shared" si="26"/>
        <v>3.1845686877524315E-2</v>
      </c>
      <c r="AQ34" s="183">
        <f t="shared" si="37"/>
        <v>0.64110054069922406</v>
      </c>
      <c r="AR34" s="27">
        <f t="shared" si="27"/>
        <v>0.50889462276698261</v>
      </c>
      <c r="AS34" s="27">
        <f t="shared" si="28"/>
        <v>-0.12096930694921182</v>
      </c>
      <c r="AT34" s="132">
        <f t="shared" si="29"/>
        <v>1.3855303852230882E-2</v>
      </c>
      <c r="AU34" s="132">
        <f t="shared" si="30"/>
        <v>1.1492687733611673E-2</v>
      </c>
      <c r="AV34" s="132">
        <f t="shared" si="31"/>
        <v>-3.575134593396978E-3</v>
      </c>
    </row>
    <row r="35" spans="1:48">
      <c r="A35" s="142" t="s">
        <v>250</v>
      </c>
      <c r="B35" s="142">
        <f t="shared" si="32"/>
        <v>30</v>
      </c>
      <c r="C35" s="19">
        <f>'[12]Russia, 1905'!$H32</f>
        <v>1.5031441557594674</v>
      </c>
      <c r="D35" s="19">
        <f>'[12]Russia, 1905'!$I32</f>
        <v>0.44249545968999715</v>
      </c>
      <c r="E35" s="19">
        <f>'[12]Russia, 1956'!$H32</f>
        <v>1.4502698347422731</v>
      </c>
      <c r="F35" s="19">
        <f>'[12]Russia, 1956'!$I32</f>
        <v>0.64016942781491282</v>
      </c>
      <c r="G35" s="178">
        <f>'[13]Russia, 1976'!H32</f>
        <v>2.7762798301228977</v>
      </c>
      <c r="H35" s="178">
        <f>'[13]Russia, 1976'!I32</f>
        <v>1.6282109181068356</v>
      </c>
      <c r="I35" s="178">
        <f>'[13]Russia, 1980'!H32</f>
        <v>3.1228278211583329</v>
      </c>
      <c r="J35" s="178">
        <f>'[13]Russia, 1980'!I32</f>
        <v>1.8822613377468487</v>
      </c>
      <c r="K35" s="19">
        <f>'[12]Russia, 1989'!$H32</f>
        <v>4.3174107071140106</v>
      </c>
      <c r="L35" s="19">
        <f>'[12]Russia, 1989'!$I32</f>
        <v>2.4284615223571318</v>
      </c>
      <c r="M35" s="19">
        <f>'[12]Russia, 2015'!$H32</f>
        <v>642894.81795784901</v>
      </c>
      <c r="N35" s="19">
        <f>'[12]Russia, 2015'!$I32</f>
        <v>208728.17107746014</v>
      </c>
      <c r="O35" s="183">
        <f t="shared" si="6"/>
        <v>0.54111764947088314</v>
      </c>
      <c r="P35" s="27">
        <f t="shared" si="7"/>
        <v>0.41076773536043287</v>
      </c>
      <c r="Q35" s="27">
        <f t="shared" si="8"/>
        <v>-0.11045264167829516</v>
      </c>
      <c r="R35" s="132">
        <f t="shared" si="33"/>
        <v>1.614780008075356E-2</v>
      </c>
      <c r="S35" s="132">
        <f t="shared" si="10"/>
        <v>1.2827278235816308E-2</v>
      </c>
      <c r="T35" s="132">
        <f t="shared" si="34"/>
        <v>-4.3255264302395346E-3</v>
      </c>
      <c r="U35" s="183">
        <f t="shared" si="11"/>
        <v>8.2931673463639033</v>
      </c>
      <c r="V35" s="27">
        <f t="shared" si="12"/>
        <v>8.1599772478642283</v>
      </c>
      <c r="W35" s="27">
        <f t="shared" si="1"/>
        <v>9.2493592090284089</v>
      </c>
      <c r="X35" s="132">
        <f t="shared" si="13"/>
        <v>1.9403779177995295E-2</v>
      </c>
      <c r="Y35" s="132">
        <f t="shared" si="14"/>
        <v>1.927692630139255E-2</v>
      </c>
      <c r="Z35" s="132">
        <f t="shared" si="15"/>
        <v>2.0264798413155205E-2</v>
      </c>
      <c r="AA35" s="183">
        <f t="shared" si="2"/>
        <v>0.38693049780643657</v>
      </c>
      <c r="AB35" s="27">
        <f t="shared" si="3"/>
        <v>0.55976948746182476</v>
      </c>
      <c r="AC35" s="27">
        <f t="shared" si="4"/>
        <v>0.68662834165785713</v>
      </c>
      <c r="AD35" s="27">
        <f t="shared" si="16"/>
        <v>0.43294754491568466</v>
      </c>
      <c r="AE35" s="27">
        <f t="shared" si="17"/>
        <v>1.7401251319074809</v>
      </c>
      <c r="AF35" s="27">
        <f t="shared" si="18"/>
        <v>1.8400897613025395</v>
      </c>
      <c r="AG35" s="27">
        <f t="shared" si="5"/>
        <v>3.1087368378628035</v>
      </c>
      <c r="AH35" s="132">
        <f t="shared" si="19"/>
        <v>1.8163041623799003E-2</v>
      </c>
      <c r="AI35" s="132">
        <f t="shared" si="20"/>
        <v>1.881473026016578E-2</v>
      </c>
      <c r="AJ35" s="132">
        <f t="shared" si="21"/>
        <v>2.5555285551574825E-2</v>
      </c>
      <c r="AK35" s="183">
        <f t="shared" si="35"/>
        <v>1.2006834003617257</v>
      </c>
      <c r="AL35" s="27">
        <f t="shared" si="22"/>
        <v>1.2861609910823812</v>
      </c>
      <c r="AM35" s="27">
        <f t="shared" si="23"/>
        <v>1.804266694112783</v>
      </c>
      <c r="AN35" s="132">
        <f t="shared" si="24"/>
        <v>2.4190002836516289E-2</v>
      </c>
      <c r="AO35" s="132">
        <f t="shared" si="25"/>
        <v>2.5373347265947865E-2</v>
      </c>
      <c r="AP35" s="132">
        <f t="shared" si="26"/>
        <v>3.1740033286996816E-2</v>
      </c>
      <c r="AQ35" s="183">
        <f t="shared" si="37"/>
        <v>0.64758136228380825</v>
      </c>
      <c r="AR35" s="27">
        <f t="shared" si="27"/>
        <v>0.50889462276698261</v>
      </c>
      <c r="AS35" s="27">
        <f t="shared" si="28"/>
        <v>-0.11252499340993483</v>
      </c>
      <c r="AT35" s="132">
        <f t="shared" si="29"/>
        <v>1.3966307181672244E-2</v>
      </c>
      <c r="AU35" s="132">
        <f t="shared" si="30"/>
        <v>1.1492687733611673E-2</v>
      </c>
      <c r="AV35" s="132">
        <f t="shared" si="31"/>
        <v>-3.3104782327409987E-3</v>
      </c>
    </row>
    <row r="36" spans="1:48">
      <c r="A36" s="142" t="s">
        <v>251</v>
      </c>
      <c r="B36" s="142">
        <f t="shared" si="32"/>
        <v>31</v>
      </c>
      <c r="C36" s="19">
        <f>'[12]Russia, 1905'!$H33</f>
        <v>1.5185158759923583</v>
      </c>
      <c r="D36" s="19">
        <f>'[12]Russia, 1905'!$I33</f>
        <v>0.4485850635866015</v>
      </c>
      <c r="E36" s="19">
        <f>'[12]Russia, 1956'!$H33</f>
        <v>1.462010420349916</v>
      </c>
      <c r="F36" s="19">
        <f>'[12]Russia, 1956'!$I33</f>
        <v>0.65064157219947627</v>
      </c>
      <c r="G36" s="178">
        <f>'[13]Russia, 1976'!H33</f>
        <v>2.7929185100071887</v>
      </c>
      <c r="H36" s="178">
        <f>'[13]Russia, 1976'!I33</f>
        <v>1.6521061211217258</v>
      </c>
      <c r="I36" s="178">
        <f>'[13]Russia, 1980'!H33</f>
        <v>3.1408070455556008</v>
      </c>
      <c r="J36" s="178">
        <f>'[13]Russia, 1980'!I33</f>
        <v>1.9048141048513021</v>
      </c>
      <c r="K36" s="19">
        <f>'[12]Russia, 1989'!$H33</f>
        <v>4.3447867822554143</v>
      </c>
      <c r="L36" s="19">
        <f>'[12]Russia, 1989'!$I33</f>
        <v>2.4588908627949304</v>
      </c>
      <c r="M36" s="19">
        <f>'[12]Russia, 2015'!$H33</f>
        <v>649187.08820249245</v>
      </c>
      <c r="N36" s="19">
        <f>'[12]Russia, 2015'!$I33</f>
        <v>213313.93399529005</v>
      </c>
      <c r="O36" s="183">
        <f t="shared" si="6"/>
        <v>0.54639571698885314</v>
      </c>
      <c r="P36" s="27">
        <f t="shared" si="7"/>
        <v>0.41076773536043287</v>
      </c>
      <c r="Q36" s="27">
        <f t="shared" si="8"/>
        <v>-0.10215947202019882</v>
      </c>
      <c r="R36" s="132">
        <f t="shared" si="33"/>
        <v>1.627648188108477E-2</v>
      </c>
      <c r="S36" s="132">
        <f t="shared" si="10"/>
        <v>1.2827278235816308E-2</v>
      </c>
      <c r="T36" s="132">
        <f t="shared" si="34"/>
        <v>-3.9832609536841757E-3</v>
      </c>
      <c r="U36" s="183">
        <f t="shared" si="11"/>
        <v>8.289129168583333</v>
      </c>
      <c r="V36" s="27">
        <f t="shared" si="12"/>
        <v>8.1599772478642283</v>
      </c>
      <c r="W36" s="27">
        <f t="shared" si="1"/>
        <v>9.3323445849278599</v>
      </c>
      <c r="X36" s="132">
        <f t="shared" si="13"/>
        <v>1.9399959704611058E-2</v>
      </c>
      <c r="Y36" s="132">
        <f t="shared" si="14"/>
        <v>1.927692630139255E-2</v>
      </c>
      <c r="Z36" s="132">
        <f t="shared" si="15"/>
        <v>2.0335727211159504E-2</v>
      </c>
      <c r="AA36" s="183">
        <f t="shared" si="2"/>
        <v>0.39225541903570266</v>
      </c>
      <c r="AB36" s="27">
        <f t="shared" si="3"/>
        <v>0.56892641786192533</v>
      </c>
      <c r="AC36" s="27">
        <f t="shared" si="4"/>
        <v>0.69523199766401367</v>
      </c>
      <c r="AD36" s="27">
        <f t="shared" si="16"/>
        <v>0.44245941284702894</v>
      </c>
      <c r="AE36" s="27">
        <f t="shared" si="17"/>
        <v>1.7343452276884483</v>
      </c>
      <c r="AF36" s="27">
        <f t="shared" si="18"/>
        <v>1.8400897613025395</v>
      </c>
      <c r="AG36" s="27">
        <f t="shared" si="5"/>
        <v>3.1192600940386637</v>
      </c>
      <c r="AH36" s="132">
        <f t="shared" si="19"/>
        <v>1.8124650590309432E-2</v>
      </c>
      <c r="AI36" s="132">
        <f t="shared" si="20"/>
        <v>1.881473026016578E-2</v>
      </c>
      <c r="AJ36" s="132">
        <f t="shared" si="21"/>
        <v>2.5602130980869164E-2</v>
      </c>
      <c r="AK36" s="183">
        <f t="shared" si="35"/>
        <v>1.1968531022015809</v>
      </c>
      <c r="AL36" s="27">
        <f t="shared" si="22"/>
        <v>1.2861609910823812</v>
      </c>
      <c r="AM36" s="27">
        <f t="shared" si="23"/>
        <v>1.7937044631973573</v>
      </c>
      <c r="AN36" s="132">
        <f t="shared" si="24"/>
        <v>2.4135938812926749E-2</v>
      </c>
      <c r="AO36" s="132">
        <f t="shared" si="25"/>
        <v>2.5373347265947865E-2</v>
      </c>
      <c r="AP36" s="132">
        <f t="shared" si="26"/>
        <v>3.1622059091619192E-2</v>
      </c>
      <c r="AQ36" s="183">
        <f t="shared" si="37"/>
        <v>0.65418318622816152</v>
      </c>
      <c r="AR36" s="27">
        <f t="shared" si="27"/>
        <v>0.50889462276698261</v>
      </c>
      <c r="AS36" s="27">
        <f t="shared" si="28"/>
        <v>-0.10376559443027089</v>
      </c>
      <c r="AT36" s="132">
        <f t="shared" si="29"/>
        <v>1.4078947419222443E-2</v>
      </c>
      <c r="AU36" s="132">
        <f t="shared" si="30"/>
        <v>1.1492687733611673E-2</v>
      </c>
      <c r="AV36" s="132">
        <f t="shared" si="31"/>
        <v>-3.0385211793019229E-3</v>
      </c>
    </row>
    <row r="37" spans="1:48">
      <c r="A37" s="142" t="s">
        <v>252</v>
      </c>
      <c r="B37" s="142">
        <f t="shared" si="32"/>
        <v>32</v>
      </c>
      <c r="C37" s="19">
        <f>'[12]Russia, 1905'!$H34</f>
        <v>1.5342501526453842</v>
      </c>
      <c r="D37" s="19">
        <f>'[12]Russia, 1905'!$I34</f>
        <v>0.45481165601694656</v>
      </c>
      <c r="E37" s="19">
        <f>'[12]Russia, 1956'!$H34</f>
        <v>1.4739423151756579</v>
      </c>
      <c r="F37" s="19">
        <f>'[12]Russia, 1956'!$I34</f>
        <v>0.6614266421510856</v>
      </c>
      <c r="G37" s="178">
        <f>'[13]Russia, 1976'!H34</f>
        <v>2.8096951627849158</v>
      </c>
      <c r="H37" s="178">
        <f>'[13]Russia, 1976'!I34</f>
        <v>1.6756101592844597</v>
      </c>
      <c r="I37" s="178">
        <f>'[13]Russia, 1980'!H34</f>
        <v>3.1589834123306644</v>
      </c>
      <c r="J37" s="178">
        <f>'[13]Russia, 1980'!I34</f>
        <v>1.926880650244887</v>
      </c>
      <c r="K37" s="19">
        <f>'[12]Russia, 1989'!$H34</f>
        <v>4.3725205457768919</v>
      </c>
      <c r="L37" s="19">
        <f>'[12]Russia, 1989'!$I34</f>
        <v>2.4897480704565709</v>
      </c>
      <c r="M37" s="19">
        <f>'[12]Russia, 2015'!$H34</f>
        <v>655596.98752906895</v>
      </c>
      <c r="N37" s="19">
        <f>'[12]Russia, 2015'!$I34</f>
        <v>217870.89816006614</v>
      </c>
      <c r="O37" s="183">
        <f t="shared" si="6"/>
        <v>0.5517591816069789</v>
      </c>
      <c r="P37" s="27">
        <f t="shared" si="7"/>
        <v>0.41076773536043287</v>
      </c>
      <c r="Q37" s="27">
        <f t="shared" si="8"/>
        <v>-9.4344450690076798E-2</v>
      </c>
      <c r="R37" s="132">
        <f t="shared" si="33"/>
        <v>1.6406813166855772E-2</v>
      </c>
      <c r="S37" s="132">
        <f t="shared" si="10"/>
        <v>1.2827278235816308E-2</v>
      </c>
      <c r="T37" s="132">
        <f t="shared" si="34"/>
        <v>-3.6635038102768025E-3</v>
      </c>
      <c r="U37" s="183">
        <f t="shared" si="11"/>
        <v>8.2846436390822724</v>
      </c>
      <c r="V37" s="27">
        <f t="shared" si="12"/>
        <v>8.1599772478642283</v>
      </c>
      <c r="W37" s="27">
        <f t="shared" ref="W37:W68" si="38">((N37/D37)/($M$5/$C$5))*(1+$U$5)-1</f>
        <v>9.4085948145913143</v>
      </c>
      <c r="X37" s="132">
        <f t="shared" si="13"/>
        <v>1.9395715177507045E-2</v>
      </c>
      <c r="Y37" s="132">
        <f t="shared" si="14"/>
        <v>1.927692630139255E-2</v>
      </c>
      <c r="Z37" s="132">
        <f t="shared" si="15"/>
        <v>2.0400403271012113E-2</v>
      </c>
      <c r="AA37" s="183">
        <f t="shared" ref="AA37:AA68" si="39">D37/C$5</f>
        <v>0.397700126898692</v>
      </c>
      <c r="AB37" s="27">
        <f t="shared" ref="AB37:AB68" si="40">F37/E$5</f>
        <v>0.57835697298802502</v>
      </c>
      <c r="AC37" s="27">
        <f t="shared" ref="AC37:AC68" si="41">L37/K$5</f>
        <v>0.70395662975303241</v>
      </c>
      <c r="AD37" s="27">
        <f t="shared" si="16"/>
        <v>0.45191154591188676</v>
      </c>
      <c r="AE37" s="27">
        <f t="shared" si="17"/>
        <v>1.7283904877640337</v>
      </c>
      <c r="AF37" s="27">
        <f t="shared" si="18"/>
        <v>1.8400897613025395</v>
      </c>
      <c r="AG37" s="27">
        <f t="shared" ref="AG37:AG68" si="42">((F37/D37)/($E$5/$C$5))*(1+$AE$5)-1</f>
        <v>3.130211700384101</v>
      </c>
      <c r="AH37" s="132">
        <f t="shared" si="19"/>
        <v>1.8085014825041545E-2</v>
      </c>
      <c r="AI37" s="132">
        <f t="shared" si="20"/>
        <v>1.881473026016578E-2</v>
      </c>
      <c r="AJ37" s="132">
        <f t="shared" si="21"/>
        <v>2.5650758612333124E-2</v>
      </c>
      <c r="AK37" s="183">
        <f t="shared" si="35"/>
        <v>1.192978576042468</v>
      </c>
      <c r="AL37" s="27">
        <f t="shared" si="22"/>
        <v>1.2861609910823812</v>
      </c>
      <c r="AM37" s="27">
        <f t="shared" ref="AM37:AM68" si="43">((L37/F37)/($K$5/$E$5))*(1+$AK$5)-1</f>
        <v>1.7826381655616821</v>
      </c>
      <c r="AN37" s="132">
        <f t="shared" si="24"/>
        <v>2.4081157442958023E-2</v>
      </c>
      <c r="AO37" s="132">
        <f t="shared" si="25"/>
        <v>2.5373347265947865E-2</v>
      </c>
      <c r="AP37" s="132">
        <f t="shared" si="26"/>
        <v>3.1497989879167188E-2</v>
      </c>
      <c r="AQ37" s="183">
        <f t="shared" si="37"/>
        <v>0.66090422187431974</v>
      </c>
      <c r="AR37" s="27">
        <f t="shared" si="27"/>
        <v>0.50889462276698261</v>
      </c>
      <c r="AS37" s="27">
        <f t="shared" si="28"/>
        <v>-9.5102489585746186E-2</v>
      </c>
      <c r="AT37" s="132">
        <f t="shared" si="29"/>
        <v>1.4193173566818595E-2</v>
      </c>
      <c r="AU37" s="132">
        <f t="shared" si="30"/>
        <v>1.1492687733611673E-2</v>
      </c>
      <c r="AV37" s="132">
        <f t="shared" si="31"/>
        <v>-2.7720837120709385E-3</v>
      </c>
    </row>
    <row r="38" spans="1:48">
      <c r="A38" s="142" t="s">
        <v>253</v>
      </c>
      <c r="B38" s="142">
        <f t="shared" si="32"/>
        <v>33</v>
      </c>
      <c r="C38" s="19">
        <f>'[12]Russia, 1905'!$H35</f>
        <v>1.5503611749831219</v>
      </c>
      <c r="D38" s="19">
        <f>'[12]Russia, 1905'!$I35</f>
        <v>0.46122331828717411</v>
      </c>
      <c r="E38" s="19">
        <f>'[12]Russia, 1956'!$H35</f>
        <v>1.4860694147730393</v>
      </c>
      <c r="F38" s="19">
        <f>'[12]Russia, 1956'!$I35</f>
        <v>0.67253485097688581</v>
      </c>
      <c r="G38" s="178">
        <f>'[13]Russia, 1976'!H35</f>
        <v>2.8266218046282061</v>
      </c>
      <c r="H38" s="178">
        <f>'[13]Russia, 1976'!I35</f>
        <v>1.6989133914073082</v>
      </c>
      <c r="I38" s="178">
        <f>'[13]Russia, 1980'!H35</f>
        <v>3.1773730057946308</v>
      </c>
      <c r="J38" s="178">
        <f>'[13]Russia, 1980'!I35</f>
        <v>1.9486585903891747</v>
      </c>
      <c r="K38" s="19">
        <f>'[12]Russia, 1989'!$H35</f>
        <v>4.4006216274980909</v>
      </c>
      <c r="L38" s="19">
        <f>'[12]Russia, 1989'!$I35</f>
        <v>2.5214478892898193</v>
      </c>
      <c r="M38" s="19">
        <f>'[12]Russia, 2015'!$H35</f>
        <v>662130.21274353168</v>
      </c>
      <c r="N38" s="19">
        <f>'[12]Russia, 2015'!$I35</f>
        <v>222311.82797063855</v>
      </c>
      <c r="O38" s="183">
        <f t="shared" ref="O38:O69" si="44">((M38/K38)/($M$5/$K$5))*(1+$O$5)-1</f>
        <v>0.55721511117816203</v>
      </c>
      <c r="P38" s="27">
        <f t="shared" si="7"/>
        <v>0.41076773536043287</v>
      </c>
      <c r="Q38" s="27">
        <f t="shared" ref="Q38:Q69" si="45">((N38/L38)/($M$5/$K$5))*(1+$O$5)-1</f>
        <v>-8.7502242307679667E-2</v>
      </c>
      <c r="R38" s="132">
        <f t="shared" si="33"/>
        <v>1.6538947019274275E-2</v>
      </c>
      <c r="S38" s="132">
        <f t="shared" si="10"/>
        <v>1.2827278235816308E-2</v>
      </c>
      <c r="T38" s="132">
        <f t="shared" si="34"/>
        <v>-3.3857240165806601E-3</v>
      </c>
      <c r="U38" s="183">
        <f t="shared" ref="U38:U69" si="46">((M38/C38)/($M$5/$C$5))*(1+$U$5)-1</f>
        <v>8.2797224353406733</v>
      </c>
      <c r="V38" s="27">
        <f t="shared" si="12"/>
        <v>8.1599772478642283</v>
      </c>
      <c r="W38" s="27">
        <f t="shared" si="38"/>
        <v>9.4731127480087629</v>
      </c>
      <c r="X38" s="132">
        <f t="shared" si="13"/>
        <v>1.9391056045132915E-2</v>
      </c>
      <c r="Y38" s="132">
        <f t="shared" si="14"/>
        <v>1.927692630139255E-2</v>
      </c>
      <c r="Z38" s="132">
        <f t="shared" si="15"/>
        <v>2.0454762090450496E-2</v>
      </c>
      <c r="AA38" s="183">
        <f t="shared" si="39"/>
        <v>0.40330666504424484</v>
      </c>
      <c r="AB38" s="27">
        <f t="shared" si="40"/>
        <v>0.58807008344108291</v>
      </c>
      <c r="AC38" s="27">
        <f t="shared" si="41"/>
        <v>0.71291950350497113</v>
      </c>
      <c r="AD38" s="27">
        <f t="shared" si="16"/>
        <v>0.46112299853328059</v>
      </c>
      <c r="AE38" s="27">
        <f t="shared" ref="AE38:AE69" si="47">((E38/C38)/($E$5/$C$5))*(1+$AE$5)-1</f>
        <v>1.7222526341393212</v>
      </c>
      <c r="AF38" s="27">
        <f t="shared" si="18"/>
        <v>1.8400897613025395</v>
      </c>
      <c r="AG38" s="27">
        <f t="shared" si="42"/>
        <v>3.1411956897020863</v>
      </c>
      <c r="AH38" s="132">
        <f t="shared" si="19"/>
        <v>1.8044071204482925E-2</v>
      </c>
      <c r="AI38" s="132">
        <f t="shared" si="20"/>
        <v>1.881473026016578E-2</v>
      </c>
      <c r="AJ38" s="132">
        <f t="shared" si="21"/>
        <v>2.5699402997485965E-2</v>
      </c>
      <c r="AK38" s="183">
        <f t="shared" ref="AK38:AK69" si="48">((K38/E38)/($K$5/$E$5))*(1+$AK$5)-1</f>
        <v>1.1890614355218809</v>
      </c>
      <c r="AL38" s="27">
        <f t="shared" si="22"/>
        <v>1.2861609910823812</v>
      </c>
      <c r="AM38" s="27">
        <f t="shared" si="43"/>
        <v>1.7715212941250971</v>
      </c>
      <c r="AN38" s="132">
        <f t="shared" si="24"/>
        <v>2.4025678063424483E-2</v>
      </c>
      <c r="AO38" s="132">
        <f t="shared" si="25"/>
        <v>2.5373347265947865E-2</v>
      </c>
      <c r="AP38" s="132">
        <f t="shared" si="26"/>
        <v>3.1372870978514156E-2</v>
      </c>
      <c r="AQ38" s="183">
        <f t="shared" si="37"/>
        <v>0.66774707884194884</v>
      </c>
      <c r="AR38" s="27">
        <f t="shared" si="27"/>
        <v>0.50889462276698261</v>
      </c>
      <c r="AS38" s="27">
        <f t="shared" si="28"/>
        <v>-8.6976830747227174E-2</v>
      </c>
      <c r="AT38" s="132">
        <f t="shared" si="29"/>
        <v>1.4309009352855062E-2</v>
      </c>
      <c r="AU38" s="132">
        <f t="shared" si="30"/>
        <v>1.1492687733611673E-2</v>
      </c>
      <c r="AV38" s="132">
        <f t="shared" si="31"/>
        <v>-2.5244199917933141E-3</v>
      </c>
    </row>
    <row r="39" spans="1:48">
      <c r="A39" s="142" t="s">
        <v>254</v>
      </c>
      <c r="B39" s="142">
        <f t="shared" si="32"/>
        <v>34</v>
      </c>
      <c r="C39" s="19">
        <f>'[12]Russia, 1905'!$H36</f>
        <v>1.5668632637209394</v>
      </c>
      <c r="D39" s="19">
        <f>'[12]Russia, 1905'!$I36</f>
        <v>0.46783614625572217</v>
      </c>
      <c r="E39" s="19">
        <f>'[12]Russia, 1956'!$H36</f>
        <v>1.4983956960426783</v>
      </c>
      <c r="F39" s="19">
        <f>'[12]Russia, 1956'!$I36</f>
        <v>0.68398323067673072</v>
      </c>
      <c r="G39" s="178">
        <f>'[13]Russia, 1976'!H36</f>
        <v>2.8437082957376139</v>
      </c>
      <c r="H39" s="178">
        <f>'[13]Russia, 1976'!I36</f>
        <v>1.7221993736512535</v>
      </c>
      <c r="I39" s="178">
        <f>'[13]Russia, 1980'!H36</f>
        <v>3.1959898908765316</v>
      </c>
      <c r="J39" s="178">
        <f>'[13]Russia, 1980'!I36</f>
        <v>1.9703551468311054</v>
      </c>
      <c r="K39" s="19">
        <f>'[12]Russia, 1989'!$H36</f>
        <v>4.4290939568648833</v>
      </c>
      <c r="L39" s="19">
        <f>'[12]Russia, 1989'!$I36</f>
        <v>2.5543293878583331</v>
      </c>
      <c r="M39" s="19">
        <f>'[12]Russia, 2015'!$H36</f>
        <v>668794.12766433309</v>
      </c>
      <c r="N39" s="19">
        <f>'[12]Russia, 2015'!$I36</f>
        <v>226583.59802866555</v>
      </c>
      <c r="O39" s="183">
        <f t="shared" si="44"/>
        <v>0.5627762089186632</v>
      </c>
      <c r="P39" s="27">
        <f t="shared" si="7"/>
        <v>0.41076773536043287</v>
      </c>
      <c r="Q39" s="27">
        <f t="shared" si="45"/>
        <v>-8.1940556816276433E-2</v>
      </c>
      <c r="R39" s="132">
        <f t="shared" si="33"/>
        <v>1.6673169891104012E-2</v>
      </c>
      <c r="S39" s="132">
        <f t="shared" si="10"/>
        <v>1.2827278235816308E-2</v>
      </c>
      <c r="T39" s="132">
        <f t="shared" si="34"/>
        <v>-3.1614047041947924E-3</v>
      </c>
      <c r="U39" s="183">
        <f t="shared" si="46"/>
        <v>8.2743998978364406</v>
      </c>
      <c r="V39" s="27">
        <f t="shared" si="12"/>
        <v>8.1599772478642283</v>
      </c>
      <c r="W39" s="27">
        <f t="shared" si="38"/>
        <v>9.5234746841308748</v>
      </c>
      <c r="X39" s="132">
        <f t="shared" si="13"/>
        <v>1.9386014193311096E-2</v>
      </c>
      <c r="Y39" s="132">
        <f t="shared" si="14"/>
        <v>1.927692630139255E-2</v>
      </c>
      <c r="Z39" s="132">
        <f t="shared" si="15"/>
        <v>2.0496963725670003E-2</v>
      </c>
      <c r="AA39" s="183">
        <f t="shared" si="39"/>
        <v>0.40908910814449989</v>
      </c>
      <c r="AB39" s="27">
        <f t="shared" si="40"/>
        <v>0.59808064214383838</v>
      </c>
      <c r="AC39" s="27">
        <f t="shared" si="41"/>
        <v>0.72221648788189863</v>
      </c>
      <c r="AD39" s="27">
        <f t="shared" si="16"/>
        <v>0.46998357710070732</v>
      </c>
      <c r="AE39" s="27">
        <f t="shared" si="47"/>
        <v>1.7159241282436111</v>
      </c>
      <c r="AF39" s="27">
        <f t="shared" si="18"/>
        <v>1.8400897613025395</v>
      </c>
      <c r="AG39" s="27">
        <f t="shared" si="42"/>
        <v>3.1521582324454771</v>
      </c>
      <c r="AH39" s="132">
        <f t="shared" si="19"/>
        <v>1.8001760759965402E-2</v>
      </c>
      <c r="AI39" s="132">
        <f t="shared" si="20"/>
        <v>1.881473026016578E-2</v>
      </c>
      <c r="AJ39" s="132">
        <f t="shared" si="21"/>
        <v>2.5747826218660785E-2</v>
      </c>
      <c r="AK39" s="183">
        <f t="shared" si="48"/>
        <v>1.1851003853573987</v>
      </c>
      <c r="AL39" s="27">
        <f t="shared" si="22"/>
        <v>1.2861609910823812</v>
      </c>
      <c r="AM39" s="27">
        <f t="shared" si="43"/>
        <v>1.7606697916081817</v>
      </c>
      <c r="AN39" s="132">
        <f t="shared" si="24"/>
        <v>2.3969478802922994E-2</v>
      </c>
      <c r="AO39" s="132">
        <f t="shared" si="25"/>
        <v>2.5373347265947865E-2</v>
      </c>
      <c r="AP39" s="132">
        <f t="shared" si="26"/>
        <v>3.1250268512645007E-2</v>
      </c>
      <c r="AQ39" s="183">
        <f t="shared" si="37"/>
        <v>0.67471935423216278</v>
      </c>
      <c r="AR39" s="27">
        <f t="shared" si="27"/>
        <v>0.50889462276698261</v>
      </c>
      <c r="AS39" s="27">
        <f t="shared" si="28"/>
        <v>-7.9679827586754515E-2</v>
      </c>
      <c r="AT39" s="132">
        <f t="shared" si="29"/>
        <v>1.4426561631142754E-2</v>
      </c>
      <c r="AU39" s="132">
        <f t="shared" si="30"/>
        <v>1.1492687733611673E-2</v>
      </c>
      <c r="AV39" s="132">
        <f t="shared" si="31"/>
        <v>-2.3038325389259651E-3</v>
      </c>
    </row>
    <row r="40" spans="1:48">
      <c r="A40" s="142" t="s">
        <v>255</v>
      </c>
      <c r="B40" s="142">
        <f t="shared" si="32"/>
        <v>35</v>
      </c>
      <c r="C40" s="19">
        <f>'[12]Russia, 1905'!$H37</f>
        <v>1.5837713732204044</v>
      </c>
      <c r="D40" s="19">
        <f>'[12]Russia, 1905'!$I37</f>
        <v>0.47462019313855308</v>
      </c>
      <c r="E40" s="19">
        <f>'[12]Russia, 1956'!$H37</f>
        <v>1.5109251185867698</v>
      </c>
      <c r="F40" s="19">
        <f>'[12]Russia, 1956'!$I37</f>
        <v>0.69578469702519474</v>
      </c>
      <c r="G40" s="178">
        <f>'[13]Russia, 1976'!H37</f>
        <v>2.860962279154327</v>
      </c>
      <c r="H40" s="178">
        <f>'[13]Russia, 1976'!I37</f>
        <v>1.7456181699201634</v>
      </c>
      <c r="I40" s="178">
        <f>'[13]Russia, 1980'!H37</f>
        <v>3.2148458100156923</v>
      </c>
      <c r="J40" s="178">
        <f>'[13]Russia, 1980'!I37</f>
        <v>1.9921617114029277</v>
      </c>
      <c r="K40" s="19">
        <f>'[12]Russia, 1989'!$H37</f>
        <v>4.4579364886957533</v>
      </c>
      <c r="L40" s="19">
        <f>'[12]Russia, 1989'!$I37</f>
        <v>2.5886028991011703</v>
      </c>
      <c r="M40" s="19">
        <f>'[12]Russia, 2015'!$H37</f>
        <v>675597.36658180493</v>
      </c>
      <c r="N40" s="19">
        <f>'[12]Russia, 2015'!$I37</f>
        <v>230670.95823718558</v>
      </c>
      <c r="O40" s="183">
        <f t="shared" si="44"/>
        <v>0.56845948338963348</v>
      </c>
      <c r="P40" s="27">
        <f t="shared" si="7"/>
        <v>0.41076773536043287</v>
      </c>
      <c r="Q40" s="27">
        <f t="shared" si="45"/>
        <v>-7.7754128444136206E-2</v>
      </c>
      <c r="R40" s="132">
        <f t="shared" si="33"/>
        <v>1.6809867254453437E-2</v>
      </c>
      <c r="S40" s="132">
        <f t="shared" si="10"/>
        <v>1.2827278235816308E-2</v>
      </c>
      <c r="T40" s="132">
        <f t="shared" si="34"/>
        <v>-2.9934151794500652E-3</v>
      </c>
      <c r="U40" s="183">
        <f t="shared" si="46"/>
        <v>8.268723453677838</v>
      </c>
      <c r="V40" s="27">
        <f t="shared" si="12"/>
        <v>8.1599772478642283</v>
      </c>
      <c r="W40" s="27">
        <f t="shared" si="38"/>
        <v>9.5601764109971583</v>
      </c>
      <c r="X40" s="132">
        <f t="shared" si="13"/>
        <v>1.9380633936235236E-2</v>
      </c>
      <c r="Y40" s="132">
        <f t="shared" si="14"/>
        <v>1.927692630139255E-2</v>
      </c>
      <c r="Z40" s="132">
        <f t="shared" si="15"/>
        <v>2.0527592622683111E-2</v>
      </c>
      <c r="AA40" s="183">
        <f t="shared" si="39"/>
        <v>0.41502126988770732</v>
      </c>
      <c r="AB40" s="27">
        <f t="shared" si="40"/>
        <v>0.60839994275731224</v>
      </c>
      <c r="AC40" s="27">
        <f t="shared" si="41"/>
        <v>0.7319070528633933</v>
      </c>
      <c r="AD40" s="27">
        <f t="shared" si="16"/>
        <v>0.47846164960203774</v>
      </c>
      <c r="AE40" s="27">
        <f t="shared" si="47"/>
        <v>1.7093971349997799</v>
      </c>
      <c r="AF40" s="27">
        <f t="shared" si="18"/>
        <v>1.8400897613025395</v>
      </c>
      <c r="AG40" s="27">
        <f t="shared" si="42"/>
        <v>3.163426247212862</v>
      </c>
      <c r="AH40" s="132">
        <f t="shared" si="19"/>
        <v>1.7958021736737217E-2</v>
      </c>
      <c r="AI40" s="132">
        <f t="shared" si="20"/>
        <v>1.881473026016578E-2</v>
      </c>
      <c r="AJ40" s="132">
        <f t="shared" si="21"/>
        <v>2.5797468070726026E-2</v>
      </c>
      <c r="AK40" s="183">
        <f t="shared" si="48"/>
        <v>1.1810918394863119</v>
      </c>
      <c r="AL40" s="27">
        <f t="shared" si="22"/>
        <v>1.2861609910823812</v>
      </c>
      <c r="AM40" s="27">
        <f t="shared" si="43"/>
        <v>1.7502588934690517</v>
      </c>
      <c r="AN40" s="132">
        <f t="shared" si="24"/>
        <v>2.3912505012571028E-2</v>
      </c>
      <c r="AO40" s="132">
        <f t="shared" si="25"/>
        <v>2.5373347265947865E-2</v>
      </c>
      <c r="AP40" s="132">
        <f t="shared" si="26"/>
        <v>3.1132204050841938E-2</v>
      </c>
      <c r="AQ40" s="183">
        <f t="shared" si="37"/>
        <v>0.68183267210662724</v>
      </c>
      <c r="AR40" s="27">
        <f t="shared" si="27"/>
        <v>0.50889462276698261</v>
      </c>
      <c r="AS40" s="27">
        <f t="shared" si="28"/>
        <v>-7.3333813743904352E-2</v>
      </c>
      <c r="AT40" s="132">
        <f t="shared" si="29"/>
        <v>1.4546002555806847E-2</v>
      </c>
      <c r="AU40" s="132">
        <f t="shared" si="30"/>
        <v>1.1492687733611673E-2</v>
      </c>
      <c r="AV40" s="132">
        <f t="shared" si="31"/>
        <v>-2.1133714401928572E-3</v>
      </c>
    </row>
    <row r="41" spans="1:48">
      <c r="A41" s="142" t="s">
        <v>256</v>
      </c>
      <c r="B41" s="142">
        <f t="shared" si="32"/>
        <v>36</v>
      </c>
      <c r="C41" s="19">
        <f>'[12]Russia, 1905'!$H38</f>
        <v>1.6011018604091831</v>
      </c>
      <c r="D41" s="19">
        <f>'[12]Russia, 1905'!$I38</f>
        <v>0.48149536085744371</v>
      </c>
      <c r="E41" s="19">
        <f>'[12]Russia, 1956'!$H38</f>
        <v>1.5236616876736691</v>
      </c>
      <c r="F41" s="19">
        <f>'[12]Russia, 1956'!$I38</f>
        <v>0.70795493940290155</v>
      </c>
      <c r="G41" s="178">
        <f>'[13]Russia, 1976'!H38</f>
        <v>2.8783895308611105</v>
      </c>
      <c r="H41" s="178">
        <f>'[13]Russia, 1976'!I38</f>
        <v>1.7692941224600987</v>
      </c>
      <c r="I41" s="178">
        <f>'[13]Russia, 1980'!H38</f>
        <v>3.2339502490565164</v>
      </c>
      <c r="J41" s="178">
        <f>'[13]Russia, 1980'!I38</f>
        <v>2.0142669070313119</v>
      </c>
      <c r="K41" s="19">
        <f>'[12]Russia, 1989'!$H38</f>
        <v>4.4871448260331679</v>
      </c>
      <c r="L41" s="19">
        <f>'[12]Russia, 1989'!$I38</f>
        <v>2.6243475329277932</v>
      </c>
      <c r="M41" s="19">
        <f>'[12]Russia, 2015'!$H38</f>
        <v>682549.34171218949</v>
      </c>
      <c r="N41" s="19">
        <f>'[12]Russia, 2015'!$I38</f>
        <v>234613.56699161357</v>
      </c>
      <c r="O41" s="183">
        <f t="shared" si="44"/>
        <v>0.5742844236282405</v>
      </c>
      <c r="P41" s="27">
        <f t="shared" si="7"/>
        <v>0.41076773536043287</v>
      </c>
      <c r="Q41" s="27">
        <f t="shared" si="45"/>
        <v>-7.4767223894718793E-2</v>
      </c>
      <c r="R41" s="132">
        <f t="shared" si="33"/>
        <v>1.6949477977074912E-2</v>
      </c>
      <c r="S41" s="132">
        <f t="shared" si="10"/>
        <v>1.2827278235816308E-2</v>
      </c>
      <c r="T41" s="132">
        <f t="shared" si="34"/>
        <v>-2.8740074174038455E-3</v>
      </c>
      <c r="U41" s="183">
        <f t="shared" si="46"/>
        <v>8.2627417366179632</v>
      </c>
      <c r="V41" s="27">
        <f t="shared" si="12"/>
        <v>8.1599772478642283</v>
      </c>
      <c r="W41" s="27">
        <f t="shared" si="38"/>
        <v>9.5873063684022117</v>
      </c>
      <c r="X41" s="132">
        <f t="shared" si="13"/>
        <v>1.9374960798859142E-2</v>
      </c>
      <c r="Y41" s="132">
        <f t="shared" si="14"/>
        <v>1.927692630139255E-2</v>
      </c>
      <c r="Z41" s="132">
        <f t="shared" si="15"/>
        <v>2.0550165775992113E-2</v>
      </c>
      <c r="AA41" s="183">
        <f t="shared" si="39"/>
        <v>0.42103311025740686</v>
      </c>
      <c r="AB41" s="27">
        <f t="shared" si="40"/>
        <v>0.61904170420679028</v>
      </c>
      <c r="AC41" s="27">
        <f t="shared" si="41"/>
        <v>0.742013566152399</v>
      </c>
      <c r="AD41" s="27">
        <f t="shared" si="16"/>
        <v>0.48663947615981096</v>
      </c>
      <c r="AE41" s="27">
        <f t="shared" si="47"/>
        <v>1.7026624020799446</v>
      </c>
      <c r="AF41" s="27">
        <f t="shared" si="18"/>
        <v>1.8400897613025395</v>
      </c>
      <c r="AG41" s="27">
        <f t="shared" si="42"/>
        <v>3.175761865526705</v>
      </c>
      <c r="AH41" s="132">
        <f t="shared" si="19"/>
        <v>1.7912781983923987E-2</v>
      </c>
      <c r="AI41" s="132">
        <f t="shared" si="20"/>
        <v>1.881473026016578E-2</v>
      </c>
      <c r="AJ41" s="132">
        <f t="shared" si="21"/>
        <v>2.5851662236137551E-2</v>
      </c>
      <c r="AK41" s="183">
        <f t="shared" si="48"/>
        <v>1.1770307168485754</v>
      </c>
      <c r="AL41" s="27">
        <f t="shared" si="22"/>
        <v>1.2861609910823812</v>
      </c>
      <c r="AM41" s="27">
        <f t="shared" si="43"/>
        <v>1.7403040187174081</v>
      </c>
      <c r="AN41" s="132">
        <f t="shared" si="24"/>
        <v>2.3854680306950149E-2</v>
      </c>
      <c r="AO41" s="132">
        <f t="shared" si="25"/>
        <v>2.5373347265947865E-2</v>
      </c>
      <c r="AP41" s="132">
        <f t="shared" si="26"/>
        <v>3.1018905083955106E-2</v>
      </c>
      <c r="AQ41" s="183">
        <f t="shared" si="37"/>
        <v>0.68910132597315732</v>
      </c>
      <c r="AR41" s="27">
        <f t="shared" si="27"/>
        <v>0.50889462276698261</v>
      </c>
      <c r="AS41" s="27">
        <f t="shared" si="28"/>
        <v>-6.7838654177224345E-2</v>
      </c>
      <c r="AT41" s="132">
        <f t="shared" si="29"/>
        <v>1.4667545475302246E-2</v>
      </c>
      <c r="AU41" s="132">
        <f t="shared" si="30"/>
        <v>1.1492687733611673E-2</v>
      </c>
      <c r="AV41" s="132">
        <f t="shared" si="31"/>
        <v>-1.9494684643577287E-3</v>
      </c>
    </row>
    <row r="42" spans="1:48">
      <c r="A42" s="142" t="s">
        <v>257</v>
      </c>
      <c r="B42" s="142">
        <f t="shared" si="32"/>
        <v>37</v>
      </c>
      <c r="C42" s="19">
        <f>'[12]Russia, 1905'!$H39</f>
        <v>1.6188733921480996</v>
      </c>
      <c r="D42" s="19">
        <f>'[12]Russia, 1905'!$I39</f>
        <v>0.48831661941295618</v>
      </c>
      <c r="E42" s="19">
        <f>'[12]Russia, 1956'!$H39</f>
        <v>1.5366094138366972</v>
      </c>
      <c r="F42" s="19">
        <f>'[12]Russia, 1956'!$I39</f>
        <v>0.7205093714963352</v>
      </c>
      <c r="G42" s="178">
        <f>'[13]Russia, 1976'!H39</f>
        <v>2.8959942198833488</v>
      </c>
      <c r="H42" s="178">
        <f>'[13]Russia, 1976'!I39</f>
        <v>1.7933126032332465</v>
      </c>
      <c r="I42" s="178">
        <f>'[13]Russia, 1980'!H39</f>
        <v>3.2533103021045351</v>
      </c>
      <c r="J42" s="178">
        <f>'[13]Russia, 1980'!I39</f>
        <v>2.0368435668759708</v>
      </c>
      <c r="K42" s="19">
        <f>'[12]Russia, 1989'!$H39</f>
        <v>4.5167130370348403</v>
      </c>
      <c r="L42" s="19">
        <f>'[12]Russia, 1989'!$I39</f>
        <v>2.661472529269389</v>
      </c>
      <c r="M42" s="19">
        <f>'[12]Russia, 2015'!$H39</f>
        <v>689659.43337442086</v>
      </c>
      <c r="N42" s="19">
        <f>'[12]Russia, 2015'!$I39</f>
        <v>238523.72363012139</v>
      </c>
      <c r="O42" s="183">
        <f t="shared" si="44"/>
        <v>0.58027043523528743</v>
      </c>
      <c r="P42" s="27">
        <f t="shared" si="7"/>
        <v>0.41076773536043287</v>
      </c>
      <c r="Q42" s="27">
        <f t="shared" si="45"/>
        <v>-7.2468162003952785E-2</v>
      </c>
      <c r="R42" s="132">
        <f t="shared" si="33"/>
        <v>1.7092431915119555E-2</v>
      </c>
      <c r="S42" s="132">
        <f t="shared" si="10"/>
        <v>1.2827278235816308E-2</v>
      </c>
      <c r="T42" s="132">
        <f t="shared" si="34"/>
        <v>-2.7823501581876187E-3</v>
      </c>
      <c r="U42" s="183">
        <f t="shared" si="46"/>
        <v>8.2564883997176839</v>
      </c>
      <c r="V42" s="27">
        <f t="shared" si="12"/>
        <v>8.1599772478642283</v>
      </c>
      <c r="W42" s="27">
        <f t="shared" si="38"/>
        <v>9.6134001991656994</v>
      </c>
      <c r="X42" s="132">
        <f t="shared" si="13"/>
        <v>1.9369026169252956E-2</v>
      </c>
      <c r="Y42" s="132">
        <f t="shared" si="14"/>
        <v>1.927692630139255E-2</v>
      </c>
      <c r="Z42" s="132">
        <f t="shared" si="15"/>
        <v>2.0571822795990791E-2</v>
      </c>
      <c r="AA42" s="183">
        <f t="shared" si="39"/>
        <v>0.42699781093569161</v>
      </c>
      <c r="AB42" s="27">
        <f t="shared" si="40"/>
        <v>0.63001940434830261</v>
      </c>
      <c r="AC42" s="27">
        <f t="shared" si="41"/>
        <v>0.75251036605530275</v>
      </c>
      <c r="AD42" s="27">
        <f t="shared" si="16"/>
        <v>0.49474998998331149</v>
      </c>
      <c r="AE42" s="27">
        <f t="shared" si="47"/>
        <v>1.6957078246954165</v>
      </c>
      <c r="AF42" s="27">
        <f t="shared" si="18"/>
        <v>1.8400897613025395</v>
      </c>
      <c r="AG42" s="27">
        <f t="shared" si="42"/>
        <v>3.1904469153848183</v>
      </c>
      <c r="AH42" s="132">
        <f t="shared" si="19"/>
        <v>1.7865949104084233E-2</v>
      </c>
      <c r="AI42" s="132">
        <f t="shared" si="20"/>
        <v>1.881473026016578E-2</v>
      </c>
      <c r="AJ42" s="132">
        <f t="shared" si="21"/>
        <v>2.5915973540934889E-2</v>
      </c>
      <c r="AK42" s="183">
        <f t="shared" si="48"/>
        <v>1.1729114422465718</v>
      </c>
      <c r="AL42" s="27">
        <f t="shared" si="22"/>
        <v>1.2861609910823812</v>
      </c>
      <c r="AM42" s="27">
        <f t="shared" si="43"/>
        <v>1.7306458061245138</v>
      </c>
      <c r="AN42" s="132">
        <f t="shared" si="24"/>
        <v>2.3795920642785795E-2</v>
      </c>
      <c r="AO42" s="132">
        <f t="shared" si="25"/>
        <v>2.5373347265947865E-2</v>
      </c>
      <c r="AP42" s="132">
        <f t="shared" si="26"/>
        <v>3.0908600405798348E-2</v>
      </c>
      <c r="AQ42" s="183">
        <f t="shared" si="37"/>
        <v>0.69654028941148427</v>
      </c>
      <c r="AR42" s="27">
        <f t="shared" si="27"/>
        <v>0.50889462276698261</v>
      </c>
      <c r="AS42" s="27">
        <f t="shared" si="28"/>
        <v>-6.280731531805761E-2</v>
      </c>
      <c r="AT42" s="132">
        <f t="shared" si="29"/>
        <v>1.4791410846961783E-2</v>
      </c>
      <c r="AU42" s="132">
        <f t="shared" si="30"/>
        <v>1.1492687733611673E-2</v>
      </c>
      <c r="AV42" s="132">
        <f t="shared" si="31"/>
        <v>-1.8002214840305841E-3</v>
      </c>
    </row>
    <row r="43" spans="1:48">
      <c r="A43" s="142" t="s">
        <v>258</v>
      </c>
      <c r="B43" s="142">
        <f t="shared" si="32"/>
        <v>38</v>
      </c>
      <c r="C43" s="19">
        <f>'[12]Russia, 1905'!$H40</f>
        <v>1.6371081788051181</v>
      </c>
      <c r="D43" s="19">
        <f>'[12]Russia, 1905'!$I40</f>
        <v>0.49486453718341605</v>
      </c>
      <c r="E43" s="19">
        <f>'[12]Russia, 1956'!$H40</f>
        <v>1.5497723177454128</v>
      </c>
      <c r="F43" s="19">
        <f>'[12]Russia, 1956'!$I40</f>
        <v>0.73346356995667517</v>
      </c>
      <c r="G43" s="178">
        <f>'[13]Russia, 1976'!H40</f>
        <v>2.9137794072486729</v>
      </c>
      <c r="H43" s="178">
        <f>'[13]Russia, 1976'!I40</f>
        <v>1.8177130280377287</v>
      </c>
      <c r="I43" s="178">
        <f>'[13]Russia, 1980'!H40</f>
        <v>3.2729307333178994</v>
      </c>
      <c r="J43" s="178">
        <f>'[13]Russia, 1980'!I40</f>
        <v>2.060048825122788</v>
      </c>
      <c r="K43" s="19">
        <f>'[12]Russia, 1989'!$H40</f>
        <v>4.5466362710310575</v>
      </c>
      <c r="L43" s="19">
        <f>'[12]Russia, 1989'!$I40</f>
        <v>2.6996890209436768</v>
      </c>
      <c r="M43" s="19">
        <f>'[12]Russia, 2015'!$H40</f>
        <v>696935.81578965147</v>
      </c>
      <c r="N43" s="19">
        <f>'[12]Russia, 2015'!$I40</f>
        <v>242531.02903504766</v>
      </c>
      <c r="O43" s="183">
        <f t="shared" si="44"/>
        <v>0.58643325376957534</v>
      </c>
      <c r="P43" s="27">
        <f t="shared" si="7"/>
        <v>0.41076773536043287</v>
      </c>
      <c r="Q43" s="27">
        <f t="shared" si="45"/>
        <v>-7.0235837641289933E-2</v>
      </c>
      <c r="R43" s="132">
        <f t="shared" si="33"/>
        <v>1.7239064489187328E-2</v>
      </c>
      <c r="S43" s="132">
        <f t="shared" si="10"/>
        <v>1.2827278235816308E-2</v>
      </c>
      <c r="T43" s="132">
        <f t="shared" si="34"/>
        <v>-2.6935626422386338E-3</v>
      </c>
      <c r="U43" s="183">
        <f t="shared" si="46"/>
        <v>8.2499603409309898</v>
      </c>
      <c r="V43" s="27">
        <f t="shared" si="12"/>
        <v>8.1599772478642283</v>
      </c>
      <c r="W43" s="27">
        <f t="shared" si="38"/>
        <v>9.6489169993883941</v>
      </c>
      <c r="X43" s="132">
        <f t="shared" si="13"/>
        <v>1.9362826577310699E-2</v>
      </c>
      <c r="Y43" s="132">
        <f t="shared" si="14"/>
        <v>1.927692630139255E-2</v>
      </c>
      <c r="Z43" s="132">
        <f t="shared" si="15"/>
        <v>2.0601215901765668E-2</v>
      </c>
      <c r="AA43" s="183">
        <f t="shared" si="39"/>
        <v>0.43272349472981381</v>
      </c>
      <c r="AB43" s="27">
        <f t="shared" si="40"/>
        <v>0.64134666353556857</v>
      </c>
      <c r="AC43" s="27">
        <f t="shared" si="41"/>
        <v>0.76331577765467118</v>
      </c>
      <c r="AD43" s="27">
        <f t="shared" si="16"/>
        <v>0.50306201144085749</v>
      </c>
      <c r="AE43" s="27">
        <f t="shared" si="47"/>
        <v>1.6885166832676823</v>
      </c>
      <c r="AF43" s="27">
        <f t="shared" si="18"/>
        <v>1.8400897613025395</v>
      </c>
      <c r="AG43" s="27">
        <f t="shared" si="42"/>
        <v>3.2093441071190734</v>
      </c>
      <c r="AH43" s="132">
        <f t="shared" si="19"/>
        <v>1.7817398222003122E-2</v>
      </c>
      <c r="AI43" s="132">
        <f t="shared" si="20"/>
        <v>1.881473026016578E-2</v>
      </c>
      <c r="AJ43" s="132">
        <f t="shared" si="21"/>
        <v>2.5998406469398105E-2</v>
      </c>
      <c r="AK43" s="183">
        <f t="shared" si="48"/>
        <v>1.1687292167155734</v>
      </c>
      <c r="AL43" s="27">
        <f t="shared" si="22"/>
        <v>1.2861609910823812</v>
      </c>
      <c r="AM43" s="27">
        <f t="shared" si="43"/>
        <v>1.7209352663219115</v>
      </c>
      <c r="AN43" s="132">
        <f t="shared" si="24"/>
        <v>2.3736152400915422E-2</v>
      </c>
      <c r="AO43" s="132">
        <f t="shared" si="25"/>
        <v>2.5373347265947865E-2</v>
      </c>
      <c r="AP43" s="132">
        <f t="shared" si="26"/>
        <v>3.0797316045431566E-2</v>
      </c>
      <c r="AQ43" s="183">
        <f t="shared" si="37"/>
        <v>0.70416230441557803</v>
      </c>
      <c r="AR43" s="27">
        <f t="shared" si="27"/>
        <v>0.50889462276698261</v>
      </c>
      <c r="AS43" s="27">
        <f t="shared" si="28"/>
        <v>-5.7796353018800706E-2</v>
      </c>
      <c r="AT43" s="132">
        <f t="shared" si="29"/>
        <v>1.4917777705863333E-2</v>
      </c>
      <c r="AU43" s="132">
        <f t="shared" si="30"/>
        <v>1.1492687733611673E-2</v>
      </c>
      <c r="AV43" s="132">
        <f t="shared" si="31"/>
        <v>-1.6523511958769221E-3</v>
      </c>
    </row>
    <row r="44" spans="1:48">
      <c r="A44" s="142" t="s">
        <v>259</v>
      </c>
      <c r="B44" s="142">
        <f t="shared" si="32"/>
        <v>39</v>
      </c>
      <c r="C44" s="19">
        <f>'[12]Russia, 1905'!$H41</f>
        <v>1.6558334844054738</v>
      </c>
      <c r="D44" s="19">
        <f>'[12]Russia, 1905'!$I41</f>
        <v>0.50085484592363805</v>
      </c>
      <c r="E44" s="19">
        <f>'[12]Russia, 1956'!$H41</f>
        <v>1.5631544283649002</v>
      </c>
      <c r="F44" s="19">
        <f>'[12]Russia, 1956'!$I41</f>
        <v>0.74683344400264207</v>
      </c>
      <c r="G44" s="178">
        <f>'[13]Russia, 1976'!H41</f>
        <v>2.931747708547213</v>
      </c>
      <c r="H44" s="178">
        <f>'[13]Russia, 1976'!I41</f>
        <v>1.8424800689163794</v>
      </c>
      <c r="I44" s="178">
        <f>'[13]Russia, 1980'!H41</f>
        <v>3.2928140432883111</v>
      </c>
      <c r="J44" s="178">
        <f>'[13]Russia, 1980'!I41</f>
        <v>2.0840188771641923</v>
      </c>
      <c r="K44" s="19">
        <f>'[12]Russia, 1989'!$H41</f>
        <v>4.5769140948029818</v>
      </c>
      <c r="L44" s="19">
        <f>'[12]Russia, 1989'!$I41</f>
        <v>2.7384733247562991</v>
      </c>
      <c r="M44" s="19">
        <f>'[12]Russia, 2015'!$H41</f>
        <v>704385.0745889073</v>
      </c>
      <c r="N44" s="19">
        <f>'[12]Russia, 2015'!$I41</f>
        <v>246722.74748229174</v>
      </c>
      <c r="O44" s="183">
        <f t="shared" si="44"/>
        <v>0.5927830197435171</v>
      </c>
      <c r="P44" s="27">
        <f t="shared" si="7"/>
        <v>0.41076773536043287</v>
      </c>
      <c r="Q44" s="27">
        <f t="shared" si="45"/>
        <v>-6.7562114034139364E-2</v>
      </c>
      <c r="R44" s="132">
        <f t="shared" si="33"/>
        <v>1.7389572498577532E-2</v>
      </c>
      <c r="S44" s="132">
        <f t="shared" si="10"/>
        <v>1.2827278235816308E-2</v>
      </c>
      <c r="T44" s="132">
        <f t="shared" si="34"/>
        <v>-2.587488883689093E-3</v>
      </c>
      <c r="U44" s="183">
        <f t="shared" si="46"/>
        <v>8.2431063409854595</v>
      </c>
      <c r="V44" s="27">
        <f t="shared" si="12"/>
        <v>8.1599772478642283</v>
      </c>
      <c r="W44" s="27">
        <f t="shared" si="38"/>
        <v>9.7034005416449549</v>
      </c>
      <c r="X44" s="132">
        <f t="shared" si="13"/>
        <v>1.9356312774732487E-2</v>
      </c>
      <c r="Y44" s="132">
        <f t="shared" si="14"/>
        <v>1.927692630139255E-2</v>
      </c>
      <c r="Z44" s="132">
        <f t="shared" si="15"/>
        <v>2.0646117200179059E-2</v>
      </c>
      <c r="AA44" s="183">
        <f t="shared" si="39"/>
        <v>0.4379615894765761</v>
      </c>
      <c r="AB44" s="27">
        <f t="shared" si="40"/>
        <v>0.65303739292213936</v>
      </c>
      <c r="AC44" s="27">
        <f t="shared" si="41"/>
        <v>0.77428173365769948</v>
      </c>
      <c r="AD44" s="27">
        <f t="shared" si="16"/>
        <v>0.51175654558708272</v>
      </c>
      <c r="AE44" s="27">
        <f t="shared" si="47"/>
        <v>1.6810655939024612</v>
      </c>
      <c r="AF44" s="27">
        <f t="shared" si="18"/>
        <v>1.8400897613025395</v>
      </c>
      <c r="AG44" s="27">
        <f t="shared" si="42"/>
        <v>3.234811586108437</v>
      </c>
      <c r="AH44" s="132">
        <f t="shared" si="19"/>
        <v>1.7766957577518783E-2</v>
      </c>
      <c r="AI44" s="132">
        <f t="shared" si="20"/>
        <v>1.881473026016578E-2</v>
      </c>
      <c r="AJ44" s="132">
        <f t="shared" si="21"/>
        <v>2.6108927031764706E-2</v>
      </c>
      <c r="AK44" s="183">
        <f t="shared" si="48"/>
        <v>1.164481573919065</v>
      </c>
      <c r="AL44" s="27">
        <f t="shared" si="22"/>
        <v>1.2861609910823812</v>
      </c>
      <c r="AM44" s="27">
        <f t="shared" si="43"/>
        <v>1.7106146061178471</v>
      </c>
      <c r="AN44" s="132">
        <f t="shared" si="24"/>
        <v>2.367533476889494E-2</v>
      </c>
      <c r="AO44" s="132">
        <f t="shared" si="25"/>
        <v>2.5373347265947865E-2</v>
      </c>
      <c r="AP44" s="132">
        <f t="shared" si="26"/>
        <v>3.0678616635716249E-2</v>
      </c>
      <c r="AQ44" s="183">
        <f t="shared" si="37"/>
        <v>0.71197699669330117</v>
      </c>
      <c r="AR44" s="27">
        <f t="shared" si="27"/>
        <v>0.50889462276698261</v>
      </c>
      <c r="AS44" s="27">
        <f t="shared" si="28"/>
        <v>-5.253641037294321E-2</v>
      </c>
      <c r="AT44" s="132">
        <f t="shared" si="29"/>
        <v>1.5046769777884439E-2</v>
      </c>
      <c r="AU44" s="132">
        <f t="shared" si="30"/>
        <v>1.1492687733611673E-2</v>
      </c>
      <c r="AV44" s="132">
        <f t="shared" si="31"/>
        <v>-1.4979539064443603E-3</v>
      </c>
    </row>
    <row r="45" spans="1:48">
      <c r="A45" s="142" t="s">
        <v>260</v>
      </c>
      <c r="B45" s="142">
        <f t="shared" si="32"/>
        <v>40</v>
      </c>
      <c r="C45" s="19">
        <f>'[12]Russia, 1905'!$H42</f>
        <v>1.6750831283801713</v>
      </c>
      <c r="D45" s="19">
        <f>'[12]Russia, 1905'!$I42</f>
        <v>0.50620128594157421</v>
      </c>
      <c r="E45" s="19">
        <f>'[12]Russia, 1956'!$H42</f>
        <v>1.5767597781042713</v>
      </c>
      <c r="F45" s="19">
        <f>'[12]Russia, 1956'!$I42</f>
        <v>0.76063786207515138</v>
      </c>
      <c r="G45" s="178">
        <f>'[13]Russia, 1976'!H42</f>
        <v>2.9499021692077272</v>
      </c>
      <c r="H45" s="178">
        <f>'[13]Russia, 1976'!I42</f>
        <v>1.8675373509043436</v>
      </c>
      <c r="I45" s="178">
        <f>'[13]Russia, 1980'!H42</f>
        <v>3.3129606293903797</v>
      </c>
      <c r="J45" s="178">
        <f>'[13]Russia, 1980'!I42</f>
        <v>2.1088670571184607</v>
      </c>
      <c r="K45" s="19">
        <f>'[12]Russia, 1989'!$H42</f>
        <v>4.6075547743037601</v>
      </c>
      <c r="L45" s="19">
        <f>'[12]Russia, 1989'!$I42</f>
        <v>2.7770328703246028</v>
      </c>
      <c r="M45" s="19">
        <f>'[12]Russia, 2015'!$H42</f>
        <v>712012.78004068416</v>
      </c>
      <c r="N45" s="19">
        <f>'[12]Russia, 2015'!$I42</f>
        <v>251100.97493804464</v>
      </c>
      <c r="O45" s="183">
        <f t="shared" si="44"/>
        <v>0.5993242244336483</v>
      </c>
      <c r="P45" s="27">
        <f t="shared" si="7"/>
        <v>0.41076773536043287</v>
      </c>
      <c r="Q45" s="27">
        <f t="shared" si="45"/>
        <v>-6.4192305253605753E-2</v>
      </c>
      <c r="R45" s="132">
        <f t="shared" si="33"/>
        <v>1.7544015185511297E-2</v>
      </c>
      <c r="S45" s="132">
        <f t="shared" si="10"/>
        <v>1.2827278235816308E-2</v>
      </c>
      <c r="T45" s="132">
        <f t="shared" si="34"/>
        <v>-2.4542159918959916E-3</v>
      </c>
      <c r="U45" s="183">
        <f t="shared" si="46"/>
        <v>8.235829135708471</v>
      </c>
      <c r="V45" s="27">
        <f t="shared" si="12"/>
        <v>8.1599772478642283</v>
      </c>
      <c r="W45" s="27">
        <f t="shared" si="38"/>
        <v>9.7782839339202248</v>
      </c>
      <c r="X45" s="132">
        <f t="shared" si="13"/>
        <v>1.9349391529330129E-2</v>
      </c>
      <c r="Y45" s="132">
        <f t="shared" si="14"/>
        <v>1.927692630139255E-2</v>
      </c>
      <c r="Z45" s="132">
        <f t="shared" si="15"/>
        <v>2.0707462201637883E-2</v>
      </c>
      <c r="AA45" s="183">
        <f t="shared" si="39"/>
        <v>0.44263666727077894</v>
      </c>
      <c r="AB45" s="27">
        <f t="shared" si="40"/>
        <v>0.66510809123013703</v>
      </c>
      <c r="AC45" s="27">
        <f t="shared" si="41"/>
        <v>0.78518414103986234</v>
      </c>
      <c r="AD45" s="27">
        <f t="shared" si="16"/>
        <v>0.52083793991093374</v>
      </c>
      <c r="AE45" s="27">
        <f t="shared" si="47"/>
        <v>1.673322682557286</v>
      </c>
      <c r="AF45" s="27">
        <f t="shared" si="18"/>
        <v>1.8400897613025395</v>
      </c>
      <c r="AG45" s="27">
        <f t="shared" si="42"/>
        <v>3.2675332156941019</v>
      </c>
      <c r="AH45" s="132">
        <f t="shared" si="19"/>
        <v>1.7714395341817513E-2</v>
      </c>
      <c r="AI45" s="132">
        <f t="shared" si="20"/>
        <v>1.881473026016578E-2</v>
      </c>
      <c r="AJ45" s="132">
        <f t="shared" si="21"/>
        <v>2.6249973961329776E-2</v>
      </c>
      <c r="AK45" s="183">
        <f t="shared" si="48"/>
        <v>1.1601703019571539</v>
      </c>
      <c r="AL45" s="27">
        <f t="shared" si="22"/>
        <v>1.2861609910823812</v>
      </c>
      <c r="AM45" s="27">
        <f t="shared" si="43"/>
        <v>1.6988956798613715</v>
      </c>
      <c r="AN45" s="132">
        <f t="shared" si="24"/>
        <v>2.3613487634019714E-2</v>
      </c>
      <c r="AO45" s="132">
        <f t="shared" si="25"/>
        <v>2.5373347265947865E-2</v>
      </c>
      <c r="AP45" s="132">
        <f t="shared" si="26"/>
        <v>3.0543303062805283E-2</v>
      </c>
      <c r="AQ45" s="183">
        <f t="shared" si="37"/>
        <v>0.71999228649198233</v>
      </c>
      <c r="AR45" s="27">
        <f t="shared" si="27"/>
        <v>0.50889462276698261</v>
      </c>
      <c r="AS45" s="27">
        <f t="shared" si="28"/>
        <v>-4.7084960291335243E-2</v>
      </c>
      <c r="AT45" s="132">
        <f t="shared" si="29"/>
        <v>1.5178479656640542E-2</v>
      </c>
      <c r="AU45" s="132">
        <f t="shared" si="30"/>
        <v>1.1492687733611673E-2</v>
      </c>
      <c r="AV45" s="132">
        <f t="shared" si="31"/>
        <v>-1.3388121475378378E-3</v>
      </c>
    </row>
    <row r="46" spans="1:48">
      <c r="A46" s="142" t="s">
        <v>261</v>
      </c>
      <c r="B46" s="142">
        <f t="shared" si="32"/>
        <v>41</v>
      </c>
      <c r="C46" s="19">
        <f>'[12]Russia, 1905'!$H43</f>
        <v>1.6948946850316728</v>
      </c>
      <c r="D46" s="19">
        <f>'[12]Russia, 1905'!$I43</f>
        <v>0.51107079625151042</v>
      </c>
      <c r="E46" s="19">
        <f>'[12]Russia, 1956'!$H43</f>
        <v>1.5905923529522223</v>
      </c>
      <c r="F46" s="19">
        <f>'[12]Russia, 1956'!$I43</f>
        <v>0.77489235826667191</v>
      </c>
      <c r="G46" s="178">
        <f>'[13]Russia, 1976'!H43</f>
        <v>2.9682473356196493</v>
      </c>
      <c r="H46" s="178">
        <f>'[13]Russia, 1976'!I43</f>
        <v>1.8927237399251406</v>
      </c>
      <c r="I46" s="178">
        <f>'[13]Russia, 1980'!H43</f>
        <v>3.333368995022107</v>
      </c>
      <c r="J46" s="178">
        <f>'[13]Russia, 1980'!I43</f>
        <v>2.1346671859739264</v>
      </c>
      <c r="K46" s="19">
        <f>'[12]Russia, 1989'!$H43</f>
        <v>4.6385805692864572</v>
      </c>
      <c r="L46" s="19">
        <f>'[12]Russia, 1989'!$I43</f>
        <v>2.8143681997518777</v>
      </c>
      <c r="M46" s="19">
        <f>'[12]Russia, 2015'!$H43</f>
        <v>719824.84453394939</v>
      </c>
      <c r="N46" s="19">
        <f>'[12]Russia, 2015'!$I43</f>
        <v>255614.85811256603</v>
      </c>
      <c r="O46" s="183">
        <f t="shared" si="44"/>
        <v>0.6060570234572713</v>
      </c>
      <c r="P46" s="27">
        <f t="shared" si="7"/>
        <v>0.41076773536043287</v>
      </c>
      <c r="Q46" s="27">
        <f t="shared" si="45"/>
        <v>-6.000744743583708E-2</v>
      </c>
      <c r="R46" s="132">
        <f t="shared" si="33"/>
        <v>1.7702347594635848E-2</v>
      </c>
      <c r="S46" s="132">
        <f t="shared" si="10"/>
        <v>1.2827278235816308E-2</v>
      </c>
      <c r="T46" s="132">
        <f t="shared" si="34"/>
        <v>-2.2893504882389726E-3</v>
      </c>
      <c r="U46" s="183">
        <f t="shared" si="46"/>
        <v>8.2280211149280333</v>
      </c>
      <c r="V46" s="27">
        <f t="shared" si="12"/>
        <v>8.1599772478642283</v>
      </c>
      <c r="W46" s="27">
        <f t="shared" si="38"/>
        <v>9.8674961399122143</v>
      </c>
      <c r="X46" s="132">
        <f t="shared" si="13"/>
        <v>1.9341959417968679E-2</v>
      </c>
      <c r="Y46" s="132">
        <f t="shared" si="14"/>
        <v>1.927692630139255E-2</v>
      </c>
      <c r="Z46" s="132">
        <f t="shared" si="15"/>
        <v>2.0779996300986481E-2</v>
      </c>
      <c r="AA46" s="183">
        <f t="shared" si="39"/>
        <v>0.44689470429022587</v>
      </c>
      <c r="AB46" s="27">
        <f t="shared" si="40"/>
        <v>0.67757234159958912</v>
      </c>
      <c r="AC46" s="27">
        <f t="shared" si="41"/>
        <v>0.79574041096380044</v>
      </c>
      <c r="AD46" s="27">
        <f t="shared" si="16"/>
        <v>0.53020071364845678</v>
      </c>
      <c r="AE46" s="27">
        <f t="shared" si="47"/>
        <v>1.6652526704016251</v>
      </c>
      <c r="AF46" s="27">
        <f t="shared" si="18"/>
        <v>1.8400897613025395</v>
      </c>
      <c r="AG46" s="27">
        <f t="shared" si="42"/>
        <v>3.3060843000481004</v>
      </c>
      <c r="AH46" s="132">
        <f t="shared" si="19"/>
        <v>1.7659453235408629E-2</v>
      </c>
      <c r="AI46" s="132">
        <f t="shared" si="20"/>
        <v>1.881473026016578E-2</v>
      </c>
      <c r="AJ46" s="132">
        <f t="shared" si="21"/>
        <v>2.6414792257424935E-2</v>
      </c>
      <c r="AK46" s="183">
        <f t="shared" si="48"/>
        <v>1.1558037918271049</v>
      </c>
      <c r="AL46" s="27">
        <f t="shared" si="22"/>
        <v>1.2861609910823812</v>
      </c>
      <c r="AM46" s="27">
        <f t="shared" si="43"/>
        <v>1.6848656222870924</v>
      </c>
      <c r="AN46" s="132">
        <f t="shared" si="24"/>
        <v>2.3550725958093377E-2</v>
      </c>
      <c r="AO46" s="132">
        <f t="shared" si="25"/>
        <v>2.5373347265947865E-2</v>
      </c>
      <c r="AP46" s="132">
        <f t="shared" si="26"/>
        <v>3.0380552445171682E-2</v>
      </c>
      <c r="AQ46" s="183">
        <f t="shared" si="37"/>
        <v>0.72821760833742322</v>
      </c>
      <c r="AR46" s="27">
        <f t="shared" si="27"/>
        <v>0.50889462276698261</v>
      </c>
      <c r="AS46" s="27">
        <f t="shared" si="28"/>
        <v>-4.1679219918119625E-2</v>
      </c>
      <c r="AT46" s="132">
        <f t="shared" si="29"/>
        <v>1.5313021912440883E-2</v>
      </c>
      <c r="AU46" s="132">
        <f t="shared" si="30"/>
        <v>1.1492687733611673E-2</v>
      </c>
      <c r="AV46" s="132">
        <f t="shared" si="31"/>
        <v>-1.1818764096710455E-3</v>
      </c>
    </row>
    <row r="47" spans="1:48">
      <c r="A47" s="142" t="s">
        <v>262</v>
      </c>
      <c r="B47" s="142">
        <f t="shared" si="32"/>
        <v>42</v>
      </c>
      <c r="C47" s="19">
        <f>'[12]Russia, 1905'!$H44</f>
        <v>1.7153054417347788</v>
      </c>
      <c r="D47" s="19">
        <f>'[12]Russia, 1905'!$I44</f>
        <v>0.51566434847330311</v>
      </c>
      <c r="E47" s="19">
        <f>'[12]Russia, 1956'!$H44</f>
        <v>1.604656145964042</v>
      </c>
      <c r="F47" s="19">
        <f>'[12]Russia, 1956'!$I44</f>
        <v>0.78961643779055424</v>
      </c>
      <c r="G47" s="178">
        <f>'[13]Russia, 1976'!H44</f>
        <v>2.9867908458902432</v>
      </c>
      <c r="H47" s="178">
        <f>'[13]Russia, 1976'!I44</f>
        <v>1.9177926300305477</v>
      </c>
      <c r="I47" s="178">
        <f>'[13]Russia, 1980'!H44</f>
        <v>3.3540362675919031</v>
      </c>
      <c r="J47" s="178">
        <f>'[13]Russia, 1980'!I44</f>
        <v>2.1614594339414959</v>
      </c>
      <c r="K47" s="19">
        <f>'[12]Russia, 1989'!$H44</f>
        <v>4.6700325066922259</v>
      </c>
      <c r="L47" s="19">
        <f>'[12]Russia, 1989'!$I44</f>
        <v>2.8501826860513919</v>
      </c>
      <c r="M47" s="19">
        <f>'[12]Russia, 2015'!$H44</f>
        <v>727828.46498949034</v>
      </c>
      <c r="N47" s="19">
        <f>'[12]Russia, 2015'!$I44</f>
        <v>260150.27965867042</v>
      </c>
      <c r="O47" s="183">
        <f t="shared" si="44"/>
        <v>0.6129777117009485</v>
      </c>
      <c r="P47" s="27">
        <f t="shared" si="7"/>
        <v>0.41076773536043287</v>
      </c>
      <c r="Q47" s="27">
        <f t="shared" si="45"/>
        <v>-5.5350209040788134E-2</v>
      </c>
      <c r="R47" s="132">
        <f t="shared" si="33"/>
        <v>1.7864433735440111E-2</v>
      </c>
      <c r="S47" s="132">
        <f t="shared" si="10"/>
        <v>1.2827278235816308E-2</v>
      </c>
      <c r="T47" s="132">
        <f t="shared" si="34"/>
        <v>-2.1067041384283947E-3</v>
      </c>
      <c r="U47" s="183">
        <f t="shared" si="46"/>
        <v>8.2195990921564146</v>
      </c>
      <c r="V47" s="27">
        <f t="shared" si="12"/>
        <v>8.1599772478642283</v>
      </c>
      <c r="W47" s="27">
        <f t="shared" si="38"/>
        <v>9.9617944907920197</v>
      </c>
      <c r="X47" s="132">
        <f t="shared" si="13"/>
        <v>1.9333935872994035E-2</v>
      </c>
      <c r="Y47" s="132">
        <f t="shared" si="14"/>
        <v>1.927692630139255E-2</v>
      </c>
      <c r="Z47" s="132">
        <f t="shared" si="15"/>
        <v>2.0856026741474576E-2</v>
      </c>
      <c r="AA47" s="183">
        <f t="shared" si="39"/>
        <v>0.45091143578194176</v>
      </c>
      <c r="AB47" s="27">
        <f t="shared" si="40"/>
        <v>0.69044719955174638</v>
      </c>
      <c r="AC47" s="27">
        <f t="shared" si="41"/>
        <v>0.80586667448857496</v>
      </c>
      <c r="AD47" s="27">
        <f t="shared" si="16"/>
        <v>0.53960816264495515</v>
      </c>
      <c r="AE47" s="27">
        <f t="shared" si="47"/>
        <v>1.6568236787191153</v>
      </c>
      <c r="AF47" s="27">
        <f t="shared" si="18"/>
        <v>1.8400897613025395</v>
      </c>
      <c r="AG47" s="27">
        <f t="shared" si="42"/>
        <v>3.348818562932216</v>
      </c>
      <c r="AH47" s="132">
        <f t="shared" si="19"/>
        <v>1.7601892405735509E-2</v>
      </c>
      <c r="AI47" s="132">
        <f t="shared" si="20"/>
        <v>1.881473026016578E-2</v>
      </c>
      <c r="AJ47" s="132">
        <f t="shared" si="21"/>
        <v>2.6595809819955463E-2</v>
      </c>
      <c r="AK47" s="183">
        <f t="shared" si="48"/>
        <v>1.1513988738003906</v>
      </c>
      <c r="AL47" s="27">
        <f t="shared" si="22"/>
        <v>1.2861609910823812</v>
      </c>
      <c r="AM47" s="27">
        <f t="shared" si="43"/>
        <v>1.6683299699457854</v>
      </c>
      <c r="AN47" s="132">
        <f t="shared" si="24"/>
        <v>2.3487287204337681E-2</v>
      </c>
      <c r="AO47" s="132">
        <f t="shared" si="25"/>
        <v>2.5373347265947865E-2</v>
      </c>
      <c r="AP47" s="132">
        <f t="shared" si="26"/>
        <v>3.0187674460263825E-2</v>
      </c>
      <c r="AQ47" s="183">
        <f t="shared" si="37"/>
        <v>0.73666586222258679</v>
      </c>
      <c r="AR47" s="27">
        <f t="shared" si="27"/>
        <v>0.50889462276698261</v>
      </c>
      <c r="AS47" s="27">
        <f t="shared" si="28"/>
        <v>-3.6765136538832843E-2</v>
      </c>
      <c r="AT47" s="132">
        <f t="shared" si="29"/>
        <v>1.5450564138880685E-2</v>
      </c>
      <c r="AU47" s="132">
        <f t="shared" si="30"/>
        <v>1.1492687733611673E-2</v>
      </c>
      <c r="AV47" s="132">
        <f t="shared" si="31"/>
        <v>-1.0399591347611814E-3</v>
      </c>
    </row>
    <row r="48" spans="1:48">
      <c r="A48" s="142" t="s">
        <v>263</v>
      </c>
      <c r="B48" s="142">
        <f t="shared" si="32"/>
        <v>43</v>
      </c>
      <c r="C48" s="19">
        <f>'[12]Russia, 1905'!$H45</f>
        <v>1.7363517767042784</v>
      </c>
      <c r="D48" s="19">
        <f>'[12]Russia, 1905'!$I45</f>
        <v>0.52019064757610722</v>
      </c>
      <c r="E48" s="19">
        <f>'[12]Russia, 1956'!$H45</f>
        <v>1.6189550882126997</v>
      </c>
      <c r="F48" s="19">
        <f>'[12]Russia, 1956'!$I45</f>
        <v>0.8048262747796513</v>
      </c>
      <c r="G48" s="178">
        <f>'[13]Russia, 1976'!H45</f>
        <v>3.0055452005544487</v>
      </c>
      <c r="H48" s="178">
        <f>'[13]Russia, 1976'!I45</f>
        <v>1.9424087323545489</v>
      </c>
      <c r="I48" s="178">
        <f>'[13]Russia, 1980'!H45</f>
        <v>3.374958668182261</v>
      </c>
      <c r="J48" s="178">
        <f>'[13]Russia, 1980'!I45</f>
        <v>2.1892283796899648</v>
      </c>
      <c r="K48" s="19">
        <f>'[12]Russia, 1989'!$H45</f>
        <v>4.7019596965280295</v>
      </c>
      <c r="L48" s="19">
        <f>'[12]Russia, 1989'!$I45</f>
        <v>2.8848352582623589</v>
      </c>
      <c r="M48" s="19">
        <f>'[12]Russia, 2015'!$H45</f>
        <v>736033.34543389059</v>
      </c>
      <c r="N48" s="19">
        <f>'[12]Russia, 2015'!$I45</f>
        <v>264543.94015523873</v>
      </c>
      <c r="O48" s="183">
        <f t="shared" si="44"/>
        <v>0.62008507548058223</v>
      </c>
      <c r="P48" s="27">
        <f t="shared" si="7"/>
        <v>0.41076773536043287</v>
      </c>
      <c r="Q48" s="27">
        <f t="shared" si="45"/>
        <v>-5.0934833854965778E-2</v>
      </c>
      <c r="R48" s="132">
        <f t="shared" si="33"/>
        <v>1.8030196368711726E-2</v>
      </c>
      <c r="S48" s="132">
        <f t="shared" si="10"/>
        <v>1.2827278235816308E-2</v>
      </c>
      <c r="T48" s="132">
        <f t="shared" si="34"/>
        <v>-1.9343420963066071E-3</v>
      </c>
      <c r="U48" s="183">
        <f t="shared" si="46"/>
        <v>8.2105219027518981</v>
      </c>
      <c r="V48" s="27">
        <f t="shared" si="12"/>
        <v>8.1599772478642283</v>
      </c>
      <c r="W48" s="27">
        <f t="shared" si="38"/>
        <v>10.049935503791236</v>
      </c>
      <c r="X48" s="132">
        <f t="shared" si="13"/>
        <v>1.9325280019605984E-2</v>
      </c>
      <c r="Y48" s="132">
        <f t="shared" si="14"/>
        <v>1.927692630139255E-2</v>
      </c>
      <c r="Z48" s="132">
        <f t="shared" si="15"/>
        <v>2.0926508653509313E-2</v>
      </c>
      <c r="AA48" s="183">
        <f t="shared" si="39"/>
        <v>0.45486935925147476</v>
      </c>
      <c r="AB48" s="27">
        <f t="shared" si="40"/>
        <v>0.70374680788328692</v>
      </c>
      <c r="AC48" s="27">
        <f t="shared" si="41"/>
        <v>0.81566441596907446</v>
      </c>
      <c r="AD48" s="27">
        <f t="shared" si="16"/>
        <v>0.54872156844620823</v>
      </c>
      <c r="AE48" s="27">
        <f t="shared" si="47"/>
        <v>1.6480080441195168</v>
      </c>
      <c r="AF48" s="27">
        <f t="shared" si="18"/>
        <v>1.8400897613025395</v>
      </c>
      <c r="AG48" s="27">
        <f t="shared" si="42"/>
        <v>3.3940178931983933</v>
      </c>
      <c r="AH48" s="132">
        <f t="shared" si="19"/>
        <v>1.7541499023060236E-2</v>
      </c>
      <c r="AI48" s="132">
        <f t="shared" si="20"/>
        <v>1.881473026016578E-2</v>
      </c>
      <c r="AJ48" s="132">
        <f t="shared" si="21"/>
        <v>2.6785377836078039E-2</v>
      </c>
      <c r="AK48" s="183">
        <f t="shared" si="48"/>
        <v>1.1469756472683428</v>
      </c>
      <c r="AL48" s="27">
        <f t="shared" si="22"/>
        <v>1.2861609910823812</v>
      </c>
      <c r="AM48" s="27">
        <f t="shared" si="43"/>
        <v>1.6497316203979846</v>
      </c>
      <c r="AN48" s="132">
        <f t="shared" si="24"/>
        <v>2.3423457909311551E-2</v>
      </c>
      <c r="AO48" s="132">
        <f t="shared" si="25"/>
        <v>2.5373347265947865E-2</v>
      </c>
      <c r="AP48" s="132">
        <f t="shared" si="26"/>
        <v>2.9969346581725009E-2</v>
      </c>
      <c r="AQ48" s="183">
        <f t="shared" si="37"/>
        <v>0.74535597373358198</v>
      </c>
      <c r="AR48" s="27">
        <f t="shared" si="27"/>
        <v>0.50889462276698261</v>
      </c>
      <c r="AS48" s="27">
        <f t="shared" si="28"/>
        <v>-3.29214882837362E-2</v>
      </c>
      <c r="AT48" s="132">
        <f t="shared" si="29"/>
        <v>1.5591366892697467E-2</v>
      </c>
      <c r="AU48" s="132">
        <f t="shared" si="30"/>
        <v>1.1492687733611673E-2</v>
      </c>
      <c r="AV48" s="132">
        <f t="shared" si="31"/>
        <v>-9.29445458985656E-4</v>
      </c>
    </row>
    <row r="49" spans="1:48">
      <c r="A49" s="142" t="s">
        <v>264</v>
      </c>
      <c r="B49" s="142">
        <f t="shared" si="32"/>
        <v>44</v>
      </c>
      <c r="C49" s="19">
        <f>'[12]Russia, 1905'!$H46</f>
        <v>1.7580689397244242</v>
      </c>
      <c r="D49" s="19">
        <f>'[12]Russia, 1905'!$I46</f>
        <v>0.52486388503353776</v>
      </c>
      <c r="E49" s="19">
        <f>'[12]Russia, 1956'!$H46</f>
        <v>1.63349310273829</v>
      </c>
      <c r="F49" s="19">
        <f>'[12]Russia, 1956'!$I46</f>
        <v>0.82054047661803209</v>
      </c>
      <c r="G49" s="178">
        <f>'[13]Russia, 1976'!H46</f>
        <v>3.0245297803437325</v>
      </c>
      <c r="H49" s="178">
        <f>'[13]Russia, 1976'!I46</f>
        <v>1.9664513930328031</v>
      </c>
      <c r="I49" s="178">
        <f>'[13]Russia, 1980'!H46</f>
        <v>3.3961324233339094</v>
      </c>
      <c r="J49" s="178">
        <f>'[13]Russia, 1980'!I46</f>
        <v>2.2179035335557553</v>
      </c>
      <c r="K49" s="19">
        <f>'[12]Russia, 1989'!$H46</f>
        <v>4.7344083472113452</v>
      </c>
      <c r="L49" s="19">
        <f>'[12]Russia, 1989'!$I46</f>
        <v>2.9187327002565469</v>
      </c>
      <c r="M49" s="19">
        <f>'[12]Russia, 2015'!$H46</f>
        <v>744452.79909958085</v>
      </c>
      <c r="N49" s="19">
        <f>'[12]Russia, 2015'!$I46</f>
        <v>268664.95562160632</v>
      </c>
      <c r="O49" s="183">
        <f t="shared" si="44"/>
        <v>0.62738641733292089</v>
      </c>
      <c r="P49" s="27">
        <f t="shared" si="7"/>
        <v>0.41076773536043287</v>
      </c>
      <c r="Q49" s="27">
        <f t="shared" si="45"/>
        <v>-4.7344386935365579E-2</v>
      </c>
      <c r="R49" s="132">
        <f t="shared" si="33"/>
        <v>1.8199755476784985E-2</v>
      </c>
      <c r="S49" s="132">
        <f t="shared" si="10"/>
        <v>1.2827278235816308E-2</v>
      </c>
      <c r="T49" s="132">
        <f t="shared" si="34"/>
        <v>-1.7947509134221828E-3</v>
      </c>
      <c r="U49" s="183">
        <f t="shared" si="46"/>
        <v>8.2008029828024469</v>
      </c>
      <c r="V49" s="27">
        <f t="shared" si="12"/>
        <v>8.1599772478642283</v>
      </c>
      <c r="W49" s="27">
        <f t="shared" si="38"/>
        <v>10.122151223487746</v>
      </c>
      <c r="X49" s="132">
        <f t="shared" si="13"/>
        <v>1.9316002842895807E-2</v>
      </c>
      <c r="Y49" s="132">
        <f t="shared" si="14"/>
        <v>1.927692630139255E-2</v>
      </c>
      <c r="Z49" s="132">
        <f t="shared" si="15"/>
        <v>2.0983841749194765E-2</v>
      </c>
      <c r="AA49" s="183">
        <f t="shared" si="39"/>
        <v>0.45895576975846181</v>
      </c>
      <c r="AB49" s="27">
        <f t="shared" si="40"/>
        <v>0.71748743704604867</v>
      </c>
      <c r="AC49" s="27">
        <f t="shared" si="41"/>
        <v>0.82524865033665107</v>
      </c>
      <c r="AD49" s="27">
        <f t="shared" si="16"/>
        <v>0.55726944925938937</v>
      </c>
      <c r="AE49" s="27">
        <f t="shared" si="47"/>
        <v>1.6387826420976084</v>
      </c>
      <c r="AF49" s="27">
        <f t="shared" si="18"/>
        <v>1.8400897613025395</v>
      </c>
      <c r="AG49" s="27">
        <f t="shared" si="42"/>
        <v>3.4399239710835197</v>
      </c>
      <c r="AH49" s="132">
        <f t="shared" si="19"/>
        <v>1.7478086622892519E-2</v>
      </c>
      <c r="AI49" s="132">
        <f t="shared" si="20"/>
        <v>1.881473026016578E-2</v>
      </c>
      <c r="AJ49" s="132">
        <f t="shared" si="21"/>
        <v>2.6975959672432159E-2</v>
      </c>
      <c r="AK49" s="183">
        <f t="shared" si="48"/>
        <v>1.1425522692731076</v>
      </c>
      <c r="AL49" s="27">
        <f t="shared" si="22"/>
        <v>1.2861609910823812</v>
      </c>
      <c r="AM49" s="27">
        <f t="shared" si="43"/>
        <v>1.6295251664761197</v>
      </c>
      <c r="AN49" s="132">
        <f t="shared" si="24"/>
        <v>2.3359498777423049E-2</v>
      </c>
      <c r="AO49" s="132">
        <f t="shared" si="25"/>
        <v>2.5373347265947865E-2</v>
      </c>
      <c r="AP49" s="132">
        <f t="shared" si="26"/>
        <v>2.9730450281959753E-2</v>
      </c>
      <c r="AQ49" s="183">
        <f t="shared" si="37"/>
        <v>0.75431483642300279</v>
      </c>
      <c r="AR49" s="27">
        <f t="shared" si="27"/>
        <v>0.50889462276698261</v>
      </c>
      <c r="AS49" s="27">
        <f t="shared" si="28"/>
        <v>-3.0554601611550547E-2</v>
      </c>
      <c r="AT49" s="132">
        <f t="shared" si="29"/>
        <v>1.573581239109445E-2</v>
      </c>
      <c r="AU49" s="132">
        <f t="shared" si="30"/>
        <v>1.1492687733611673E-2</v>
      </c>
      <c r="AV49" s="132">
        <f t="shared" si="31"/>
        <v>-8.6160430669746102E-4</v>
      </c>
    </row>
    <row r="50" spans="1:48">
      <c r="A50" s="142" t="s">
        <v>265</v>
      </c>
      <c r="B50" s="142">
        <f t="shared" si="32"/>
        <v>45</v>
      </c>
      <c r="C50" s="19">
        <f>'[12]Russia, 1905'!$H47</f>
        <v>1.7804908498097132</v>
      </c>
      <c r="D50" s="19">
        <f>'[12]Russia, 1905'!$I47</f>
        <v>0.52990444683409932</v>
      </c>
      <c r="E50" s="19">
        <f>'[12]Russia, 1956'!$H47</f>
        <v>1.6482740595768399</v>
      </c>
      <c r="F50" s="19">
        <f>'[12]Russia, 1956'!$I47</f>
        <v>0.83677743311731001</v>
      </c>
      <c r="G50" s="178">
        <f>'[13]Russia, 1976'!H47</f>
        <v>3.0437675692039314</v>
      </c>
      <c r="H50" s="178">
        <f>'[13]Russia, 1976'!I47</f>
        <v>1.9901017523098894</v>
      </c>
      <c r="I50" s="178">
        <f>'[13]Russia, 1980'!H47</f>
        <v>3.4175547667844208</v>
      </c>
      <c r="J50" s="178">
        <f>'[13]Russia, 1980'!I47</f>
        <v>2.2473417715091113</v>
      </c>
      <c r="K50" s="19">
        <f>'[12]Russia, 1989'!$H47</f>
        <v>4.7674206317014329</v>
      </c>
      <c r="L50" s="19">
        <f>'[12]Russia, 1989'!$I47</f>
        <v>2.952268826470736</v>
      </c>
      <c r="M50" s="19">
        <f>'[12]Russia, 2015'!$H47</f>
        <v>753103.4871628168</v>
      </c>
      <c r="N50" s="19">
        <f>'[12]Russia, 2015'!$I47</f>
        <v>272509.22528348223</v>
      </c>
      <c r="O50" s="183">
        <f t="shared" si="44"/>
        <v>0.63489708767964403</v>
      </c>
      <c r="P50" s="27">
        <f t="shared" si="7"/>
        <v>0.41076773536043287</v>
      </c>
      <c r="Q50" s="27">
        <f t="shared" si="45"/>
        <v>-4.4689521127411092E-2</v>
      </c>
      <c r="R50" s="132">
        <f t="shared" si="33"/>
        <v>1.8373413167008357E-2</v>
      </c>
      <c r="S50" s="132">
        <f t="shared" si="10"/>
        <v>1.2827278235816308E-2</v>
      </c>
      <c r="T50" s="132">
        <f t="shared" si="34"/>
        <v>-1.6918591370900238E-3</v>
      </c>
      <c r="U50" s="183">
        <f t="shared" si="46"/>
        <v>8.1905050431567474</v>
      </c>
      <c r="V50" s="27">
        <f t="shared" si="12"/>
        <v>8.1599772478642283</v>
      </c>
      <c r="W50" s="27">
        <f t="shared" si="38"/>
        <v>10.173985676237113</v>
      </c>
      <c r="X50" s="132">
        <f t="shared" si="13"/>
        <v>1.9306162357481726E-2</v>
      </c>
      <c r="Y50" s="132">
        <f t="shared" si="14"/>
        <v>1.927692630139255E-2</v>
      </c>
      <c r="Z50" s="132">
        <f t="shared" si="15"/>
        <v>2.1024766802825612E-2</v>
      </c>
      <c r="AA50" s="183">
        <f t="shared" si="39"/>
        <v>0.46336337902089758</v>
      </c>
      <c r="AB50" s="27">
        <f t="shared" si="40"/>
        <v>0.73168516724469945</v>
      </c>
      <c r="AC50" s="27">
        <f t="shared" si="41"/>
        <v>0.83473072551720684</v>
      </c>
      <c r="AD50" s="27">
        <f t="shared" si="16"/>
        <v>0.56524329918827787</v>
      </c>
      <c r="AE50" s="27">
        <f t="shared" si="47"/>
        <v>1.6291289810347602</v>
      </c>
      <c r="AF50" s="27">
        <f t="shared" si="18"/>
        <v>1.8400897613025395</v>
      </c>
      <c r="AG50" s="27">
        <f t="shared" si="42"/>
        <v>3.4847125303246882</v>
      </c>
      <c r="AH50" s="132">
        <f t="shared" si="19"/>
        <v>1.7411496951147631E-2</v>
      </c>
      <c r="AI50" s="132">
        <f t="shared" si="20"/>
        <v>1.881473026016578E-2</v>
      </c>
      <c r="AJ50" s="132">
        <f t="shared" si="21"/>
        <v>2.716004593005894E-2</v>
      </c>
      <c r="AK50" s="183">
        <f t="shared" si="48"/>
        <v>1.1381445625808269</v>
      </c>
      <c r="AL50" s="27">
        <f t="shared" si="22"/>
        <v>1.2861609910823812</v>
      </c>
      <c r="AM50" s="27">
        <f t="shared" si="43"/>
        <v>1.6081283428520363</v>
      </c>
      <c r="AN50" s="132">
        <f t="shared" si="24"/>
        <v>2.3295638750224779E-2</v>
      </c>
      <c r="AO50" s="132">
        <f t="shared" si="25"/>
        <v>2.5373347265947865E-2</v>
      </c>
      <c r="AP50" s="132">
        <f t="shared" si="26"/>
        <v>2.9475532103167223E-2</v>
      </c>
      <c r="AQ50" s="183">
        <f t="shared" si="37"/>
        <v>0.76357592203318281</v>
      </c>
      <c r="AR50" s="27">
        <f t="shared" si="27"/>
        <v>0.50889462276698261</v>
      </c>
      <c r="AS50" s="27">
        <f t="shared" si="28"/>
        <v>-2.9563617768257777E-2</v>
      </c>
      <c r="AT50" s="132">
        <f t="shared" si="29"/>
        <v>1.5884378781531705E-2</v>
      </c>
      <c r="AU50" s="132">
        <f t="shared" si="30"/>
        <v>1.1492687733611673E-2</v>
      </c>
      <c r="AV50" s="132">
        <f t="shared" si="31"/>
        <v>-8.3324793542971509E-4</v>
      </c>
    </row>
    <row r="51" spans="1:48">
      <c r="A51" s="142" t="s">
        <v>266</v>
      </c>
      <c r="B51" s="142">
        <f t="shared" si="32"/>
        <v>46</v>
      </c>
      <c r="C51" s="19">
        <f>'[12]Russia, 1905'!$H48</f>
        <v>1.8036498572722244</v>
      </c>
      <c r="D51" s="19">
        <f>'[12]Russia, 1905'!$I48</f>
        <v>0.53553308649678188</v>
      </c>
      <c r="E51" s="19">
        <f>'[12]Russia, 1956'!$H48</f>
        <v>1.6633017748816461</v>
      </c>
      <c r="F51" s="19">
        <f>'[12]Russia, 1956'!$I48</f>
        <v>0.85355611658211272</v>
      </c>
      <c r="G51" s="178">
        <f>'[13]Russia, 1976'!H48</f>
        <v>3.0632798991464139</v>
      </c>
      <c r="H51" s="178">
        <f>'[13]Russia, 1976'!I48</f>
        <v>2.0135682352220639</v>
      </c>
      <c r="I51" s="178">
        <f>'[13]Russia, 1980'!H48</f>
        <v>3.4392253778080377</v>
      </c>
      <c r="J51" s="178">
        <f>'[13]Russia, 1980'!I48</f>
        <v>2.2773174923631512</v>
      </c>
      <c r="K51" s="19">
        <f>'[12]Russia, 1989'!$H48</f>
        <v>4.8010345540205197</v>
      </c>
      <c r="L51" s="19">
        <f>'[12]Russia, 1989'!$I48</f>
        <v>2.985824383350661</v>
      </c>
      <c r="M51" s="19">
        <f>'[12]Russia, 2015'!$H48</f>
        <v>762003.38090132293</v>
      </c>
      <c r="N51" s="19">
        <f>'[12]Russia, 2015'!$I48</f>
        <v>276228.47224436974</v>
      </c>
      <c r="O51" s="183">
        <f t="shared" si="44"/>
        <v>0.6426358609296563</v>
      </c>
      <c r="P51" s="27">
        <f t="shared" si="7"/>
        <v>0.41076773536043287</v>
      </c>
      <c r="Q51" s="27">
        <f t="shared" si="45"/>
        <v>-4.2533882193675043E-2</v>
      </c>
      <c r="R51" s="132">
        <f t="shared" si="33"/>
        <v>1.8551543191039688E-2</v>
      </c>
      <c r="S51" s="132">
        <f t="shared" si="10"/>
        <v>1.2827278235816308E-2</v>
      </c>
      <c r="T51" s="132">
        <f t="shared" si="34"/>
        <v>-1.6085177115104932E-3</v>
      </c>
      <c r="U51" s="183">
        <f t="shared" si="46"/>
        <v>8.1797135997682719</v>
      </c>
      <c r="V51" s="27">
        <f t="shared" si="12"/>
        <v>8.1599772478642283</v>
      </c>
      <c r="W51" s="27">
        <f t="shared" si="38"/>
        <v>10.207444553695604</v>
      </c>
      <c r="X51" s="132">
        <f t="shared" si="13"/>
        <v>1.9295838554252764E-2</v>
      </c>
      <c r="Y51" s="132">
        <f t="shared" si="14"/>
        <v>1.927692630139255E-2</v>
      </c>
      <c r="Z51" s="132">
        <f t="shared" si="15"/>
        <v>2.1051083884874311E-2</v>
      </c>
      <c r="AA51" s="183">
        <f t="shared" si="39"/>
        <v>0.46828522013578855</v>
      </c>
      <c r="AB51" s="27">
        <f t="shared" si="40"/>
        <v>0.7463565880206573</v>
      </c>
      <c r="AC51" s="27">
        <f t="shared" si="41"/>
        <v>0.84421829456524577</v>
      </c>
      <c r="AD51" s="27">
        <f t="shared" si="16"/>
        <v>0.57295782489096225</v>
      </c>
      <c r="AE51" s="27">
        <f t="shared" si="47"/>
        <v>1.6190333821714402</v>
      </c>
      <c r="AF51" s="27">
        <f t="shared" si="18"/>
        <v>1.8400897613025395</v>
      </c>
      <c r="AG51" s="27">
        <f t="shared" si="42"/>
        <v>3.5265569203817959</v>
      </c>
      <c r="AH51" s="132">
        <f t="shared" si="19"/>
        <v>1.7341601477755653E-2</v>
      </c>
      <c r="AI51" s="132">
        <f t="shared" si="20"/>
        <v>1.881473026016578E-2</v>
      </c>
      <c r="AJ51" s="132">
        <f t="shared" si="21"/>
        <v>2.7330407050159433E-2</v>
      </c>
      <c r="AK51" s="183">
        <f t="shared" si="48"/>
        <v>1.1337660357164689</v>
      </c>
      <c r="AL51" s="27">
        <f t="shared" si="22"/>
        <v>1.2861609910823812</v>
      </c>
      <c r="AM51" s="27">
        <f t="shared" si="43"/>
        <v>1.5859206764846587</v>
      </c>
      <c r="AN51" s="132">
        <f t="shared" si="24"/>
        <v>2.323207497172608E-2</v>
      </c>
      <c r="AO51" s="132">
        <f t="shared" si="25"/>
        <v>2.5373347265947865E-2</v>
      </c>
      <c r="AP51" s="132">
        <f t="shared" si="26"/>
        <v>2.9208799966650156E-2</v>
      </c>
      <c r="AQ51" s="183">
        <f t="shared" si="37"/>
        <v>0.77317355921955255</v>
      </c>
      <c r="AR51" s="27">
        <f t="shared" si="27"/>
        <v>0.50889462276698261</v>
      </c>
      <c r="AS51" s="27">
        <f t="shared" si="28"/>
        <v>-2.9266886224717736E-2</v>
      </c>
      <c r="AT51" s="132">
        <f t="shared" si="29"/>
        <v>1.6037545924300511E-2</v>
      </c>
      <c r="AU51" s="132">
        <f t="shared" si="30"/>
        <v>1.1492687733611673E-2</v>
      </c>
      <c r="AV51" s="132">
        <f t="shared" si="31"/>
        <v>-8.2476262814923373E-4</v>
      </c>
    </row>
    <row r="52" spans="1:48">
      <c r="A52" s="142" t="s">
        <v>267</v>
      </c>
      <c r="B52" s="142">
        <f t="shared" si="32"/>
        <v>47</v>
      </c>
      <c r="C52" s="19">
        <f>'[12]Russia, 1905'!$H49</f>
        <v>1.8275765887962896</v>
      </c>
      <c r="D52" s="19">
        <f>'[12]Russia, 1905'!$I49</f>
        <v>0.54196979240187459</v>
      </c>
      <c r="E52" s="19">
        <f>'[12]Russia, 1956'!$H49</f>
        <v>1.6785799948495619</v>
      </c>
      <c r="F52" s="19">
        <f>'[12]Russia, 1956'!$I49</f>
        <v>0.87089425327032566</v>
      </c>
      <c r="G52" s="178">
        <f>'[13]Russia, 1976'!H49</f>
        <v>3.0830857795978166</v>
      </c>
      <c r="H52" s="178">
        <f>'[13]Russia, 1976'!I49</f>
        <v>2.037044415091334</v>
      </c>
      <c r="I52" s="178">
        <f>'[13]Russia, 1980'!H49</f>
        <v>3.4611481680994509</v>
      </c>
      <c r="J52" s="178">
        <f>'[13]Russia, 1980'!I49</f>
        <v>2.3075024711519019</v>
      </c>
      <c r="K52" s="19">
        <f>'[12]Russia, 1989'!$H49</f>
        <v>4.8352838025237244</v>
      </c>
      <c r="L52" s="19">
        <f>'[12]Russia, 1989'!$I49</f>
        <v>3.0197503970889468</v>
      </c>
      <c r="M52" s="19">
        <f>'[12]Russia, 2015'!$H49</f>
        <v>771168.94521560508</v>
      </c>
      <c r="N52" s="19">
        <f>'[12]Russia, 2015'!$I49</f>
        <v>280000.17630357848</v>
      </c>
      <c r="O52" s="183">
        <f t="shared" si="44"/>
        <v>0.65061883277259147</v>
      </c>
      <c r="P52" s="27">
        <f t="shared" si="7"/>
        <v>0.41076773536043287</v>
      </c>
      <c r="Q52" s="27">
        <f t="shared" si="45"/>
        <v>-4.0364090176736256E-2</v>
      </c>
      <c r="R52" s="132">
        <f t="shared" si="33"/>
        <v>1.8734449363834393E-2</v>
      </c>
      <c r="S52" s="132">
        <f t="shared" si="10"/>
        <v>1.2827278235816308E-2</v>
      </c>
      <c r="T52" s="132">
        <f t="shared" si="34"/>
        <v>-1.5248113682796438E-3</v>
      </c>
      <c r="U52" s="183">
        <f t="shared" si="46"/>
        <v>8.1685025783347847</v>
      </c>
      <c r="V52" s="27">
        <f t="shared" si="12"/>
        <v>8.1599772478642283</v>
      </c>
      <c r="W52" s="27">
        <f t="shared" si="38"/>
        <v>10.225551560178163</v>
      </c>
      <c r="X52" s="132">
        <f t="shared" si="13"/>
        <v>1.928510060471833E-2</v>
      </c>
      <c r="Y52" s="132">
        <f t="shared" si="14"/>
        <v>1.927692630139255E-2</v>
      </c>
      <c r="Z52" s="132">
        <f t="shared" si="15"/>
        <v>2.1065293488690129E-2</v>
      </c>
      <c r="AA52" s="183">
        <f t="shared" si="39"/>
        <v>0.47391365714130268</v>
      </c>
      <c r="AB52" s="27">
        <f t="shared" si="40"/>
        <v>0.76151719936167572</v>
      </c>
      <c r="AC52" s="27">
        <f t="shared" si="41"/>
        <v>0.85381060736811465</v>
      </c>
      <c r="AD52" s="27">
        <f t="shared" si="16"/>
        <v>0.5807811580048089</v>
      </c>
      <c r="AE52" s="27">
        <f t="shared" si="47"/>
        <v>1.6084869695764459</v>
      </c>
      <c r="AF52" s="27">
        <f t="shared" si="18"/>
        <v>1.8400897613025395</v>
      </c>
      <c r="AG52" s="27">
        <f t="shared" si="42"/>
        <v>3.5636524045518767</v>
      </c>
      <c r="AH52" s="132">
        <f t="shared" si="19"/>
        <v>1.7268301685883891E-2</v>
      </c>
      <c r="AI52" s="132">
        <f t="shared" si="20"/>
        <v>1.881473026016578E-2</v>
      </c>
      <c r="AJ52" s="132">
        <f t="shared" si="21"/>
        <v>2.7480145499107822E-2</v>
      </c>
      <c r="AK52" s="183">
        <f t="shared" si="48"/>
        <v>1.1294279197341948</v>
      </c>
      <c r="AL52" s="27">
        <f t="shared" si="22"/>
        <v>1.2861609910823812</v>
      </c>
      <c r="AM52" s="27">
        <f t="shared" si="43"/>
        <v>1.5632362682990149</v>
      </c>
      <c r="AN52" s="132">
        <f t="shared" si="24"/>
        <v>2.3168972985875724E-2</v>
      </c>
      <c r="AO52" s="132">
        <f t="shared" si="25"/>
        <v>2.5373347265947865E-2</v>
      </c>
      <c r="AP52" s="132">
        <f t="shared" si="26"/>
        <v>2.8934038577372645E-2</v>
      </c>
      <c r="AQ52" s="183">
        <f t="shared" si="37"/>
        <v>0.78313541686471777</v>
      </c>
      <c r="AR52" s="27">
        <f t="shared" si="27"/>
        <v>0.50889462276698261</v>
      </c>
      <c r="AS52" s="27">
        <f t="shared" si="28"/>
        <v>-2.8883987462494654E-2</v>
      </c>
      <c r="AT52" s="132">
        <f t="shared" si="29"/>
        <v>1.619567547112899E-2</v>
      </c>
      <c r="AU52" s="132">
        <f t="shared" si="30"/>
        <v>1.1492687733611673E-2</v>
      </c>
      <c r="AV52" s="132">
        <f t="shared" si="31"/>
        <v>-8.1381701688343355E-4</v>
      </c>
    </row>
    <row r="53" spans="1:48">
      <c r="A53" s="142" t="s">
        <v>268</v>
      </c>
      <c r="B53" s="142">
        <f t="shared" si="32"/>
        <v>48</v>
      </c>
      <c r="C53" s="19">
        <f>'[12]Russia, 1905'!$H50</f>
        <v>1.8522997964192591</v>
      </c>
      <c r="D53" s="19">
        <f>'[12]Russia, 1905'!$I50</f>
        <v>0.54942995292186647</v>
      </c>
      <c r="E53" s="19">
        <f>'[12]Russia, 1956'!$H50</f>
        <v>1.694112412956855</v>
      </c>
      <c r="F53" s="19">
        <f>'[12]Russia, 1956'!$I50</f>
        <v>0.88881108250402863</v>
      </c>
      <c r="G53" s="178">
        <f>'[13]Russia, 1976'!H50</f>
        <v>3.1032019596844798</v>
      </c>
      <c r="H53" s="178">
        <f>'[13]Russia, 1976'!I50</f>
        <v>2.0607075748255137</v>
      </c>
      <c r="I53" s="178">
        <f>'[13]Russia, 1980'!H50</f>
        <v>3.4833336622715194</v>
      </c>
      <c r="J53" s="178">
        <f>'[13]Russia, 1980'!I50</f>
        <v>2.3374525074028298</v>
      </c>
      <c r="K53" s="19">
        <f>'[12]Russia, 1989'!$H50</f>
        <v>4.8701979064743934</v>
      </c>
      <c r="L53" s="19">
        <f>'[12]Russia, 1989'!$I50</f>
        <v>3.0543649482206634</v>
      </c>
      <c r="M53" s="19">
        <f>'[12]Russia, 2015'!$H50</f>
        <v>780614.49846391333</v>
      </c>
      <c r="N53" s="19">
        <f>'[12]Russia, 2015'!$I50</f>
        <v>283925.5809390776</v>
      </c>
      <c r="O53" s="183">
        <f t="shared" si="44"/>
        <v>0.65885809657202321</v>
      </c>
      <c r="P53" s="27">
        <f t="shared" si="7"/>
        <v>0.41076773536043287</v>
      </c>
      <c r="Q53" s="27">
        <f t="shared" si="45"/>
        <v>-3.7938513519668371E-2</v>
      </c>
      <c r="R53" s="132">
        <f t="shared" si="33"/>
        <v>1.8922336573686582E-2</v>
      </c>
      <c r="S53" s="132">
        <f t="shared" si="10"/>
        <v>1.2827278235816308E-2</v>
      </c>
      <c r="T53" s="132">
        <f t="shared" si="34"/>
        <v>-1.4314528296268669E-3</v>
      </c>
      <c r="U53" s="183">
        <f t="shared" si="46"/>
        <v>8.1569280023172244</v>
      </c>
      <c r="V53" s="27">
        <f t="shared" si="12"/>
        <v>8.1599772478642283</v>
      </c>
      <c r="W53" s="27">
        <f t="shared" si="38"/>
        <v>10.228368481375167</v>
      </c>
      <c r="X53" s="132">
        <f t="shared" si="13"/>
        <v>1.9274000775948652E-2</v>
      </c>
      <c r="Y53" s="132">
        <f t="shared" si="14"/>
        <v>1.927692630139255E-2</v>
      </c>
      <c r="Z53" s="132">
        <f t="shared" si="15"/>
        <v>2.1067502045215569E-2</v>
      </c>
      <c r="AA53" s="183">
        <f t="shared" si="39"/>
        <v>0.4804370316991764</v>
      </c>
      <c r="AB53" s="27">
        <f t="shared" si="40"/>
        <v>0.77718382429146016</v>
      </c>
      <c r="AC53" s="27">
        <f t="shared" si="41"/>
        <v>0.86359759868833641</v>
      </c>
      <c r="AD53" s="27">
        <f t="shared" si="16"/>
        <v>0.58892329948464439</v>
      </c>
      <c r="AE53" s="27">
        <f t="shared" si="47"/>
        <v>1.5974856705535383</v>
      </c>
      <c r="AF53" s="27">
        <f t="shared" si="18"/>
        <v>1.8400897613025395</v>
      </c>
      <c r="AG53" s="27">
        <f t="shared" si="42"/>
        <v>3.5942999319049189</v>
      </c>
      <c r="AH53" s="132">
        <f t="shared" si="19"/>
        <v>1.7191529514057891E-2</v>
      </c>
      <c r="AI53" s="132">
        <f t="shared" si="20"/>
        <v>1.881473026016578E-2</v>
      </c>
      <c r="AJ53" s="132">
        <f t="shared" si="21"/>
        <v>2.7602957284394103E-2</v>
      </c>
      <c r="AK53" s="183">
        <f t="shared" si="48"/>
        <v>1.1251392978020487</v>
      </c>
      <c r="AL53" s="27">
        <f t="shared" si="22"/>
        <v>1.2861609910823812</v>
      </c>
      <c r="AM53" s="27">
        <f t="shared" si="43"/>
        <v>1.5403554222369911</v>
      </c>
      <c r="AN53" s="132">
        <f t="shared" si="24"/>
        <v>2.310646828632712E-2</v>
      </c>
      <c r="AO53" s="132">
        <f t="shared" si="25"/>
        <v>2.5373347265947865E-2</v>
      </c>
      <c r="AP53" s="132">
        <f t="shared" si="26"/>
        <v>2.8654498773155179E-2</v>
      </c>
      <c r="AQ53" s="183">
        <f t="shared" si="37"/>
        <v>0.79347993253549975</v>
      </c>
      <c r="AR53" s="27">
        <f t="shared" si="27"/>
        <v>0.50889462276698261</v>
      </c>
      <c r="AS53" s="27">
        <f t="shared" si="28"/>
        <v>-2.7887085769097264E-2</v>
      </c>
      <c r="AT53" s="132">
        <f t="shared" si="29"/>
        <v>1.6358972719281439E-2</v>
      </c>
      <c r="AU53" s="132">
        <f t="shared" si="30"/>
        <v>1.1492687733611673E-2</v>
      </c>
      <c r="AV53" s="132">
        <f t="shared" si="31"/>
        <v>-7.8533908094557958E-4</v>
      </c>
    </row>
    <row r="54" spans="1:48">
      <c r="A54" s="142" t="s">
        <v>269</v>
      </c>
      <c r="B54" s="142">
        <f t="shared" si="32"/>
        <v>49</v>
      </c>
      <c r="C54" s="19">
        <f>'[12]Russia, 1905'!$H51</f>
        <v>1.8778462639388158</v>
      </c>
      <c r="D54" s="19">
        <f>'[12]Russia, 1905'!$I51</f>
        <v>0.55811702855015988</v>
      </c>
      <c r="E54" s="19">
        <f>'[12]Russia, 1956'!$H51</f>
        <v>1.7099026351225968</v>
      </c>
      <c r="F54" s="19">
        <f>'[12]Russia, 1956'!$I51</f>
        <v>0.90732295745607694</v>
      </c>
      <c r="G54" s="178">
        <f>'[13]Russia, 1976'!H51</f>
        <v>3.1236430260542636</v>
      </c>
      <c r="H54" s="178">
        <f>'[13]Russia, 1976'!I51</f>
        <v>2.0847073804997009</v>
      </c>
      <c r="I54" s="178">
        <f>'[13]Russia, 1980'!H51</f>
        <v>3.5058019202101214</v>
      </c>
      <c r="J54" s="178">
        <f>'[13]Russia, 1980'!I51</f>
        <v>2.3666148199172596</v>
      </c>
      <c r="K54" s="19">
        <f>'[12]Russia, 1989'!$H51</f>
        <v>4.9058024742832895</v>
      </c>
      <c r="L54" s="19">
        <f>'[12]Russia, 1989'!$I51</f>
        <v>3.0899323932957286</v>
      </c>
      <c r="M54" s="19">
        <f>'[12]Russia, 2015'!$H51</f>
        <v>790353.49684675329</v>
      </c>
      <c r="N54" s="19">
        <f>'[12]Russia, 2015'!$I51</f>
        <v>288110.3387573139</v>
      </c>
      <c r="O54" s="183">
        <f t="shared" si="44"/>
        <v>0.66736451461937429</v>
      </c>
      <c r="P54" s="27">
        <f t="shared" si="7"/>
        <v>0.41076773536043287</v>
      </c>
      <c r="Q54" s="27">
        <f t="shared" si="45"/>
        <v>-3.4996032170871327E-2</v>
      </c>
      <c r="R54" s="132">
        <f t="shared" si="33"/>
        <v>1.9115375462096296E-2</v>
      </c>
      <c r="S54" s="132">
        <f t="shared" si="10"/>
        <v>1.2827278235816308E-2</v>
      </c>
      <c r="T54" s="132">
        <f t="shared" si="34"/>
        <v>-1.3185028218875017E-3</v>
      </c>
      <c r="U54" s="183">
        <f t="shared" si="46"/>
        <v>8.1450442229511264</v>
      </c>
      <c r="V54" s="27">
        <f t="shared" si="12"/>
        <v>8.1599772478642283</v>
      </c>
      <c r="W54" s="27">
        <f t="shared" si="38"/>
        <v>10.216517415572961</v>
      </c>
      <c r="X54" s="132">
        <f t="shared" si="13"/>
        <v>1.926258994500385E-2</v>
      </c>
      <c r="Y54" s="132">
        <f t="shared" si="14"/>
        <v>1.927692630139255E-2</v>
      </c>
      <c r="Z54" s="132">
        <f t="shared" si="15"/>
        <v>2.1058206721231043E-2</v>
      </c>
      <c r="AA54" s="183">
        <f t="shared" si="39"/>
        <v>0.48803325539759035</v>
      </c>
      <c r="AB54" s="27">
        <f t="shared" si="40"/>
        <v>0.79337076216076041</v>
      </c>
      <c r="AC54" s="27">
        <f t="shared" si="41"/>
        <v>0.87365401325536418</v>
      </c>
      <c r="AD54" s="27">
        <f t="shared" si="16"/>
        <v>0.59760339577504773</v>
      </c>
      <c r="AE54" s="27">
        <f t="shared" si="47"/>
        <v>1.5860300191086205</v>
      </c>
      <c r="AF54" s="27">
        <f t="shared" si="18"/>
        <v>1.8400897613025395</v>
      </c>
      <c r="AG54" s="27">
        <f t="shared" si="42"/>
        <v>3.6169890137791887</v>
      </c>
      <c r="AH54" s="132">
        <f t="shared" si="19"/>
        <v>1.7111246504350364E-2</v>
      </c>
      <c r="AI54" s="132">
        <f t="shared" si="20"/>
        <v>1.881473026016578E-2</v>
      </c>
      <c r="AJ54" s="132">
        <f t="shared" si="21"/>
        <v>2.7693360486118701E-2</v>
      </c>
      <c r="AK54" s="183">
        <f t="shared" si="48"/>
        <v>1.1209073323472056</v>
      </c>
      <c r="AL54" s="27">
        <f t="shared" si="22"/>
        <v>1.2861609910823812</v>
      </c>
      <c r="AM54" s="27">
        <f t="shared" si="43"/>
        <v>1.5175035684038334</v>
      </c>
      <c r="AN54" s="132">
        <f t="shared" si="24"/>
        <v>2.3044669311902632E-2</v>
      </c>
      <c r="AO54" s="132">
        <f t="shared" si="25"/>
        <v>2.5373347265947865E-2</v>
      </c>
      <c r="AP54" s="132">
        <f t="shared" si="26"/>
        <v>2.8372865604275654E-2</v>
      </c>
      <c r="AQ54" s="183">
        <f t="shared" si="37"/>
        <v>0.80421791041225177</v>
      </c>
      <c r="AR54" s="27">
        <f t="shared" si="27"/>
        <v>0.50889462276698261</v>
      </c>
      <c r="AS54" s="27">
        <f t="shared" si="28"/>
        <v>-2.5714478981101463E-2</v>
      </c>
      <c r="AT54" s="132">
        <f t="shared" si="29"/>
        <v>1.6527515337506404E-2</v>
      </c>
      <c r="AU54" s="132">
        <f t="shared" si="30"/>
        <v>1.1492687733611673E-2</v>
      </c>
      <c r="AV54" s="132">
        <f t="shared" si="31"/>
        <v>-7.2337367145913767E-4</v>
      </c>
    </row>
    <row r="55" spans="1:48">
      <c r="A55" s="142" t="s">
        <v>270</v>
      </c>
      <c r="B55" s="142">
        <f t="shared" si="32"/>
        <v>50</v>
      </c>
      <c r="C55" s="19">
        <f>'[12]Russia, 1905'!$H52</f>
        <v>1.9042408486465889</v>
      </c>
      <c r="D55" s="19">
        <f>'[12]Russia, 1905'!$I52</f>
        <v>0.56821540815929561</v>
      </c>
      <c r="E55" s="19">
        <f>'[12]Russia, 1956'!$H52</f>
        <v>1.7259542286759271</v>
      </c>
      <c r="F55" s="19">
        <f>'[12]Russia, 1956'!$I52</f>
        <v>0.92644575205173108</v>
      </c>
      <c r="G55" s="178">
        <f>'[13]Russia, 1976'!H52</f>
        <v>3.144421738965355</v>
      </c>
      <c r="H55" s="178">
        <f>'[13]Russia, 1976'!I52</f>
        <v>2.1091596628410314</v>
      </c>
      <c r="I55" s="178">
        <f>'[13]Russia, 1980'!H52</f>
        <v>3.5285856622159786</v>
      </c>
      <c r="J55" s="178">
        <f>'[13]Russia, 1980'!I52</f>
        <v>2.3947234375669337</v>
      </c>
      <c r="K55" s="19">
        <f>'[12]Russia, 1989'!$H52</f>
        <v>4.9421198759030416</v>
      </c>
      <c r="L55" s="19">
        <f>'[12]Russia, 1989'!$I52</f>
        <v>3.1266502921438581</v>
      </c>
      <c r="M55" s="19">
        <f>'[12]Russia, 2015'!$H52</f>
        <v>800398.36000854208</v>
      </c>
      <c r="N55" s="19">
        <f>'[12]Russia, 2015'!$I52</f>
        <v>292691.94441692677</v>
      </c>
      <c r="O55" s="183">
        <f t="shared" si="44"/>
        <v>0.67614716926877549</v>
      </c>
      <c r="P55" s="27">
        <f t="shared" si="7"/>
        <v>0.41076773536043287</v>
      </c>
      <c r="Q55" s="27">
        <f t="shared" si="45"/>
        <v>-3.1163049979465507E-2</v>
      </c>
      <c r="R55" s="132">
        <f t="shared" si="33"/>
        <v>1.9313690568495634E-2</v>
      </c>
      <c r="S55" s="132">
        <f t="shared" si="10"/>
        <v>1.2827278235816308E-2</v>
      </c>
      <c r="T55" s="132">
        <f t="shared" si="34"/>
        <v>-1.1718664380829802E-3</v>
      </c>
      <c r="U55" s="183">
        <f t="shared" si="46"/>
        <v>8.1329015944195611</v>
      </c>
      <c r="V55" s="27">
        <f t="shared" si="12"/>
        <v>8.1599772478642283</v>
      </c>
      <c r="W55" s="27">
        <f t="shared" si="38"/>
        <v>10.192374383646916</v>
      </c>
      <c r="X55" s="132">
        <f t="shared" si="13"/>
        <v>1.9250915372373889E-2</v>
      </c>
      <c r="Y55" s="132">
        <f t="shared" si="14"/>
        <v>1.927692630139255E-2</v>
      </c>
      <c r="Z55" s="132">
        <f t="shared" si="15"/>
        <v>2.1039240095681588E-2</v>
      </c>
      <c r="AA55" s="183">
        <f t="shared" si="39"/>
        <v>0.4968635630620773</v>
      </c>
      <c r="AB55" s="27">
        <f t="shared" si="40"/>
        <v>0.81009189326223174</v>
      </c>
      <c r="AC55" s="27">
        <f t="shared" si="41"/>
        <v>0.88403570955285427</v>
      </c>
      <c r="AD55" s="27">
        <f t="shared" si="16"/>
        <v>0.60710664065024511</v>
      </c>
      <c r="AE55" s="27">
        <f t="shared" si="47"/>
        <v>1.5741248780124364</v>
      </c>
      <c r="AF55" s="27">
        <f t="shared" si="18"/>
        <v>1.8400897613025395</v>
      </c>
      <c r="AG55" s="27">
        <f t="shared" si="42"/>
        <v>3.6305140139262013</v>
      </c>
      <c r="AH55" s="132">
        <f t="shared" si="19"/>
        <v>1.7027442434173867E-2</v>
      </c>
      <c r="AI55" s="132">
        <f t="shared" si="20"/>
        <v>1.881473026016578E-2</v>
      </c>
      <c r="AJ55" s="132">
        <f t="shared" si="21"/>
        <v>2.7747042644362896E-2</v>
      </c>
      <c r="AK55" s="183">
        <f t="shared" si="48"/>
        <v>1.1167375709035219</v>
      </c>
      <c r="AL55" s="27">
        <f t="shared" si="22"/>
        <v>1.2861609910823812</v>
      </c>
      <c r="AM55" s="27">
        <f t="shared" si="43"/>
        <v>1.4948378951983212</v>
      </c>
      <c r="AN55" s="132">
        <f t="shared" si="24"/>
        <v>2.2983661634627062E-2</v>
      </c>
      <c r="AO55" s="132">
        <f t="shared" si="25"/>
        <v>2.5373347265947865E-2</v>
      </c>
      <c r="AP55" s="132">
        <f t="shared" si="26"/>
        <v>2.8091067486435195E-2</v>
      </c>
      <c r="AQ55" s="183">
        <f t="shared" si="37"/>
        <v>0.8153505878093148</v>
      </c>
      <c r="AR55" s="27">
        <f t="shared" si="27"/>
        <v>0.50889462276698261</v>
      </c>
      <c r="AS55" s="27">
        <f t="shared" si="28"/>
        <v>-2.1838894093098804E-2</v>
      </c>
      <c r="AT55" s="132">
        <f t="shared" si="29"/>
        <v>1.6701226582294781E-2</v>
      </c>
      <c r="AU55" s="132">
        <f t="shared" si="30"/>
        <v>1.1492687733611673E-2</v>
      </c>
      <c r="AV55" s="132">
        <f t="shared" si="31"/>
        <v>-6.1317006068062341E-4</v>
      </c>
    </row>
    <row r="56" spans="1:48">
      <c r="A56" s="142" t="s">
        <v>271</v>
      </c>
      <c r="B56" s="142">
        <f t="shared" si="32"/>
        <v>51</v>
      </c>
      <c r="C56" s="19">
        <f>'[12]Russia, 1905'!$H53</f>
        <v>1.9315066739626561</v>
      </c>
      <c r="D56" s="19">
        <f>'[12]Russia, 1905'!$I53</f>
        <v>0.57988468263608428</v>
      </c>
      <c r="E56" s="19">
        <f>'[12]Russia, 1956'!$H53</f>
        <v>1.7422707281988699</v>
      </c>
      <c r="F56" s="19">
        <f>'[12]Russia, 1956'!$I53</f>
        <v>0.94619675408927495</v>
      </c>
      <c r="G56" s="178">
        <f>'[13]Russia, 1976'!H53</f>
        <v>3.1655495364372799</v>
      </c>
      <c r="H56" s="178">
        <f>'[13]Russia, 1976'!I53</f>
        <v>2.1341413376936864</v>
      </c>
      <c r="I56" s="178">
        <f>'[13]Russia, 1980'!H53</f>
        <v>3.5517257076169795</v>
      </c>
      <c r="J56" s="178">
        <f>'[13]Russia, 1980'!I53</f>
        <v>2.4219316291694142</v>
      </c>
      <c r="K56" s="19">
        <f>'[12]Russia, 1989'!$H53</f>
        <v>4.9791702755715965</v>
      </c>
      <c r="L56" s="19">
        <f>'[12]Russia, 1989'!$I53</f>
        <v>3.1646385667079673</v>
      </c>
      <c r="M56" s="19">
        <f>'[12]Russia, 2015'!$H53</f>
        <v>810759.71542877913</v>
      </c>
      <c r="N56" s="19">
        <f>'[12]Russia, 2015'!$I53</f>
        <v>297761.41644695331</v>
      </c>
      <c r="O56" s="183">
        <f t="shared" si="44"/>
        <v>0.68521150919155938</v>
      </c>
      <c r="P56" s="27">
        <f t="shared" si="7"/>
        <v>0.41076773536043287</v>
      </c>
      <c r="Q56" s="27">
        <f t="shared" si="45"/>
        <v>-2.6213972858692203E-2</v>
      </c>
      <c r="R56" s="132">
        <f t="shared" si="33"/>
        <v>1.9517319669706268E-2</v>
      </c>
      <c r="S56" s="132">
        <f t="shared" si="10"/>
        <v>1.2827278235816308E-2</v>
      </c>
      <c r="T56" s="132">
        <f t="shared" si="34"/>
        <v>-9.8335634105262137E-4</v>
      </c>
      <c r="U56" s="183">
        <f t="shared" si="46"/>
        <v>8.1205370883728545</v>
      </c>
      <c r="V56" s="27">
        <f t="shared" si="12"/>
        <v>8.1599772478642283</v>
      </c>
      <c r="W56" s="27">
        <f t="shared" si="38"/>
        <v>10.157098050605539</v>
      </c>
      <c r="X56" s="132">
        <f t="shared" si="13"/>
        <v>1.9239011651711602E-2</v>
      </c>
      <c r="Y56" s="132">
        <f t="shared" si="14"/>
        <v>1.927692630139255E-2</v>
      </c>
      <c r="Z56" s="132">
        <f t="shared" si="15"/>
        <v>2.1011454158541554E-2</v>
      </c>
      <c r="AA56" s="183">
        <f t="shared" si="39"/>
        <v>0.50706750546073387</v>
      </c>
      <c r="AB56" s="27">
        <f t="shared" si="40"/>
        <v>0.82736233419089467</v>
      </c>
      <c r="AC56" s="27">
        <f t="shared" si="41"/>
        <v>0.89477659456431613</v>
      </c>
      <c r="AD56" s="27">
        <f t="shared" si="16"/>
        <v>0.61762182630098417</v>
      </c>
      <c r="AE56" s="27">
        <f t="shared" si="47"/>
        <v>1.5617788853688892</v>
      </c>
      <c r="AF56" s="27">
        <f t="shared" si="18"/>
        <v>1.8400897613025395</v>
      </c>
      <c r="AG56" s="27">
        <f t="shared" si="42"/>
        <v>3.6340640425930264</v>
      </c>
      <c r="AH56" s="132">
        <f t="shared" si="19"/>
        <v>1.6940132035576649E-2</v>
      </c>
      <c r="AI56" s="132">
        <f t="shared" si="20"/>
        <v>1.881473026016578E-2</v>
      </c>
      <c r="AJ56" s="132">
        <f t="shared" si="21"/>
        <v>2.7761107569104437E-2</v>
      </c>
      <c r="AK56" s="183">
        <f t="shared" si="48"/>
        <v>1.1126344404591624</v>
      </c>
      <c r="AL56" s="27">
        <f t="shared" si="22"/>
        <v>1.2861609910823812</v>
      </c>
      <c r="AM56" s="27">
        <f t="shared" si="43"/>
        <v>1.4724395366957803</v>
      </c>
      <c r="AN56" s="132">
        <f t="shared" si="24"/>
        <v>2.2923514968599124E-2</v>
      </c>
      <c r="AO56" s="132">
        <f t="shared" si="25"/>
        <v>2.5373347265947865E-2</v>
      </c>
      <c r="AP56" s="132">
        <f t="shared" si="26"/>
        <v>2.7810143373642626E-2</v>
      </c>
      <c r="AQ56" s="183">
        <f t="shared" si="37"/>
        <v>0.82687035306605794</v>
      </c>
      <c r="AR56" s="27">
        <f t="shared" si="27"/>
        <v>0.50889462276698261</v>
      </c>
      <c r="AS56" s="27">
        <f t="shared" si="28"/>
        <v>-1.6076059066080894E-2</v>
      </c>
      <c r="AT56" s="132">
        <f t="shared" si="29"/>
        <v>1.6879890885232784E-2</v>
      </c>
      <c r="AU56" s="132">
        <f t="shared" si="30"/>
        <v>1.1492687733611673E-2</v>
      </c>
      <c r="AV56" s="132">
        <f t="shared" si="31"/>
        <v>-4.5008425712900202E-4</v>
      </c>
    </row>
    <row r="57" spans="1:48">
      <c r="A57" s="142" t="s">
        <v>272</v>
      </c>
      <c r="B57" s="142">
        <f t="shared" si="32"/>
        <v>52</v>
      </c>
      <c r="C57" s="19">
        <f>'[12]Russia, 1905'!$H54</f>
        <v>1.9596654654486265</v>
      </c>
      <c r="D57" s="19">
        <f>'[12]Russia, 1905'!$I54</f>
        <v>0.59319182965628359</v>
      </c>
      <c r="E57" s="19">
        <f>'[12]Russia, 1956'!$H54</f>
        <v>1.7588556026594864</v>
      </c>
      <c r="F57" s="19">
        <f>'[12]Russia, 1956'!$I54</f>
        <v>0.96659101161168004</v>
      </c>
      <c r="G57" s="178">
        <f>'[13]Russia, 1976'!H54</f>
        <v>3.1870372072444377</v>
      </c>
      <c r="H57" s="178">
        <f>'[13]Russia, 1976'!I54</f>
        <v>2.1596740363150451</v>
      </c>
      <c r="I57" s="178">
        <f>'[13]Russia, 1980'!H54</f>
        <v>3.5752630842513038</v>
      </c>
      <c r="J57" s="178">
        <f>'[13]Russia, 1980'!I54</f>
        <v>2.4484453265126773</v>
      </c>
      <c r="K57" s="19">
        <f>'[12]Russia, 1989'!$H54</f>
        <v>5.0169730195062554</v>
      </c>
      <c r="L57" s="19">
        <f>'[12]Russia, 1989'!$I54</f>
        <v>3.2039075585169212</v>
      </c>
      <c r="M57" s="19">
        <f>'[12]Russia, 2015'!$H54</f>
        <v>821447.17999090056</v>
      </c>
      <c r="N57" s="19">
        <f>'[12]Russia, 2015'!$I54</f>
        <v>303319.97485183791</v>
      </c>
      <c r="O57" s="183">
        <f t="shared" si="44"/>
        <v>0.69456062480487146</v>
      </c>
      <c r="P57" s="27">
        <f t="shared" si="7"/>
        <v>0.41076773536043287</v>
      </c>
      <c r="Q57" s="27">
        <f t="shared" si="45"/>
        <v>-2.0193609795329359E-2</v>
      </c>
      <c r="R57" s="132">
        <f t="shared" si="33"/>
        <v>1.9726244256469849E-2</v>
      </c>
      <c r="S57" s="132">
        <f t="shared" si="10"/>
        <v>1.2827278235816308E-2</v>
      </c>
      <c r="T57" s="132">
        <f t="shared" si="34"/>
        <v>-7.5528084842246823E-4</v>
      </c>
      <c r="U57" s="183">
        <f t="shared" si="46"/>
        <v>8.107982112705713</v>
      </c>
      <c r="V57" s="27">
        <f t="shared" si="12"/>
        <v>8.1599772478642283</v>
      </c>
      <c r="W57" s="27">
        <f t="shared" si="38"/>
        <v>10.110415889649422</v>
      </c>
      <c r="X57" s="132">
        <f t="shared" si="13"/>
        <v>1.9226908178318736E-2</v>
      </c>
      <c r="Y57" s="132">
        <f t="shared" si="14"/>
        <v>1.927692630139255E-2</v>
      </c>
      <c r="Z57" s="132">
        <f t="shared" si="15"/>
        <v>2.0974550057821784E-2</v>
      </c>
      <c r="AA57" s="183">
        <f t="shared" si="39"/>
        <v>0.51870364976042094</v>
      </c>
      <c r="AB57" s="27">
        <f t="shared" si="40"/>
        <v>0.8451952430810421</v>
      </c>
      <c r="AC57" s="27">
        <f t="shared" si="41"/>
        <v>0.90587959227547066</v>
      </c>
      <c r="AD57" s="27">
        <f t="shared" si="16"/>
        <v>0.62915148328136439</v>
      </c>
      <c r="AE57" s="27">
        <f t="shared" si="47"/>
        <v>1.5490036774537748</v>
      </c>
      <c r="AF57" s="27">
        <f t="shared" si="18"/>
        <v>1.8400897613025395</v>
      </c>
      <c r="AG57" s="27">
        <f t="shared" si="42"/>
        <v>3.6277491150964343</v>
      </c>
      <c r="AH57" s="132">
        <f t="shared" si="19"/>
        <v>1.6849350098186999E-2</v>
      </c>
      <c r="AI57" s="132">
        <f t="shared" si="20"/>
        <v>1.881473026016578E-2</v>
      </c>
      <c r="AJ57" s="132">
        <f t="shared" si="21"/>
        <v>2.7736081002057711E-2</v>
      </c>
      <c r="AK57" s="183">
        <f t="shared" si="48"/>
        <v>1.1086019129351916</v>
      </c>
      <c r="AL57" s="27">
        <f t="shared" si="22"/>
        <v>1.2861609910823812</v>
      </c>
      <c r="AM57" s="27">
        <f t="shared" si="43"/>
        <v>1.4503055399700302</v>
      </c>
      <c r="AN57" s="132">
        <f t="shared" si="24"/>
        <v>2.2864292780570006E-2</v>
      </c>
      <c r="AO57" s="132">
        <f t="shared" si="25"/>
        <v>2.5373347265947865E-2</v>
      </c>
      <c r="AP57" s="132">
        <f t="shared" si="26"/>
        <v>2.7530100062007179E-2</v>
      </c>
      <c r="AQ57" s="183">
        <f t="shared" si="37"/>
        <v>0.83876667212198153</v>
      </c>
      <c r="AR57" s="27">
        <f t="shared" si="27"/>
        <v>0.50889462276698261</v>
      </c>
      <c r="AS57" s="27">
        <f t="shared" si="28"/>
        <v>-8.5619425631197066E-3</v>
      </c>
      <c r="AT57" s="132">
        <f t="shared" si="29"/>
        <v>1.70632493548315E-2</v>
      </c>
      <c r="AU57" s="132">
        <f t="shared" si="30"/>
        <v>1.1492687733611673E-2</v>
      </c>
      <c r="AV57" s="132">
        <f t="shared" si="31"/>
        <v>-2.388272140855241E-4</v>
      </c>
    </row>
    <row r="58" spans="1:48">
      <c r="A58" s="142" t="s">
        <v>273</v>
      </c>
      <c r="B58" s="142">
        <f t="shared" si="32"/>
        <v>53</v>
      </c>
      <c r="C58" s="19">
        <f>'[12]Russia, 1905'!$H55</f>
        <v>1.9887393725931446</v>
      </c>
      <c r="D58" s="19">
        <f>'[12]Russia, 1905'!$I55</f>
        <v>0.60796084462208011</v>
      </c>
      <c r="E58" s="19">
        <f>'[12]Russia, 1956'!$H55</f>
        <v>1.7757122960860356</v>
      </c>
      <c r="F58" s="19">
        <f>'[12]Russia, 1956'!$I55</f>
        <v>0.9876401205768478</v>
      </c>
      <c r="G58" s="178">
        <f>'[13]Russia, 1976'!H55</f>
        <v>3.2088959981152763</v>
      </c>
      <c r="H58" s="178">
        <f>'[13]Russia, 1976'!I55</f>
        <v>2.1857069185003479</v>
      </c>
      <c r="I58" s="178">
        <f>'[13]Russia, 1980'!H55</f>
        <v>3.5992379301606361</v>
      </c>
      <c r="J58" s="178">
        <f>'[13]Russia, 1980'!I55</f>
        <v>2.4744750163306608</v>
      </c>
      <c r="K58" s="19">
        <f>'[12]Russia, 1989'!$H55</f>
        <v>5.0555488803783692</v>
      </c>
      <c r="L58" s="19">
        <f>'[12]Russia, 1989'!$I55</f>
        <v>3.2443271350237417</v>
      </c>
      <c r="M58" s="19">
        <f>'[12]Russia, 2015'!$H55</f>
        <v>832471.16307896562</v>
      </c>
      <c r="N58" s="19">
        <f>'[12]Russia, 2015'!$I55</f>
        <v>309281.67059561663</v>
      </c>
      <c r="O58" s="183">
        <f t="shared" si="44"/>
        <v>0.70419826130956475</v>
      </c>
      <c r="P58" s="27">
        <f t="shared" si="7"/>
        <v>0.41076773536043287</v>
      </c>
      <c r="Q58" s="27">
        <f t="shared" si="45"/>
        <v>-1.3382585332371022E-2</v>
      </c>
      <c r="R58" s="132">
        <f t="shared" si="33"/>
        <v>1.9940457733482964E-2</v>
      </c>
      <c r="S58" s="132">
        <f t="shared" si="10"/>
        <v>1.2827278235816308E-2</v>
      </c>
      <c r="T58" s="132">
        <f t="shared" si="34"/>
        <v>-4.9887326742881211E-4</v>
      </c>
      <c r="U58" s="183">
        <f t="shared" si="46"/>
        <v>8.0952741013823211</v>
      </c>
      <c r="V58" s="27">
        <f t="shared" si="12"/>
        <v>8.1599772478642283</v>
      </c>
      <c r="W58" s="27">
        <f t="shared" si="38"/>
        <v>10.053582019347919</v>
      </c>
      <c r="X58" s="132">
        <f t="shared" si="13"/>
        <v>1.9214640317073206E-2</v>
      </c>
      <c r="Y58" s="132">
        <f t="shared" si="14"/>
        <v>1.927692630139255E-2</v>
      </c>
      <c r="Z58" s="132">
        <f t="shared" si="15"/>
        <v>2.0929412567753491E-2</v>
      </c>
      <c r="AA58" s="183">
        <f t="shared" si="39"/>
        <v>0.53161809258166448</v>
      </c>
      <c r="AB58" s="27">
        <f t="shared" si="40"/>
        <v>0.86360075953498727</v>
      </c>
      <c r="AC58" s="27">
        <f t="shared" si="41"/>
        <v>0.91730790873504253</v>
      </c>
      <c r="AD58" s="27">
        <f t="shared" si="16"/>
        <v>0.64151733462993688</v>
      </c>
      <c r="AE58" s="27">
        <f t="shared" si="47"/>
        <v>1.5358113707397276</v>
      </c>
      <c r="AF58" s="27">
        <f t="shared" si="18"/>
        <v>1.8400897613025395</v>
      </c>
      <c r="AG58" s="27">
        <f t="shared" si="42"/>
        <v>3.613657264931482</v>
      </c>
      <c r="AH58" s="132">
        <f t="shared" si="19"/>
        <v>1.6755134021176676E-2</v>
      </c>
      <c r="AI58" s="132">
        <f t="shared" si="20"/>
        <v>1.881473026016578E-2</v>
      </c>
      <c r="AJ58" s="132">
        <f t="shared" si="21"/>
        <v>2.7680112712863858E-2</v>
      </c>
      <c r="AK58" s="183">
        <f t="shared" si="48"/>
        <v>1.1046444042102035</v>
      </c>
      <c r="AL58" s="27">
        <f t="shared" si="22"/>
        <v>1.2861609910823812</v>
      </c>
      <c r="AM58" s="27">
        <f t="shared" si="43"/>
        <v>1.4283368612258038</v>
      </c>
      <c r="AN58" s="132">
        <f t="shared" si="24"/>
        <v>2.2806065451228319E-2</v>
      </c>
      <c r="AO58" s="132">
        <f t="shared" si="25"/>
        <v>2.5373347265947865E-2</v>
      </c>
      <c r="AP58" s="132">
        <f t="shared" si="26"/>
        <v>2.7249712183156527E-2</v>
      </c>
      <c r="AQ58" s="183">
        <f t="shared" si="37"/>
        <v>0.85103072088997722</v>
      </c>
      <c r="AR58" s="27">
        <f t="shared" si="27"/>
        <v>0.50889462276698261</v>
      </c>
      <c r="AS58" s="27">
        <f t="shared" si="28"/>
        <v>2.9038530072300617E-4</v>
      </c>
      <c r="AT58" s="132">
        <f t="shared" si="29"/>
        <v>1.725107223804101E-2</v>
      </c>
      <c r="AU58" s="132">
        <f t="shared" si="30"/>
        <v>1.1492687733611673E-2</v>
      </c>
      <c r="AV58" s="132">
        <f t="shared" si="31"/>
        <v>8.0651199416692521E-6</v>
      </c>
    </row>
    <row r="59" spans="1:48">
      <c r="A59" s="142" t="s">
        <v>274</v>
      </c>
      <c r="B59" s="142">
        <f t="shared" si="32"/>
        <v>54</v>
      </c>
      <c r="C59" s="19">
        <f>'[12]Russia, 1905'!$H56</f>
        <v>2.0187562971142543</v>
      </c>
      <c r="D59" s="19">
        <f>'[12]Russia, 1905'!$I56</f>
        <v>0.62392247753739005</v>
      </c>
      <c r="E59" s="19">
        <f>'[12]Russia, 1956'!$H56</f>
        <v>1.7928442999014529</v>
      </c>
      <c r="F59" s="19">
        <f>'[12]Russia, 1956'!$I56</f>
        <v>1.0093568679894733</v>
      </c>
      <c r="G59" s="178">
        <f>'[13]Russia, 1976'!H56</f>
        <v>3.2311392389764704</v>
      </c>
      <c r="H59" s="178">
        <f>'[13]Russia, 1976'!I56</f>
        <v>2.2121116438356543</v>
      </c>
      <c r="I59" s="178">
        <f>'[13]Russia, 1980'!H56</f>
        <v>3.6236892978525921</v>
      </c>
      <c r="J59" s="178">
        <f>'[13]Russia, 1980'!I56</f>
        <v>2.5002473585833784</v>
      </c>
      <c r="K59" s="19">
        <f>'[12]Russia, 1989'!$H56</f>
        <v>5.0949232661469477</v>
      </c>
      <c r="L59" s="19">
        <f>'[12]Russia, 1989'!$I56</f>
        <v>3.2856109758240128</v>
      </c>
      <c r="M59" s="19">
        <f>'[12]Russia, 2015'!$H56</f>
        <v>843844.84769816895</v>
      </c>
      <c r="N59" s="19">
        <f>'[12]Russia, 2015'!$I56</f>
        <v>315482.05120091926</v>
      </c>
      <c r="O59" s="183">
        <f t="shared" si="44"/>
        <v>0.71413170874307519</v>
      </c>
      <c r="P59" s="27">
        <f t="shared" si="7"/>
        <v>0.41076773536043287</v>
      </c>
      <c r="Q59" s="27">
        <f t="shared" si="45"/>
        <v>-6.2486114898333556E-3</v>
      </c>
      <c r="R59" s="132">
        <f t="shared" si="33"/>
        <v>2.0160028759493409E-2</v>
      </c>
      <c r="S59" s="132">
        <f t="shared" si="10"/>
        <v>1.2827278235816308E-2</v>
      </c>
      <c r="T59" s="132">
        <f t="shared" si="34"/>
        <v>-2.3212919353887695E-4</v>
      </c>
      <c r="U59" s="183">
        <f t="shared" si="46"/>
        <v>8.0824533091134025</v>
      </c>
      <c r="V59" s="27">
        <f t="shared" si="12"/>
        <v>8.1599772478642283</v>
      </c>
      <c r="W59" s="27">
        <f t="shared" si="38"/>
        <v>9.9867309466793497</v>
      </c>
      <c r="X59" s="132">
        <f t="shared" si="13"/>
        <v>1.9202246349139029E-2</v>
      </c>
      <c r="Y59" s="132">
        <f t="shared" si="14"/>
        <v>1.927692630139255E-2</v>
      </c>
      <c r="Z59" s="132">
        <f t="shared" si="15"/>
        <v>2.0876023993708026E-2</v>
      </c>
      <c r="AA59" s="183">
        <f t="shared" si="39"/>
        <v>0.5455753941414393</v>
      </c>
      <c r="AB59" s="27">
        <f t="shared" si="40"/>
        <v>0.88259006461629463</v>
      </c>
      <c r="AC59" s="27">
        <f t="shared" si="41"/>
        <v>0.92898058910695269</v>
      </c>
      <c r="AD59" s="27">
        <f t="shared" si="16"/>
        <v>0.65437827020346995</v>
      </c>
      <c r="AE59" s="27">
        <f t="shared" si="47"/>
        <v>1.522207978580675</v>
      </c>
      <c r="AF59" s="27">
        <f t="shared" si="18"/>
        <v>1.8400897613025395</v>
      </c>
      <c r="AG59" s="27">
        <f t="shared" si="42"/>
        <v>3.5944795767205093</v>
      </c>
      <c r="AH59" s="132">
        <f t="shared" si="19"/>
        <v>1.6657476597229159E-2</v>
      </c>
      <c r="AI59" s="132">
        <f t="shared" si="20"/>
        <v>1.881473026016578E-2</v>
      </c>
      <c r="AJ59" s="132">
        <f t="shared" si="21"/>
        <v>2.760367478838921E-2</v>
      </c>
      <c r="AK59" s="183">
        <f t="shared" si="48"/>
        <v>1.1007679835768931</v>
      </c>
      <c r="AL59" s="27">
        <f t="shared" si="22"/>
        <v>1.2861609910823812</v>
      </c>
      <c r="AM59" s="27">
        <f t="shared" si="43"/>
        <v>1.4063257331277188</v>
      </c>
      <c r="AN59" s="132">
        <f t="shared" si="24"/>
        <v>2.2748928159708859E-2</v>
      </c>
      <c r="AO59" s="132">
        <f t="shared" si="25"/>
        <v>2.5373347265947865E-2</v>
      </c>
      <c r="AP59" s="132">
        <f t="shared" si="26"/>
        <v>2.6966304708741395E-2</v>
      </c>
      <c r="AQ59" s="183">
        <f t="shared" si="37"/>
        <v>0.86365978920398345</v>
      </c>
      <c r="AR59" s="27">
        <f t="shared" si="27"/>
        <v>0.50889462276698261</v>
      </c>
      <c r="AS59" s="27">
        <f t="shared" si="28"/>
        <v>9.8262688140360321E-3</v>
      </c>
      <c r="AT59" s="132">
        <f t="shared" si="29"/>
        <v>1.7443225169887278E-2</v>
      </c>
      <c r="AU59" s="132">
        <f t="shared" si="30"/>
        <v>1.1492687733611673E-2</v>
      </c>
      <c r="AV59" s="132">
        <f t="shared" si="31"/>
        <v>2.7165647478222255E-4</v>
      </c>
    </row>
    <row r="60" spans="1:48">
      <c r="A60" s="142" t="s">
        <v>275</v>
      </c>
      <c r="B60" s="142">
        <f t="shared" si="32"/>
        <v>55</v>
      </c>
      <c r="C60" s="19">
        <f>'[12]Russia, 1905'!$H57</f>
        <v>2.0497526042159628</v>
      </c>
      <c r="D60" s="19">
        <f>'[12]Russia, 1905'!$I57</f>
        <v>0.64080504258516668</v>
      </c>
      <c r="E60" s="19">
        <f>'[12]Russia, 1956'!$H57</f>
        <v>1.810255131721719</v>
      </c>
      <c r="F60" s="19">
        <f>'[12]Russia, 1956'!$I57</f>
        <v>1.0317475770430289</v>
      </c>
      <c r="G60" s="178">
        <f>'[13]Russia, 1976'!H57</f>
        <v>3.2537842966462667</v>
      </c>
      <c r="H60" s="178">
        <f>'[13]Russia, 1976'!I57</f>
        <v>2.2386473939503384</v>
      </c>
      <c r="I60" s="178">
        <f>'[13]Russia, 1980'!H57</f>
        <v>3.6486546742807966</v>
      </c>
      <c r="J60" s="178">
        <f>'[13]Russia, 1980'!I57</f>
        <v>2.5259855806616751</v>
      </c>
      <c r="K60" s="19">
        <f>'[12]Russia, 1989'!$H57</f>
        <v>5.1351302059319019</v>
      </c>
      <c r="L60" s="19">
        <f>'[12]Russia, 1989'!$I57</f>
        <v>3.3272537173867445</v>
      </c>
      <c r="M60" s="19">
        <f>'[12]Russia, 2015'!$H57</f>
        <v>855586.24317588564</v>
      </c>
      <c r="N60" s="19">
        <f>'[12]Russia, 2015'!$I57</f>
        <v>321760.74940850557</v>
      </c>
      <c r="O60" s="183">
        <f t="shared" si="44"/>
        <v>0.72437439822602689</v>
      </c>
      <c r="P60" s="27">
        <f t="shared" si="7"/>
        <v>0.41076773536043287</v>
      </c>
      <c r="Q60" s="27">
        <f t="shared" si="45"/>
        <v>8.4397493820853597E-4</v>
      </c>
      <c r="R60" s="132">
        <f t="shared" si="33"/>
        <v>2.0385155944768529E-2</v>
      </c>
      <c r="S60" s="132">
        <f t="shared" si="10"/>
        <v>1.2827278235816308E-2</v>
      </c>
      <c r="T60" s="132">
        <f t="shared" si="34"/>
        <v>3.1245635972565466E-5</v>
      </c>
      <c r="U60" s="183">
        <f t="shared" si="46"/>
        <v>8.0695723874613012</v>
      </c>
      <c r="V60" s="27">
        <f t="shared" si="12"/>
        <v>8.1599772478642283</v>
      </c>
      <c r="W60" s="27">
        <f t="shared" si="38"/>
        <v>9.9101723031375961</v>
      </c>
      <c r="X60" s="132">
        <f t="shared" si="13"/>
        <v>1.9189776774596323E-2</v>
      </c>
      <c r="Y60" s="132">
        <f t="shared" si="14"/>
        <v>1.927692630139255E-2</v>
      </c>
      <c r="Z60" s="132">
        <f t="shared" si="15"/>
        <v>2.0814485732491006E-2</v>
      </c>
      <c r="AA60" s="183">
        <f t="shared" si="39"/>
        <v>0.56033798470623786</v>
      </c>
      <c r="AB60" s="27">
        <f t="shared" si="40"/>
        <v>0.90216868737807909</v>
      </c>
      <c r="AC60" s="27">
        <f t="shared" si="41"/>
        <v>0.94075474583872254</v>
      </c>
      <c r="AD60" s="27">
        <f t="shared" si="16"/>
        <v>0.6674016534880971</v>
      </c>
      <c r="AE60" s="27">
        <f t="shared" si="47"/>
        <v>1.5081907115756228</v>
      </c>
      <c r="AF60" s="27">
        <f t="shared" si="18"/>
        <v>1.8400897613025395</v>
      </c>
      <c r="AG60" s="27">
        <f t="shared" si="42"/>
        <v>3.5726688568748575</v>
      </c>
      <c r="AH60" s="132">
        <f t="shared" si="19"/>
        <v>1.6556305355442502E-2</v>
      </c>
      <c r="AI60" s="132">
        <f t="shared" si="20"/>
        <v>1.881473026016578E-2</v>
      </c>
      <c r="AJ60" s="132">
        <f t="shared" si="21"/>
        <v>2.7516360419093333E-2</v>
      </c>
      <c r="AK60" s="183">
        <f t="shared" si="48"/>
        <v>1.0969819388160436</v>
      </c>
      <c r="AL60" s="27">
        <f t="shared" si="22"/>
        <v>1.2861609910823812</v>
      </c>
      <c r="AM60" s="27">
        <f t="shared" si="43"/>
        <v>1.3839408662725945</v>
      </c>
      <c r="AN60" s="132">
        <f t="shared" si="24"/>
        <v>2.269302420662811E-2</v>
      </c>
      <c r="AO60" s="132">
        <f t="shared" si="25"/>
        <v>2.5373347265947865E-2</v>
      </c>
      <c r="AP60" s="132">
        <f t="shared" si="26"/>
        <v>2.6675495104820479E-2</v>
      </c>
      <c r="AQ60" s="183">
        <f t="shared" si="37"/>
        <v>0.87666181137745269</v>
      </c>
      <c r="AR60" s="27">
        <f t="shared" si="27"/>
        <v>0.50889462276698261</v>
      </c>
      <c r="AS60" s="27">
        <f t="shared" si="28"/>
        <v>1.9429466887224134E-2</v>
      </c>
      <c r="AT60" s="132">
        <f t="shared" si="29"/>
        <v>1.7639734566460064E-2</v>
      </c>
      <c r="AU60" s="132">
        <f t="shared" si="30"/>
        <v>1.1492687733611673E-2</v>
      </c>
      <c r="AV60" s="132">
        <f t="shared" si="31"/>
        <v>5.3467412657948188E-4</v>
      </c>
    </row>
    <row r="61" spans="1:48">
      <c r="A61" s="142" t="s">
        <v>276</v>
      </c>
      <c r="B61" s="142">
        <f t="shared" si="32"/>
        <v>56</v>
      </c>
      <c r="C61" s="19">
        <f>'[12]Russia, 1905'!$H58</f>
        <v>2.0817741397075715</v>
      </c>
      <c r="D61" s="19">
        <f>'[12]Russia, 1905'!$I58</f>
        <v>0.65834842315415298</v>
      </c>
      <c r="E61" s="19">
        <f>'[12]Russia, 1956'!$H58</f>
        <v>1.8279484852371437</v>
      </c>
      <c r="F61" s="19">
        <f>'[12]Russia, 1956'!$I58</f>
        <v>1.0548157663319655</v>
      </c>
      <c r="G61" s="178">
        <f>'[13]Russia, 1976'!H58</f>
        <v>3.2768555898893559</v>
      </c>
      <c r="H61" s="178">
        <f>'[13]Russia, 1976'!I58</f>
        <v>2.2649842861983029</v>
      </c>
      <c r="I61" s="178">
        <f>'[13]Russia, 1980'!H58</f>
        <v>3.6741698809539591</v>
      </c>
      <c r="J61" s="178">
        <f>'[13]Russia, 1980'!I58</f>
        <v>2.5519192495418355</v>
      </c>
      <c r="K61" s="19">
        <f>'[12]Russia, 1989'!$H58</f>
        <v>5.1762183079442918</v>
      </c>
      <c r="L61" s="19">
        <f>'[12]Russia, 1989'!$I58</f>
        <v>3.3685506452668501</v>
      </c>
      <c r="M61" s="19">
        <f>'[12]Russia, 2015'!$H58</f>
        <v>867718.64076150779</v>
      </c>
      <c r="N61" s="19">
        <f>'[12]Russia, 2015'!$I58</f>
        <v>327995.36891086574</v>
      </c>
      <c r="O61" s="183">
        <f t="shared" si="44"/>
        <v>0.73494445829035815</v>
      </c>
      <c r="P61" s="27">
        <f t="shared" si="7"/>
        <v>0.41076773536043287</v>
      </c>
      <c r="Q61" s="27">
        <f t="shared" si="45"/>
        <v>7.7292485709405945E-3</v>
      </c>
      <c r="R61" s="132">
        <f t="shared" si="33"/>
        <v>2.0616132407146104E-2</v>
      </c>
      <c r="S61" s="132">
        <f t="shared" si="10"/>
        <v>1.2827278235816308E-2</v>
      </c>
      <c r="T61" s="132">
        <f t="shared" si="34"/>
        <v>2.8520847757063095E-4</v>
      </c>
      <c r="U61" s="183">
        <f t="shared" si="46"/>
        <v>8.0566958518698311</v>
      </c>
      <c r="V61" s="27">
        <f t="shared" si="12"/>
        <v>8.1599772478642283</v>
      </c>
      <c r="W61" s="27">
        <f t="shared" si="38"/>
        <v>9.8252111787766889</v>
      </c>
      <c r="X61" s="132">
        <f t="shared" si="13"/>
        <v>1.9177293885598079E-2</v>
      </c>
      <c r="Y61" s="132">
        <f t="shared" si="14"/>
        <v>1.927692630139255E-2</v>
      </c>
      <c r="Z61" s="132">
        <f t="shared" si="15"/>
        <v>2.0745690340074452E-2</v>
      </c>
      <c r="AA61" s="183">
        <f t="shared" si="39"/>
        <v>0.57567841098207184</v>
      </c>
      <c r="AB61" s="27">
        <f t="shared" si="40"/>
        <v>0.92233970450867819</v>
      </c>
      <c r="AC61" s="27">
        <f t="shared" si="41"/>
        <v>0.95243112647923533</v>
      </c>
      <c r="AD61" s="27">
        <f t="shared" si="16"/>
        <v>0.68033360796791953</v>
      </c>
      <c r="AE61" s="27">
        <f t="shared" si="47"/>
        <v>1.4937479605522488</v>
      </c>
      <c r="AF61" s="27">
        <f t="shared" si="18"/>
        <v>1.8400897613025395</v>
      </c>
      <c r="AG61" s="27">
        <f t="shared" si="42"/>
        <v>3.5503314024737431</v>
      </c>
      <c r="AH61" s="132">
        <f t="shared" si="19"/>
        <v>1.6451480617973635E-2</v>
      </c>
      <c r="AI61" s="132">
        <f t="shared" si="20"/>
        <v>1.881473026016578E-2</v>
      </c>
      <c r="AJ61" s="132">
        <f t="shared" si="21"/>
        <v>2.7426512383686763E-2</v>
      </c>
      <c r="AK61" s="183">
        <f t="shared" si="48"/>
        <v>1.0933008476849295</v>
      </c>
      <c r="AL61" s="27">
        <f t="shared" si="22"/>
        <v>1.2861609910823812</v>
      </c>
      <c r="AM61" s="27">
        <f t="shared" si="43"/>
        <v>1.3607472142916848</v>
      </c>
      <c r="AN61" s="132">
        <f t="shared" si="24"/>
        <v>2.2638576055610038E-2</v>
      </c>
      <c r="AO61" s="132">
        <f t="shared" si="25"/>
        <v>2.5373347265947865E-2</v>
      </c>
      <c r="AP61" s="132">
        <f t="shared" si="26"/>
        <v>2.6371371696315205E-2</v>
      </c>
      <c r="AQ61" s="183">
        <f t="shared" si="37"/>
        <v>0.89005603381790954</v>
      </c>
      <c r="AR61" s="27">
        <f t="shared" si="27"/>
        <v>0.50889462276698261</v>
      </c>
      <c r="AS61" s="27">
        <f t="shared" si="28"/>
        <v>2.8621906166986344E-2</v>
      </c>
      <c r="AT61" s="132">
        <f t="shared" si="29"/>
        <v>1.7840792260717997E-2</v>
      </c>
      <c r="AU61" s="132">
        <f t="shared" si="30"/>
        <v>1.1492687733611673E-2</v>
      </c>
      <c r="AV61" s="132">
        <f t="shared" si="31"/>
        <v>7.8419485353609097E-4</v>
      </c>
    </row>
    <row r="62" spans="1:48">
      <c r="A62" s="142" t="s">
        <v>277</v>
      </c>
      <c r="B62" s="142">
        <f t="shared" si="32"/>
        <v>57</v>
      </c>
      <c r="C62" s="19">
        <f>'[12]Russia, 1905'!$H59</f>
        <v>2.1148770633483487</v>
      </c>
      <c r="D62" s="19">
        <f>'[12]Russia, 1905'!$I59</f>
        <v>0.67631936123103964</v>
      </c>
      <c r="E62" s="19">
        <f>'[12]Russia, 1956'!$H59</f>
        <v>1.8459283159093571</v>
      </c>
      <c r="F62" s="19">
        <f>'[12]Russia, 1956'!$I59</f>
        <v>1.078564040785134</v>
      </c>
      <c r="G62" s="178">
        <f>'[13]Russia, 1976'!H59</f>
        <v>3.3003874806728688</v>
      </c>
      <c r="H62" s="178">
        <f>'[13]Russia, 1976'!I59</f>
        <v>2.2910236480640283</v>
      </c>
      <c r="I62" s="178">
        <f>'[13]Russia, 1980'!H59</f>
        <v>3.7002687328472637</v>
      </c>
      <c r="J62" s="178">
        <f>'[13]Russia, 1980'!I59</f>
        <v>2.5782824394896124</v>
      </c>
      <c r="K62" s="19">
        <f>'[12]Russia, 1989'!$H59</f>
        <v>5.2182570907972563</v>
      </c>
      <c r="L62" s="19">
        <f>'[12]Russia, 1989'!$I59</f>
        <v>3.409188888271697</v>
      </c>
      <c r="M62" s="19">
        <f>'[12]Russia, 2015'!$H59</f>
        <v>880270.34475803445</v>
      </c>
      <c r="N62" s="19">
        <f>'[12]Russia, 2015'!$I59</f>
        <v>334145.13181079895</v>
      </c>
      <c r="O62" s="183">
        <f t="shared" si="44"/>
        <v>0.74586167942611148</v>
      </c>
      <c r="P62" s="27">
        <f t="shared" si="7"/>
        <v>0.41076773536043287</v>
      </c>
      <c r="Q62" s="27">
        <f t="shared" si="45"/>
        <v>1.4386141431766974E-2</v>
      </c>
      <c r="R62" s="132">
        <f t="shared" si="33"/>
        <v>2.0853276770115281E-2</v>
      </c>
      <c r="S62" s="132">
        <f t="shared" si="10"/>
        <v>1.2827278235816308E-2</v>
      </c>
      <c r="T62" s="132">
        <f t="shared" si="34"/>
        <v>5.29163764059426E-4</v>
      </c>
      <c r="U62" s="183">
        <f t="shared" si="46"/>
        <v>8.0438928725210399</v>
      </c>
      <c r="V62" s="27">
        <f t="shared" si="12"/>
        <v>8.1599772478642283</v>
      </c>
      <c r="W62" s="27">
        <f t="shared" si="38"/>
        <v>9.7351417456286242</v>
      </c>
      <c r="X62" s="132">
        <f t="shared" si="13"/>
        <v>1.9164864847632801E-2</v>
      </c>
      <c r="Y62" s="132">
        <f t="shared" si="14"/>
        <v>1.927692630139255E-2</v>
      </c>
      <c r="Z62" s="132">
        <f t="shared" si="15"/>
        <v>2.0672171607508005E-2</v>
      </c>
      <c r="AA62" s="183">
        <f t="shared" si="39"/>
        <v>0.59139270558977208</v>
      </c>
      <c r="AB62" s="27">
        <f t="shared" si="40"/>
        <v>0.94310539377960723</v>
      </c>
      <c r="AC62" s="27">
        <f t="shared" si="41"/>
        <v>0.96392126916645537</v>
      </c>
      <c r="AD62" s="27">
        <f t="shared" si="16"/>
        <v>0.69308955143063289</v>
      </c>
      <c r="AE62" s="27">
        <f t="shared" si="47"/>
        <v>1.4788595426033702</v>
      </c>
      <c r="AF62" s="27">
        <f t="shared" si="18"/>
        <v>1.8400897613025395</v>
      </c>
      <c r="AG62" s="27">
        <f t="shared" si="42"/>
        <v>3.5291461111808911</v>
      </c>
      <c r="AH62" s="132">
        <f t="shared" si="19"/>
        <v>1.6342795252436426E-2</v>
      </c>
      <c r="AI62" s="132">
        <f t="shared" si="20"/>
        <v>1.881473026016578E-2</v>
      </c>
      <c r="AJ62" s="132">
        <f t="shared" si="21"/>
        <v>2.7340897551014098E-2</v>
      </c>
      <c r="AK62" s="183">
        <f t="shared" si="48"/>
        <v>1.0897467445408719</v>
      </c>
      <c r="AL62" s="27">
        <f t="shared" si="22"/>
        <v>1.2861609910823812</v>
      </c>
      <c r="AM62" s="27">
        <f t="shared" si="43"/>
        <v>1.3366202956505879</v>
      </c>
      <c r="AN62" s="132">
        <f t="shared" si="24"/>
        <v>2.2585918054243148E-2</v>
      </c>
      <c r="AO62" s="132">
        <f t="shared" si="25"/>
        <v>2.5373347265947865E-2</v>
      </c>
      <c r="AP62" s="132">
        <f t="shared" si="26"/>
        <v>2.6051920785611582E-2</v>
      </c>
      <c r="AQ62" s="183">
        <f t="shared" si="37"/>
        <v>0.90387219145325481</v>
      </c>
      <c r="AR62" s="27">
        <f t="shared" si="27"/>
        <v>0.50889462276698261</v>
      </c>
      <c r="AS62" s="27">
        <f t="shared" si="28"/>
        <v>3.7193132955110952E-2</v>
      </c>
      <c r="AT62" s="132">
        <f t="shared" si="29"/>
        <v>1.8046737315939865E-2</v>
      </c>
      <c r="AU62" s="132">
        <f t="shared" si="30"/>
        <v>1.1492687733611673E-2</v>
      </c>
      <c r="AV62" s="132">
        <f t="shared" si="31"/>
        <v>1.0149078348564711E-3</v>
      </c>
    </row>
    <row r="63" spans="1:48">
      <c r="A63" s="142" t="s">
        <v>278</v>
      </c>
      <c r="B63" s="142">
        <f t="shared" si="32"/>
        <v>58</v>
      </c>
      <c r="C63" s="19">
        <f>'[12]Russia, 1905'!$H60</f>
        <v>2.1491284372082844</v>
      </c>
      <c r="D63" s="19">
        <f>'[12]Russia, 1905'!$I60</f>
        <v>0.69452043394776586</v>
      </c>
      <c r="E63" s="19">
        <f>'[12]Russia, 1956'!$H60</f>
        <v>1.8641988938885052</v>
      </c>
      <c r="F63" s="19">
        <f>'[12]Russia, 1956'!$I60</f>
        <v>1.1029860323780281</v>
      </c>
      <c r="G63" s="178">
        <f>'[13]Russia, 1976'!H60</f>
        <v>3.3244199528778404</v>
      </c>
      <c r="H63" s="178">
        <f>'[13]Russia, 1976'!I60</f>
        <v>2.3169355822327136</v>
      </c>
      <c r="I63" s="178">
        <f>'[13]Russia, 1980'!H60</f>
        <v>3.7269826922129226</v>
      </c>
      <c r="J63" s="178">
        <f>'[13]Russia, 1980'!I60</f>
        <v>2.6052989963726465</v>
      </c>
      <c r="K63" s="19">
        <f>'[12]Russia, 1989'!$H60</f>
        <v>5.2613301432383395</v>
      </c>
      <c r="L63" s="19">
        <f>'[12]Russia, 1989'!$I60</f>
        <v>3.4494667429301322</v>
      </c>
      <c r="M63" s="19">
        <f>'[12]Russia, 2015'!$H60</f>
        <v>893273.3260186828</v>
      </c>
      <c r="N63" s="19">
        <f>'[12]Russia, 2015'!$I60</f>
        <v>340230.85256965086</v>
      </c>
      <c r="O63" s="183">
        <f t="shared" si="44"/>
        <v>0.75714679540340235</v>
      </c>
      <c r="P63" s="27">
        <f t="shared" si="7"/>
        <v>0.41076773536043287</v>
      </c>
      <c r="Q63" s="27">
        <f t="shared" si="45"/>
        <v>2.0800712553272094E-2</v>
      </c>
      <c r="R63" s="132">
        <f t="shared" si="33"/>
        <v>2.1096916281311717E-2</v>
      </c>
      <c r="S63" s="132">
        <f t="shared" si="10"/>
        <v>1.2827278235816308E-2</v>
      </c>
      <c r="T63" s="132">
        <f t="shared" si="34"/>
        <v>7.6278453679967662E-4</v>
      </c>
      <c r="U63" s="183">
        <f t="shared" si="46"/>
        <v>8.0312207991338376</v>
      </c>
      <c r="V63" s="27">
        <f t="shared" si="12"/>
        <v>8.1599772478642283</v>
      </c>
      <c r="W63" s="27">
        <f t="shared" si="38"/>
        <v>9.6442025638268376</v>
      </c>
      <c r="X63" s="132">
        <f t="shared" si="13"/>
        <v>1.9152545703451374E-2</v>
      </c>
      <c r="Y63" s="132">
        <f t="shared" si="14"/>
        <v>1.927692630139255E-2</v>
      </c>
      <c r="Z63" s="132">
        <f t="shared" si="15"/>
        <v>2.0597319913166379E-2</v>
      </c>
      <c r="AA63" s="183">
        <f t="shared" si="39"/>
        <v>0.6073082364108745</v>
      </c>
      <c r="AB63" s="27">
        <f t="shared" si="40"/>
        <v>0.96446018693712077</v>
      </c>
      <c r="AC63" s="27">
        <f t="shared" si="41"/>
        <v>0.97530951489118645</v>
      </c>
      <c r="AD63" s="27">
        <f t="shared" si="16"/>
        <v>0.70571265758820834</v>
      </c>
      <c r="AE63" s="27">
        <f t="shared" si="47"/>
        <v>1.4634972962332822</v>
      </c>
      <c r="AF63" s="27">
        <f t="shared" si="18"/>
        <v>1.8400897613025395</v>
      </c>
      <c r="AG63" s="27">
        <f t="shared" si="42"/>
        <v>3.5103183818025396</v>
      </c>
      <c r="AH63" s="132">
        <f t="shared" si="19"/>
        <v>1.62299768093217E-2</v>
      </c>
      <c r="AI63" s="132">
        <f t="shared" si="20"/>
        <v>1.881473026016578E-2</v>
      </c>
      <c r="AJ63" s="132">
        <f t="shared" si="21"/>
        <v>2.7264479445777479E-2</v>
      </c>
      <c r="AK63" s="183">
        <f t="shared" si="48"/>
        <v>1.0863459611991471</v>
      </c>
      <c r="AL63" s="27">
        <f t="shared" si="22"/>
        <v>1.2861609910823812</v>
      </c>
      <c r="AM63" s="27">
        <f t="shared" si="43"/>
        <v>1.3118782894053052</v>
      </c>
      <c r="AN63" s="132">
        <f t="shared" si="24"/>
        <v>2.253545028878845E-2</v>
      </c>
      <c r="AO63" s="132">
        <f t="shared" si="25"/>
        <v>2.5373347265947865E-2</v>
      </c>
      <c r="AP63" s="132">
        <f t="shared" si="26"/>
        <v>2.5720986580726413E-2</v>
      </c>
      <c r="AQ63" s="183">
        <f t="shared" si="37"/>
        <v>0.91814738900922599</v>
      </c>
      <c r="AR63" s="27">
        <f t="shared" si="27"/>
        <v>0.50889462276698261</v>
      </c>
      <c r="AS63" s="27">
        <f t="shared" si="28"/>
        <v>4.5131906642544406E-2</v>
      </c>
      <c r="AT63" s="132">
        <f t="shared" si="29"/>
        <v>1.8258004240004677E-2</v>
      </c>
      <c r="AU63" s="132">
        <f t="shared" si="30"/>
        <v>1.1492687733611673E-2</v>
      </c>
      <c r="AV63" s="132">
        <f t="shared" si="31"/>
        <v>1.226949417959089E-3</v>
      </c>
    </row>
    <row r="64" spans="1:48">
      <c r="A64" s="142" t="s">
        <v>279</v>
      </c>
      <c r="B64" s="142">
        <f t="shared" si="32"/>
        <v>59</v>
      </c>
      <c r="C64" s="19">
        <f>'[12]Russia, 1905'!$H61</f>
        <v>2.1846066811902483</v>
      </c>
      <c r="D64" s="19">
        <f>'[12]Russia, 1905'!$I61</f>
        <v>0.71281468959543803</v>
      </c>
      <c r="E64" s="19">
        <f>'[12]Russia, 1956'!$H61</f>
        <v>1.8827650612424192</v>
      </c>
      <c r="F64" s="19">
        <f>'[12]Russia, 1956'!$I61</f>
        <v>1.1280707717372032</v>
      </c>
      <c r="G64" s="178">
        <f>'[13]Russia, 1976'!H61</f>
        <v>3.3489927424057706</v>
      </c>
      <c r="H64" s="178">
        <f>'[13]Russia, 1976'!I61</f>
        <v>2.3429116013160964</v>
      </c>
      <c r="I64" s="178">
        <f>'[13]Russia, 1980'!H61</f>
        <v>3.7543408311358561</v>
      </c>
      <c r="J64" s="178">
        <f>'[13]Russia, 1980'!I61</f>
        <v>2.6331848068528343</v>
      </c>
      <c r="K64" s="19">
        <f>'[12]Russia, 1989'!$H61</f>
        <v>5.3055219334897599</v>
      </c>
      <c r="L64" s="19">
        <f>'[12]Russia, 1989'!$I61</f>
        <v>3.4897595288677445</v>
      </c>
      <c r="M64" s="19">
        <f>'[12]Russia, 2015'!$H61</f>
        <v>906762.16683451284</v>
      </c>
      <c r="N64" s="19">
        <f>'[12]Russia, 2015'!$I61</f>
        <v>346329.39063552895</v>
      </c>
      <c r="O64" s="183">
        <f t="shared" si="44"/>
        <v>0.7688235451338552</v>
      </c>
      <c r="P64" s="27">
        <f t="shared" si="7"/>
        <v>0.41076773536043287</v>
      </c>
      <c r="Q64" s="27">
        <f t="shared" si="45"/>
        <v>2.7100830147569033E-2</v>
      </c>
      <c r="R64" s="132">
        <f t="shared" si="33"/>
        <v>2.1347429917020877E-2</v>
      </c>
      <c r="S64" s="132">
        <f t="shared" si="10"/>
        <v>1.2827278235816308E-2</v>
      </c>
      <c r="T64" s="132">
        <f t="shared" si="34"/>
        <v>9.9086485785560008E-4</v>
      </c>
      <c r="U64" s="183">
        <f t="shared" si="46"/>
        <v>8.0187136775632908</v>
      </c>
      <c r="V64" s="27">
        <f t="shared" si="12"/>
        <v>8.1599772478642283</v>
      </c>
      <c r="W64" s="27">
        <f t="shared" si="38"/>
        <v>9.5569186024009873</v>
      </c>
      <c r="X64" s="132">
        <f t="shared" si="13"/>
        <v>1.9140370102191717E-2</v>
      </c>
      <c r="Y64" s="132">
        <f t="shared" si="14"/>
        <v>1.927692630139255E-2</v>
      </c>
      <c r="Z64" s="132">
        <f t="shared" si="15"/>
        <v>2.0524878136879421E-2</v>
      </c>
      <c r="AA64" s="183">
        <f t="shared" si="39"/>
        <v>0.62330524901233975</v>
      </c>
      <c r="AB64" s="27">
        <f t="shared" si="40"/>
        <v>0.98639449226958142</v>
      </c>
      <c r="AC64" s="27">
        <f t="shared" si="41"/>
        <v>0.98670198231733874</v>
      </c>
      <c r="AD64" s="27">
        <f t="shared" si="16"/>
        <v>0.71836234962339085</v>
      </c>
      <c r="AE64" s="27">
        <f t="shared" si="47"/>
        <v>1.447626168170502</v>
      </c>
      <c r="AF64" s="27">
        <f t="shared" si="18"/>
        <v>1.8400897613025395</v>
      </c>
      <c r="AG64" s="27">
        <f t="shared" si="42"/>
        <v>3.4945055452991927</v>
      </c>
      <c r="AH64" s="132">
        <f t="shared" si="19"/>
        <v>1.6112693188960581E-2</v>
      </c>
      <c r="AI64" s="132">
        <f t="shared" si="20"/>
        <v>1.881473026016578E-2</v>
      </c>
      <c r="AJ64" s="132">
        <f t="shared" si="21"/>
        <v>2.7200055751793295E-2</v>
      </c>
      <c r="AK64" s="183">
        <f t="shared" si="48"/>
        <v>1.0831234173993081</v>
      </c>
      <c r="AL64" s="27">
        <f t="shared" si="22"/>
        <v>1.2861609910823812</v>
      </c>
      <c r="AM64" s="27">
        <f t="shared" si="43"/>
        <v>1.2868736590441734</v>
      </c>
      <c r="AN64" s="132">
        <f t="shared" si="24"/>
        <v>2.248755394256996E-2</v>
      </c>
      <c r="AO64" s="132">
        <f t="shared" si="25"/>
        <v>2.5373347265947865E-2</v>
      </c>
      <c r="AP64" s="132">
        <f t="shared" si="26"/>
        <v>2.5383031892489472E-2</v>
      </c>
      <c r="AQ64" s="183">
        <f t="shared" si="37"/>
        <v>0.93292356191523917</v>
      </c>
      <c r="AR64" s="27">
        <f t="shared" si="27"/>
        <v>0.50889462276698261</v>
      </c>
      <c r="AS64" s="27">
        <f t="shared" si="28"/>
        <v>5.2599097509335557E-2</v>
      </c>
      <c r="AT64" s="132">
        <f t="shared" si="29"/>
        <v>1.8475081430226359E-2</v>
      </c>
      <c r="AU64" s="132">
        <f t="shared" si="30"/>
        <v>1.1492687733611673E-2</v>
      </c>
      <c r="AV64" s="132">
        <f t="shared" si="31"/>
        <v>1.4249708782472226E-3</v>
      </c>
    </row>
    <row r="65" spans="1:48">
      <c r="A65" s="142" t="s">
        <v>280</v>
      </c>
      <c r="B65" s="142">
        <f t="shared" si="32"/>
        <v>60</v>
      </c>
      <c r="C65" s="19">
        <f>'[12]Russia, 1905'!$H62</f>
        <v>2.2214014809801186</v>
      </c>
      <c r="D65" s="19">
        <f>'[12]Russia, 1905'!$I62</f>
        <v>0.73115161836342568</v>
      </c>
      <c r="E65" s="19">
        <f>'[12]Russia, 1956'!$H62</f>
        <v>1.9016324184800497</v>
      </c>
      <c r="F65" s="19">
        <f>'[12]Russia, 1956'!$I62</f>
        <v>1.1538007109186974</v>
      </c>
      <c r="G65" s="178">
        <f>'[13]Russia, 1976'!H62</f>
        <v>3.3741447709330123</v>
      </c>
      <c r="H65" s="178">
        <f>'[13]Russia, 1976'!I62</f>
        <v>2.3691333372690768</v>
      </c>
      <c r="I65" s="178">
        <f>'[13]Russia, 1980'!H62</f>
        <v>3.7823697317429317</v>
      </c>
      <c r="J65" s="178">
        <f>'[13]Russia, 1980'!I62</f>
        <v>2.6621399109414963</v>
      </c>
      <c r="K65" s="19">
        <f>'[12]Russia, 1989'!$H62</f>
        <v>5.3509159936053106</v>
      </c>
      <c r="L65" s="19">
        <f>'[12]Russia, 1989'!$I62</f>
        <v>3.530439217949068</v>
      </c>
      <c r="M65" s="19">
        <f>'[12]Russia, 2015'!$H62</f>
        <v>920772.98623948742</v>
      </c>
      <c r="N65" s="19">
        <f>'[12]Russia, 2015'!$I62</f>
        <v>352513.44596206985</v>
      </c>
      <c r="O65" s="183">
        <f t="shared" si="44"/>
        <v>0.78091696014679113</v>
      </c>
      <c r="P65" s="27">
        <f t="shared" si="7"/>
        <v>0.41076773536043287</v>
      </c>
      <c r="Q65" s="27">
        <f t="shared" si="45"/>
        <v>3.339458478236712E-2</v>
      </c>
      <c r="R65" s="132">
        <f t="shared" si="33"/>
        <v>2.1605209527572944E-2</v>
      </c>
      <c r="S65" s="132">
        <f t="shared" si="10"/>
        <v>1.2827278235816308E-2</v>
      </c>
      <c r="T65" s="132">
        <f t="shared" si="34"/>
        <v>1.2173736081249054E-3</v>
      </c>
      <c r="U65" s="183">
        <f t="shared" si="46"/>
        <v>8.0063740006136221</v>
      </c>
      <c r="V65" s="27">
        <f t="shared" si="12"/>
        <v>8.1599772478642283</v>
      </c>
      <c r="W65" s="27">
        <f t="shared" si="38"/>
        <v>9.475932866017617</v>
      </c>
      <c r="X65" s="132">
        <f t="shared" si="13"/>
        <v>1.9128341091230849E-2</v>
      </c>
      <c r="Y65" s="132">
        <f t="shared" si="14"/>
        <v>1.927692630139255E-2</v>
      </c>
      <c r="Z65" s="132">
        <f t="shared" si="15"/>
        <v>2.0457130568200865E-2</v>
      </c>
      <c r="AA65" s="183">
        <f t="shared" si="39"/>
        <v>0.63933957619257631</v>
      </c>
      <c r="AB65" s="27">
        <f t="shared" si="40"/>
        <v>1.0088929657084178</v>
      </c>
      <c r="AC65" s="27">
        <f t="shared" si="41"/>
        <v>0.99820384355578851</v>
      </c>
      <c r="AD65" s="27">
        <f t="shared" si="16"/>
        <v>0.73118942302430256</v>
      </c>
      <c r="AE65" s="27">
        <f t="shared" si="47"/>
        <v>1.4312058396038316</v>
      </c>
      <c r="AF65" s="27">
        <f t="shared" si="18"/>
        <v>1.8400897613025395</v>
      </c>
      <c r="AG65" s="27">
        <f t="shared" si="42"/>
        <v>3.4817287852293957</v>
      </c>
      <c r="AH65" s="132">
        <f t="shared" si="19"/>
        <v>1.5990562343784598E-2</v>
      </c>
      <c r="AI65" s="132">
        <f t="shared" si="20"/>
        <v>1.881473026016578E-2</v>
      </c>
      <c r="AJ65" s="132">
        <f t="shared" si="21"/>
        <v>2.7147838643774902E-2</v>
      </c>
      <c r="AK65" s="183">
        <f t="shared" si="48"/>
        <v>1.0801017412580576</v>
      </c>
      <c r="AL65" s="27">
        <f t="shared" si="22"/>
        <v>1.2861609910823812</v>
      </c>
      <c r="AM65" s="27">
        <f t="shared" si="43"/>
        <v>1.2619393393067675</v>
      </c>
      <c r="AN65" s="132">
        <f t="shared" si="24"/>
        <v>2.2442577756327298E-2</v>
      </c>
      <c r="AO65" s="132">
        <f t="shared" si="25"/>
        <v>2.5373347265947865E-2</v>
      </c>
      <c r="AP65" s="132">
        <f t="shared" si="26"/>
        <v>2.5042440369018371E-2</v>
      </c>
      <c r="AQ65" s="183">
        <f t="shared" si="37"/>
        <v>0.94824502153697154</v>
      </c>
      <c r="AR65" s="27">
        <f t="shared" si="27"/>
        <v>0.50889462276698261</v>
      </c>
      <c r="AS65" s="27">
        <f t="shared" si="28"/>
        <v>5.9741143409931086E-2</v>
      </c>
      <c r="AT65" s="132">
        <f t="shared" si="29"/>
        <v>1.8698472298839919E-2</v>
      </c>
      <c r="AU65" s="132">
        <f t="shared" si="30"/>
        <v>1.1492687733611673E-2</v>
      </c>
      <c r="AV65" s="132">
        <f t="shared" si="31"/>
        <v>1.6130961413305389E-3</v>
      </c>
    </row>
    <row r="66" spans="1:48">
      <c r="A66" s="142" t="s">
        <v>281</v>
      </c>
      <c r="B66" s="142">
        <f t="shared" si="32"/>
        <v>61</v>
      </c>
      <c r="C66" s="19">
        <f>'[12]Russia, 1905'!$H63</f>
        <v>2.2596130159190082</v>
      </c>
      <c r="D66" s="19">
        <f>'[12]Russia, 1905'!$I63</f>
        <v>0.74960124268166173</v>
      </c>
      <c r="E66" s="19">
        <f>'[12]Russia, 1956'!$H63</f>
        <v>1.9208075904688025</v>
      </c>
      <c r="F66" s="19">
        <f>'[12]Russia, 1956'!$I63</f>
        <v>1.1801489994510996</v>
      </c>
      <c r="G66" s="178">
        <f>'[13]Russia, 1976'!H63</f>
        <v>3.3999142948731134</v>
      </c>
      <c r="H66" s="178">
        <f>'[13]Russia, 1976'!I63</f>
        <v>2.3957668025182324</v>
      </c>
      <c r="I66" s="178">
        <f>'[13]Russia, 1980'!H63</f>
        <v>3.8110935733019424</v>
      </c>
      <c r="J66" s="178">
        <f>'[13]Russia, 1980'!I63</f>
        <v>2.6923393885472837</v>
      </c>
      <c r="K66" s="19">
        <f>'[12]Russia, 1989'!$H63</f>
        <v>5.3975948852888038</v>
      </c>
      <c r="L66" s="19">
        <f>'[12]Russia, 1989'!$I63</f>
        <v>3.571866426310947</v>
      </c>
      <c r="M66" s="19">
        <f>'[12]Russia, 2015'!$H63</f>
        <v>935343.74368249823</v>
      </c>
      <c r="N66" s="19">
        <f>'[12]Russia, 2015'!$I63</f>
        <v>358832.9854053217</v>
      </c>
      <c r="O66" s="183">
        <f t="shared" si="44"/>
        <v>0.79345379898423807</v>
      </c>
      <c r="P66" s="27">
        <f t="shared" si="7"/>
        <v>0.41076773536043287</v>
      </c>
      <c r="Q66" s="27">
        <f t="shared" si="45"/>
        <v>3.971996136817979E-2</v>
      </c>
      <c r="R66" s="132">
        <f t="shared" si="33"/>
        <v>2.187066762290657E-2</v>
      </c>
      <c r="S66" s="132">
        <f t="shared" si="10"/>
        <v>1.2827278235816308E-2</v>
      </c>
      <c r="T66" s="132">
        <f t="shared" si="34"/>
        <v>1.4436858895663374E-3</v>
      </c>
      <c r="U66" s="183">
        <f t="shared" si="46"/>
        <v>7.9941814165675407</v>
      </c>
      <c r="V66" s="27">
        <f t="shared" si="12"/>
        <v>8.1599772478642283</v>
      </c>
      <c r="W66" s="27">
        <f t="shared" si="38"/>
        <v>9.4012737278761662</v>
      </c>
      <c r="X66" s="132">
        <f t="shared" si="13"/>
        <v>1.9116439411256181E-2</v>
      </c>
      <c r="Y66" s="132">
        <f t="shared" si="14"/>
        <v>1.927692630139255E-2</v>
      </c>
      <c r="Z66" s="132">
        <f t="shared" si="15"/>
        <v>2.0394213885372325E-2</v>
      </c>
      <c r="AA66" s="183">
        <f t="shared" si="39"/>
        <v>0.65547244753728584</v>
      </c>
      <c r="AB66" s="27">
        <f t="shared" si="40"/>
        <v>1.0319321289774632</v>
      </c>
      <c r="AC66" s="27">
        <f t="shared" si="41"/>
        <v>1.0099170599749732</v>
      </c>
      <c r="AD66" s="27">
        <f t="shared" si="16"/>
        <v>0.74429751989896153</v>
      </c>
      <c r="AE66" s="27">
        <f t="shared" si="47"/>
        <v>1.4141931333138462</v>
      </c>
      <c r="AF66" s="27">
        <f t="shared" si="18"/>
        <v>1.8400897613025395</v>
      </c>
      <c r="AG66" s="27">
        <f t="shared" si="42"/>
        <v>3.4712480057391124</v>
      </c>
      <c r="AH66" s="132">
        <f t="shared" si="19"/>
        <v>1.5863168025502139E-2</v>
      </c>
      <c r="AI66" s="132">
        <f t="shared" si="20"/>
        <v>1.881473026016578E-2</v>
      </c>
      <c r="AJ66" s="132">
        <f t="shared" si="21"/>
        <v>2.7104895664624262E-2</v>
      </c>
      <c r="AK66" s="183">
        <f t="shared" si="48"/>
        <v>1.0773010449561022</v>
      </c>
      <c r="AL66" s="27">
        <f t="shared" si="22"/>
        <v>1.2861609910823812</v>
      </c>
      <c r="AM66" s="27">
        <f t="shared" si="43"/>
        <v>1.2373884114173297</v>
      </c>
      <c r="AN66" s="132">
        <f t="shared" si="24"/>
        <v>2.2400834137360937E-2</v>
      </c>
      <c r="AO66" s="132">
        <f t="shared" si="25"/>
        <v>2.5373347265947865E-2</v>
      </c>
      <c r="AP66" s="132">
        <f t="shared" si="26"/>
        <v>2.4703509844294036E-2</v>
      </c>
      <c r="AQ66" s="183">
        <f t="shared" si="37"/>
        <v>0.96415889809903699</v>
      </c>
      <c r="AR66" s="27">
        <f t="shared" si="27"/>
        <v>0.50889462276698261</v>
      </c>
      <c r="AS66" s="27">
        <f t="shared" si="28"/>
        <v>6.6639195646546634E-2</v>
      </c>
      <c r="AT66" s="132">
        <f t="shared" si="29"/>
        <v>1.8928699649361835E-2</v>
      </c>
      <c r="AU66" s="132">
        <f t="shared" si="30"/>
        <v>1.1492687733611673E-2</v>
      </c>
      <c r="AV66" s="132">
        <f t="shared" si="31"/>
        <v>1.7936279276322686E-3</v>
      </c>
    </row>
    <row r="67" spans="1:48">
      <c r="A67" s="142" t="s">
        <v>282</v>
      </c>
      <c r="B67" s="142">
        <f t="shared" si="32"/>
        <v>62</v>
      </c>
      <c r="C67" s="19">
        <f>'[12]Russia, 1905'!$H64</f>
        <v>2.2993501678463071</v>
      </c>
      <c r="D67" s="19">
        <f>'[12]Russia, 1905'!$I64</f>
        <v>0.76837886457675153</v>
      </c>
      <c r="E67" s="19">
        <f>'[12]Russia, 1956'!$H64</f>
        <v>1.9402986060218999</v>
      </c>
      <c r="F67" s="19">
        <f>'[12]Russia, 1956'!$I64</f>
        <v>1.2070702204021624</v>
      </c>
      <c r="G67" s="178">
        <f>'[13]Russia, 1976'!H64</f>
        <v>3.4263392288824521</v>
      </c>
      <c r="H67" s="178">
        <f>'[13]Russia, 1976'!I64</f>
        <v>2.4229418704606935</v>
      </c>
      <c r="I67" s="178">
        <f>'[13]Russia, 1980'!H64</f>
        <v>3.8405344729007491</v>
      </c>
      <c r="J67" s="178">
        <f>'[13]Russia, 1980'!I64</f>
        <v>2.7239095282042913</v>
      </c>
      <c r="K67" s="19">
        <f>'[12]Russia, 1989'!$H64</f>
        <v>5.445640371051379</v>
      </c>
      <c r="L67" s="19">
        <f>'[12]Russia, 1989'!$I64</f>
        <v>3.6143598595668029</v>
      </c>
      <c r="M67" s="19">
        <f>'[12]Russia, 2015'!$H64</f>
        <v>950515.07942663447</v>
      </c>
      <c r="N67" s="19">
        <f>'[12]Russia, 2015'!$I64</f>
        <v>365311.80377958296</v>
      </c>
      <c r="O67" s="183">
        <f t="shared" si="44"/>
        <v>0.80646389999364776</v>
      </c>
      <c r="P67" s="27">
        <f t="shared" si="7"/>
        <v>0.41076773536043287</v>
      </c>
      <c r="Q67" s="27">
        <f t="shared" si="45"/>
        <v>4.6047842357246349E-2</v>
      </c>
      <c r="R67" s="132">
        <f t="shared" si="33"/>
        <v>2.2144263963534749E-2</v>
      </c>
      <c r="S67" s="132">
        <f t="shared" si="10"/>
        <v>1.2827278235816308E-2</v>
      </c>
      <c r="T67" s="132">
        <f t="shared" si="34"/>
        <v>1.6687650259872289E-3</v>
      </c>
      <c r="U67" s="183">
        <f t="shared" si="46"/>
        <v>7.9821098349176882</v>
      </c>
      <c r="V67" s="27">
        <f t="shared" si="12"/>
        <v>8.1599772478642283</v>
      </c>
      <c r="W67" s="27">
        <f t="shared" si="38"/>
        <v>9.3302958618735126</v>
      </c>
      <c r="X67" s="132">
        <f t="shared" si="13"/>
        <v>1.9104640078603241E-2</v>
      </c>
      <c r="Y67" s="132">
        <f t="shared" si="14"/>
        <v>1.927692630139255E-2</v>
      </c>
      <c r="Z67" s="132">
        <f t="shared" si="15"/>
        <v>2.0333982947364104E-2</v>
      </c>
      <c r="AA67" s="183">
        <f t="shared" si="39"/>
        <v>0.67189212920493113</v>
      </c>
      <c r="AB67" s="27">
        <f t="shared" si="40"/>
        <v>1.0554722691323284</v>
      </c>
      <c r="AC67" s="27">
        <f t="shared" si="41"/>
        <v>1.021931743073389</v>
      </c>
      <c r="AD67" s="27">
        <f t="shared" si="16"/>
        <v>0.7577359958584432</v>
      </c>
      <c r="AE67" s="27">
        <f t="shared" si="47"/>
        <v>1.3965454597027147</v>
      </c>
      <c r="AF67" s="27">
        <f t="shared" si="18"/>
        <v>1.8400897613025395</v>
      </c>
      <c r="AG67" s="27">
        <f t="shared" si="42"/>
        <v>3.4614840010831367</v>
      </c>
      <c r="AH67" s="132">
        <f t="shared" si="19"/>
        <v>1.5730083859801347E-2</v>
      </c>
      <c r="AI67" s="132">
        <f t="shared" si="20"/>
        <v>1.881473026016578E-2</v>
      </c>
      <c r="AJ67" s="132">
        <f t="shared" si="21"/>
        <v>2.7064800487440532E-2</v>
      </c>
      <c r="AK67" s="183">
        <f t="shared" si="48"/>
        <v>1.0747386755844959</v>
      </c>
      <c r="AL67" s="27">
        <f t="shared" si="22"/>
        <v>1.2861609910823812</v>
      </c>
      <c r="AM67" s="27">
        <f t="shared" si="43"/>
        <v>1.2135119556327192</v>
      </c>
      <c r="AN67" s="132">
        <f t="shared" si="24"/>
        <v>2.2362594882645581E-2</v>
      </c>
      <c r="AO67" s="132">
        <f t="shared" si="25"/>
        <v>2.5373347265947865E-2</v>
      </c>
      <c r="AP67" s="132">
        <f t="shared" si="26"/>
        <v>2.4370413522795786E-2</v>
      </c>
      <c r="AQ67" s="183">
        <f t="shared" si="37"/>
        <v>0.98071654175076772</v>
      </c>
      <c r="AR67" s="27">
        <f t="shared" si="27"/>
        <v>0.50889462276698261</v>
      </c>
      <c r="AS67" s="27">
        <f t="shared" si="28"/>
        <v>7.331206556380554E-2</v>
      </c>
      <c r="AT67" s="132">
        <f t="shared" si="29"/>
        <v>1.916632332686663E-2</v>
      </c>
      <c r="AU67" s="132">
        <f t="shared" si="30"/>
        <v>1.1492687733611673E-2</v>
      </c>
      <c r="AV67" s="132">
        <f t="shared" si="31"/>
        <v>1.9671894945310076E-3</v>
      </c>
    </row>
    <row r="68" spans="1:48">
      <c r="A68" s="142" t="s">
        <v>283</v>
      </c>
      <c r="B68" s="142">
        <f t="shared" si="32"/>
        <v>63</v>
      </c>
      <c r="C68" s="19">
        <f>'[12]Russia, 1905'!$H65</f>
        <v>2.3407277706373759</v>
      </c>
      <c r="D68" s="19">
        <f>'[12]Russia, 1905'!$I65</f>
        <v>0.7877335371355163</v>
      </c>
      <c r="E68" s="19">
        <f>'[12]Russia, 1956'!$H65</f>
        <v>1.9601155894170279</v>
      </c>
      <c r="F68" s="19">
        <f>'[12]Russia, 1956'!$I65</f>
        <v>1.2345179105767736</v>
      </c>
      <c r="G68" s="178">
        <f>'[13]Russia, 1976'!H65</f>
        <v>3.4534580764073648</v>
      </c>
      <c r="H68" s="178">
        <f>'[13]Russia, 1976'!I65</f>
        <v>2.4507673047890401</v>
      </c>
      <c r="I68" s="178">
        <f>'[13]Russia, 1980'!H65</f>
        <v>3.8707135254601126</v>
      </c>
      <c r="J68" s="178">
        <f>'[13]Russia, 1980'!I65</f>
        <v>2.7569428045324007</v>
      </c>
      <c r="K68" s="19">
        <f>'[12]Russia, 1989'!$H65</f>
        <v>5.4951344389293402</v>
      </c>
      <c r="L68" s="19">
        <f>'[12]Russia, 1989'!$I65</f>
        <v>3.6582210930127466</v>
      </c>
      <c r="M68" s="19">
        <f>'[12]Russia, 2015'!$H65</f>
        <v>966331.38417385216</v>
      </c>
      <c r="N68" s="19">
        <f>'[12]Russia, 2015'!$I65</f>
        <v>371962.00366343511</v>
      </c>
      <c r="O68" s="183">
        <f t="shared" si="44"/>
        <v>0.81998159438427165</v>
      </c>
      <c r="P68" s="27">
        <f t="shared" si="7"/>
        <v>0.41076773536043287</v>
      </c>
      <c r="Q68" s="27">
        <f t="shared" si="45"/>
        <v>5.2320091358376564E-2</v>
      </c>
      <c r="R68" s="132">
        <f t="shared" si="33"/>
        <v>2.2426532107107766E-2</v>
      </c>
      <c r="S68" s="132">
        <f t="shared" si="10"/>
        <v>1.2827278235816308E-2</v>
      </c>
      <c r="T68" s="132">
        <f t="shared" si="34"/>
        <v>1.8905751615261313E-3</v>
      </c>
      <c r="U68" s="183">
        <f t="shared" si="46"/>
        <v>7.9701486941825213</v>
      </c>
      <c r="V68" s="27">
        <f t="shared" si="12"/>
        <v>8.1599772478642283</v>
      </c>
      <c r="W68" s="27">
        <f t="shared" si="38"/>
        <v>9.2599137082905543</v>
      </c>
      <c r="X68" s="132">
        <f t="shared" si="13"/>
        <v>1.9092933179869265E-2</v>
      </c>
      <c r="Y68" s="132">
        <f t="shared" si="14"/>
        <v>1.927692630139255E-2</v>
      </c>
      <c r="Z68" s="132">
        <f t="shared" si="15"/>
        <v>2.0273851032181822E-2</v>
      </c>
      <c r="AA68" s="183">
        <f t="shared" si="39"/>
        <v>0.68881640023200563</v>
      </c>
      <c r="AB68" s="27">
        <f t="shared" si="40"/>
        <v>1.0794727583676489</v>
      </c>
      <c r="AC68" s="27">
        <f t="shared" si="41"/>
        <v>1.0343331608874231</v>
      </c>
      <c r="AD68" s="27">
        <f t="shared" si="16"/>
        <v>0.771529954278382</v>
      </c>
      <c r="AE68" s="27">
        <f t="shared" si="47"/>
        <v>1.3782252724221098</v>
      </c>
      <c r="AF68" s="27">
        <f t="shared" si="18"/>
        <v>1.8400897613025395</v>
      </c>
      <c r="AG68" s="27">
        <f t="shared" si="42"/>
        <v>3.4508224943720176</v>
      </c>
      <c r="AH68" s="132">
        <f t="shared" si="19"/>
        <v>1.5590906034719687E-2</v>
      </c>
      <c r="AI68" s="132">
        <f t="shared" si="20"/>
        <v>1.881473026016578E-2</v>
      </c>
      <c r="AJ68" s="132">
        <f t="shared" si="21"/>
        <v>2.7020921235512363E-2</v>
      </c>
      <c r="AK68" s="183">
        <f t="shared" si="48"/>
        <v>1.0724289787339334</v>
      </c>
      <c r="AL68" s="27">
        <f t="shared" si="22"/>
        <v>1.2861609910823812</v>
      </c>
      <c r="AM68" s="27">
        <f t="shared" si="43"/>
        <v>1.1905621108767299</v>
      </c>
      <c r="AN68" s="132">
        <f t="shared" si="24"/>
        <v>2.2328087095352389E-2</v>
      </c>
      <c r="AO68" s="132">
        <f t="shared" si="25"/>
        <v>2.5373347265947865E-2</v>
      </c>
      <c r="AP68" s="132">
        <f t="shared" si="26"/>
        <v>2.4046943847380264E-2</v>
      </c>
      <c r="AQ68" s="183">
        <f t="shared" si="37"/>
        <v>0.99797495413225645</v>
      </c>
      <c r="AR68" s="27">
        <f t="shared" si="27"/>
        <v>0.50889462276698261</v>
      </c>
      <c r="AS68" s="27">
        <f t="shared" si="28"/>
        <v>7.9756450739308704E-2</v>
      </c>
      <c r="AT68" s="132">
        <f t="shared" si="29"/>
        <v>1.9411957162677851E-2</v>
      </c>
      <c r="AU68" s="132">
        <f t="shared" si="30"/>
        <v>1.1492687733611673E-2</v>
      </c>
      <c r="AV68" s="132">
        <f t="shared" si="31"/>
        <v>2.1338152150578438E-3</v>
      </c>
    </row>
    <row r="69" spans="1:48">
      <c r="A69" s="142" t="s">
        <v>284</v>
      </c>
      <c r="B69" s="142">
        <f t="shared" si="32"/>
        <v>64</v>
      </c>
      <c r="C69" s="19">
        <f>'[12]Russia, 1905'!$H66</f>
        <v>2.383866499345761</v>
      </c>
      <c r="D69" s="19">
        <f>'[12]Russia, 1905'!$I66</f>
        <v>0.80778088861381181</v>
      </c>
      <c r="E69" s="19">
        <f>'[12]Russia, 1956'!$H66</f>
        <v>1.980271080495924</v>
      </c>
      <c r="F69" s="19">
        <f>'[12]Russia, 1956'!$I66</f>
        <v>1.2624175621835205</v>
      </c>
      <c r="G69" s="178">
        <f>'[13]Russia, 1976'!H66</f>
        <v>3.4813105978412073</v>
      </c>
      <c r="H69" s="178">
        <f>'[13]Russia, 1976'!I66</f>
        <v>2.4792808021797761</v>
      </c>
      <c r="I69" s="178">
        <f>'[13]Russia, 1980'!H66</f>
        <v>3.9016516010414382</v>
      </c>
      <c r="J69" s="178">
        <f>'[13]Russia, 1980'!I66</f>
        <v>2.7914393400665367</v>
      </c>
      <c r="K69" s="19">
        <f>'[12]Russia, 1989'!$H66</f>
        <v>5.5461598096492457</v>
      </c>
      <c r="L69" s="19">
        <f>'[12]Russia, 1989'!$I66</f>
        <v>3.7036575588593474</v>
      </c>
      <c r="M69" s="19">
        <f>'[12]Russia, 2015'!$H66</f>
        <v>982841.64474358584</v>
      </c>
      <c r="N69" s="19">
        <f>'[12]Russia, 2015'!$I66</f>
        <v>378797.49994700192</v>
      </c>
      <c r="O69" s="183">
        <f t="shared" si="44"/>
        <v>0.83404675938655637</v>
      </c>
      <c r="P69" s="27">
        <f t="shared" si="7"/>
        <v>0.41076773536043287</v>
      </c>
      <c r="Q69" s="27">
        <f t="shared" si="45"/>
        <v>5.8511333513115549E-2</v>
      </c>
      <c r="R69" s="132">
        <f t="shared" si="33"/>
        <v>2.2718097062085496E-2</v>
      </c>
      <c r="S69" s="132">
        <f t="shared" si="10"/>
        <v>1.2827278235816308E-2</v>
      </c>
      <c r="T69" s="132">
        <f t="shared" si="34"/>
        <v>2.108275541600424E-3</v>
      </c>
      <c r="U69" s="183">
        <f t="shared" si="46"/>
        <v>7.9583099538080067</v>
      </c>
      <c r="V69" s="27">
        <f t="shared" si="12"/>
        <v>8.1599772478642283</v>
      </c>
      <c r="W69" s="27">
        <f t="shared" ref="W69:W103" si="49">((N69/D69)/($M$5/$C$5))*(1+$U$5)-1</f>
        <v>9.189150928256586</v>
      </c>
      <c r="X69" s="132">
        <f t="shared" si="13"/>
        <v>1.9081330830733823E-2</v>
      </c>
      <c r="Y69" s="132">
        <f t="shared" si="14"/>
        <v>1.927692630139255E-2</v>
      </c>
      <c r="Z69" s="132">
        <f t="shared" si="15"/>
        <v>2.021298023641438E-2</v>
      </c>
      <c r="AA69" s="183">
        <f t="shared" ref="AA69:AA103" si="50">D69/C$5</f>
        <v>0.70634636922339789</v>
      </c>
      <c r="AB69" s="27">
        <f t="shared" ref="AB69:AB103" si="51">F69/E$5</f>
        <v>1.1038684464491291</v>
      </c>
      <c r="AC69" s="27">
        <f t="shared" ref="AC69:AC103" si="52">L69/K$5</f>
        <v>1.0471799632385528</v>
      </c>
      <c r="AD69" s="27">
        <f t="shared" si="16"/>
        <v>0.78570825766203156</v>
      </c>
      <c r="AE69" s="27">
        <f t="shared" si="47"/>
        <v>1.3592009229140976</v>
      </c>
      <c r="AF69" s="27">
        <f t="shared" si="18"/>
        <v>1.8400897613025395</v>
      </c>
      <c r="AG69" s="27">
        <f t="shared" ref="AG69:AG103" si="53">((F69/D69)/($E$5/$C$5))*(1+$AE$5)-1</f>
        <v>3.4384534403879279</v>
      </c>
      <c r="AH69" s="132">
        <f t="shared" si="19"/>
        <v>1.5445259779594656E-2</v>
      </c>
      <c r="AI69" s="132">
        <f t="shared" si="20"/>
        <v>1.881473026016578E-2</v>
      </c>
      <c r="AJ69" s="132">
        <f t="shared" si="21"/>
        <v>2.6969884739924455E-2</v>
      </c>
      <c r="AK69" s="183">
        <f t="shared" si="48"/>
        <v>1.0703832786261271</v>
      </c>
      <c r="AL69" s="27">
        <f t="shared" si="22"/>
        <v>1.2861609910823812</v>
      </c>
      <c r="AM69" s="27">
        <f t="shared" ref="AM69:AM103" si="54">((L69/F69)/($K$5/$E$5))*(1+$AK$5)-1</f>
        <v>1.1687566034703107</v>
      </c>
      <c r="AN69" s="132">
        <f t="shared" si="24"/>
        <v>2.2297492367056915E-2</v>
      </c>
      <c r="AO69" s="132">
        <f t="shared" si="25"/>
        <v>2.5373347265947865E-2</v>
      </c>
      <c r="AP69" s="132">
        <f t="shared" si="26"/>
        <v>2.3736544148821315E-2</v>
      </c>
      <c r="AQ69" s="183">
        <f t="shared" si="37"/>
        <v>1.0159977767922377</v>
      </c>
      <c r="AR69" s="27">
        <f t="shared" si="27"/>
        <v>0.50889462276698261</v>
      </c>
      <c r="AS69" s="27">
        <f t="shared" si="28"/>
        <v>8.6010175424009683E-2</v>
      </c>
      <c r="AT69" s="132">
        <f t="shared" si="29"/>
        <v>1.9666278440078733E-2</v>
      </c>
      <c r="AU69" s="132">
        <f t="shared" si="30"/>
        <v>1.1492687733611673E-2</v>
      </c>
      <c r="AV69" s="132">
        <f t="shared" si="31"/>
        <v>2.2945894140735668E-3</v>
      </c>
    </row>
    <row r="70" spans="1:48">
      <c r="A70" s="142" t="s">
        <v>285</v>
      </c>
      <c r="B70" s="142">
        <f t="shared" si="32"/>
        <v>65</v>
      </c>
      <c r="C70" s="19">
        <f>'[12]Russia, 1905'!$H67</f>
        <v>2.4288975167952453</v>
      </c>
      <c r="D70" s="19">
        <f>'[12]Russia, 1905'!$I67</f>
        <v>0.82860962843103958</v>
      </c>
      <c r="E70" s="19">
        <f>'[12]Russia, 1956'!$H67</f>
        <v>2.0007811810191356</v>
      </c>
      <c r="F70" s="19">
        <f>'[12]Russia, 1956'!$I67</f>
        <v>1.2906850487110131</v>
      </c>
      <c r="G70" s="178">
        <f>'[13]Russia, 1976'!H67</f>
        <v>3.5099400205743909</v>
      </c>
      <c r="H70" s="178">
        <f>'[13]Russia, 1976'!I67</f>
        <v>2.5084670388451276</v>
      </c>
      <c r="I70" s="178">
        <f>'[13]Russia, 1980'!H67</f>
        <v>3.9333719513550069</v>
      </c>
      <c r="J70" s="178">
        <f>'[13]Russia, 1980'!I67</f>
        <v>2.8273259087860203</v>
      </c>
      <c r="K70" s="19">
        <f>'[12]Russia, 1989'!$H67</f>
        <v>5.5988027311003856</v>
      </c>
      <c r="L70" s="19">
        <f>'[12]Russia, 1989'!$I67</f>
        <v>3.7508127686712398</v>
      </c>
      <c r="M70" s="19">
        <f>'[12]Russia, 2015'!$H67</f>
        <v>1000100.0488806312</v>
      </c>
      <c r="N70" s="19">
        <f>'[12]Russia, 2015'!$I67</f>
        <v>385836.37200082198</v>
      </c>
      <c r="O70" s="183">
        <f t="shared" ref="O70:O102" si="55">((M70/K70)/($M$5/$K$5))*(1+$O$5)-1</f>
        <v>0.84870457504644525</v>
      </c>
      <c r="P70" s="27">
        <f t="shared" ref="P70:P103" si="56">O$5</f>
        <v>0.41076773536043287</v>
      </c>
      <c r="Q70" s="27">
        <f t="shared" ref="Q70:Q103" si="57">((N70/L70)/($M$5/$K$5))*(1+$O$5)-1</f>
        <v>6.4625864140790412E-2</v>
      </c>
      <c r="R70" s="132">
        <f t="shared" si="33"/>
        <v>2.3019665126066347E-2</v>
      </c>
      <c r="S70" s="132">
        <f t="shared" ref="S70:S103" si="58">R$5</f>
        <v>1.2827278235816308E-2</v>
      </c>
      <c r="T70" s="132">
        <f t="shared" si="34"/>
        <v>2.3220783822825997E-3</v>
      </c>
      <c r="U70" s="183">
        <f t="shared" ref="U70:U103" si="59">((M70/C70)/($M$5/$C$5))*(1+$U$5)-1</f>
        <v>7.9466144675201242</v>
      </c>
      <c r="V70" s="27">
        <f t="shared" ref="V70:V103" si="60">U$5</f>
        <v>8.1599772478642283</v>
      </c>
      <c r="W70" s="27">
        <f t="shared" si="49"/>
        <v>9.117603482980968</v>
      </c>
      <c r="X70" s="132">
        <f t="shared" ref="X70:X135" si="61">(1+U70)^(1/116)-1</f>
        <v>1.9069853939649883E-2</v>
      </c>
      <c r="Y70" s="132">
        <f t="shared" ref="Y70:Y133" si="62">X$5</f>
        <v>1.927692630139255E-2</v>
      </c>
      <c r="Z70" s="132">
        <f t="shared" ref="Z70:Z135" si="63">(1+W70)^(1/116)-1</f>
        <v>2.0151006872271449E-2</v>
      </c>
      <c r="AA70" s="183">
        <f t="shared" si="50"/>
        <v>0.72455960619492932</v>
      </c>
      <c r="AB70" s="27">
        <f t="shared" si="51"/>
        <v>1.1285857724534933</v>
      </c>
      <c r="AC70" s="27">
        <f t="shared" si="52"/>
        <v>1.0605127268897721</v>
      </c>
      <c r="AD70" s="27">
        <f t="shared" ref="AD70:AD135" si="64">N70/M$5</f>
        <v>0.80030840654919877</v>
      </c>
      <c r="AE70" s="27">
        <f t="shared" ref="AE70:AE103" si="65">((E70/C70)/($E$5/$C$5))*(1+$AE$5)-1</f>
        <v>1.3394438057787523</v>
      </c>
      <c r="AF70" s="27">
        <f t="shared" ref="AF70:AF133" si="66">AE$5</f>
        <v>1.8400897613025395</v>
      </c>
      <c r="AG70" s="27">
        <f t="shared" si="53"/>
        <v>3.4237697902173156</v>
      </c>
      <c r="AH70" s="132">
        <f t="shared" ref="AH70:AH133" si="67">(1+AE70)^(1/56)-1</f>
        <v>1.5292777491092924E-2</v>
      </c>
      <c r="AI70" s="132">
        <f t="shared" ref="AI70:AI133" si="68">AH$5</f>
        <v>1.881473026016578E-2</v>
      </c>
      <c r="AJ70" s="132">
        <f t="shared" ref="AJ70:AJ133" si="69">(1+AG70)^(1/56)-1</f>
        <v>2.6909116232593844E-2</v>
      </c>
      <c r="AK70" s="183">
        <f t="shared" ref="AK70:AK103" si="70">((K70/E70)/($K$5/$E$5))*(1+$AK$5)-1</f>
        <v>1.0686098539813389</v>
      </c>
      <c r="AL70" s="27">
        <f t="shared" ref="AL70:AL133" si="71">AK$5</f>
        <v>1.2861609910823812</v>
      </c>
      <c r="AM70" s="27">
        <f t="shared" si="54"/>
        <v>1.148266339997396</v>
      </c>
      <c r="AN70" s="132">
        <f t="shared" ref="AN70:AN133" si="72">(1+AK70)^(1/33)-1</f>
        <v>2.2270945958583033E-2</v>
      </c>
      <c r="AO70" s="132">
        <f t="shared" ref="AO70:AO133" si="73">AN$5</f>
        <v>2.5373347265947865E-2</v>
      </c>
      <c r="AP70" s="132">
        <f t="shared" ref="AP70:AP133" si="74">(1+AM70)^(1/33)-1</f>
        <v>2.344209639471484E-2</v>
      </c>
      <c r="AQ70" s="183">
        <f t="shared" si="37"/>
        <v>1.034854763391877</v>
      </c>
      <c r="AR70" s="27">
        <f t="shared" ref="AR70:AR133" si="75">$AQ$5</f>
        <v>0.50889462276698261</v>
      </c>
      <c r="AS70" s="27">
        <f t="shared" ref="AS70:AS103" si="76">((N70/J70)/($M$5/$I$5))*(1+$AQ$5)-1</f>
        <v>9.2149968310662134E-2</v>
      </c>
      <c r="AT70" s="132">
        <f t="shared" ref="AT70:AT133" si="77">(1+AQ70)^(1/36)-1</f>
        <v>1.9930015224122188E-2</v>
      </c>
      <c r="AU70" s="132">
        <f t="shared" ref="AU70:AU103" si="78">AT$5</f>
        <v>1.1492687733611673E-2</v>
      </c>
      <c r="AV70" s="132">
        <f t="shared" ref="AV70:AV133" si="79">(1+AS70)^(1/36)-1</f>
        <v>2.451561327150964E-3</v>
      </c>
    </row>
    <row r="71" spans="1:48">
      <c r="A71" s="142" t="s">
        <v>286</v>
      </c>
      <c r="B71" s="142">
        <f t="shared" ref="B71:B103" si="80">B70+1</f>
        <v>66</v>
      </c>
      <c r="C71" s="19">
        <f>'[12]Russia, 1905'!$H68</f>
        <v>2.4759648076294867</v>
      </c>
      <c r="D71" s="19">
        <f>'[12]Russia, 1905'!$I68</f>
        <v>0.85027228851381764</v>
      </c>
      <c r="E71" s="19">
        <f>'[12]Russia, 1956'!$H68</f>
        <v>2.021666361381139</v>
      </c>
      <c r="F71" s="19">
        <f>'[12]Russia, 1956'!$I68</f>
        <v>1.3192059938698302</v>
      </c>
      <c r="G71" s="178">
        <f>'[13]Russia, 1976'!H68</f>
        <v>3.5393951082723105</v>
      </c>
      <c r="H71" s="178">
        <f>'[13]Russia, 1976'!I68</f>
        <v>2.5382039883573562</v>
      </c>
      <c r="I71" s="178">
        <f>'[13]Russia, 1980'!H68</f>
        <v>3.9659027173129187</v>
      </c>
      <c r="J71" s="178">
        <f>'[13]Russia, 1980'!I68</f>
        <v>2.8643904239128455</v>
      </c>
      <c r="K71" s="19">
        <f>'[12]Russia, 1989'!$H68</f>
        <v>5.6531553770541842</v>
      </c>
      <c r="L71" s="19">
        <f>'[12]Russia, 1989'!$I68</f>
        <v>3.7996824478551789</v>
      </c>
      <c r="M71" s="19">
        <f>'[12]Russia, 2015'!$H68</f>
        <v>1018166.6276123903</v>
      </c>
      <c r="N71" s="19">
        <f>'[12]Russia, 2015'!$I68</f>
        <v>393128.34135782853</v>
      </c>
      <c r="O71" s="183">
        <f t="shared" si="55"/>
        <v>0.86400541275333276</v>
      </c>
      <c r="P71" s="27">
        <f t="shared" si="56"/>
        <v>0.41076773536043287</v>
      </c>
      <c r="Q71" s="27">
        <f t="shared" si="57"/>
        <v>7.0794876731805179E-2</v>
      </c>
      <c r="R71" s="132">
        <f t="shared" ref="R71:R135" si="81">(1+O71)^(1/27)-1</f>
        <v>2.3332016302661573E-2</v>
      </c>
      <c r="S71" s="132">
        <f t="shared" si="58"/>
        <v>1.2827278235816308E-2</v>
      </c>
      <c r="T71" s="132">
        <f t="shared" ref="T71:T137" si="82">(1+Q71)^(1/27)-1</f>
        <v>2.5365912779149458E-3</v>
      </c>
      <c r="U71" s="183">
        <f t="shared" si="59"/>
        <v>7.9350884463718057</v>
      </c>
      <c r="V71" s="27">
        <f t="shared" si="60"/>
        <v>8.1599772478642283</v>
      </c>
      <c r="W71" s="27">
        <f t="shared" si="49"/>
        <v>9.0461762749583041</v>
      </c>
      <c r="X71" s="132">
        <f t="shared" si="61"/>
        <v>1.9058528784908102E-2</v>
      </c>
      <c r="Y71" s="132">
        <f t="shared" si="62"/>
        <v>1.927692630139255E-2</v>
      </c>
      <c r="Z71" s="132">
        <f t="shared" si="63"/>
        <v>2.0088702754223808E-2</v>
      </c>
      <c r="AA71" s="183">
        <f t="shared" si="50"/>
        <v>0.74350204654338659</v>
      </c>
      <c r="AB71" s="27">
        <f t="shared" si="51"/>
        <v>1.1535247247992366</v>
      </c>
      <c r="AC71" s="27">
        <f t="shared" si="52"/>
        <v>1.0743302432335557</v>
      </c>
      <c r="AD71" s="27">
        <f t="shared" si="64"/>
        <v>0.81543353419449771</v>
      </c>
      <c r="AE71" s="27">
        <f t="shared" si="65"/>
        <v>1.3189278273541598</v>
      </c>
      <c r="AF71" s="27">
        <f t="shared" si="66"/>
        <v>1.8400897613025395</v>
      </c>
      <c r="AG71" s="27">
        <f t="shared" si="53"/>
        <v>3.4063278312986673</v>
      </c>
      <c r="AH71" s="132">
        <f t="shared" si="67"/>
        <v>1.5133093999683433E-2</v>
      </c>
      <c r="AI71" s="132">
        <f t="shared" si="68"/>
        <v>1.881473026016578E-2</v>
      </c>
      <c r="AJ71" s="132">
        <f t="shared" si="69"/>
        <v>2.6836674475071209E-2</v>
      </c>
      <c r="AK71" s="183">
        <f t="shared" si="70"/>
        <v>1.0671141246123605</v>
      </c>
      <c r="AL71" s="27">
        <f t="shared" si="71"/>
        <v>1.2861609910823812</v>
      </c>
      <c r="AM71" s="27">
        <f t="shared" si="54"/>
        <v>1.1292061113367713</v>
      </c>
      <c r="AN71" s="132">
        <f t="shared" si="72"/>
        <v>2.2248539211696006E-2</v>
      </c>
      <c r="AO71" s="132">
        <f t="shared" si="73"/>
        <v>2.5373347265947865E-2</v>
      </c>
      <c r="AP71" s="132">
        <f t="shared" si="74"/>
        <v>2.3165743224798474E-2</v>
      </c>
      <c r="AQ71" s="183">
        <f t="shared" si="37"/>
        <v>1.0546213015507573</v>
      </c>
      <c r="AR71" s="27">
        <f t="shared" si="75"/>
        <v>0.50889462276698261</v>
      </c>
      <c r="AS71" s="27">
        <f t="shared" si="76"/>
        <v>9.8391405564876466E-2</v>
      </c>
      <c r="AT71" s="132">
        <f t="shared" si="77"/>
        <v>2.0203934444073646E-2</v>
      </c>
      <c r="AU71" s="132">
        <f t="shared" si="78"/>
        <v>1.1492687733611673E-2</v>
      </c>
      <c r="AV71" s="132">
        <f t="shared" si="79"/>
        <v>2.6102549915745232E-3</v>
      </c>
    </row>
    <row r="72" spans="1:48">
      <c r="A72" s="142" t="s">
        <v>287</v>
      </c>
      <c r="B72" s="142">
        <f t="shared" si="80"/>
        <v>67</v>
      </c>
      <c r="C72" s="19">
        <f>'[12]Russia, 1905'!$H69</f>
        <v>2.5252282172996585</v>
      </c>
      <c r="D72" s="19">
        <f>'[12]Russia, 1905'!$I69</f>
        <v>0.87277928969677021</v>
      </c>
      <c r="E72" s="19">
        <f>'[12]Russia, 1956'!$H69</f>
        <v>2.0429530391845119</v>
      </c>
      <c r="F72" s="19">
        <f>'[12]Russia, 1956'!$I69</f>
        <v>1.3478388748998456</v>
      </c>
      <c r="G72" s="178">
        <f>'[13]Russia, 1976'!H69</f>
        <v>3.5697342331182185</v>
      </c>
      <c r="H72" s="178">
        <f>'[13]Russia, 1976'!I69</f>
        <v>2.5682471909452862</v>
      </c>
      <c r="I72" s="178">
        <f>'[13]Russia, 1980'!H69</f>
        <v>3.9992818777189809</v>
      </c>
      <c r="J72" s="178">
        <f>'[13]Russia, 1980'!I69</f>
        <v>2.9022613376430653</v>
      </c>
      <c r="K72" s="19">
        <f>'[12]Russia, 1989'!$H69</f>
        <v>5.7093212233935482</v>
      </c>
      <c r="L72" s="19">
        <f>'[12]Russia, 1989'!$I69</f>
        <v>3.8500894410770399</v>
      </c>
      <c r="M72" s="19">
        <f>'[12]Russia, 2015'!$H69</f>
        <v>1037107.1817413165</v>
      </c>
      <c r="N72" s="19">
        <f>'[12]Russia, 2015'!$I69</f>
        <v>400750.60313939728</v>
      </c>
      <c r="O72" s="183">
        <f t="shared" si="55"/>
        <v>0.88000236906095619</v>
      </c>
      <c r="P72" s="27">
        <f t="shared" si="56"/>
        <v>0.41076773536043287</v>
      </c>
      <c r="Q72" s="27">
        <f t="shared" si="57"/>
        <v>7.7265122154035248E-2</v>
      </c>
      <c r="R72" s="132">
        <f t="shared" si="81"/>
        <v>2.3655948994736775E-2</v>
      </c>
      <c r="S72" s="132">
        <f t="shared" si="58"/>
        <v>1.2827278235816308E-2</v>
      </c>
      <c r="T72" s="132">
        <f t="shared" si="82"/>
        <v>2.7603039449080047E-3</v>
      </c>
      <c r="U72" s="183">
        <f t="shared" si="59"/>
        <v>7.9237516109549766</v>
      </c>
      <c r="V72" s="27">
        <f t="shared" si="60"/>
        <v>8.1599772478642283</v>
      </c>
      <c r="W72" s="27">
        <f t="shared" si="49"/>
        <v>8.9768678015956525</v>
      </c>
      <c r="X72" s="132">
        <f t="shared" si="61"/>
        <v>1.9047375381507692E-2</v>
      </c>
      <c r="Y72" s="132">
        <f t="shared" si="62"/>
        <v>1.927692630139255E-2</v>
      </c>
      <c r="Z72" s="132">
        <f t="shared" si="63"/>
        <v>2.0027825514997266E-2</v>
      </c>
      <c r="AA72" s="183">
        <f t="shared" si="50"/>
        <v>0.76318280254018478</v>
      </c>
      <c r="AB72" s="27">
        <f t="shared" si="51"/>
        <v>1.178561554804435</v>
      </c>
      <c r="AC72" s="27">
        <f t="shared" si="52"/>
        <v>1.0885824229964416</v>
      </c>
      <c r="AD72" s="27">
        <f t="shared" si="64"/>
        <v>0.83124376003991174</v>
      </c>
      <c r="AE72" s="27">
        <f t="shared" si="65"/>
        <v>1.2976293217950525</v>
      </c>
      <c r="AF72" s="27">
        <f t="shared" si="66"/>
        <v>1.8400897613025395</v>
      </c>
      <c r="AG72" s="27">
        <f t="shared" si="53"/>
        <v>3.3858700611753259</v>
      </c>
      <c r="AH72" s="132">
        <f t="shared" si="67"/>
        <v>1.4965845137073774E-2</v>
      </c>
      <c r="AI72" s="132">
        <f t="shared" si="68"/>
        <v>1.881473026016578E-2</v>
      </c>
      <c r="AJ72" s="132">
        <f t="shared" si="69"/>
        <v>2.6751347388189517E-2</v>
      </c>
      <c r="AK72" s="183">
        <f t="shared" si="70"/>
        <v>1.0658991258145418</v>
      </c>
      <c r="AL72" s="27">
        <f t="shared" si="71"/>
        <v>1.2861609910823812</v>
      </c>
      <c r="AM72" s="27">
        <f t="shared" si="54"/>
        <v>1.111620441789622</v>
      </c>
      <c r="AN72" s="132">
        <f t="shared" si="72"/>
        <v>2.2230326368493758E-2</v>
      </c>
      <c r="AO72" s="132">
        <f t="shared" si="73"/>
        <v>2.5373347265947865E-2</v>
      </c>
      <c r="AP72" s="132">
        <f t="shared" si="74"/>
        <v>2.2908633584104221E-2</v>
      </c>
      <c r="AQ72" s="183">
        <f t="shared" si="37"/>
        <v>1.075375146872573</v>
      </c>
      <c r="AR72" s="27">
        <f t="shared" si="75"/>
        <v>0.50889462276698261</v>
      </c>
      <c r="AS72" s="27">
        <f t="shared" si="76"/>
        <v>0.10507728845929565</v>
      </c>
      <c r="AT72" s="132">
        <f t="shared" si="77"/>
        <v>2.0488791949041518E-2</v>
      </c>
      <c r="AU72" s="132">
        <f t="shared" si="78"/>
        <v>1.1492687733611673E-2</v>
      </c>
      <c r="AV72" s="132">
        <f t="shared" si="79"/>
        <v>2.7792794122365461E-3</v>
      </c>
    </row>
    <row r="73" spans="1:48">
      <c r="A73" s="142" t="s">
        <v>288</v>
      </c>
      <c r="B73" s="142">
        <f t="shared" si="80"/>
        <v>68</v>
      </c>
      <c r="C73" s="19">
        <f>'[12]Russia, 1905'!$H70</f>
        <v>2.5768672462872488</v>
      </c>
      <c r="D73" s="19">
        <f>'[12]Russia, 1905'!$I70</f>
        <v>0.8960782587263475</v>
      </c>
      <c r="E73" s="19">
        <f>'[12]Russia, 1956'!$H70</f>
        <v>2.064675356818408</v>
      </c>
      <c r="F73" s="19">
        <f>'[12]Russia, 1956'!$I70</f>
        <v>1.376408478696691</v>
      </c>
      <c r="G73" s="178">
        <f>'[13]Russia, 1976'!H70</f>
        <v>3.6010307031861224</v>
      </c>
      <c r="H73" s="178">
        <f>'[13]Russia, 1976'!I70</f>
        <v>2.5983184223201516</v>
      </c>
      <c r="I73" s="178">
        <f>'[13]Russia, 1980'!H70</f>
        <v>4.0335637695963538</v>
      </c>
      <c r="J73" s="178">
        <f>'[13]Russia, 1980'!I70</f>
        <v>2.9403663909745203</v>
      </c>
      <c r="K73" s="19">
        <f>'[12]Russia, 1989'!$H70</f>
        <v>5.7674222165909388</v>
      </c>
      <c r="L73" s="19">
        <f>'[12]Russia, 1989'!$I70</f>
        <v>3.9016309677369438</v>
      </c>
      <c r="M73" s="19">
        <f>'[12]Russia, 2015'!$H70</f>
        <v>1056993.3248226263</v>
      </c>
      <c r="N73" s="19">
        <f>'[12]Russia, 2015'!$I70</f>
        <v>408798.36097816849</v>
      </c>
      <c r="O73" s="183">
        <f t="shared" si="55"/>
        <v>0.8967484238960397</v>
      </c>
      <c r="P73" s="27">
        <f t="shared" si="56"/>
        <v>0.41076773536043287</v>
      </c>
      <c r="Q73" s="27">
        <f t="shared" si="57"/>
        <v>8.4381724149442672E-2</v>
      </c>
      <c r="R73" s="132">
        <f t="shared" si="81"/>
        <v>2.3992219359680211E-2</v>
      </c>
      <c r="S73" s="132">
        <f t="shared" si="58"/>
        <v>1.2827278235816308E-2</v>
      </c>
      <c r="T73" s="132">
        <f t="shared" si="82"/>
        <v>3.0048754322902216E-3</v>
      </c>
      <c r="U73" s="183">
        <f t="shared" si="59"/>
        <v>7.9126051063892113</v>
      </c>
      <c r="V73" s="27">
        <f t="shared" si="60"/>
        <v>8.1599772478642283</v>
      </c>
      <c r="W73" s="27">
        <f t="shared" si="49"/>
        <v>8.9126020373569279</v>
      </c>
      <c r="X73" s="132">
        <f t="shared" si="61"/>
        <v>1.9036395525445116E-2</v>
      </c>
      <c r="Y73" s="132">
        <f t="shared" si="62"/>
        <v>1.927692630139255E-2</v>
      </c>
      <c r="Z73" s="132">
        <f t="shared" si="63"/>
        <v>1.9971001762598695E-2</v>
      </c>
      <c r="AA73" s="183">
        <f t="shared" si="50"/>
        <v>0.78355607753673928</v>
      </c>
      <c r="AB73" s="27">
        <f t="shared" si="51"/>
        <v>1.2035430546691417</v>
      </c>
      <c r="AC73" s="27">
        <f t="shared" si="52"/>
        <v>1.1031553831406293</v>
      </c>
      <c r="AD73" s="27">
        <f t="shared" si="64"/>
        <v>0.84793655708971161</v>
      </c>
      <c r="AE73" s="27">
        <f t="shared" si="65"/>
        <v>1.2755267417162508</v>
      </c>
      <c r="AF73" s="27">
        <f t="shared" si="66"/>
        <v>1.8400897613025395</v>
      </c>
      <c r="AG73" s="27">
        <f t="shared" si="53"/>
        <v>3.362381206458501</v>
      </c>
      <c r="AH73" s="132">
        <f t="shared" si="67"/>
        <v>1.4790664441366896E-2</v>
      </c>
      <c r="AI73" s="132">
        <f t="shared" si="68"/>
        <v>1.881473026016578E-2</v>
      </c>
      <c r="AJ73" s="132">
        <f t="shared" si="69"/>
        <v>2.6652894589889398E-2</v>
      </c>
      <c r="AK73" s="183">
        <f t="shared" si="70"/>
        <v>1.0649663979573614</v>
      </c>
      <c r="AL73" s="27">
        <f t="shared" si="71"/>
        <v>1.2861609910823812</v>
      </c>
      <c r="AM73" s="27">
        <f t="shared" si="54"/>
        <v>1.0954720267418683</v>
      </c>
      <c r="AN73" s="132">
        <f t="shared" si="72"/>
        <v>2.2216337720458501E-2</v>
      </c>
      <c r="AO73" s="132">
        <f t="shared" si="73"/>
        <v>2.5373347265947865E-2</v>
      </c>
      <c r="AP73" s="132">
        <f t="shared" si="74"/>
        <v>2.2670701853001018E-2</v>
      </c>
      <c r="AQ73" s="183">
        <f t="shared" si="37"/>
        <v>1.0971925312729476</v>
      </c>
      <c r="AR73" s="27">
        <f t="shared" si="75"/>
        <v>0.50889462276698261</v>
      </c>
      <c r="AS73" s="27">
        <f t="shared" si="76"/>
        <v>0.11266052658838377</v>
      </c>
      <c r="AT73" s="132">
        <f t="shared" si="77"/>
        <v>2.0785276498786587E-2</v>
      </c>
      <c r="AU73" s="132">
        <f t="shared" si="78"/>
        <v>1.1492687733611673E-2</v>
      </c>
      <c r="AV73" s="132">
        <f t="shared" si="79"/>
        <v>2.9697905111623069E-3</v>
      </c>
    </row>
    <row r="74" spans="1:48">
      <c r="A74" s="142" t="s">
        <v>289</v>
      </c>
      <c r="B74" s="142">
        <f t="shared" si="80"/>
        <v>69</v>
      </c>
      <c r="C74" s="19">
        <f>'[12]Russia, 1905'!$H71</f>
        <v>2.6310862458859878</v>
      </c>
      <c r="D74" s="19">
        <f>'[12]Russia, 1905'!$I71</f>
        <v>0.92002154849536832</v>
      </c>
      <c r="E74" s="19">
        <f>'[12]Russia, 1956'!$H71</f>
        <v>2.0868775141771727</v>
      </c>
      <c r="F74" s="19">
        <f>'[12]Russia, 1956'!$I71</f>
        <v>1.4046936434389796</v>
      </c>
      <c r="G74" s="178">
        <f>'[13]Russia, 1976'!H71</f>
        <v>3.6333762606334115</v>
      </c>
      <c r="H74" s="178">
        <f>'[13]Russia, 1976'!I71</f>
        <v>2.6284335453378529</v>
      </c>
      <c r="I74" s="178">
        <f>'[13]Russia, 1980'!H71</f>
        <v>4.0688282011648003</v>
      </c>
      <c r="J74" s="178">
        <f>'[13]Russia, 1980'!I71</f>
        <v>2.9781127700533681</v>
      </c>
      <c r="K74" s="19">
        <f>'[12]Russia, 1989'!$H71</f>
        <v>5.8276090310701001</v>
      </c>
      <c r="L74" s="19">
        <f>'[12]Russia, 1989'!$I71</f>
        <v>3.9537768981922614</v>
      </c>
      <c r="M74" s="19">
        <f>'[12]Russia, 2015'!$H71</f>
        <v>1077902.839785351</v>
      </c>
      <c r="N74" s="19">
        <f>'[12]Russia, 2015'!$I71</f>
        <v>417398.79825935501</v>
      </c>
      <c r="O74" s="183">
        <f t="shared" si="55"/>
        <v>0.9142931341680538</v>
      </c>
      <c r="P74" s="27">
        <f t="shared" si="56"/>
        <v>0.41076773536043287</v>
      </c>
      <c r="Q74" s="27">
        <f t="shared" si="57"/>
        <v>9.2592633542707858E-2</v>
      </c>
      <c r="R74" s="132">
        <f t="shared" si="81"/>
        <v>2.4341474273271269E-2</v>
      </c>
      <c r="S74" s="132">
        <f t="shared" si="58"/>
        <v>1.2827278235816308E-2</v>
      </c>
      <c r="T74" s="132">
        <f t="shared" si="82"/>
        <v>3.2851411324870128E-3</v>
      </c>
      <c r="U74" s="183">
        <f t="shared" si="59"/>
        <v>7.9016188980830382</v>
      </c>
      <c r="V74" s="27">
        <f t="shared" si="60"/>
        <v>8.1599772478642283</v>
      </c>
      <c r="W74" s="27">
        <f t="shared" si="49"/>
        <v>8.8577468288168912</v>
      </c>
      <c r="X74" s="132">
        <f t="shared" si="61"/>
        <v>1.902556023971691E-2</v>
      </c>
      <c r="Y74" s="132">
        <f t="shared" si="62"/>
        <v>1.927692630139255E-2</v>
      </c>
      <c r="Z74" s="132">
        <f t="shared" si="63"/>
        <v>1.9922209147502423E-2</v>
      </c>
      <c r="AA74" s="183">
        <f t="shared" si="50"/>
        <v>0.80449276474239206</v>
      </c>
      <c r="AB74" s="27">
        <f t="shared" si="51"/>
        <v>1.228275838651981</v>
      </c>
      <c r="AC74" s="27">
        <f t="shared" si="52"/>
        <v>1.1178992336909102</v>
      </c>
      <c r="AD74" s="27">
        <f t="shared" si="64"/>
        <v>0.86577573129830077</v>
      </c>
      <c r="AE74" s="27">
        <f t="shared" si="65"/>
        <v>1.252600053499175</v>
      </c>
      <c r="AF74" s="27">
        <f t="shared" si="66"/>
        <v>1.8400897613025395</v>
      </c>
      <c r="AG74" s="27">
        <f t="shared" si="53"/>
        <v>3.3361653283828003</v>
      </c>
      <c r="AH74" s="132">
        <f t="shared" si="67"/>
        <v>1.4607177304990504E-2</v>
      </c>
      <c r="AI74" s="132">
        <f t="shared" si="68"/>
        <v>1.881473026016578E-2</v>
      </c>
      <c r="AJ74" s="132">
        <f t="shared" si="69"/>
        <v>2.6542394847865136E-2</v>
      </c>
      <c r="AK74" s="183">
        <f t="shared" si="70"/>
        <v>1.0643173621359905</v>
      </c>
      <c r="AL74" s="27">
        <f t="shared" si="71"/>
        <v>1.2861609910823812</v>
      </c>
      <c r="AM74" s="27">
        <f t="shared" si="54"/>
        <v>1.0807196067862859</v>
      </c>
      <c r="AN74" s="132">
        <f t="shared" si="72"/>
        <v>2.2206600146989386E-2</v>
      </c>
      <c r="AO74" s="132">
        <f t="shared" si="73"/>
        <v>2.5373347265947865E-2</v>
      </c>
      <c r="AP74" s="132">
        <f t="shared" si="74"/>
        <v>2.2451779536134975E-2</v>
      </c>
      <c r="AQ74" s="183">
        <f t="shared" si="37"/>
        <v>1.1201434588103028</v>
      </c>
      <c r="AR74" s="27">
        <f t="shared" si="75"/>
        <v>0.50889462276698261</v>
      </c>
      <c r="AS74" s="27">
        <f t="shared" si="76"/>
        <v>0.12166983525170938</v>
      </c>
      <c r="AT74" s="132">
        <f t="shared" si="77"/>
        <v>2.1093946108575068E-2</v>
      </c>
      <c r="AU74" s="132">
        <f t="shared" si="78"/>
        <v>1.1492687733611673E-2</v>
      </c>
      <c r="AV74" s="132">
        <f t="shared" si="79"/>
        <v>3.1944943152888428E-3</v>
      </c>
    </row>
    <row r="75" spans="1:48">
      <c r="A75" s="142" t="s">
        <v>290</v>
      </c>
      <c r="B75" s="142">
        <f t="shared" si="80"/>
        <v>70</v>
      </c>
      <c r="C75" s="19">
        <f>'[12]Russia, 1905'!$H72</f>
        <v>2.6881217357990081</v>
      </c>
      <c r="D75" s="19">
        <f>'[12]Russia, 1905'!$I72</f>
        <v>0.94434869929358378</v>
      </c>
      <c r="E75" s="19">
        <f>'[12]Russia, 1956'!$H72</f>
        <v>2.1096169765351132</v>
      </c>
      <c r="F75" s="19">
        <f>'[12]Russia, 1956'!$I72</f>
        <v>1.4324270789355054</v>
      </c>
      <c r="G75" s="178">
        <f>'[13]Russia, 1976'!H72</f>
        <v>3.6668743511432633</v>
      </c>
      <c r="H75" s="178">
        <f>'[13]Russia, 1976'!I72</f>
        <v>2.6587784560275054</v>
      </c>
      <c r="I75" s="178">
        <f>'[13]Russia, 1980'!H72</f>
        <v>4.1051853822018485</v>
      </c>
      <c r="J75" s="178">
        <f>'[13]Russia, 1980'!I72</f>
        <v>3.0155927748720774</v>
      </c>
      <c r="K75" s="19">
        <f>'[12]Russia, 1989'!$H72</f>
        <v>5.8900701021660282</v>
      </c>
      <c r="L75" s="19">
        <f>'[12]Russia, 1989'!$I72</f>
        <v>4.0065958942005011</v>
      </c>
      <c r="M75" s="19">
        <f>'[12]Russia, 2015'!$H72</f>
        <v>1099919.6411695506</v>
      </c>
      <c r="N75" s="19">
        <f>'[12]Russia, 2015'!$I72</f>
        <v>426669.13268731197</v>
      </c>
      <c r="O75" s="183">
        <f t="shared" si="55"/>
        <v>0.93267899602398607</v>
      </c>
      <c r="P75" s="27">
        <f t="shared" si="56"/>
        <v>0.41076773536043287</v>
      </c>
      <c r="Q75" s="27">
        <f t="shared" si="57"/>
        <v>0.10213531048397417</v>
      </c>
      <c r="R75" s="132">
        <f t="shared" si="81"/>
        <v>2.4704181430819316E-2</v>
      </c>
      <c r="S75" s="132">
        <f t="shared" si="58"/>
        <v>1.2827278235816308E-2</v>
      </c>
      <c r="T75" s="132">
        <f t="shared" si="82"/>
        <v>3.6083273387410575E-3</v>
      </c>
      <c r="U75" s="183">
        <f t="shared" si="59"/>
        <v>7.8907109310357786</v>
      </c>
      <c r="V75" s="27">
        <f t="shared" si="60"/>
        <v>8.1599772478642283</v>
      </c>
      <c r="W75" s="27">
        <f t="shared" si="49"/>
        <v>8.8171020103611628</v>
      </c>
      <c r="X75" s="132">
        <f t="shared" si="61"/>
        <v>1.9014788996323029E-2</v>
      </c>
      <c r="Y75" s="132">
        <f t="shared" si="62"/>
        <v>1.927692630139255E-2</v>
      </c>
      <c r="Z75" s="132">
        <f t="shared" si="63"/>
        <v>1.9885882466314397E-2</v>
      </c>
      <c r="AA75" s="183">
        <f t="shared" si="50"/>
        <v>0.82576511084772886</v>
      </c>
      <c r="AB75" s="27">
        <f t="shared" si="51"/>
        <v>1.2525261859802421</v>
      </c>
      <c r="AC75" s="27">
        <f t="shared" si="52"/>
        <v>1.1328333882176693</v>
      </c>
      <c r="AD75" s="27">
        <f t="shared" si="64"/>
        <v>0.88500441763428106</v>
      </c>
      <c r="AE75" s="27">
        <f t="shared" si="65"/>
        <v>1.228829739267483</v>
      </c>
      <c r="AF75" s="27">
        <f t="shared" si="66"/>
        <v>1.8400897613025395</v>
      </c>
      <c r="AG75" s="27">
        <f t="shared" si="53"/>
        <v>3.3078676367349811</v>
      </c>
      <c r="AH75" s="132">
        <f t="shared" si="67"/>
        <v>1.4414991563968194E-2</v>
      </c>
      <c r="AI75" s="132">
        <f t="shared" si="68"/>
        <v>1.881473026016578E-2</v>
      </c>
      <c r="AJ75" s="132">
        <f t="shared" si="69"/>
        <v>2.6422381481617796E-2</v>
      </c>
      <c r="AK75" s="183">
        <f t="shared" si="70"/>
        <v>1.0639533129735961</v>
      </c>
      <c r="AL75" s="27">
        <f t="shared" si="71"/>
        <v>1.2861609910823812</v>
      </c>
      <c r="AM75" s="27">
        <f t="shared" si="54"/>
        <v>1.0676928997792405</v>
      </c>
      <c r="AN75" s="132">
        <f t="shared" si="72"/>
        <v>2.2201136967758162E-2</v>
      </c>
      <c r="AO75" s="132">
        <f t="shared" si="73"/>
        <v>2.5373347265947865E-2</v>
      </c>
      <c r="AP75" s="132">
        <f t="shared" si="74"/>
        <v>2.2257211406859101E-2</v>
      </c>
      <c r="AQ75" s="183">
        <f t="shared" si="37"/>
        <v>1.1442882640751533</v>
      </c>
      <c r="AR75" s="27">
        <f t="shared" si="75"/>
        <v>0.50889462276698261</v>
      </c>
      <c r="AS75" s="27">
        <f t="shared" si="76"/>
        <v>0.13233130992829834</v>
      </c>
      <c r="AT75" s="132">
        <f t="shared" si="77"/>
        <v>2.1415185418975691E-2</v>
      </c>
      <c r="AU75" s="132">
        <f t="shared" si="78"/>
        <v>1.1492687733611673E-2</v>
      </c>
      <c r="AV75" s="132">
        <f t="shared" si="79"/>
        <v>3.4581493594556534E-3</v>
      </c>
    </row>
    <row r="76" spans="1:48">
      <c r="A76" s="142" t="s">
        <v>291</v>
      </c>
      <c r="B76" s="142">
        <f t="shared" si="80"/>
        <v>71</v>
      </c>
      <c r="C76" s="19">
        <f>'[12]Russia, 1905'!$H73</f>
        <v>2.7482518405060912</v>
      </c>
      <c r="D76" s="19">
        <f>'[12]Russia, 1905'!$I73</f>
        <v>0.96902772515941626</v>
      </c>
      <c r="E76" s="19">
        <f>'[12]Russia, 1956'!$H73</f>
        <v>2.1329683523144096</v>
      </c>
      <c r="F76" s="19">
        <f>'[12]Russia, 1956'!$I73</f>
        <v>1.4592785116225682</v>
      </c>
      <c r="G76" s="178">
        <f>'[13]Russia, 1976'!H73</f>
        <v>3.7016362785610482</v>
      </c>
      <c r="H76" s="178">
        <f>'[13]Russia, 1976'!I73</f>
        <v>2.6895600001468125</v>
      </c>
      <c r="I76" s="178">
        <f>'[13]Russia, 1980'!H73</f>
        <v>4.1427575410752882</v>
      </c>
      <c r="J76" s="178">
        <f>'[13]Russia, 1980'!I73</f>
        <v>3.0532024889007823</v>
      </c>
      <c r="K76" s="19">
        <f>'[12]Russia, 1989'!$H73</f>
        <v>5.9550174886475977</v>
      </c>
      <c r="L76" s="19">
        <f>'[12]Russia, 1989'!$I73</f>
        <v>4.0604764131819469</v>
      </c>
      <c r="M76" s="19">
        <f>'[12]Russia, 2015'!$H73</f>
        <v>1123135.1759448003</v>
      </c>
      <c r="N76" s="19">
        <f>'[12]Russia, 2015'!$I73</f>
        <v>436661.47670569079</v>
      </c>
      <c r="O76" s="183">
        <f t="shared" si="55"/>
        <v>0.95194789870104302</v>
      </c>
      <c r="P76" s="27">
        <f t="shared" si="56"/>
        <v>0.41076773536043287</v>
      </c>
      <c r="Q76" s="27">
        <f t="shared" si="57"/>
        <v>0.11297938520027251</v>
      </c>
      <c r="R76" s="132">
        <f t="shared" si="81"/>
        <v>2.5080760139424285E-2</v>
      </c>
      <c r="S76" s="132">
        <f t="shared" si="58"/>
        <v>1.2827278235816308E-2</v>
      </c>
      <c r="T76" s="132">
        <f t="shared" si="82"/>
        <v>3.9723337114079271E-3</v>
      </c>
      <c r="U76" s="183">
        <f t="shared" si="59"/>
        <v>7.8797342201518052</v>
      </c>
      <c r="V76" s="27">
        <f t="shared" si="60"/>
        <v>8.1599772478642283</v>
      </c>
      <c r="W76" s="27">
        <f t="shared" si="49"/>
        <v>8.7911373171128897</v>
      </c>
      <c r="X76" s="132">
        <f t="shared" si="61"/>
        <v>1.9003936637260077E-2</v>
      </c>
      <c r="Y76" s="132">
        <f t="shared" si="62"/>
        <v>1.927692630139255E-2</v>
      </c>
      <c r="Z76" s="132">
        <f t="shared" si="63"/>
        <v>1.9862598150563349E-2</v>
      </c>
      <c r="AA76" s="183">
        <f t="shared" si="50"/>
        <v>0.84734514642670267</v>
      </c>
      <c r="AB76" s="27">
        <f t="shared" si="51"/>
        <v>1.2760053026949481</v>
      </c>
      <c r="AC76" s="27">
        <f t="shared" si="52"/>
        <v>1.148067679992647</v>
      </c>
      <c r="AD76" s="27">
        <f t="shared" si="64"/>
        <v>0.90573070862019966</v>
      </c>
      <c r="AE76" s="27">
        <f t="shared" si="65"/>
        <v>1.2041954369445933</v>
      </c>
      <c r="AF76" s="27">
        <f t="shared" si="66"/>
        <v>1.8400897613025395</v>
      </c>
      <c r="AG76" s="27">
        <f t="shared" si="53"/>
        <v>3.2768517773827259</v>
      </c>
      <c r="AH76" s="132">
        <f t="shared" si="67"/>
        <v>1.4213684473734389E-2</v>
      </c>
      <c r="AI76" s="132">
        <f t="shared" si="68"/>
        <v>1.881473026016578E-2</v>
      </c>
      <c r="AJ76" s="132">
        <f t="shared" si="69"/>
        <v>2.6289947429854355E-2</v>
      </c>
      <c r="AK76" s="183">
        <f t="shared" si="70"/>
        <v>1.0638667138031921</v>
      </c>
      <c r="AL76" s="27">
        <f t="shared" si="71"/>
        <v>1.2861609910823812</v>
      </c>
      <c r="AM76" s="27">
        <f t="shared" si="54"/>
        <v>1.0569409387079278</v>
      </c>
      <c r="AN76" s="132">
        <f t="shared" si="72"/>
        <v>2.2199837261777766E-2</v>
      </c>
      <c r="AO76" s="132">
        <f t="shared" si="73"/>
        <v>2.5373347265947865E-2</v>
      </c>
      <c r="AP76" s="132">
        <f t="shared" si="74"/>
        <v>2.2095721568628601E-2</v>
      </c>
      <c r="AQ76" s="183">
        <f t="shared" si="37"/>
        <v>1.1696890537761311</v>
      </c>
      <c r="AR76" s="27">
        <f t="shared" si="75"/>
        <v>0.50889462276698261</v>
      </c>
      <c r="AS76" s="27">
        <f t="shared" si="76"/>
        <v>0.14457500218883435</v>
      </c>
      <c r="AT76" s="132">
        <f t="shared" si="77"/>
        <v>2.1749361390930533E-2</v>
      </c>
      <c r="AU76" s="132">
        <f t="shared" si="78"/>
        <v>1.1492687733611673E-2</v>
      </c>
      <c r="AV76" s="132">
        <f t="shared" si="79"/>
        <v>3.7579710595874172E-3</v>
      </c>
    </row>
    <row r="77" spans="1:48">
      <c r="A77" s="142" t="s">
        <v>292</v>
      </c>
      <c r="B77" s="142">
        <f t="shared" si="80"/>
        <v>72</v>
      </c>
      <c r="C77" s="19">
        <f>'[12]Russia, 1905'!$H74</f>
        <v>2.8117955589113297</v>
      </c>
      <c r="D77" s="19">
        <f>'[12]Russia, 1905'!$I74</f>
        <v>0.99477939356788003</v>
      </c>
      <c r="E77" s="19">
        <f>'[12]Russia, 1956'!$H74</f>
        <v>2.1570287037676894</v>
      </c>
      <c r="F77" s="19">
        <f>'[12]Russia, 1956'!$I74</f>
        <v>1.4848806532825056</v>
      </c>
      <c r="G77" s="178">
        <f>'[13]Russia, 1976'!H74</f>
        <v>3.7377818599329853</v>
      </c>
      <c r="H77" s="178">
        <f>'[13]Russia, 1976'!I74</f>
        <v>2.721003448533184</v>
      </c>
      <c r="I77" s="178">
        <f>'[13]Russia, 1980'!H74</f>
        <v>4.1816702215100916</v>
      </c>
      <c r="J77" s="178">
        <f>'[13]Russia, 1980'!I74</f>
        <v>3.0913600972128128</v>
      </c>
      <c r="K77" s="19">
        <f>'[12]Russia, 1989'!$H74</f>
        <v>6.0226796699142282</v>
      </c>
      <c r="L77" s="19">
        <f>'[12]Russia, 1989'!$I74</f>
        <v>4.1157892031171039</v>
      </c>
      <c r="M77" s="19">
        <f>'[12]Russia, 2015'!$H74</f>
        <v>1147652.0937747683</v>
      </c>
      <c r="N77" s="19">
        <f>'[12]Russia, 2015'!$I74</f>
        <v>447368.24477814342</v>
      </c>
      <c r="O77" s="183">
        <f t="shared" si="55"/>
        <v>0.97214899123305054</v>
      </c>
      <c r="P77" s="27">
        <f t="shared" si="56"/>
        <v>0.41076773536043287</v>
      </c>
      <c r="Q77" s="27">
        <f t="shared" si="57"/>
        <v>0.12494493158702258</v>
      </c>
      <c r="R77" s="132">
        <f t="shared" si="81"/>
        <v>2.5471732534207758E-2</v>
      </c>
      <c r="S77" s="132">
        <f t="shared" si="58"/>
        <v>1.2827278235816308E-2</v>
      </c>
      <c r="T77" s="132">
        <f t="shared" si="82"/>
        <v>4.3700425659416453E-3</v>
      </c>
      <c r="U77" s="183">
        <f t="shared" si="59"/>
        <v>7.8685164914894141</v>
      </c>
      <c r="V77" s="27">
        <f t="shared" si="60"/>
        <v>8.1599772478642283</v>
      </c>
      <c r="W77" s="27">
        <f t="shared" si="49"/>
        <v>8.7715360461605822</v>
      </c>
      <c r="X77" s="132">
        <f t="shared" si="61"/>
        <v>1.8992832241394364E-2</v>
      </c>
      <c r="Y77" s="132">
        <f t="shared" si="62"/>
        <v>1.927692630139255E-2</v>
      </c>
      <c r="Z77" s="132">
        <f t="shared" si="63"/>
        <v>1.9844979765648363E-2</v>
      </c>
      <c r="AA77" s="183">
        <f t="shared" si="50"/>
        <v>0.8698631308679754</v>
      </c>
      <c r="AB77" s="27">
        <f t="shared" si="51"/>
        <v>1.2983920289149506</v>
      </c>
      <c r="AC77" s="27">
        <f t="shared" si="52"/>
        <v>1.163706935083163</v>
      </c>
      <c r="AD77" s="27">
        <f t="shared" si="64"/>
        <v>0.92793887020673393</v>
      </c>
      <c r="AE77" s="27">
        <f t="shared" si="65"/>
        <v>1.1786847748512321</v>
      </c>
      <c r="AF77" s="27">
        <f t="shared" si="66"/>
        <v>1.8400897613025395</v>
      </c>
      <c r="AG77" s="27">
        <f t="shared" si="53"/>
        <v>3.2392300312793294</v>
      </c>
      <c r="AH77" s="132">
        <f t="shared" si="67"/>
        <v>1.400287344434803E-2</v>
      </c>
      <c r="AI77" s="132">
        <f t="shared" si="68"/>
        <v>1.881473026016578E-2</v>
      </c>
      <c r="AJ77" s="132">
        <f t="shared" si="69"/>
        <v>2.6128035170912334E-2</v>
      </c>
      <c r="AK77" s="183">
        <f t="shared" si="70"/>
        <v>1.0640340510487549</v>
      </c>
      <c r="AL77" s="27">
        <f t="shared" si="71"/>
        <v>1.2861609910823812</v>
      </c>
      <c r="AM77" s="27">
        <f t="shared" si="54"/>
        <v>1.0490124252090824</v>
      </c>
      <c r="AN77" s="132">
        <f t="shared" si="72"/>
        <v>2.2202348661054305E-2</v>
      </c>
      <c r="AO77" s="132">
        <f t="shared" si="73"/>
        <v>2.5373347265947865E-2</v>
      </c>
      <c r="AP77" s="132">
        <f t="shared" si="74"/>
        <v>2.1976113490745242E-2</v>
      </c>
      <c r="AQ77" s="183">
        <f t="shared" si="37"/>
        <v>1.1964203478004811</v>
      </c>
      <c r="AR77" s="27">
        <f t="shared" si="75"/>
        <v>0.50889462276698261</v>
      </c>
      <c r="AS77" s="27">
        <f t="shared" si="76"/>
        <v>0.15816528178984468</v>
      </c>
      <c r="AT77" s="132">
        <f t="shared" si="77"/>
        <v>2.2096958798080379E-2</v>
      </c>
      <c r="AU77" s="132">
        <f t="shared" si="78"/>
        <v>1.1492687733611673E-2</v>
      </c>
      <c r="AV77" s="132">
        <f t="shared" si="79"/>
        <v>4.087137975210986E-3</v>
      </c>
    </row>
    <row r="78" spans="1:48">
      <c r="A78" s="142" t="s">
        <v>293</v>
      </c>
      <c r="B78" s="142">
        <f t="shared" si="80"/>
        <v>73</v>
      </c>
      <c r="C78" s="19">
        <f>'[12]Russia, 1905'!$H75</f>
        <v>2.8790924539240503</v>
      </c>
      <c r="D78" s="19">
        <f>'[12]Russia, 1905'!$I75</f>
        <v>1.0222731290120677</v>
      </c>
      <c r="E78" s="19">
        <f>'[12]Russia, 1956'!$H75</f>
        <v>2.1819230760078812</v>
      </c>
      <c r="F78" s="19">
        <f>'[12]Russia, 1956'!$I75</f>
        <v>1.5092099877916303</v>
      </c>
      <c r="G78" s="178">
        <f>'[13]Russia, 1976'!H75</f>
        <v>3.775440319614459</v>
      </c>
      <c r="H78" s="178">
        <f>'[13]Russia, 1976'!I75</f>
        <v>2.7533639358621169</v>
      </c>
      <c r="I78" s="178">
        <f>'[13]Russia, 1980'!H75</f>
        <v>4.2220520779655457</v>
      </c>
      <c r="J78" s="178">
        <f>'[13]Russia, 1980'!I75</f>
        <v>3.130508454729672</v>
      </c>
      <c r="K78" s="19">
        <f>'[12]Russia, 1989'!$H75</f>
        <v>6.0933052427585661</v>
      </c>
      <c r="L78" s="19">
        <f>'[12]Russia, 1989'!$I75</f>
        <v>4.1728769037616154</v>
      </c>
      <c r="M78" s="19">
        <f>'[12]Russia, 2015'!$H75</f>
        <v>1173588.5326264952</v>
      </c>
      <c r="N78" s="19">
        <f>'[12]Russia, 2015'!$I75</f>
        <v>458711.13851560617</v>
      </c>
      <c r="O78" s="183">
        <f t="shared" si="55"/>
        <v>0.99334355357470483</v>
      </c>
      <c r="P78" s="27">
        <f t="shared" si="56"/>
        <v>0.41076773536043287</v>
      </c>
      <c r="Q78" s="27">
        <f t="shared" si="57"/>
        <v>0.13768739291723486</v>
      </c>
      <c r="R78" s="132">
        <f t="shared" si="81"/>
        <v>2.5877808559451765E-2</v>
      </c>
      <c r="S78" s="132">
        <f t="shared" si="58"/>
        <v>1.2827278235816308E-2</v>
      </c>
      <c r="T78" s="132">
        <f t="shared" si="82"/>
        <v>4.7891202163274915E-3</v>
      </c>
      <c r="U78" s="183">
        <f t="shared" si="59"/>
        <v>7.8569605706007373</v>
      </c>
      <c r="V78" s="27">
        <f t="shared" si="60"/>
        <v>8.1599772478642283</v>
      </c>
      <c r="W78" s="27">
        <f t="shared" si="49"/>
        <v>8.749824669062086</v>
      </c>
      <c r="X78" s="132">
        <f t="shared" si="61"/>
        <v>1.8981378499724144E-2</v>
      </c>
      <c r="Y78" s="132">
        <f t="shared" si="62"/>
        <v>1.927692630139255E-2</v>
      </c>
      <c r="Z78" s="132">
        <f t="shared" si="63"/>
        <v>1.9825423790886365E-2</v>
      </c>
      <c r="AA78" s="183">
        <f t="shared" si="50"/>
        <v>0.8939044278101651</v>
      </c>
      <c r="AB78" s="27">
        <f t="shared" si="51"/>
        <v>1.3196658019455452</v>
      </c>
      <c r="AC78" s="27">
        <f t="shared" si="52"/>
        <v>1.1798480321776539</v>
      </c>
      <c r="AD78" s="27">
        <f t="shared" si="64"/>
        <v>0.95146649453517951</v>
      </c>
      <c r="AE78" s="27">
        <f t="shared" si="65"/>
        <v>1.1523160236457377</v>
      </c>
      <c r="AF78" s="27">
        <f t="shared" si="66"/>
        <v>1.8400897613025395</v>
      </c>
      <c r="AG78" s="27">
        <f t="shared" si="53"/>
        <v>3.1928076602419395</v>
      </c>
      <c r="AH78" s="132">
        <f t="shared" si="67"/>
        <v>1.3782407962061427E-2</v>
      </c>
      <c r="AI78" s="132">
        <f t="shared" si="68"/>
        <v>1.881473026016578E-2</v>
      </c>
      <c r="AJ78" s="132">
        <f t="shared" si="69"/>
        <v>2.5926291465620865E-2</v>
      </c>
      <c r="AK78" s="183">
        <f t="shared" si="70"/>
        <v>1.0644126725643082</v>
      </c>
      <c r="AL78" s="27">
        <f t="shared" si="71"/>
        <v>1.2861609910823812</v>
      </c>
      <c r="AM78" s="27">
        <f t="shared" si="54"/>
        <v>1.0439436580028651</v>
      </c>
      <c r="AN78" s="132">
        <f t="shared" si="72"/>
        <v>2.2208030288376923E-2</v>
      </c>
      <c r="AO78" s="132">
        <f t="shared" si="73"/>
        <v>2.5373347265947865E-2</v>
      </c>
      <c r="AP78" s="132">
        <f t="shared" si="74"/>
        <v>2.1899411614762387E-2</v>
      </c>
      <c r="AQ78" s="183">
        <f t="shared" si="37"/>
        <v>1.2245760462751729</v>
      </c>
      <c r="AR78" s="27">
        <f t="shared" si="75"/>
        <v>0.50889462276698261</v>
      </c>
      <c r="AS78" s="27">
        <f t="shared" si="76"/>
        <v>0.17267965347801972</v>
      </c>
      <c r="AT78" s="132">
        <f t="shared" si="77"/>
        <v>2.2458658741121962E-2</v>
      </c>
      <c r="AU78" s="132">
        <f t="shared" si="78"/>
        <v>1.1492687733611673E-2</v>
      </c>
      <c r="AV78" s="132">
        <f t="shared" si="79"/>
        <v>4.4345657188633592E-3</v>
      </c>
    </row>
    <row r="79" spans="1:48">
      <c r="A79" s="142" t="s">
        <v>294</v>
      </c>
      <c r="B79" s="142">
        <f t="shared" si="80"/>
        <v>74</v>
      </c>
      <c r="C79" s="19">
        <f>'[12]Russia, 1905'!$H76</f>
        <v>2.9505085818052805</v>
      </c>
      <c r="D79" s="19">
        <f>'[12]Russia, 1905'!$I76</f>
        <v>1.051647041254484</v>
      </c>
      <c r="E79" s="19">
        <f>'[12]Russia, 1956'!$H76</f>
        <v>2.2077966563238913</v>
      </c>
      <c r="F79" s="19">
        <f>'[12]Russia, 1956'!$I76</f>
        <v>1.5326000907446435</v>
      </c>
      <c r="G79" s="178">
        <f>'[13]Russia, 1976'!H76</f>
        <v>3.8147509497587797</v>
      </c>
      <c r="H79" s="178">
        <f>'[13]Russia, 1976'!I76</f>
        <v>2.7869142040999177</v>
      </c>
      <c r="I79" s="178">
        <f>'[13]Russia, 1980'!H76</f>
        <v>4.2640345250130798</v>
      </c>
      <c r="J79" s="178">
        <f>'[13]Russia, 1980'!I76</f>
        <v>3.1710859942552494</v>
      </c>
      <c r="K79" s="19">
        <f>'[12]Russia, 1989'!$H76</f>
        <v>6.167167871181527</v>
      </c>
      <c r="L79" s="19">
        <f>'[12]Russia, 1989'!$I76</f>
        <v>4.2319942801686432</v>
      </c>
      <c r="M79" s="19">
        <f>'[12]Russia, 2015'!$H76</f>
        <v>1201083.8170153755</v>
      </c>
      <c r="N79" s="19">
        <f>'[12]Russia, 2015'!$I76</f>
        <v>470577.02430003113</v>
      </c>
      <c r="O79" s="183">
        <f t="shared" si="55"/>
        <v>1.0156112728220132</v>
      </c>
      <c r="P79" s="27">
        <f t="shared" si="56"/>
        <v>0.41076773536043287</v>
      </c>
      <c r="Q79" s="27">
        <f t="shared" si="57"/>
        <v>0.1508133210399254</v>
      </c>
      <c r="R79" s="132">
        <f t="shared" si="81"/>
        <v>2.6299991087100683E-2</v>
      </c>
      <c r="S79" s="132">
        <f t="shared" si="58"/>
        <v>1.2827278235816308E-2</v>
      </c>
      <c r="T79" s="132">
        <f t="shared" si="82"/>
        <v>5.2161096702292298E-3</v>
      </c>
      <c r="U79" s="183">
        <f t="shared" si="59"/>
        <v>7.8450623483841273</v>
      </c>
      <c r="V79" s="27">
        <f t="shared" si="60"/>
        <v>8.1599772478642283</v>
      </c>
      <c r="W79" s="27">
        <f t="shared" si="49"/>
        <v>8.722661819697219</v>
      </c>
      <c r="X79" s="132">
        <f t="shared" si="61"/>
        <v>1.8969569993034563E-2</v>
      </c>
      <c r="Y79" s="132">
        <f t="shared" si="62"/>
        <v>1.927692630139255E-2</v>
      </c>
      <c r="Z79" s="132">
        <f t="shared" si="63"/>
        <v>1.9800896656299471E-2</v>
      </c>
      <c r="AA79" s="183">
        <f t="shared" si="50"/>
        <v>0.91958980432101856</v>
      </c>
      <c r="AB79" s="27">
        <f t="shared" si="51"/>
        <v>1.3401183030691588</v>
      </c>
      <c r="AC79" s="27">
        <f t="shared" si="52"/>
        <v>1.1965630040855149</v>
      </c>
      <c r="AD79" s="27">
        <f t="shared" si="64"/>
        <v>0.97607891791865387</v>
      </c>
      <c r="AE79" s="27">
        <f t="shared" si="65"/>
        <v>1.1251246258000949</v>
      </c>
      <c r="AF79" s="27">
        <f t="shared" si="66"/>
        <v>1.8400897613025395</v>
      </c>
      <c r="AG79" s="27">
        <f t="shared" si="53"/>
        <v>3.1388630600260541</v>
      </c>
      <c r="AH79" s="132">
        <f t="shared" si="67"/>
        <v>1.3552268649227983E-2</v>
      </c>
      <c r="AI79" s="132">
        <f t="shared" si="68"/>
        <v>1.881473026016578E-2</v>
      </c>
      <c r="AJ79" s="132">
        <f t="shared" si="69"/>
        <v>2.5689083173826566E-2</v>
      </c>
      <c r="AK79" s="183">
        <f t="shared" si="70"/>
        <v>1.0649508359988782</v>
      </c>
      <c r="AL79" s="27">
        <f t="shared" si="71"/>
        <v>1.2861609910823812</v>
      </c>
      <c r="AM79" s="27">
        <f t="shared" si="54"/>
        <v>1.041264310059558</v>
      </c>
      <c r="AN79" s="132">
        <f t="shared" si="72"/>
        <v>2.2216104276989501E-2</v>
      </c>
      <c r="AO79" s="132">
        <f t="shared" si="73"/>
        <v>2.5373347265947865E-2</v>
      </c>
      <c r="AP79" s="132">
        <f t="shared" si="74"/>
        <v>2.1858792488184342E-2</v>
      </c>
      <c r="AQ79" s="183">
        <f t="shared" si="37"/>
        <v>1.2542785997518999</v>
      </c>
      <c r="AR79" s="27">
        <f t="shared" si="75"/>
        <v>0.50889462276698261</v>
      </c>
      <c r="AS79" s="27">
        <f t="shared" si="76"/>
        <v>0.18762049807972803</v>
      </c>
      <c r="AT79" s="132">
        <f t="shared" si="77"/>
        <v>2.2835437528496261E-2</v>
      </c>
      <c r="AU79" s="132">
        <f t="shared" si="78"/>
        <v>1.1492687733611673E-2</v>
      </c>
      <c r="AV79" s="132">
        <f t="shared" si="79"/>
        <v>4.7878621312116287E-3</v>
      </c>
    </row>
    <row r="80" spans="1:48">
      <c r="A80" s="142" t="s">
        <v>295</v>
      </c>
      <c r="B80" s="142">
        <f t="shared" si="80"/>
        <v>75</v>
      </c>
      <c r="C80" s="19">
        <f>'[12]Russia, 1905'!$H77</f>
        <v>3.0264630434273125</v>
      </c>
      <c r="D80" s="19">
        <f>'[12]Russia, 1905'!$I77</f>
        <v>1.0821861278840694</v>
      </c>
      <c r="E80" s="19">
        <f>'[12]Russia, 1956'!$H77</f>
        <v>2.2348045189470609</v>
      </c>
      <c r="F80" s="19">
        <f>'[12]Russia, 1956'!$I77</f>
        <v>1.5554652438242396</v>
      </c>
      <c r="G80" s="178">
        <f>'[13]Russia, 1976'!H77</f>
        <v>3.8558644195851346</v>
      </c>
      <c r="H80" s="178">
        <f>'[13]Russia, 1976'!I77</f>
        <v>2.8219570775829137</v>
      </c>
      <c r="I80" s="178">
        <f>'[13]Russia, 1980'!H77</f>
        <v>4.307752466243393</v>
      </c>
      <c r="J80" s="178">
        <f>'[13]Russia, 1980'!I77</f>
        <v>3.2135247044647679</v>
      </c>
      <c r="K80" s="19">
        <f>'[12]Russia, 1989'!$H77</f>
        <v>6.244574814822041</v>
      </c>
      <c r="L80" s="19">
        <f>'[12]Russia, 1989'!$I77</f>
        <v>4.2932836838558064</v>
      </c>
      <c r="M80" s="19">
        <f>'[12]Russia, 2015'!$H77</f>
        <v>1230304.0887239894</v>
      </c>
      <c r="N80" s="19">
        <f>'[12]Russia, 2015'!$I77</f>
        <v>482880.55739195773</v>
      </c>
      <c r="O80" s="183">
        <f t="shared" si="55"/>
        <v>1.0390544701186912</v>
      </c>
      <c r="P80" s="27">
        <f t="shared" si="56"/>
        <v>0.41076773536043287</v>
      </c>
      <c r="Q80" s="27">
        <f t="shared" si="57"/>
        <v>0.16404391979680844</v>
      </c>
      <c r="R80" s="132">
        <f t="shared" si="81"/>
        <v>2.6739634109700372E-2</v>
      </c>
      <c r="S80" s="132">
        <f t="shared" si="58"/>
        <v>1.2827278235816308E-2</v>
      </c>
      <c r="T80" s="132">
        <f t="shared" si="82"/>
        <v>5.6417841606060115E-3</v>
      </c>
      <c r="U80" s="183">
        <f t="shared" si="59"/>
        <v>7.8328642825340626</v>
      </c>
      <c r="V80" s="27">
        <f t="shared" si="60"/>
        <v>8.1599772478642283</v>
      </c>
      <c r="W80" s="27">
        <f t="shared" si="49"/>
        <v>8.6953216580622907</v>
      </c>
      <c r="X80" s="132">
        <f t="shared" si="61"/>
        <v>1.8957447544386774E-2</v>
      </c>
      <c r="Y80" s="132">
        <f t="shared" si="62"/>
        <v>1.927692630139255E-2</v>
      </c>
      <c r="Z80" s="132">
        <f t="shared" si="63"/>
        <v>1.9776140719681479E-2</v>
      </c>
      <c r="AA80" s="183">
        <f t="shared" si="50"/>
        <v>0.94629404214623325</v>
      </c>
      <c r="AB80" s="27">
        <f t="shared" si="51"/>
        <v>1.3601117836447449</v>
      </c>
      <c r="AC80" s="27">
        <f t="shared" si="52"/>
        <v>1.2138920995755964</v>
      </c>
      <c r="AD80" s="27">
        <f t="shared" si="64"/>
        <v>1.0015991168378582</v>
      </c>
      <c r="AE80" s="27">
        <f t="shared" si="65"/>
        <v>1.0971349621455078</v>
      </c>
      <c r="AF80" s="27">
        <f t="shared" si="66"/>
        <v>1.8400897613025395</v>
      </c>
      <c r="AG80" s="27">
        <f t="shared" si="53"/>
        <v>3.0820710888079761</v>
      </c>
      <c r="AH80" s="132">
        <f t="shared" si="67"/>
        <v>1.3312332425323037E-2</v>
      </c>
      <c r="AI80" s="132">
        <f t="shared" si="68"/>
        <v>1.881473026016578E-2</v>
      </c>
      <c r="AJ80" s="132">
        <f t="shared" si="69"/>
        <v>2.5436050380693187E-2</v>
      </c>
      <c r="AK80" s="183">
        <f t="shared" si="70"/>
        <v>1.0656005925479857</v>
      </c>
      <c r="AL80" s="27">
        <f t="shared" si="71"/>
        <v>1.2861609910823812</v>
      </c>
      <c r="AM80" s="27">
        <f t="shared" si="54"/>
        <v>1.0403857968174735</v>
      </c>
      <c r="AN80" s="132">
        <f t="shared" si="72"/>
        <v>2.2225849762497418E-2</v>
      </c>
      <c r="AO80" s="132">
        <f t="shared" si="73"/>
        <v>2.5373347265947865E-2</v>
      </c>
      <c r="AP80" s="132">
        <f t="shared" si="74"/>
        <v>2.184546290235545E-2</v>
      </c>
      <c r="AQ80" s="183">
        <f t="shared" ref="AQ80:AQ133" si="83">((M80/I80)/($M$5/$I$5))*(1+$AQ$5)-1</f>
        <v>1.2856867606745839</v>
      </c>
      <c r="AR80" s="27">
        <f t="shared" si="75"/>
        <v>0.50889462276698261</v>
      </c>
      <c r="AS80" s="27">
        <f t="shared" si="76"/>
        <v>0.20257746564673096</v>
      </c>
      <c r="AT80" s="132">
        <f t="shared" si="77"/>
        <v>2.3228637629616911E-2</v>
      </c>
      <c r="AU80" s="132">
        <f t="shared" si="78"/>
        <v>1.1492687733611673E-2</v>
      </c>
      <c r="AV80" s="132">
        <f t="shared" si="79"/>
        <v>5.137237848765297E-3</v>
      </c>
    </row>
    <row r="81" spans="1:48">
      <c r="A81" s="142" t="s">
        <v>296</v>
      </c>
      <c r="B81" s="142">
        <f t="shared" si="80"/>
        <v>76</v>
      </c>
      <c r="C81" s="19">
        <f>'[12]Russia, 1905'!$H78</f>
        <v>3.1074745815749476</v>
      </c>
      <c r="D81" s="19">
        <f>'[12]Russia, 1905'!$I78</f>
        <v>1.1118336671913245</v>
      </c>
      <c r="E81" s="19">
        <f>'[12]Russia, 1956'!$H78</f>
        <v>2.2631103220771784</v>
      </c>
      <c r="F81" s="19">
        <f>'[12]Russia, 1956'!$I78</f>
        <v>1.5782708289867133</v>
      </c>
      <c r="G81" s="178">
        <f>'[13]Russia, 1976'!H78</f>
        <v>3.8989438921685609</v>
      </c>
      <c r="H81" s="178">
        <f>'[13]Russia, 1976'!I78</f>
        <v>2.8588076297788909</v>
      </c>
      <c r="I81" s="178">
        <f>'[13]Russia, 1980'!H78</f>
        <v>4.3533452896508358</v>
      </c>
      <c r="J81" s="178">
        <f>'[13]Russia, 1980'!I78</f>
        <v>3.2582055402242731</v>
      </c>
      <c r="K81" s="19">
        <f>'[12]Russia, 1989'!$H78</f>
        <v>6.3258786119456349</v>
      </c>
      <c r="L81" s="19">
        <f>'[12]Russia, 1989'!$I78</f>
        <v>4.3566838352823165</v>
      </c>
      <c r="M81" s="19">
        <f>'[12]Russia, 2015'!$H78</f>
        <v>1261446.7358628239</v>
      </c>
      <c r="N81" s="19">
        <f>'[12]Russia, 2015'!$I78</f>
        <v>495504.94630138692</v>
      </c>
      <c r="O81" s="183">
        <f t="shared" si="55"/>
        <v>1.0637985198477713</v>
      </c>
      <c r="P81" s="27">
        <f t="shared" si="56"/>
        <v>0.41076773536043287</v>
      </c>
      <c r="Q81" s="27">
        <f t="shared" si="57"/>
        <v>0.17709410052738694</v>
      </c>
      <c r="R81" s="132">
        <f t="shared" si="81"/>
        <v>2.7198423810577799E-2</v>
      </c>
      <c r="S81" s="132">
        <f t="shared" si="58"/>
        <v>1.2827278235816308E-2</v>
      </c>
      <c r="T81" s="132">
        <f t="shared" si="82"/>
        <v>6.0571140765954823E-3</v>
      </c>
      <c r="U81" s="183">
        <f t="shared" si="59"/>
        <v>7.8203495729310983</v>
      </c>
      <c r="V81" s="27">
        <f t="shared" si="60"/>
        <v>8.1599772478642283</v>
      </c>
      <c r="W81" s="27">
        <f t="shared" si="49"/>
        <v>8.6835062835494004</v>
      </c>
      <c r="X81" s="132">
        <f t="shared" si="61"/>
        <v>1.8944993154218936E-2</v>
      </c>
      <c r="Y81" s="132">
        <f t="shared" si="62"/>
        <v>1.927692630139255E-2</v>
      </c>
      <c r="Z81" s="132">
        <f t="shared" si="63"/>
        <v>1.97654207240201E-2</v>
      </c>
      <c r="AA81" s="183">
        <f t="shared" si="50"/>
        <v>0.97221868587236049</v>
      </c>
      <c r="AB81" s="27">
        <f t="shared" si="51"/>
        <v>1.3800531775367317</v>
      </c>
      <c r="AC81" s="27">
        <f t="shared" si="52"/>
        <v>1.2318179923410655</v>
      </c>
      <c r="AD81" s="27">
        <f t="shared" si="64"/>
        <v>1.0277848403853032</v>
      </c>
      <c r="AE81" s="27">
        <f t="shared" si="65"/>
        <v>1.0683324961797025</v>
      </c>
      <c r="AF81" s="27">
        <f t="shared" si="66"/>
        <v>1.8400897613025395</v>
      </c>
      <c r="AG81" s="27">
        <f t="shared" si="53"/>
        <v>3.0314745607447442</v>
      </c>
      <c r="AH81" s="132">
        <f t="shared" si="67"/>
        <v>1.3062122507403906E-2</v>
      </c>
      <c r="AI81" s="132">
        <f t="shared" si="68"/>
        <v>1.881473026016578E-2</v>
      </c>
      <c r="AJ81" s="132">
        <f t="shared" si="69"/>
        <v>2.5207691528982279E-2</v>
      </c>
      <c r="AK81" s="183">
        <f t="shared" si="70"/>
        <v>1.0663226949647044</v>
      </c>
      <c r="AL81" s="27">
        <f t="shared" si="71"/>
        <v>1.2861609910823812</v>
      </c>
      <c r="AM81" s="27">
        <f t="shared" si="54"/>
        <v>1.0405983537751062</v>
      </c>
      <c r="AN81" s="132">
        <f t="shared" si="72"/>
        <v>2.2236676853019777E-2</v>
      </c>
      <c r="AO81" s="132">
        <f t="shared" si="73"/>
        <v>2.5373347265947865E-2</v>
      </c>
      <c r="AP81" s="132">
        <f t="shared" si="74"/>
        <v>2.1848688516239889E-2</v>
      </c>
      <c r="AQ81" s="183">
        <f t="shared" si="83"/>
        <v>1.3190002074381737</v>
      </c>
      <c r="AR81" s="27">
        <f t="shared" si="75"/>
        <v>0.50889462276698261</v>
      </c>
      <c r="AS81" s="27">
        <f t="shared" si="76"/>
        <v>0.21709506499716702</v>
      </c>
      <c r="AT81" s="132">
        <f t="shared" si="77"/>
        <v>2.3639990467482663E-2</v>
      </c>
      <c r="AU81" s="132">
        <f t="shared" si="78"/>
        <v>1.1492687733611673E-2</v>
      </c>
      <c r="AV81" s="132">
        <f t="shared" si="79"/>
        <v>5.472333402018581E-3</v>
      </c>
    </row>
    <row r="82" spans="1:48">
      <c r="A82" s="142" t="s">
        <v>297</v>
      </c>
      <c r="B82" s="142">
        <f t="shared" si="80"/>
        <v>77</v>
      </c>
      <c r="C82" s="19">
        <f>'[12]Russia, 1905'!$H79</f>
        <v>3.1942415778524964</v>
      </c>
      <c r="D82" s="19">
        <f>'[12]Russia, 1905'!$I79</f>
        <v>1.1374415582034394</v>
      </c>
      <c r="E82" s="19">
        <f>'[12]Russia, 1956'!$H79</f>
        <v>2.2928859522115466</v>
      </c>
      <c r="F82" s="19">
        <f>'[12]Russia, 1956'!$I79</f>
        <v>1.6015367156806972</v>
      </c>
      <c r="G82" s="178">
        <f>'[13]Russia, 1976'!H79</f>
        <v>3.9441672079246333</v>
      </c>
      <c r="H82" s="178">
        <f>'[13]Russia, 1976'!I79</f>
        <v>2.8978076314705894</v>
      </c>
      <c r="I82" s="178">
        <f>'[13]Russia, 1980'!H79</f>
        <v>4.4009600613650335</v>
      </c>
      <c r="J82" s="178">
        <f>'[13]Russia, 1980'!I79</f>
        <v>3.3054373340749112</v>
      </c>
      <c r="K82" s="19">
        <f>'[12]Russia, 1989'!$H79</f>
        <v>6.4114957761483868</v>
      </c>
      <c r="L82" s="19">
        <f>'[12]Russia, 1989'!$I79</f>
        <v>4.421857279807365</v>
      </c>
      <c r="M82" s="19">
        <f>'[12]Russia, 2015'!$H79</f>
        <v>1294748.5528002777</v>
      </c>
      <c r="N82" s="19">
        <f>'[12]Russia, 2015'!$I79</f>
        <v>508378.41208334442</v>
      </c>
      <c r="O82" s="183">
        <f t="shared" si="55"/>
        <v>1.0899952882585113</v>
      </c>
      <c r="P82" s="27">
        <f t="shared" si="56"/>
        <v>0.41076773536043287</v>
      </c>
      <c r="Q82" s="27">
        <f t="shared" si="57"/>
        <v>0.18987574676064001</v>
      </c>
      <c r="R82" s="132">
        <f t="shared" si="81"/>
        <v>2.767841201920862E-2</v>
      </c>
      <c r="S82" s="132">
        <f t="shared" si="58"/>
        <v>1.2827278235816308E-2</v>
      </c>
      <c r="T82" s="132">
        <f t="shared" si="82"/>
        <v>6.459621616016431E-3</v>
      </c>
      <c r="U82" s="183">
        <f t="shared" si="59"/>
        <v>7.8072868451178667</v>
      </c>
      <c r="V82" s="27">
        <f t="shared" si="60"/>
        <v>8.1599772478642283</v>
      </c>
      <c r="W82" s="27">
        <f t="shared" si="49"/>
        <v>8.7114141141011956</v>
      </c>
      <c r="X82" s="132">
        <f t="shared" si="61"/>
        <v>1.8931974687281139E-2</v>
      </c>
      <c r="Y82" s="132">
        <f t="shared" si="62"/>
        <v>1.927692630139255E-2</v>
      </c>
      <c r="Z82" s="132">
        <f t="shared" si="63"/>
        <v>1.9790720463592537E-2</v>
      </c>
      <c r="AA82" s="183">
        <f t="shared" si="50"/>
        <v>0.99461094730716093</v>
      </c>
      <c r="AB82" s="27">
        <f t="shared" si="51"/>
        <v>1.4003970629273375</v>
      </c>
      <c r="AC82" s="27">
        <f t="shared" si="52"/>
        <v>1.2502452697438093</v>
      </c>
      <c r="AD82" s="27">
        <f t="shared" si="64"/>
        <v>1.0544872034447974</v>
      </c>
      <c r="AE82" s="27">
        <f t="shared" si="65"/>
        <v>1.0386229542939063</v>
      </c>
      <c r="AF82" s="27">
        <f t="shared" si="66"/>
        <v>1.8400897613025395</v>
      </c>
      <c r="AG82" s="27">
        <f t="shared" si="53"/>
        <v>2.9988031209049248</v>
      </c>
      <c r="AH82" s="132">
        <f t="shared" si="67"/>
        <v>1.2800421445801513E-2</v>
      </c>
      <c r="AI82" s="132">
        <f t="shared" si="68"/>
        <v>1.881473026016578E-2</v>
      </c>
      <c r="AJ82" s="132">
        <f t="shared" si="69"/>
        <v>2.5058734027314733E-2</v>
      </c>
      <c r="AK82" s="183">
        <f t="shared" si="70"/>
        <v>1.0670925616047797</v>
      </c>
      <c r="AL82" s="27">
        <f t="shared" si="71"/>
        <v>1.2861609910823812</v>
      </c>
      <c r="AM82" s="27">
        <f t="shared" si="54"/>
        <v>1.041036817799919</v>
      </c>
      <c r="AN82" s="132">
        <f t="shared" si="72"/>
        <v>2.2248216072502824E-2</v>
      </c>
      <c r="AO82" s="132">
        <f t="shared" si="73"/>
        <v>2.5373347265947865E-2</v>
      </c>
      <c r="AP82" s="132">
        <f t="shared" si="74"/>
        <v>2.1855341306709963E-2</v>
      </c>
      <c r="AQ82" s="183">
        <f t="shared" si="83"/>
        <v>1.3544690832984831</v>
      </c>
      <c r="AR82" s="27">
        <f t="shared" si="75"/>
        <v>0.50889462276698261</v>
      </c>
      <c r="AS82" s="27">
        <f t="shared" si="76"/>
        <v>0.23087275103948168</v>
      </c>
      <c r="AT82" s="132">
        <f t="shared" si="77"/>
        <v>2.4071691085258529E-2</v>
      </c>
      <c r="AU82" s="132">
        <f t="shared" si="78"/>
        <v>1.1492687733611673E-2</v>
      </c>
      <c r="AV82" s="132">
        <f t="shared" si="79"/>
        <v>5.7867755003859767E-3</v>
      </c>
    </row>
    <row r="83" spans="1:48">
      <c r="A83" s="142" t="s">
        <v>298</v>
      </c>
      <c r="B83" s="142">
        <f t="shared" si="80"/>
        <v>78</v>
      </c>
      <c r="C83" s="19">
        <f>'[12]Russia, 1905'!$H80</f>
        <v>3.2877324878365446</v>
      </c>
      <c r="D83" s="19">
        <f>'[12]Russia, 1905'!$I80</f>
        <v>1.1598703104099697</v>
      </c>
      <c r="E83" s="19">
        <f>'[12]Russia, 1956'!$H80</f>
        <v>2.3243109175084036</v>
      </c>
      <c r="F83" s="19">
        <f>'[12]Russia, 1956'!$I80</f>
        <v>1.6258207216275007</v>
      </c>
      <c r="G83" s="178">
        <f>'[13]Russia, 1976'!H80</f>
        <v>3.9917290068543627</v>
      </c>
      <c r="H83" s="178">
        <f>'[13]Russia, 1976'!I80</f>
        <v>2.9392915022861912</v>
      </c>
      <c r="I83" s="178">
        <f>'[13]Russia, 1980'!H80</f>
        <v>4.4507565489691308</v>
      </c>
      <c r="J83" s="178">
        <f>'[13]Russia, 1980'!I80</f>
        <v>3.3553677172157346</v>
      </c>
      <c r="K83" s="19">
        <f>'[12]Russia, 1989'!$H80</f>
        <v>6.5019338896184333</v>
      </c>
      <c r="L83" s="19">
        <f>'[12]Russia, 1989'!$I80</f>
        <v>4.4880525465862879</v>
      </c>
      <c r="M83" s="19">
        <f>'[12]Russia, 2015'!$H80</f>
        <v>1330492.650105593</v>
      </c>
      <c r="N83" s="19">
        <f>'[12]Russia, 2015'!$I80</f>
        <v>521531.43302264169</v>
      </c>
      <c r="O83" s="183">
        <f t="shared" si="55"/>
        <v>1.1178205771008218</v>
      </c>
      <c r="P83" s="27">
        <f t="shared" si="56"/>
        <v>0.41076773536043287</v>
      </c>
      <c r="Q83" s="27">
        <f t="shared" si="57"/>
        <v>0.20265701538824987</v>
      </c>
      <c r="R83" s="132">
        <f t="shared" si="81"/>
        <v>2.8181934797779418E-2</v>
      </c>
      <c r="S83" s="132">
        <f t="shared" si="58"/>
        <v>1.2827278235816308E-2</v>
      </c>
      <c r="T83" s="132">
        <f t="shared" si="82"/>
        <v>6.8579751919757292E-3</v>
      </c>
      <c r="U83" s="183">
        <f t="shared" si="59"/>
        <v>7.7930688125120664</v>
      </c>
      <c r="V83" s="27">
        <f t="shared" si="60"/>
        <v>8.1599772478642283</v>
      </c>
      <c r="W83" s="27">
        <f t="shared" si="49"/>
        <v>8.7700215625500348</v>
      </c>
      <c r="X83" s="132">
        <f t="shared" si="61"/>
        <v>1.8917783055664161E-2</v>
      </c>
      <c r="Y83" s="132">
        <f t="shared" si="62"/>
        <v>1.927692630139255E-2</v>
      </c>
      <c r="Z83" s="132">
        <f t="shared" si="63"/>
        <v>1.984361703105697E-2</v>
      </c>
      <c r="AA83" s="183">
        <f t="shared" si="50"/>
        <v>1.0142232801942144</v>
      </c>
      <c r="AB83" s="27">
        <f t="shared" si="51"/>
        <v>1.4216312002849438</v>
      </c>
      <c r="AC83" s="27">
        <f t="shared" si="52"/>
        <v>1.2689614593295082</v>
      </c>
      <c r="AD83" s="27">
        <f t="shared" si="64"/>
        <v>1.0817694245963452</v>
      </c>
      <c r="AE83" s="27">
        <f t="shared" si="65"/>
        <v>1.0077977524907813</v>
      </c>
      <c r="AF83" s="27">
        <f t="shared" si="66"/>
        <v>1.8400897613025395</v>
      </c>
      <c r="AG83" s="27">
        <f t="shared" si="53"/>
        <v>2.9809382165871336</v>
      </c>
      <c r="AH83" s="132">
        <f t="shared" si="67"/>
        <v>1.2524903394042886E-2</v>
      </c>
      <c r="AI83" s="132">
        <f t="shared" si="68"/>
        <v>1.881473026016578E-2</v>
      </c>
      <c r="AJ83" s="132">
        <f t="shared" si="69"/>
        <v>2.4976777044283693E-2</v>
      </c>
      <c r="AK83" s="183">
        <f t="shared" si="70"/>
        <v>1.0679086241994162</v>
      </c>
      <c r="AL83" s="27">
        <f t="shared" si="71"/>
        <v>1.2861609910823812</v>
      </c>
      <c r="AM83" s="27">
        <f t="shared" si="54"/>
        <v>1.0406489298522876</v>
      </c>
      <c r="AN83" s="132">
        <f t="shared" si="72"/>
        <v>2.2260443155309506E-2</v>
      </c>
      <c r="AO83" s="132">
        <f t="shared" si="73"/>
        <v>2.5373347265947865E-2</v>
      </c>
      <c r="AP83" s="132">
        <f t="shared" si="74"/>
        <v>2.1849455974990661E-2</v>
      </c>
      <c r="AQ83" s="183">
        <f t="shared" si="83"/>
        <v>1.3923990726284461</v>
      </c>
      <c r="AR83" s="27">
        <f t="shared" si="75"/>
        <v>0.50889462276698261</v>
      </c>
      <c r="AS83" s="27">
        <f t="shared" si="76"/>
        <v>0.24392831089374134</v>
      </c>
      <c r="AT83" s="132">
        <f t="shared" si="77"/>
        <v>2.4526405845137766E-2</v>
      </c>
      <c r="AU83" s="132">
        <f t="shared" si="78"/>
        <v>1.1492687733611673E-2</v>
      </c>
      <c r="AV83" s="132">
        <f t="shared" si="79"/>
        <v>6.0815950608439362E-3</v>
      </c>
    </row>
    <row r="84" spans="1:48">
      <c r="A84" s="142" t="s">
        <v>299</v>
      </c>
      <c r="B84" s="142">
        <f t="shared" si="80"/>
        <v>79</v>
      </c>
      <c r="C84" s="19">
        <f>'[12]Russia, 1905'!$H81</f>
        <v>3.389059258190191</v>
      </c>
      <c r="D84" s="19">
        <f>'[12]Russia, 1905'!$I81</f>
        <v>1.1840862726679098</v>
      </c>
      <c r="E84" s="19">
        <f>'[12]Russia, 1956'!$H81</f>
        <v>2.3575723554074943</v>
      </c>
      <c r="F84" s="19">
        <f>'[12]Russia, 1956'!$I81</f>
        <v>1.6517181135873633</v>
      </c>
      <c r="G84" s="178">
        <f>'[13]Russia, 1976'!H81</f>
        <v>4.0418450785004669</v>
      </c>
      <c r="H84" s="178">
        <f>'[13]Russia, 1976'!I81</f>
        <v>2.9835928453327836</v>
      </c>
      <c r="I84" s="178">
        <f>'[13]Russia, 1980'!H81</f>
        <v>4.5029179219097681</v>
      </c>
      <c r="J84" s="178">
        <f>'[13]Russia, 1980'!I81</f>
        <v>3.4079197998710047</v>
      </c>
      <c r="K84" s="19">
        <f>'[12]Russia, 1989'!$H81</f>
        <v>6.5978330011913933</v>
      </c>
      <c r="L84" s="19">
        <f>'[12]Russia, 1989'!$I81</f>
        <v>4.5548046012186987</v>
      </c>
      <c r="M84" s="19">
        <f>'[12]Russia, 2015'!$H81</f>
        <v>1369014.6128238288</v>
      </c>
      <c r="N84" s="19">
        <f>'[12]Russia, 2015'!$I81</f>
        <v>535012.26471245603</v>
      </c>
      <c r="O84" s="183">
        <f t="shared" si="55"/>
        <v>1.1474645248647199</v>
      </c>
      <c r="P84" s="27">
        <f t="shared" si="56"/>
        <v>0.41076773536043287</v>
      </c>
      <c r="Q84" s="27">
        <f t="shared" si="57"/>
        <v>0.21566306117895095</v>
      </c>
      <c r="R84" s="132">
        <f t="shared" si="81"/>
        <v>2.8711406756998237E-2</v>
      </c>
      <c r="S84" s="132">
        <f t="shared" si="58"/>
        <v>1.2827278235816308E-2</v>
      </c>
      <c r="T84" s="132">
        <f t="shared" si="82"/>
        <v>7.2591712354328486E-3</v>
      </c>
      <c r="U84" s="183">
        <f t="shared" si="59"/>
        <v>7.7771472922384586</v>
      </c>
      <c r="V84" s="27">
        <f t="shared" si="60"/>
        <v>8.1599772478642283</v>
      </c>
      <c r="W84" s="27">
        <f t="shared" si="49"/>
        <v>8.8175892249112042</v>
      </c>
      <c r="X84" s="132">
        <f t="shared" si="61"/>
        <v>1.8901864073147756E-2</v>
      </c>
      <c r="Y84" s="132">
        <f t="shared" si="62"/>
        <v>1.927692630139255E-2</v>
      </c>
      <c r="Z84" s="132">
        <f t="shared" si="63"/>
        <v>1.9886318801115799E-2</v>
      </c>
      <c r="AA84" s="183">
        <f t="shared" si="50"/>
        <v>1.0353983999070606</v>
      </c>
      <c r="AB84" s="27">
        <f t="shared" si="51"/>
        <v>1.4442760958299425</v>
      </c>
      <c r="AC84" s="27">
        <f t="shared" si="52"/>
        <v>1.2878350762892776</v>
      </c>
      <c r="AD84" s="27">
        <f t="shared" si="64"/>
        <v>1.1097315964172285</v>
      </c>
      <c r="AE84" s="27">
        <f t="shared" si="65"/>
        <v>0.97564123734655883</v>
      </c>
      <c r="AF84" s="27">
        <f t="shared" si="66"/>
        <v>1.8400897613025395</v>
      </c>
      <c r="AG84" s="27">
        <f t="shared" si="53"/>
        <v>2.9616381024239717</v>
      </c>
      <c r="AH84" s="132">
        <f t="shared" si="67"/>
        <v>1.2233022734300825E-2</v>
      </c>
      <c r="AI84" s="132">
        <f t="shared" si="68"/>
        <v>1.881473026016578E-2</v>
      </c>
      <c r="AJ84" s="132">
        <f t="shared" si="69"/>
        <v>2.4887828983203741E-2</v>
      </c>
      <c r="AK84" s="183">
        <f t="shared" si="70"/>
        <v>1.0688038020158026</v>
      </c>
      <c r="AL84" s="27">
        <f t="shared" si="71"/>
        <v>1.2861609910823812</v>
      </c>
      <c r="AM84" s="27">
        <f t="shared" si="54"/>
        <v>1.0385287292789314</v>
      </c>
      <c r="AN84" s="132">
        <f t="shared" si="72"/>
        <v>2.2273850242902071E-2</v>
      </c>
      <c r="AO84" s="132">
        <f t="shared" si="73"/>
        <v>2.5373347265947865E-2</v>
      </c>
      <c r="AP84" s="132">
        <f t="shared" si="74"/>
        <v>2.1817267492700632E-2</v>
      </c>
      <c r="AQ84" s="183">
        <f t="shared" si="83"/>
        <v>1.4331508672998283</v>
      </c>
      <c r="AR84" s="27">
        <f t="shared" si="75"/>
        <v>0.50889462276698261</v>
      </c>
      <c r="AS84" s="27">
        <f t="shared" si="76"/>
        <v>0.25640413595479972</v>
      </c>
      <c r="AT84" s="132">
        <f t="shared" si="77"/>
        <v>2.5007203992388094E-2</v>
      </c>
      <c r="AU84" s="132">
        <f t="shared" si="78"/>
        <v>1.1492687733611673E-2</v>
      </c>
      <c r="AV84" s="132">
        <f t="shared" si="79"/>
        <v>6.360525569515163E-3</v>
      </c>
    </row>
    <row r="85" spans="1:48">
      <c r="A85" s="142" t="s">
        <v>300</v>
      </c>
      <c r="B85" s="142">
        <f t="shared" si="80"/>
        <v>80</v>
      </c>
      <c r="C85" s="19">
        <f>'[12]Russia, 1905'!$H82</f>
        <v>3.4993079074663056</v>
      </c>
      <c r="D85" s="19">
        <f>'[12]Russia, 1905'!$I82</f>
        <v>1.2166172620424034</v>
      </c>
      <c r="E85" s="19">
        <f>'[12]Russia, 1956'!$H82</f>
        <v>2.3928650674985006</v>
      </c>
      <c r="F85" s="19">
        <f>'[12]Russia, 1956'!$I82</f>
        <v>1.6798241993812439</v>
      </c>
      <c r="G85" s="178">
        <f>'[13]Russia, 1976'!H82</f>
        <v>4.0947576901588505</v>
      </c>
      <c r="H85" s="178">
        <f>'[13]Russia, 1976'!I82</f>
        <v>3.0310022080696877</v>
      </c>
      <c r="I85" s="178">
        <f>'[13]Russia, 1980'!H82</f>
        <v>4.5576678280117067</v>
      </c>
      <c r="J85" s="178">
        <f>'[13]Russia, 1980'!I82</f>
        <v>3.4626386000328915</v>
      </c>
      <c r="K85" s="19">
        <f>'[12]Russia, 1989'!$H82</f>
        <v>6.6999844211900275</v>
      </c>
      <c r="L85" s="19">
        <f>'[12]Russia, 1989'!$I82</f>
        <v>4.6226814172095034</v>
      </c>
      <c r="M85" s="19">
        <f>'[12]Russia, 2015'!$H82</f>
        <v>1410714.7302293975</v>
      </c>
      <c r="N85" s="19">
        <f>'[12]Russia, 2015'!$I82</f>
        <v>548943.91527878039</v>
      </c>
      <c r="O85" s="183">
        <f t="shared" si="55"/>
        <v>1.1791375357809488</v>
      </c>
      <c r="P85" s="27">
        <f t="shared" si="56"/>
        <v>0.41076773536043287</v>
      </c>
      <c r="Q85" s="27">
        <f t="shared" si="57"/>
        <v>0.22900385389977984</v>
      </c>
      <c r="R85" s="132">
        <f t="shared" si="81"/>
        <v>2.9269398407964164E-2</v>
      </c>
      <c r="S85" s="132">
        <f t="shared" si="58"/>
        <v>1.2827278235816308E-2</v>
      </c>
      <c r="T85" s="132">
        <f t="shared" si="82"/>
        <v>7.6664216130444274E-3</v>
      </c>
      <c r="U85" s="183">
        <f t="shared" si="59"/>
        <v>7.7595441969612846</v>
      </c>
      <c r="V85" s="27">
        <f t="shared" si="60"/>
        <v>8.1599772478642283</v>
      </c>
      <c r="W85" s="27">
        <f t="shared" si="49"/>
        <v>8.8038908310170267</v>
      </c>
      <c r="X85" s="132">
        <f t="shared" si="61"/>
        <v>1.8884230426708282E-2</v>
      </c>
      <c r="Y85" s="132">
        <f t="shared" si="62"/>
        <v>1.927692630139255E-2</v>
      </c>
      <c r="Z85" s="132">
        <f t="shared" si="63"/>
        <v>1.9874042737902942E-2</v>
      </c>
      <c r="AA85" s="183">
        <f t="shared" si="50"/>
        <v>1.0638444136167313</v>
      </c>
      <c r="AB85" s="27">
        <f t="shared" si="51"/>
        <v>1.468852291686561</v>
      </c>
      <c r="AC85" s="27">
        <f t="shared" si="52"/>
        <v>1.3070267106519027</v>
      </c>
      <c r="AD85" s="27">
        <f t="shared" si="64"/>
        <v>1.1386288644677158</v>
      </c>
      <c r="AE85" s="27">
        <f t="shared" si="65"/>
        <v>0.94204042701943336</v>
      </c>
      <c r="AF85" s="27">
        <f t="shared" si="66"/>
        <v>1.8400897613025395</v>
      </c>
      <c r="AG85" s="27">
        <f t="shared" si="53"/>
        <v>2.921318099798464</v>
      </c>
      <c r="AH85" s="132">
        <f t="shared" si="67"/>
        <v>1.1923004518916258E-2</v>
      </c>
      <c r="AI85" s="132">
        <f t="shared" si="68"/>
        <v>1.881473026016578E-2</v>
      </c>
      <c r="AJ85" s="132">
        <f t="shared" si="69"/>
        <v>2.4700625526725695E-2</v>
      </c>
      <c r="AK85" s="183">
        <f t="shared" si="70"/>
        <v>1.0698486976663948</v>
      </c>
      <c r="AL85" s="27">
        <f t="shared" si="71"/>
        <v>1.2861609910823812</v>
      </c>
      <c r="AM85" s="27">
        <f t="shared" si="54"/>
        <v>1.0342913287517446</v>
      </c>
      <c r="AN85" s="132">
        <f t="shared" si="72"/>
        <v>2.2289492542446165E-2</v>
      </c>
      <c r="AO85" s="132">
        <f t="shared" si="73"/>
        <v>2.5373347265947865E-2</v>
      </c>
      <c r="AP85" s="132">
        <f t="shared" si="74"/>
        <v>2.1752838691425636E-2</v>
      </c>
      <c r="AQ85" s="183">
        <f t="shared" si="83"/>
        <v>1.4771455004819232</v>
      </c>
      <c r="AR85" s="27">
        <f t="shared" si="75"/>
        <v>0.50889462276698261</v>
      </c>
      <c r="AS85" s="27">
        <f t="shared" si="76"/>
        <v>0.26874923870391987</v>
      </c>
      <c r="AT85" s="132">
        <f t="shared" si="77"/>
        <v>2.5517551648150061E-2</v>
      </c>
      <c r="AU85" s="132">
        <f t="shared" si="78"/>
        <v>1.1492687733611673E-2</v>
      </c>
      <c r="AV85" s="132">
        <f t="shared" si="79"/>
        <v>6.6338953317335303E-3</v>
      </c>
    </row>
    <row r="86" spans="1:48">
      <c r="A86" s="142" t="s">
        <v>301</v>
      </c>
      <c r="B86" s="142">
        <f t="shared" si="80"/>
        <v>81</v>
      </c>
      <c r="C86" s="19">
        <f>'[12]Russia, 1905'!$H83</f>
        <v>3.6194495203833528</v>
      </c>
      <c r="D86" s="19">
        <f>'[12]Russia, 1905'!$I83</f>
        <v>1.2656986936363483</v>
      </c>
      <c r="E86" s="19">
        <f>'[12]Russia, 1956'!$H83</f>
        <v>2.4303935342415142</v>
      </c>
      <c r="F86" s="19">
        <f>'[12]Russia, 1956'!$I83</f>
        <v>1.7106895742000394</v>
      </c>
      <c r="G86" s="178">
        <f>'[13]Russia, 1976'!H83</f>
        <v>4.150744820795123</v>
      </c>
      <c r="H86" s="178">
        <f>'[13]Russia, 1976'!I83</f>
        <v>3.0817212379139929</v>
      </c>
      <c r="I86" s="178">
        <f>'[13]Russia, 1980'!H83</f>
        <v>4.6153009452737495</v>
      </c>
      <c r="J86" s="178">
        <f>'[13]Russia, 1980'!I83</f>
        <v>3.5184937585748943</v>
      </c>
      <c r="K86" s="19">
        <f>'[12]Russia, 1989'!$H83</f>
        <v>6.8093161582416339</v>
      </c>
      <c r="L86" s="19">
        <f>'[12]Russia, 1989'!$I83</f>
        <v>4.6925666437642368</v>
      </c>
      <c r="M86" s="19">
        <f>'[12]Russia, 2015'!$H83</f>
        <v>1456071.0889110093</v>
      </c>
      <c r="N86" s="19">
        <f>'[12]Russia, 2015'!$I83</f>
        <v>563430.42204680853</v>
      </c>
      <c r="O86" s="183">
        <f t="shared" si="55"/>
        <v>1.2130861130182722</v>
      </c>
      <c r="P86" s="27">
        <f t="shared" si="56"/>
        <v>0.41076773536043287</v>
      </c>
      <c r="Q86" s="27">
        <f t="shared" si="57"/>
        <v>0.24265072288924894</v>
      </c>
      <c r="R86" s="132">
        <f t="shared" si="81"/>
        <v>2.9858873428397548E-2</v>
      </c>
      <c r="S86" s="132">
        <f t="shared" si="58"/>
        <v>1.2827278235816308E-2</v>
      </c>
      <c r="T86" s="132">
        <f t="shared" si="82"/>
        <v>8.0786344310710412E-3</v>
      </c>
      <c r="U86" s="183">
        <f t="shared" si="59"/>
        <v>7.741068428093925</v>
      </c>
      <c r="V86" s="27">
        <f t="shared" si="60"/>
        <v>8.1599772478642283</v>
      </c>
      <c r="W86" s="27">
        <f t="shared" si="49"/>
        <v>8.6724039587026596</v>
      </c>
      <c r="X86" s="132">
        <f t="shared" si="61"/>
        <v>1.8865684765382973E-2</v>
      </c>
      <c r="Y86" s="132">
        <f t="shared" si="62"/>
        <v>1.927692630139255E-2</v>
      </c>
      <c r="Z86" s="132">
        <f t="shared" si="63"/>
        <v>1.9755335849038325E-2</v>
      </c>
      <c r="AA86" s="183">
        <f t="shared" si="50"/>
        <v>1.1067626003321442</v>
      </c>
      <c r="AB86" s="27">
        <f t="shared" si="51"/>
        <v>1.4958412328823432</v>
      </c>
      <c r="AC86" s="27">
        <f t="shared" si="52"/>
        <v>1.3267862072607204</v>
      </c>
      <c r="AD86" s="27">
        <f t="shared" si="64"/>
        <v>1.1686770247483647</v>
      </c>
      <c r="AE86" s="27">
        <f t="shared" si="65"/>
        <v>0.90702458494736038</v>
      </c>
      <c r="AF86" s="27">
        <f t="shared" si="66"/>
        <v>1.8400897613025395</v>
      </c>
      <c r="AG86" s="27">
        <f t="shared" si="53"/>
        <v>2.8385136692985204</v>
      </c>
      <c r="AH86" s="132">
        <f t="shared" si="67"/>
        <v>1.1594273871004201E-2</v>
      </c>
      <c r="AI86" s="132">
        <f t="shared" si="68"/>
        <v>1.881473026016578E-2</v>
      </c>
      <c r="AJ86" s="132">
        <f t="shared" si="69"/>
        <v>2.4310167848627717E-2</v>
      </c>
      <c r="AK86" s="183">
        <f t="shared" si="70"/>
        <v>1.0711421881828724</v>
      </c>
      <c r="AL86" s="27">
        <f t="shared" si="71"/>
        <v>1.2861609910823812</v>
      </c>
      <c r="AM86" s="27">
        <f t="shared" si="54"/>
        <v>1.0277866419692319</v>
      </c>
      <c r="AN86" s="132">
        <f t="shared" si="72"/>
        <v>2.2308845754357653E-2</v>
      </c>
      <c r="AO86" s="132">
        <f t="shared" si="73"/>
        <v>2.5373347265947865E-2</v>
      </c>
      <c r="AP86" s="132">
        <f t="shared" si="74"/>
        <v>2.1653682613593572E-2</v>
      </c>
      <c r="AQ86" s="183">
        <f t="shared" si="83"/>
        <v>1.5248613778005127</v>
      </c>
      <c r="AR86" s="27">
        <f t="shared" si="75"/>
        <v>0.50889462276698261</v>
      </c>
      <c r="AS86" s="27">
        <f t="shared" si="76"/>
        <v>0.28155866958690812</v>
      </c>
      <c r="AT86" s="132">
        <f t="shared" si="77"/>
        <v>2.6061199259275192E-2</v>
      </c>
      <c r="AU86" s="132">
        <f t="shared" si="78"/>
        <v>1.1492687733611673E-2</v>
      </c>
      <c r="AV86" s="132">
        <f t="shared" si="79"/>
        <v>6.9148268772010191E-3</v>
      </c>
    </row>
    <row r="87" spans="1:48">
      <c r="A87" s="142" t="s">
        <v>302</v>
      </c>
      <c r="B87" s="142">
        <f t="shared" si="80"/>
        <v>82</v>
      </c>
      <c r="C87" s="19">
        <f>'[12]Russia, 1905'!$H84</f>
        <v>3.7502134552026312</v>
      </c>
      <c r="D87" s="19">
        <f>'[12]Russia, 1905'!$I84</f>
        <v>1.3404257486265461</v>
      </c>
      <c r="E87" s="19">
        <f>'[12]Russia, 1956'!$H84</f>
        <v>2.4703770875771522</v>
      </c>
      <c r="F87" s="19">
        <f>'[12]Russia, 1956'!$I84</f>
        <v>1.7447534102454971</v>
      </c>
      <c r="G87" s="178">
        <f>'[13]Russia, 1976'!H84</f>
        <v>4.2101350198440732</v>
      </c>
      <c r="H87" s="178">
        <f>'[13]Russia, 1976'!I84</f>
        <v>3.1358222420887336</v>
      </c>
      <c r="I87" s="178">
        <f>'[13]Russia, 1980'!H84</f>
        <v>4.6762346778681323</v>
      </c>
      <c r="J87" s="178">
        <f>'[13]Russia, 1980'!I84</f>
        <v>3.5741167457467093</v>
      </c>
      <c r="K87" s="19">
        <f>'[12]Russia, 1989'!$H84</f>
        <v>6.9269133534903773</v>
      </c>
      <c r="L87" s="19">
        <f>'[12]Russia, 1989'!$I84</f>
        <v>4.7655655353019126</v>
      </c>
      <c r="M87" s="19">
        <f>'[12]Russia, 2015'!$H84</f>
        <v>1505662.2370701313</v>
      </c>
      <c r="N87" s="19">
        <f>'[12]Russia, 2015'!$I84</f>
        <v>578576.3950200245</v>
      </c>
      <c r="O87" s="183">
        <f t="shared" si="55"/>
        <v>1.2496089760827918</v>
      </c>
      <c r="P87" s="27">
        <f t="shared" si="56"/>
        <v>0.41076773536043287</v>
      </c>
      <c r="Q87" s="27">
        <f t="shared" si="57"/>
        <v>0.25650869473098314</v>
      </c>
      <c r="R87" s="132">
        <f t="shared" si="81"/>
        <v>3.0483402835757456E-2</v>
      </c>
      <c r="S87" s="132">
        <f t="shared" si="58"/>
        <v>1.2827278235816308E-2</v>
      </c>
      <c r="T87" s="132">
        <f t="shared" si="82"/>
        <v>8.4927866605166713E-3</v>
      </c>
      <c r="U87" s="183">
        <f t="shared" si="59"/>
        <v>7.7236058640957577</v>
      </c>
      <c r="V87" s="27">
        <f t="shared" si="60"/>
        <v>8.1599772478642283</v>
      </c>
      <c r="W87" s="27">
        <f t="shared" si="49"/>
        <v>8.3786950449040063</v>
      </c>
      <c r="X87" s="132">
        <f t="shared" si="61"/>
        <v>1.8848120383807343E-2</v>
      </c>
      <c r="Y87" s="132">
        <f t="shared" si="62"/>
        <v>1.927692630139255E-2</v>
      </c>
      <c r="Z87" s="132">
        <f t="shared" si="63"/>
        <v>1.9484290615408018E-2</v>
      </c>
      <c r="AA87" s="183">
        <f t="shared" si="50"/>
        <v>1.1721060427422036</v>
      </c>
      <c r="AB87" s="27">
        <f t="shared" si="51"/>
        <v>1.5256269352537197</v>
      </c>
      <c r="AC87" s="27">
        <f t="shared" si="52"/>
        <v>1.3474260680853323</v>
      </c>
      <c r="AD87" s="27">
        <f t="shared" si="64"/>
        <v>1.2000930611188443</v>
      </c>
      <c r="AE87" s="27">
        <f t="shared" si="65"/>
        <v>0.87080911733259736</v>
      </c>
      <c r="AF87" s="27">
        <f t="shared" si="66"/>
        <v>1.8400897613025395</v>
      </c>
      <c r="AG87" s="27">
        <f t="shared" si="53"/>
        <v>2.6966940535895314</v>
      </c>
      <c r="AH87" s="132">
        <f t="shared" si="67"/>
        <v>1.1247984986704429E-2</v>
      </c>
      <c r="AI87" s="132">
        <f t="shared" si="68"/>
        <v>1.881473026016578E-2</v>
      </c>
      <c r="AJ87" s="132">
        <f t="shared" si="69"/>
        <v>2.3621801161374023E-2</v>
      </c>
      <c r="AK87" s="183">
        <f t="shared" si="70"/>
        <v>1.0728101269959467</v>
      </c>
      <c r="AL87" s="27">
        <f t="shared" si="71"/>
        <v>1.2861609910823812</v>
      </c>
      <c r="AM87" s="27">
        <f t="shared" si="54"/>
        <v>1.019125937044306</v>
      </c>
      <c r="AN87" s="132">
        <f t="shared" si="72"/>
        <v>2.233378417009102E-2</v>
      </c>
      <c r="AO87" s="132">
        <f t="shared" si="73"/>
        <v>2.5373347265947865E-2</v>
      </c>
      <c r="AP87" s="132">
        <f t="shared" si="74"/>
        <v>2.1521180843891097E-2</v>
      </c>
      <c r="AQ87" s="183">
        <f t="shared" si="83"/>
        <v>1.5768328310959596</v>
      </c>
      <c r="AR87" s="27">
        <f t="shared" si="75"/>
        <v>0.50889462276698261</v>
      </c>
      <c r="AS87" s="27">
        <f t="shared" si="76"/>
        <v>0.29552847219660028</v>
      </c>
      <c r="AT87" s="132">
        <f t="shared" si="77"/>
        <v>2.6642082873329587E-2</v>
      </c>
      <c r="AU87" s="132">
        <f t="shared" si="78"/>
        <v>1.1492687733611673E-2</v>
      </c>
      <c r="AV87" s="132">
        <f t="shared" si="79"/>
        <v>7.2181119582672704E-3</v>
      </c>
    </row>
    <row r="88" spans="1:48">
      <c r="A88" s="142" t="s">
        <v>303</v>
      </c>
      <c r="B88" s="142">
        <f t="shared" si="80"/>
        <v>83</v>
      </c>
      <c r="C88" s="19">
        <f>'[12]Russia, 1905'!$H85</f>
        <v>3.8919656732365189</v>
      </c>
      <c r="D88" s="19">
        <f>'[12]Russia, 1905'!$I85</f>
        <v>1.4390153081825596</v>
      </c>
      <c r="E88" s="19">
        <f>'[12]Russia, 1956'!$H85</f>
        <v>2.5130608333025433</v>
      </c>
      <c r="F88" s="19">
        <f>'[12]Russia, 1956'!$I85</f>
        <v>1.7822006638414487</v>
      </c>
      <c r="G88" s="178">
        <f>'[13]Russia, 1976'!H85</f>
        <v>4.273329889123799</v>
      </c>
      <c r="H88" s="178">
        <f>'[13]Russia, 1976'!I85</f>
        <v>3.1931193425334903</v>
      </c>
      <c r="I88" s="178">
        <f>'[13]Russia, 1980'!H85</f>
        <v>4.7410651444635086</v>
      </c>
      <c r="J88" s="178">
        <f>'[13]Russia, 1980'!I85</f>
        <v>3.6299347779399098</v>
      </c>
      <c r="K88" s="19">
        <f>'[12]Russia, 1989'!$H85</f>
        <v>7.0540514604426425</v>
      </c>
      <c r="L88" s="19">
        <f>'[12]Russia, 1989'!$I85</f>
        <v>4.8429962407310931</v>
      </c>
      <c r="M88" s="19">
        <f>'[12]Russia, 2015'!$H85</f>
        <v>1560196.6983671964</v>
      </c>
      <c r="N88" s="19">
        <f>'[12]Russia, 2015'!$I85</f>
        <v>594482.11360695655</v>
      </c>
      <c r="O88" s="183">
        <f t="shared" si="55"/>
        <v>1.2890746938917319</v>
      </c>
      <c r="P88" s="27">
        <f t="shared" si="56"/>
        <v>0.41076773536043287</v>
      </c>
      <c r="Q88" s="27">
        <f t="shared" si="57"/>
        <v>0.27040997095627439</v>
      </c>
      <c r="R88" s="132">
        <f t="shared" si="81"/>
        <v>3.1147372360994074E-2</v>
      </c>
      <c r="S88" s="132">
        <f t="shared" si="58"/>
        <v>1.2827278235816308E-2</v>
      </c>
      <c r="T88" s="132">
        <f t="shared" si="82"/>
        <v>8.9038372831637957E-3</v>
      </c>
      <c r="U88" s="183">
        <f t="shared" si="59"/>
        <v>7.7103342035198281</v>
      </c>
      <c r="V88" s="27">
        <f t="shared" si="60"/>
        <v>8.1599772478642283</v>
      </c>
      <c r="W88" s="27">
        <f t="shared" si="49"/>
        <v>7.9763100204251867</v>
      </c>
      <c r="X88" s="132">
        <f t="shared" si="61"/>
        <v>1.8834748013141889E-2</v>
      </c>
      <c r="Y88" s="132">
        <f t="shared" si="62"/>
        <v>1.927692630139255E-2</v>
      </c>
      <c r="Z88" s="132">
        <f t="shared" si="63"/>
        <v>1.9098965474426466E-2</v>
      </c>
      <c r="AA88" s="183">
        <f t="shared" si="50"/>
        <v>1.2583155315000112</v>
      </c>
      <c r="AB88" s="27">
        <f t="shared" si="51"/>
        <v>1.5583711261530067</v>
      </c>
      <c r="AC88" s="27">
        <f t="shared" si="52"/>
        <v>1.3693189893331155</v>
      </c>
      <c r="AD88" s="27">
        <f t="shared" si="64"/>
        <v>1.2330849748446462</v>
      </c>
      <c r="AE88" s="27">
        <f t="shared" si="65"/>
        <v>0.83381793226249301</v>
      </c>
      <c r="AF88" s="27">
        <f t="shared" si="66"/>
        <v>1.8400897613025395</v>
      </c>
      <c r="AG88" s="27">
        <f t="shared" si="53"/>
        <v>2.5173323136372838</v>
      </c>
      <c r="AH88" s="132">
        <f t="shared" si="67"/>
        <v>1.0887414325866596E-2</v>
      </c>
      <c r="AI88" s="132">
        <f t="shared" si="68"/>
        <v>1.881473026016578E-2</v>
      </c>
      <c r="AJ88" s="132">
        <f t="shared" si="69"/>
        <v>2.2713080825193188E-2</v>
      </c>
      <c r="AK88" s="183">
        <f t="shared" si="70"/>
        <v>1.0750025711368361</v>
      </c>
      <c r="AL88" s="27">
        <f t="shared" si="71"/>
        <v>1.2861609910823812</v>
      </c>
      <c r="AM88" s="27">
        <f t="shared" si="54"/>
        <v>1.0088178003462036</v>
      </c>
      <c r="AN88" s="132">
        <f t="shared" si="72"/>
        <v>2.2366535215393446E-2</v>
      </c>
      <c r="AO88" s="132">
        <f t="shared" si="73"/>
        <v>2.5373347265947865E-2</v>
      </c>
      <c r="AP88" s="132">
        <f t="shared" si="74"/>
        <v>2.1362754472891599E-2</v>
      </c>
      <c r="AQ88" s="183">
        <f t="shared" si="83"/>
        <v>1.6336521722702844</v>
      </c>
      <c r="AR88" s="27">
        <f t="shared" si="75"/>
        <v>0.50889462276698261</v>
      </c>
      <c r="AS88" s="27">
        <f t="shared" si="76"/>
        <v>0.31067481910878714</v>
      </c>
      <c r="AT88" s="132">
        <f t="shared" si="77"/>
        <v>2.7264259054402995E-2</v>
      </c>
      <c r="AU88" s="132">
        <f t="shared" si="78"/>
        <v>1.1492687733611673E-2</v>
      </c>
      <c r="AV88" s="132">
        <f t="shared" si="79"/>
        <v>7.5433681965155763E-3</v>
      </c>
    </row>
    <row r="89" spans="1:48">
      <c r="A89" s="142" t="s">
        <v>304</v>
      </c>
      <c r="B89" s="142">
        <f t="shared" si="80"/>
        <v>84</v>
      </c>
      <c r="C89" s="19">
        <f>'[12]Russia, 1905'!$H86</f>
        <v>4.0452750710523899</v>
      </c>
      <c r="D89" s="19">
        <f>'[12]Russia, 1905'!$I86</f>
        <v>1.5485370106046017</v>
      </c>
      <c r="E89" s="19">
        <f>'[12]Russia, 1956'!$H86</f>
        <v>2.5587395938938613</v>
      </c>
      <c r="F89" s="19">
        <f>'[12]Russia, 1956'!$I86</f>
        <v>1.8227492260552602</v>
      </c>
      <c r="G89" s="178">
        <f>'[13]Russia, 1976'!H86</f>
        <v>4.3408430482856923</v>
      </c>
      <c r="H89" s="178">
        <f>'[13]Russia, 1976'!I86</f>
        <v>3.2532010614519566</v>
      </c>
      <c r="I89" s="178">
        <f>'[13]Russia, 1980'!H86</f>
        <v>4.8105107923712342</v>
      </c>
      <c r="J89" s="178">
        <f>'[13]Russia, 1980'!I86</f>
        <v>3.6877909624800576</v>
      </c>
      <c r="K89" s="19">
        <f>'[12]Russia, 1989'!$H86</f>
        <v>7.1922424116746111</v>
      </c>
      <c r="L89" s="19">
        <f>'[12]Russia, 1989'!$I86</f>
        <v>4.9264329733638981</v>
      </c>
      <c r="M89" s="19">
        <f>'[12]Russia, 2015'!$H86</f>
        <v>1620553.859914711</v>
      </c>
      <c r="N89" s="19">
        <f>'[12]Russia, 2015'!$I86</f>
        <v>611306.71607833565</v>
      </c>
      <c r="O89" s="183">
        <f t="shared" si="55"/>
        <v>1.3319454456455055</v>
      </c>
      <c r="P89" s="27">
        <f t="shared" si="56"/>
        <v>0.41076773536043287</v>
      </c>
      <c r="Q89" s="27">
        <f t="shared" si="57"/>
        <v>0.28423890401827401</v>
      </c>
      <c r="R89" s="132">
        <f t="shared" si="81"/>
        <v>3.185625102903189E-2</v>
      </c>
      <c r="S89" s="132">
        <f t="shared" si="58"/>
        <v>1.2827278235816308E-2</v>
      </c>
      <c r="T89" s="132">
        <f t="shared" si="82"/>
        <v>9.3084735272774832E-3</v>
      </c>
      <c r="U89" s="183">
        <f t="shared" si="59"/>
        <v>7.7044207726435214</v>
      </c>
      <c r="V89" s="27">
        <f t="shared" si="60"/>
        <v>8.1599772478642283</v>
      </c>
      <c r="W89" s="27">
        <f t="shared" si="49"/>
        <v>7.5775259931122001</v>
      </c>
      <c r="X89" s="132">
        <f t="shared" si="61"/>
        <v>1.8828783202563981E-2</v>
      </c>
      <c r="Y89" s="132">
        <f t="shared" si="62"/>
        <v>1.927692630139255E-2</v>
      </c>
      <c r="Z89" s="132">
        <f t="shared" si="63"/>
        <v>1.8699808474921253E-2</v>
      </c>
      <c r="AA89" s="183">
        <f t="shared" si="50"/>
        <v>1.3540843940064373</v>
      </c>
      <c r="AB89" s="27">
        <f t="shared" si="51"/>
        <v>1.5938271271763822</v>
      </c>
      <c r="AC89" s="27">
        <f t="shared" si="52"/>
        <v>1.392910067401919</v>
      </c>
      <c r="AD89" s="27">
        <f t="shared" si="64"/>
        <v>1.2679828532506365</v>
      </c>
      <c r="AE89" s="27">
        <f t="shared" si="65"/>
        <v>0.7963884169051858</v>
      </c>
      <c r="AF89" s="27">
        <f t="shared" si="66"/>
        <v>1.8400897613025395</v>
      </c>
      <c r="AG89" s="27">
        <f t="shared" si="53"/>
        <v>2.3429320396985274</v>
      </c>
      <c r="AH89" s="132">
        <f t="shared" si="67"/>
        <v>1.0515225715475029E-2</v>
      </c>
      <c r="AI89" s="132">
        <f t="shared" si="68"/>
        <v>1.881473026016578E-2</v>
      </c>
      <c r="AJ89" s="132">
        <f t="shared" si="69"/>
        <v>2.1784759143385957E-2</v>
      </c>
      <c r="AK89" s="183">
        <f t="shared" si="70"/>
        <v>1.0778837392400868</v>
      </c>
      <c r="AL89" s="27">
        <f t="shared" si="71"/>
        <v>1.2861609910823812</v>
      </c>
      <c r="AM89" s="27">
        <f t="shared" si="54"/>
        <v>0.9979686666656864</v>
      </c>
      <c r="AN89" s="132">
        <f t="shared" si="72"/>
        <v>2.2409523531870423E-2</v>
      </c>
      <c r="AO89" s="132">
        <f t="shared" si="73"/>
        <v>2.5373347265947865E-2</v>
      </c>
      <c r="AP89" s="132">
        <f t="shared" si="74"/>
        <v>2.1195159741406178E-2</v>
      </c>
      <c r="AQ89" s="183">
        <f t="shared" si="83"/>
        <v>1.6960457739056283</v>
      </c>
      <c r="AR89" s="27">
        <f t="shared" si="75"/>
        <v>0.50889462276698261</v>
      </c>
      <c r="AS89" s="27">
        <f t="shared" si="76"/>
        <v>0.32662402073595431</v>
      </c>
      <c r="AT89" s="132">
        <f t="shared" si="77"/>
        <v>2.7932615614122858E-2</v>
      </c>
      <c r="AU89" s="132">
        <f t="shared" si="78"/>
        <v>1.1492687733611673E-2</v>
      </c>
      <c r="AV89" s="132">
        <f t="shared" si="79"/>
        <v>7.8819386863497876E-3</v>
      </c>
    </row>
    <row r="90" spans="1:48">
      <c r="A90" s="142" t="s">
        <v>305</v>
      </c>
      <c r="B90" s="142">
        <f t="shared" si="80"/>
        <v>85</v>
      </c>
      <c r="C90" s="19">
        <f>'[12]Russia, 1905'!$H87</f>
        <v>4.2117242750822417</v>
      </c>
      <c r="D90" s="19">
        <f>'[12]Russia, 1905'!$I87</f>
        <v>1.6600409454661096</v>
      </c>
      <c r="E90" s="19">
        <f>'[12]Russia, 1956'!$H87</f>
        <v>2.6078056184164349</v>
      </c>
      <c r="F90" s="19">
        <f>'[12]Russia, 1956'!$I87</f>
        <v>1.8653538314920484</v>
      </c>
      <c r="G90" s="178">
        <f>'[13]Russia, 1976'!H87</f>
        <v>4.4133525140746084</v>
      </c>
      <c r="H90" s="178">
        <f>'[13]Russia, 1976'!I87</f>
        <v>3.3164038854212006</v>
      </c>
      <c r="I90" s="178">
        <f>'[13]Russia, 1980'!H87</f>
        <v>4.8853587810306447</v>
      </c>
      <c r="J90" s="178">
        <f>'[13]Russia, 1980'!I87</f>
        <v>3.7498261788276532</v>
      </c>
      <c r="K90" s="19">
        <f>'[12]Russia, 1989'!$H87</f>
        <v>7.3432963742286619</v>
      </c>
      <c r="L90" s="19">
        <f>'[12]Russia, 1989'!$I87</f>
        <v>5.0177700556910665</v>
      </c>
      <c r="M90" s="19">
        <f>'[12]Russia, 2015'!$H87</f>
        <v>1687837.0028371359</v>
      </c>
      <c r="N90" s="19">
        <f>'[12]Russia, 2015'!$I87</f>
        <v>629273.48783874698</v>
      </c>
      <c r="O90" s="183">
        <f t="shared" si="55"/>
        <v>1.3788041113821952</v>
      </c>
      <c r="P90" s="27">
        <f t="shared" si="56"/>
        <v>0.41076773536043287</v>
      </c>
      <c r="Q90" s="27">
        <f t="shared" si="57"/>
        <v>0.297919963732729</v>
      </c>
      <c r="R90" s="132">
        <f t="shared" si="81"/>
        <v>3.2616856899649438E-2</v>
      </c>
      <c r="S90" s="132">
        <f t="shared" si="58"/>
        <v>1.2827278235816308E-2</v>
      </c>
      <c r="T90" s="132">
        <f t="shared" si="82"/>
        <v>9.7046751236951057E-3</v>
      </c>
      <c r="U90" s="183">
        <f t="shared" si="59"/>
        <v>7.7075311576817729</v>
      </c>
      <c r="V90" s="27">
        <f t="shared" si="60"/>
        <v>8.1599772478642283</v>
      </c>
      <c r="W90" s="27">
        <f t="shared" si="49"/>
        <v>7.236545459968589</v>
      </c>
      <c r="X90" s="132">
        <f t="shared" si="61"/>
        <v>1.8831921113265926E-2</v>
      </c>
      <c r="Y90" s="132">
        <f t="shared" si="62"/>
        <v>1.927692630139255E-2</v>
      </c>
      <c r="Z90" s="132">
        <f t="shared" si="63"/>
        <v>1.8343637486885056E-2</v>
      </c>
      <c r="AA90" s="183">
        <f t="shared" si="50"/>
        <v>1.451586576409768</v>
      </c>
      <c r="AB90" s="27">
        <f t="shared" si="51"/>
        <v>1.6310809495437937</v>
      </c>
      <c r="AC90" s="27">
        <f t="shared" si="52"/>
        <v>1.4187349070350783</v>
      </c>
      <c r="AD90" s="27">
        <f t="shared" si="64"/>
        <v>1.3052498387446254</v>
      </c>
      <c r="AE90" s="27">
        <f t="shared" si="65"/>
        <v>0.75848026841314931</v>
      </c>
      <c r="AF90" s="27">
        <f t="shared" si="66"/>
        <v>1.8400897613025395</v>
      </c>
      <c r="AG90" s="27">
        <f t="shared" si="53"/>
        <v>2.191277998803475</v>
      </c>
      <c r="AH90" s="132">
        <f t="shared" si="67"/>
        <v>1.013043232569899E-2</v>
      </c>
      <c r="AI90" s="132">
        <f t="shared" si="68"/>
        <v>1.881473026016578E-2</v>
      </c>
      <c r="AJ90" s="132">
        <f t="shared" si="69"/>
        <v>2.0937999267900409E-2</v>
      </c>
      <c r="AK90" s="183">
        <f t="shared" si="70"/>
        <v>1.0816075632259565</v>
      </c>
      <c r="AL90" s="27">
        <f t="shared" si="71"/>
        <v>1.2861609910823812</v>
      </c>
      <c r="AM90" s="27">
        <f t="shared" si="54"/>
        <v>0.98853183961082114</v>
      </c>
      <c r="AN90" s="132">
        <f t="shared" si="72"/>
        <v>2.2464999100761718E-2</v>
      </c>
      <c r="AO90" s="132">
        <f t="shared" si="73"/>
        <v>2.5373347265947865E-2</v>
      </c>
      <c r="AP90" s="132">
        <f t="shared" si="74"/>
        <v>2.1048662774182159E-2</v>
      </c>
      <c r="AQ90" s="183">
        <f t="shared" si="83"/>
        <v>1.7649610967647797</v>
      </c>
      <c r="AR90" s="27">
        <f t="shared" si="75"/>
        <v>0.50889462276698261</v>
      </c>
      <c r="AS90" s="27">
        <f t="shared" si="76"/>
        <v>0.34302248328116081</v>
      </c>
      <c r="AT90" s="132">
        <f t="shared" si="77"/>
        <v>2.8653574542600868E-2</v>
      </c>
      <c r="AU90" s="132">
        <f t="shared" si="78"/>
        <v>1.1492687733611673E-2</v>
      </c>
      <c r="AV90" s="132">
        <f t="shared" si="79"/>
        <v>8.2259447504686722E-3</v>
      </c>
    </row>
    <row r="91" spans="1:48">
      <c r="A91" s="142" t="s">
        <v>306</v>
      </c>
      <c r="B91" s="142">
        <f t="shared" si="80"/>
        <v>86</v>
      </c>
      <c r="C91" s="19">
        <f>'[12]Russia, 1905'!$H88</f>
        <v>4.3939873700548224</v>
      </c>
      <c r="D91" s="19">
        <f>'[12]Russia, 1905'!$I88</f>
        <v>1.7768812511718441</v>
      </c>
      <c r="E91" s="19">
        <f>'[12]Russia, 1956'!$H88</f>
        <v>2.6608378889110345</v>
      </c>
      <c r="F91" s="19">
        <f>'[12]Russia, 1956'!$I88</f>
        <v>1.9090312968647702</v>
      </c>
      <c r="G91" s="178">
        <f>'[13]Russia, 1976'!H88</f>
        <v>4.4917059875498522</v>
      </c>
      <c r="H91" s="178">
        <f>'[13]Russia, 1976'!I88</f>
        <v>3.3837866869658253</v>
      </c>
      <c r="I91" s="178">
        <f>'[13]Russia, 1980'!H88</f>
        <v>4.9664682526165729</v>
      </c>
      <c r="J91" s="178">
        <f>'[13]Russia, 1980'!I88</f>
        <v>3.818294982497604</v>
      </c>
      <c r="K91" s="19">
        <f>'[12]Russia, 1989'!$H88</f>
        <v>7.5094053969813448</v>
      </c>
      <c r="L91" s="19">
        <f>'[12]Russia, 1989'!$I88</f>
        <v>5.1191836329757967</v>
      </c>
      <c r="M91" s="19">
        <f>'[12]Russia, 2015'!$H88</f>
        <v>1763448.682479878</v>
      </c>
      <c r="N91" s="19">
        <f>'[12]Russia, 2015'!$I88</f>
        <v>648731.25478592771</v>
      </c>
      <c r="O91" s="183">
        <f t="shared" si="55"/>
        <v>1.4303930172088508</v>
      </c>
      <c r="P91" s="27">
        <f t="shared" si="56"/>
        <v>0.41076773536043287</v>
      </c>
      <c r="Q91" s="27">
        <f t="shared" si="57"/>
        <v>0.31154545455035509</v>
      </c>
      <c r="R91" s="132">
        <f t="shared" si="81"/>
        <v>3.3437734495196159E-2</v>
      </c>
      <c r="S91" s="132">
        <f t="shared" si="58"/>
        <v>1.2827278235816308E-2</v>
      </c>
      <c r="T91" s="132">
        <f t="shared" si="82"/>
        <v>1.0095290331363138E-2</v>
      </c>
      <c r="U91" s="183">
        <f t="shared" si="59"/>
        <v>7.7202409858610253</v>
      </c>
      <c r="V91" s="27">
        <f t="shared" si="60"/>
        <v>8.1599772478642283</v>
      </c>
      <c r="W91" s="27">
        <f t="shared" si="49"/>
        <v>6.9328799554785547</v>
      </c>
      <c r="X91" s="132">
        <f t="shared" si="61"/>
        <v>1.8844731881184629E-2</v>
      </c>
      <c r="Y91" s="132">
        <f t="shared" si="62"/>
        <v>1.927692630139255E-2</v>
      </c>
      <c r="Z91" s="132">
        <f t="shared" si="63"/>
        <v>1.801391544444475E-2</v>
      </c>
      <c r="AA91" s="183">
        <f t="shared" si="50"/>
        <v>1.5537550318380984</v>
      </c>
      <c r="AB91" s="27">
        <f t="shared" si="51"/>
        <v>1.6692728895881235</v>
      </c>
      <c r="AC91" s="27">
        <f t="shared" si="52"/>
        <v>1.4474087961420457</v>
      </c>
      <c r="AD91" s="27">
        <f t="shared" si="64"/>
        <v>1.3456094719739953</v>
      </c>
      <c r="AE91" s="27">
        <f t="shared" si="65"/>
        <v>0.71981537252076278</v>
      </c>
      <c r="AF91" s="27">
        <f t="shared" si="66"/>
        <v>1.8400897613025395</v>
      </c>
      <c r="AG91" s="27">
        <f t="shared" si="53"/>
        <v>2.0512434363161147</v>
      </c>
      <c r="AH91" s="132">
        <f t="shared" si="67"/>
        <v>9.7294719491303194E-3</v>
      </c>
      <c r="AI91" s="132">
        <f t="shared" si="68"/>
        <v>1.881473026016578E-2</v>
      </c>
      <c r="AJ91" s="132">
        <f t="shared" si="69"/>
        <v>2.0120258950381498E-2</v>
      </c>
      <c r="AK91" s="183">
        <f t="shared" si="70"/>
        <v>1.0862682636978938</v>
      </c>
      <c r="AL91" s="27">
        <f t="shared" si="71"/>
        <v>1.2861609910823812</v>
      </c>
      <c r="AM91" s="27">
        <f t="shared" si="54"/>
        <v>0.98230591806107892</v>
      </c>
      <c r="AN91" s="132">
        <f t="shared" si="72"/>
        <v>2.2534296322817671E-2</v>
      </c>
      <c r="AO91" s="132">
        <f t="shared" si="73"/>
        <v>2.5373347265947865E-2</v>
      </c>
      <c r="AP91" s="132">
        <f t="shared" si="74"/>
        <v>2.0951642227036826E-2</v>
      </c>
      <c r="AQ91" s="183">
        <f t="shared" si="83"/>
        <v>1.8416471320822683</v>
      </c>
      <c r="AR91" s="27">
        <f t="shared" si="75"/>
        <v>0.50889462276698261</v>
      </c>
      <c r="AS91" s="27">
        <f t="shared" si="76"/>
        <v>0.35972264497564477</v>
      </c>
      <c r="AT91" s="132">
        <f t="shared" si="77"/>
        <v>2.9435571063266996E-2</v>
      </c>
      <c r="AU91" s="132">
        <f t="shared" si="78"/>
        <v>1.1492687733611673E-2</v>
      </c>
      <c r="AV91" s="132">
        <f t="shared" si="79"/>
        <v>8.5721080472884736E-3</v>
      </c>
    </row>
    <row r="92" spans="1:48">
      <c r="A92" s="142" t="s">
        <v>307</v>
      </c>
      <c r="B92" s="142">
        <f t="shared" si="80"/>
        <v>87</v>
      </c>
      <c r="C92" s="19">
        <f>'[12]Russia, 1905'!$H89</f>
        <v>4.5953032253535149</v>
      </c>
      <c r="D92" s="19">
        <f>'[12]Russia, 1905'!$I89</f>
        <v>1.9065516826505837</v>
      </c>
      <c r="E92" s="19">
        <f>'[12]Russia, 1956'!$H89</f>
        <v>2.718669165222285</v>
      </c>
      <c r="F92" s="19">
        <f>'[12]Russia, 1956'!$I89</f>
        <v>1.9546779764170696</v>
      </c>
      <c r="G92" s="178">
        <f>'[13]Russia, 1976'!H89</f>
        <v>4.576930549133241</v>
      </c>
      <c r="H92" s="178">
        <f>'[13]Russia, 1976'!I89</f>
        <v>3.456697413319568</v>
      </c>
      <c r="I92" s="178">
        <f>'[13]Russia, 1980'!H89</f>
        <v>5.0547892733949551</v>
      </c>
      <c r="J92" s="178">
        <f>'[13]Russia, 1980'!I89</f>
        <v>3.8953517351903617</v>
      </c>
      <c r="K92" s="19">
        <f>'[12]Russia, 1989'!$H89</f>
        <v>7.6932686095971592</v>
      </c>
      <c r="L92" s="19">
        <f>'[12]Russia, 1989'!$I89</f>
        <v>5.2331453004758828</v>
      </c>
      <c r="M92" s="19">
        <f>'[12]Russia, 2015'!$H89</f>
        <v>1849196.1769178743</v>
      </c>
      <c r="N92" s="19">
        <f>'[12]Russia, 2015'!$I89</f>
        <v>670233.77922332822</v>
      </c>
      <c r="O92" s="183">
        <f t="shared" si="55"/>
        <v>1.4876617245505788</v>
      </c>
      <c r="P92" s="27">
        <f t="shared" si="56"/>
        <v>0.41076773536043287</v>
      </c>
      <c r="Q92" s="27">
        <f t="shared" si="57"/>
        <v>0.32550921744523942</v>
      </c>
      <c r="R92" s="132">
        <f t="shared" si="81"/>
        <v>3.4329563359254189E-2</v>
      </c>
      <c r="S92" s="132">
        <f t="shared" si="58"/>
        <v>1.2827278235816308E-2</v>
      </c>
      <c r="T92" s="132">
        <f t="shared" si="82"/>
        <v>1.0491569411195556E-2</v>
      </c>
      <c r="U92" s="183">
        <f t="shared" si="59"/>
        <v>7.7436603335695704</v>
      </c>
      <c r="V92" s="27">
        <f t="shared" si="60"/>
        <v>8.1599772478642283</v>
      </c>
      <c r="W92" s="27">
        <f t="shared" si="49"/>
        <v>6.6383964379309495</v>
      </c>
      <c r="X92" s="132">
        <f t="shared" si="61"/>
        <v>1.8868288818026935E-2</v>
      </c>
      <c r="Y92" s="132">
        <f t="shared" si="62"/>
        <v>1.927692630139255E-2</v>
      </c>
      <c r="Z92" s="132">
        <f t="shared" si="63"/>
        <v>1.7681987762505846E-2</v>
      </c>
      <c r="AA92" s="183">
        <f t="shared" si="50"/>
        <v>1.6671425107469093</v>
      </c>
      <c r="AB92" s="27">
        <f t="shared" si="51"/>
        <v>1.7091867269366829</v>
      </c>
      <c r="AC92" s="27">
        <f t="shared" si="52"/>
        <v>1.4796305587879686</v>
      </c>
      <c r="AD92" s="27">
        <f t="shared" si="64"/>
        <v>1.390210376186428</v>
      </c>
      <c r="AE92" s="27">
        <f t="shared" si="65"/>
        <v>0.68021323884671481</v>
      </c>
      <c r="AF92" s="27">
        <f t="shared" si="66"/>
        <v>1.8400897613025395</v>
      </c>
      <c r="AG92" s="27">
        <f t="shared" si="53"/>
        <v>1.9117149206112471</v>
      </c>
      <c r="AH92" s="132">
        <f t="shared" si="67"/>
        <v>9.3095076964802015E-3</v>
      </c>
      <c r="AI92" s="132">
        <f t="shared" si="68"/>
        <v>1.881473026016578E-2</v>
      </c>
      <c r="AJ92" s="132">
        <f t="shared" si="69"/>
        <v>1.9267959256505707E-2</v>
      </c>
      <c r="AK92" s="183">
        <f t="shared" si="70"/>
        <v>1.0918837762733684</v>
      </c>
      <c r="AL92" s="27">
        <f t="shared" si="71"/>
        <v>1.2861609910823812</v>
      </c>
      <c r="AM92" s="27">
        <f t="shared" si="54"/>
        <v>0.97911299649344352</v>
      </c>
      <c r="AN92" s="132">
        <f t="shared" si="72"/>
        <v>2.261759096237892E-2</v>
      </c>
      <c r="AO92" s="132">
        <f t="shared" si="73"/>
        <v>2.5373347265947865E-2</v>
      </c>
      <c r="AP92" s="132">
        <f t="shared" si="74"/>
        <v>2.090177121354686E-2</v>
      </c>
      <c r="AQ92" s="183">
        <f t="shared" si="83"/>
        <v>1.927756250621846</v>
      </c>
      <c r="AR92" s="27">
        <f t="shared" si="75"/>
        <v>0.50889462276698261</v>
      </c>
      <c r="AS92" s="27">
        <f t="shared" si="76"/>
        <v>0.37700215019704908</v>
      </c>
      <c r="AT92" s="132">
        <f t="shared" si="77"/>
        <v>3.02895698111878E-2</v>
      </c>
      <c r="AU92" s="132">
        <f t="shared" si="78"/>
        <v>1.1492687733611673E-2</v>
      </c>
      <c r="AV92" s="132">
        <f t="shared" si="79"/>
        <v>8.925955903268612E-3</v>
      </c>
    </row>
    <row r="93" spans="1:48">
      <c r="A93" s="142" t="s">
        <v>308</v>
      </c>
      <c r="B93" s="142">
        <f t="shared" si="80"/>
        <v>88</v>
      </c>
      <c r="C93" s="19">
        <f>'[12]Russia, 1905'!$H90</f>
        <v>4.8193658539120916</v>
      </c>
      <c r="D93" s="19">
        <f>'[12]Russia, 1905'!$I90</f>
        <v>2.0444569199116485</v>
      </c>
      <c r="E93" s="19">
        <f>'[12]Russia, 1956'!$H90</f>
        <v>2.7823350976227195</v>
      </c>
      <c r="F93" s="19">
        <f>'[12]Russia, 1956'!$I90</f>
        <v>2.0038628115768029</v>
      </c>
      <c r="G93" s="178">
        <f>'[13]Russia, 1976'!H90</f>
        <v>4.6702833104510466</v>
      </c>
      <c r="H93" s="178">
        <f>'[13]Russia, 1976'!I90</f>
        <v>3.5367758286299558</v>
      </c>
      <c r="I93" s="178">
        <f>'[13]Russia, 1980'!H90</f>
        <v>5.1514090682453375</v>
      </c>
      <c r="J93" s="178">
        <f>'[13]Russia, 1980'!I90</f>
        <v>3.9825405535885627</v>
      </c>
      <c r="K93" s="19">
        <f>'[12]Russia, 1989'!$H90</f>
        <v>7.8982788853572652</v>
      </c>
      <c r="L93" s="19">
        <f>'[12]Russia, 1989'!$I90</f>
        <v>5.36229094418995</v>
      </c>
      <c r="M93" s="19">
        <f>'[12]Russia, 2015'!$H90</f>
        <v>1947443.0433924196</v>
      </c>
      <c r="N93" s="19">
        <f>'[12]Russia, 2015'!$I90</f>
        <v>695030.14242828719</v>
      </c>
      <c r="O93" s="183">
        <f t="shared" si="55"/>
        <v>1.5518287941454232</v>
      </c>
      <c r="P93" s="27">
        <f t="shared" si="56"/>
        <v>0.41076773536043287</v>
      </c>
      <c r="Q93" s="27">
        <f t="shared" si="57"/>
        <v>0.34144385072162819</v>
      </c>
      <c r="R93" s="132">
        <f t="shared" si="81"/>
        <v>3.5305629055300658E-2</v>
      </c>
      <c r="S93" s="132">
        <f t="shared" si="58"/>
        <v>1.2827278235816308E-2</v>
      </c>
      <c r="T93" s="132">
        <f t="shared" si="82"/>
        <v>1.0938898256343865E-2</v>
      </c>
      <c r="U93" s="183">
        <f t="shared" si="59"/>
        <v>7.7800974016382565</v>
      </c>
      <c r="V93" s="27">
        <f t="shared" si="60"/>
        <v>8.1599772478642283</v>
      </c>
      <c r="W93" s="27">
        <f t="shared" si="49"/>
        <v>6.3866945596005698</v>
      </c>
      <c r="X93" s="132">
        <f t="shared" si="61"/>
        <v>1.8904815871974678E-2</v>
      </c>
      <c r="Y93" s="132">
        <f t="shared" si="62"/>
        <v>1.927692630139255E-2</v>
      </c>
      <c r="Z93" s="132">
        <f t="shared" si="63"/>
        <v>1.7388066267647773E-2</v>
      </c>
      <c r="AA93" s="183">
        <f t="shared" si="50"/>
        <v>1.7877307358575607</v>
      </c>
      <c r="AB93" s="27">
        <f t="shared" si="51"/>
        <v>1.7521943570608418</v>
      </c>
      <c r="AC93" s="27">
        <f t="shared" si="52"/>
        <v>1.5161454709491693</v>
      </c>
      <c r="AD93" s="27">
        <f t="shared" si="64"/>
        <v>1.4416434171459092</v>
      </c>
      <c r="AE93" s="27">
        <f t="shared" si="65"/>
        <v>0.63961450873147085</v>
      </c>
      <c r="AF93" s="27">
        <f t="shared" si="66"/>
        <v>1.8400897613025395</v>
      </c>
      <c r="AG93" s="27">
        <f t="shared" si="53"/>
        <v>1.7836346679543142</v>
      </c>
      <c r="AH93" s="132">
        <f t="shared" si="67"/>
        <v>8.8687600096055696E-3</v>
      </c>
      <c r="AI93" s="132">
        <f t="shared" si="68"/>
        <v>1.881473026016578E-2</v>
      </c>
      <c r="AJ93" s="132">
        <f t="shared" si="69"/>
        <v>1.844951154970631E-2</v>
      </c>
      <c r="AK93" s="183">
        <f t="shared" si="70"/>
        <v>1.0984858614489803</v>
      </c>
      <c r="AL93" s="27">
        <f t="shared" si="71"/>
        <v>1.2861609910823812</v>
      </c>
      <c r="AM93" s="27">
        <f t="shared" si="54"/>
        <v>0.97817817328460932</v>
      </c>
      <c r="AN93" s="132">
        <f t="shared" si="72"/>
        <v>2.2715242525148005E-2</v>
      </c>
      <c r="AO93" s="132">
        <f t="shared" si="73"/>
        <v>2.5373347265947865E-2</v>
      </c>
      <c r="AP93" s="132">
        <f t="shared" si="74"/>
        <v>2.0887155218324294E-2</v>
      </c>
      <c r="AQ93" s="183">
        <f t="shared" si="83"/>
        <v>2.0254759973926855</v>
      </c>
      <c r="AR93" s="27">
        <f t="shared" si="75"/>
        <v>0.50889462276698261</v>
      </c>
      <c r="AS93" s="27">
        <f t="shared" si="76"/>
        <v>0.39668483616996952</v>
      </c>
      <c r="AT93" s="132">
        <f t="shared" si="77"/>
        <v>3.1229625039089548E-2</v>
      </c>
      <c r="AU93" s="132">
        <f t="shared" si="78"/>
        <v>1.1492687733611673E-2</v>
      </c>
      <c r="AV93" s="132">
        <f t="shared" si="79"/>
        <v>9.3237942172135213E-3</v>
      </c>
    </row>
    <row r="94" spans="1:48">
      <c r="A94" s="142" t="s">
        <v>309</v>
      </c>
      <c r="B94" s="142">
        <f t="shared" si="80"/>
        <v>89</v>
      </c>
      <c r="C94" s="19">
        <f>'[12]Russia, 1905'!$H91</f>
        <v>5.0716303024575877</v>
      </c>
      <c r="D94" s="19">
        <f>'[12]Russia, 1905'!$I91</f>
        <v>2.1747789823893804</v>
      </c>
      <c r="E94" s="19">
        <f>'[12]Russia, 1956'!$H91</f>
        <v>2.8531053054450757</v>
      </c>
      <c r="F94" s="19">
        <f>'[12]Russia, 1956'!$I91</f>
        <v>2.0583227575006426</v>
      </c>
      <c r="G94" s="178">
        <f>'[13]Russia, 1976'!H91</f>
        <v>4.7733294451620534</v>
      </c>
      <c r="H94" s="178">
        <f>'[13]Russia, 1976'!I91</f>
        <v>3.6259670848784622</v>
      </c>
      <c r="I94" s="178">
        <f>'[13]Russia, 1980'!H91</f>
        <v>5.2576698423050443</v>
      </c>
      <c r="J94" s="178">
        <f>'[13]Russia, 1980'!I91</f>
        <v>4.0797416552981236</v>
      </c>
      <c r="K94" s="19">
        <f>'[12]Russia, 1989'!$H91</f>
        <v>8.1288232436452006</v>
      </c>
      <c r="L94" s="19">
        <f>'[12]Russia, 1989'!$I91</f>
        <v>5.5090748323664354</v>
      </c>
      <c r="M94" s="19">
        <f>'[12]Russia, 2015'!$H91</f>
        <v>2061298.7616618867</v>
      </c>
      <c r="N94" s="19">
        <f>'[12]Russia, 2015'!$I91</f>
        <v>729630.72194155003</v>
      </c>
      <c r="O94" s="183">
        <f t="shared" si="55"/>
        <v>1.6244149039400235</v>
      </c>
      <c r="P94" s="27">
        <f t="shared" si="56"/>
        <v>0.41076773536043287</v>
      </c>
      <c r="Q94" s="27">
        <f t="shared" si="57"/>
        <v>0.37070397997672466</v>
      </c>
      <c r="R94" s="132">
        <f t="shared" si="81"/>
        <v>3.6381667221315972E-2</v>
      </c>
      <c r="S94" s="132">
        <f t="shared" si="58"/>
        <v>1.2827278235816308E-2</v>
      </c>
      <c r="T94" s="132">
        <f t="shared" si="82"/>
        <v>1.1747145856011665E-2</v>
      </c>
      <c r="U94" s="183">
        <f t="shared" si="59"/>
        <v>7.8311613488529517</v>
      </c>
      <c r="V94" s="27">
        <f t="shared" si="60"/>
        <v>8.1599772478642283</v>
      </c>
      <c r="W94" s="27">
        <f t="shared" si="49"/>
        <v>6.2897469056640558</v>
      </c>
      <c r="X94" s="132">
        <f t="shared" si="61"/>
        <v>1.895575384728776E-2</v>
      </c>
      <c r="Y94" s="132">
        <f t="shared" si="62"/>
        <v>1.927692630139255E-2</v>
      </c>
      <c r="Z94" s="132">
        <f t="shared" si="63"/>
        <v>1.7272200066434262E-2</v>
      </c>
      <c r="AA94" s="183">
        <f t="shared" si="50"/>
        <v>1.9016880192723948</v>
      </c>
      <c r="AB94" s="27">
        <f t="shared" si="51"/>
        <v>1.7998145880378831</v>
      </c>
      <c r="AC94" s="27">
        <f t="shared" si="52"/>
        <v>1.5576474576155617</v>
      </c>
      <c r="AD94" s="27">
        <f t="shared" si="64"/>
        <v>1.5134125313751898</v>
      </c>
      <c r="AE94" s="27">
        <f t="shared" si="65"/>
        <v>0.5976896731701542</v>
      </c>
      <c r="AF94" s="27">
        <f t="shared" si="66"/>
        <v>1.8400897613025395</v>
      </c>
      <c r="AG94" s="27">
        <f t="shared" si="53"/>
        <v>1.6879461467528745</v>
      </c>
      <c r="AH94" s="132">
        <f t="shared" si="67"/>
        <v>8.4022205874678679E-3</v>
      </c>
      <c r="AI94" s="132">
        <f t="shared" si="68"/>
        <v>1.881473026016578E-2</v>
      </c>
      <c r="AJ94" s="132">
        <f t="shared" si="69"/>
        <v>1.7813540794125782E-2</v>
      </c>
      <c r="AK94" s="183">
        <f t="shared" si="70"/>
        <v>1.1061674471552077</v>
      </c>
      <c r="AL94" s="27">
        <f t="shared" si="71"/>
        <v>1.2861609910823812</v>
      </c>
      <c r="AM94" s="27">
        <f t="shared" si="54"/>
        <v>0.97855539072027464</v>
      </c>
      <c r="AN94" s="132">
        <f t="shared" si="72"/>
        <v>2.2828486733297071E-2</v>
      </c>
      <c r="AO94" s="132">
        <f t="shared" si="73"/>
        <v>2.5373347265947865E-2</v>
      </c>
      <c r="AP94" s="132">
        <f t="shared" si="74"/>
        <v>2.089305383267015E-2</v>
      </c>
      <c r="AQ94" s="183">
        <f t="shared" si="83"/>
        <v>2.1376364142426412</v>
      </c>
      <c r="AR94" s="27">
        <f t="shared" si="75"/>
        <v>0.50889462276698261</v>
      </c>
      <c r="AS94" s="27">
        <f t="shared" si="76"/>
        <v>0.43128274149391577</v>
      </c>
      <c r="AT94" s="132">
        <f t="shared" si="77"/>
        <v>3.2272878753782264E-2</v>
      </c>
      <c r="AU94" s="132">
        <f t="shared" si="78"/>
        <v>1.1492687733611673E-2</v>
      </c>
      <c r="AV94" s="132">
        <f t="shared" si="79"/>
        <v>1.0010076301169457E-2</v>
      </c>
    </row>
    <row r="95" spans="1:48">
      <c r="A95" s="142" t="s">
        <v>310</v>
      </c>
      <c r="B95" s="142">
        <f t="shared" si="80"/>
        <v>90</v>
      </c>
      <c r="C95" s="19">
        <f>'[12]Russia, 1905'!$H92</f>
        <v>5.3613154344644078</v>
      </c>
      <c r="D95" s="19">
        <f>'[12]Russia, 1905'!$I92</f>
        <v>2.3019317341525389</v>
      </c>
      <c r="E95" s="19">
        <f>'[12]Russia, 1956'!$H92</f>
        <v>2.9325835602395189</v>
      </c>
      <c r="F95" s="19">
        <f>'[12]Russia, 1956'!$I92</f>
        <v>2.1196851599888205</v>
      </c>
      <c r="G95" s="178">
        <f>'[13]Russia, 1976'!H92</f>
        <v>4.8880656811904117</v>
      </c>
      <c r="H95" s="178">
        <f>'[13]Russia, 1976'!I92</f>
        <v>3.7264630754374486</v>
      </c>
      <c r="I95" s="178">
        <f>'[13]Russia, 1980'!H92</f>
        <v>5.375462661005737</v>
      </c>
      <c r="J95" s="178">
        <f>'[13]Russia, 1980'!I92</f>
        <v>4.1856843911867747</v>
      </c>
      <c r="K95" s="19">
        <f>'[12]Russia, 1989'!$H92</f>
        <v>8.3907980847730776</v>
      </c>
      <c r="L95" s="19">
        <f>'[12]Russia, 1989'!$I92</f>
        <v>5.6759321325336565</v>
      </c>
      <c r="M95" s="19">
        <f>'[12]Russia, 2015'!$H92</f>
        <v>2194465.56563392</v>
      </c>
      <c r="N95" s="19">
        <f>'[12]Russia, 2015'!$I92</f>
        <v>792269.84844074596</v>
      </c>
      <c r="O95" s="183">
        <f t="shared" si="55"/>
        <v>1.7067287342633017</v>
      </c>
      <c r="P95" s="27">
        <f t="shared" si="56"/>
        <v>0.41076773536043287</v>
      </c>
      <c r="Q95" s="27">
        <f t="shared" si="57"/>
        <v>0.44462513724956443</v>
      </c>
      <c r="R95" s="132">
        <f t="shared" si="81"/>
        <v>3.7567767190653134E-2</v>
      </c>
      <c r="S95" s="132">
        <f t="shared" si="58"/>
        <v>1.2827278235816308E-2</v>
      </c>
      <c r="T95" s="132">
        <f t="shared" si="82"/>
        <v>1.3717299702245223E-2</v>
      </c>
      <c r="U95" s="183">
        <f t="shared" si="59"/>
        <v>7.8936877152862586</v>
      </c>
      <c r="V95" s="27">
        <f t="shared" si="60"/>
        <v>8.1599772478642283</v>
      </c>
      <c r="W95" s="27">
        <f t="shared" si="49"/>
        <v>6.4783390886393324</v>
      </c>
      <c r="X95" s="132">
        <f t="shared" si="61"/>
        <v>1.9017729767943692E-2</v>
      </c>
      <c r="Y95" s="132">
        <f t="shared" si="62"/>
        <v>1.927692630139255E-2</v>
      </c>
      <c r="Z95" s="132">
        <f t="shared" si="63"/>
        <v>1.7496216604696357E-2</v>
      </c>
      <c r="AA95" s="183">
        <f t="shared" si="50"/>
        <v>2.0128739680991807</v>
      </c>
      <c r="AB95" s="27">
        <f t="shared" si="51"/>
        <v>1.8534703846095439</v>
      </c>
      <c r="AC95" s="27">
        <f t="shared" si="52"/>
        <v>1.6048250431990969</v>
      </c>
      <c r="AD95" s="27">
        <f t="shared" si="64"/>
        <v>1.6433396796537312</v>
      </c>
      <c r="AE95" s="27">
        <f t="shared" si="65"/>
        <v>0.55346420475395908</v>
      </c>
      <c r="AF95" s="27">
        <f t="shared" si="66"/>
        <v>1.8400897613025395</v>
      </c>
      <c r="AG95" s="27">
        <f t="shared" si="53"/>
        <v>1.6151772766866395</v>
      </c>
      <c r="AH95" s="132">
        <f t="shared" si="67"/>
        <v>7.8968636126794944E-3</v>
      </c>
      <c r="AI95" s="132">
        <f t="shared" si="68"/>
        <v>1.881473026016578E-2</v>
      </c>
      <c r="AJ95" s="132">
        <f t="shared" si="69"/>
        <v>1.7314834407047952E-2</v>
      </c>
      <c r="AK95" s="183">
        <f t="shared" si="70"/>
        <v>1.1151242865596411</v>
      </c>
      <c r="AL95" s="27">
        <f t="shared" si="71"/>
        <v>1.2861609910823812</v>
      </c>
      <c r="AM95" s="27">
        <f t="shared" si="54"/>
        <v>0.97946967037553634</v>
      </c>
      <c r="AN95" s="132">
        <f t="shared" si="72"/>
        <v>2.296002643938988E-2</v>
      </c>
      <c r="AO95" s="132">
        <f t="shared" si="73"/>
        <v>2.5373347265947865E-2</v>
      </c>
      <c r="AP95" s="132">
        <f t="shared" si="74"/>
        <v>2.0907346058457454E-2</v>
      </c>
      <c r="AQ95" s="183">
        <f t="shared" si="83"/>
        <v>2.267141214041239</v>
      </c>
      <c r="AR95" s="27">
        <f t="shared" si="75"/>
        <v>0.50889462276698261</v>
      </c>
      <c r="AS95" s="27">
        <f t="shared" si="76"/>
        <v>0.51482210807105244</v>
      </c>
      <c r="AT95" s="132">
        <f t="shared" si="77"/>
        <v>3.3433276839851533E-2</v>
      </c>
      <c r="AU95" s="132">
        <f t="shared" si="78"/>
        <v>1.1492687733611673E-2</v>
      </c>
      <c r="AV95" s="132">
        <f t="shared" si="79"/>
        <v>1.1602852782328421E-2</v>
      </c>
    </row>
    <row r="96" spans="1:48">
      <c r="A96" s="142" t="s">
        <v>311</v>
      </c>
      <c r="B96" s="142">
        <f t="shared" si="80"/>
        <v>91</v>
      </c>
      <c r="C96" s="19">
        <f>'[12]Russia, 1905'!$H93</f>
        <v>5.7012469567212829</v>
      </c>
      <c r="D96" s="19">
        <f>'[12]Russia, 1905'!$I93</f>
        <v>2.4568110767723277</v>
      </c>
      <c r="E96" s="19">
        <f>'[12]Russia, 1956'!$H93</f>
        <v>3.0229056047118186</v>
      </c>
      <c r="F96" s="19">
        <f>'[12]Russia, 1956'!$I93</f>
        <v>2.1887585725473802</v>
      </c>
      <c r="G96" s="178">
        <f>'[13]Russia, 1976'!H93</f>
        <v>5.0171326373851857</v>
      </c>
      <c r="H96" s="178">
        <f>'[13]Russia, 1976'!I93</f>
        <v>3.8404927816252266</v>
      </c>
      <c r="I96" s="178">
        <f>'[13]Russia, 1980'!H93</f>
        <v>5.5076602465411799</v>
      </c>
      <c r="J96" s="178">
        <f>'[13]Russia, 1980'!I93</f>
        <v>4.3045969721730675</v>
      </c>
      <c r="K96" s="19">
        <f>'[12]Russia, 1989'!$H93</f>
        <v>8.692449857244128</v>
      </c>
      <c r="L96" s="19">
        <f>'[12]Russia, 1989'!$I93</f>
        <v>5.8691157512933483</v>
      </c>
      <c r="M96" s="19">
        <f>'[12]Russia, 2015'!$H93</f>
        <v>2350265.0897664959</v>
      </c>
      <c r="N96" s="19">
        <f>'[12]Russia, 2015'!$I93</f>
        <v>883350.06400451378</v>
      </c>
      <c r="O96" s="183">
        <f t="shared" si="55"/>
        <v>1.7982975283639866</v>
      </c>
      <c r="P96" s="27">
        <f t="shared" si="56"/>
        <v>0.41076773536043287</v>
      </c>
      <c r="Q96" s="27">
        <f t="shared" si="57"/>
        <v>0.5576841589110404</v>
      </c>
      <c r="R96" s="132">
        <f t="shared" si="81"/>
        <v>3.8847085057960085E-2</v>
      </c>
      <c r="S96" s="132">
        <f t="shared" si="58"/>
        <v>1.2827278235816308E-2</v>
      </c>
      <c r="T96" s="132">
        <f t="shared" si="82"/>
        <v>1.6550285783208718E-2</v>
      </c>
      <c r="U96" s="183">
        <f t="shared" si="59"/>
        <v>7.9571832968142981</v>
      </c>
      <c r="V96" s="27">
        <f t="shared" si="60"/>
        <v>8.1599772478642283</v>
      </c>
      <c r="W96" s="27">
        <f t="shared" si="49"/>
        <v>6.8124193784605147</v>
      </c>
      <c r="X96" s="132">
        <f t="shared" si="61"/>
        <v>1.9080225878346901E-2</v>
      </c>
      <c r="Y96" s="132">
        <f t="shared" si="62"/>
        <v>1.927692630139255E-2</v>
      </c>
      <c r="Z96" s="132">
        <f t="shared" si="63"/>
        <v>1.787963908165402E-2</v>
      </c>
      <c r="AA96" s="183">
        <f t="shared" si="50"/>
        <v>2.1483048292017841</v>
      </c>
      <c r="AB96" s="27">
        <f t="shared" si="51"/>
        <v>1.9138687527058147</v>
      </c>
      <c r="AC96" s="27">
        <f t="shared" si="52"/>
        <v>1.6594461877234219</v>
      </c>
      <c r="AD96" s="27">
        <f t="shared" si="64"/>
        <v>1.8322598216507153</v>
      </c>
      <c r="AE96" s="27">
        <f t="shared" si="65"/>
        <v>0.5058334743112447</v>
      </c>
      <c r="AF96" s="27">
        <f t="shared" si="66"/>
        <v>1.8400897613025395</v>
      </c>
      <c r="AG96" s="27">
        <f t="shared" si="53"/>
        <v>1.5301619095909507</v>
      </c>
      <c r="AH96" s="132">
        <f t="shared" si="67"/>
        <v>7.3365413033414928E-3</v>
      </c>
      <c r="AI96" s="132">
        <f t="shared" si="68"/>
        <v>1.881473026016578E-2</v>
      </c>
      <c r="AJ96" s="132">
        <f t="shared" si="69"/>
        <v>1.6714639710941892E-2</v>
      </c>
      <c r="AK96" s="183">
        <f t="shared" si="70"/>
        <v>1.125693406855369</v>
      </c>
      <c r="AL96" s="27">
        <f t="shared" si="71"/>
        <v>1.2861609910823812</v>
      </c>
      <c r="AM96" s="27">
        <f t="shared" si="54"/>
        <v>0.98224728618932944</v>
      </c>
      <c r="AN96" s="132">
        <f t="shared" si="72"/>
        <v>2.3114551049179477E-2</v>
      </c>
      <c r="AO96" s="132">
        <f t="shared" si="73"/>
        <v>2.5373347265947865E-2</v>
      </c>
      <c r="AP96" s="132">
        <f t="shared" si="74"/>
        <v>2.0950727143922654E-2</v>
      </c>
      <c r="AQ96" s="183">
        <f t="shared" si="83"/>
        <v>2.4151099703211645</v>
      </c>
      <c r="AR96" s="27">
        <f t="shared" si="75"/>
        <v>0.50889462276698261</v>
      </c>
      <c r="AS96" s="27">
        <f t="shared" si="76"/>
        <v>0.64231074436372415</v>
      </c>
      <c r="AT96" s="132">
        <f t="shared" si="77"/>
        <v>3.4705593948579416E-2</v>
      </c>
      <c r="AU96" s="132">
        <f t="shared" si="78"/>
        <v>1.1492687733611673E-2</v>
      </c>
      <c r="AV96" s="132">
        <f t="shared" si="79"/>
        <v>1.3876064510300212E-2</v>
      </c>
    </row>
    <row r="97" spans="1:48">
      <c r="A97" s="142" t="s">
        <v>312</v>
      </c>
      <c r="B97" s="142">
        <f t="shared" si="80"/>
        <v>92</v>
      </c>
      <c r="C97" s="19">
        <f>'[12]Russia, 1905'!$H94</f>
        <v>6.1068014417149019</v>
      </c>
      <c r="D97" s="19">
        <f>'[12]Russia, 1905'!$I94</f>
        <v>2.6432894200641601</v>
      </c>
      <c r="E97" s="19">
        <f>'[12]Russia, 1956'!$H94</f>
        <v>3.1271739837323738</v>
      </c>
      <c r="F97" s="19">
        <f>'[12]Russia, 1956'!$I94</f>
        <v>2.2645155006057425</v>
      </c>
      <c r="G97" s="178">
        <f>'[13]Russia, 1976'!H94</f>
        <v>5.1642126193551832</v>
      </c>
      <c r="H97" s="178">
        <f>'[13]Russia, 1976'!I94</f>
        <v>3.9696063740046008</v>
      </c>
      <c r="I97" s="178">
        <f>'[13]Russia, 1980'!H94</f>
        <v>5.658043155837194</v>
      </c>
      <c r="J97" s="178">
        <f>'[13]Russia, 1980'!I94</f>
        <v>4.4409246070323061</v>
      </c>
      <c r="K97" s="19">
        <f>'[12]Russia, 1989'!$H94</f>
        <v>9.0453666204879752</v>
      </c>
      <c r="L97" s="19">
        <f>'[12]Russia, 1989'!$I94</f>
        <v>6.0973411834372033</v>
      </c>
      <c r="M97" s="19">
        <f>'[12]Russia, 2015'!$H94</f>
        <v>2533629.4679867434</v>
      </c>
      <c r="N97" s="19">
        <f>'[12]Russia, 2015'!$I94</f>
        <v>989780.97728964663</v>
      </c>
      <c r="O97" s="183">
        <f t="shared" si="55"/>
        <v>1.8989195342679408</v>
      </c>
      <c r="P97" s="27">
        <f t="shared" si="56"/>
        <v>0.41076773536043287</v>
      </c>
      <c r="Q97" s="27">
        <f t="shared" si="57"/>
        <v>0.68003310254511184</v>
      </c>
      <c r="R97" s="132">
        <f t="shared" si="81"/>
        <v>4.0207205511331168E-2</v>
      </c>
      <c r="S97" s="132">
        <f t="shared" si="58"/>
        <v>1.2827278235816308E-2</v>
      </c>
      <c r="T97" s="132">
        <f t="shared" si="82"/>
        <v>1.9401117043057026E-2</v>
      </c>
      <c r="U97" s="183">
        <f t="shared" si="59"/>
        <v>8.0147516634491041</v>
      </c>
      <c r="V97" s="27">
        <f t="shared" si="60"/>
        <v>8.1599772478642283</v>
      </c>
      <c r="W97" s="27">
        <f t="shared" si="49"/>
        <v>7.1361481947825531</v>
      </c>
      <c r="X97" s="132">
        <f t="shared" si="61"/>
        <v>1.9136509615809372E-2</v>
      </c>
      <c r="Y97" s="132">
        <f t="shared" si="62"/>
        <v>1.927692630139255E-2</v>
      </c>
      <c r="Z97" s="132">
        <f t="shared" si="63"/>
        <v>1.8235978424466337E-2</v>
      </c>
      <c r="AA97" s="183">
        <f t="shared" si="50"/>
        <v>2.3113667468327082</v>
      </c>
      <c r="AB97" s="27">
        <f t="shared" si="51"/>
        <v>1.9801112425036442</v>
      </c>
      <c r="AC97" s="27">
        <f t="shared" si="52"/>
        <v>1.7239751285999403</v>
      </c>
      <c r="AD97" s="27">
        <f t="shared" si="64"/>
        <v>2.0530206435947367</v>
      </c>
      <c r="AE97" s="27">
        <f t="shared" si="65"/>
        <v>0.45432161761205792</v>
      </c>
      <c r="AF97" s="27">
        <f t="shared" si="66"/>
        <v>1.8400897613025395</v>
      </c>
      <c r="AG97" s="27">
        <f t="shared" si="53"/>
        <v>1.4330598654587638</v>
      </c>
      <c r="AH97" s="132">
        <f t="shared" si="67"/>
        <v>6.7106222425741269E-3</v>
      </c>
      <c r="AI97" s="132">
        <f t="shared" si="68"/>
        <v>1.881473026016578E-2</v>
      </c>
      <c r="AJ97" s="132">
        <f t="shared" si="69"/>
        <v>1.6004392692034353E-2</v>
      </c>
      <c r="AK97" s="183">
        <f t="shared" si="70"/>
        <v>1.1382434331706506</v>
      </c>
      <c r="AL97" s="27">
        <f t="shared" si="71"/>
        <v>1.2861609910823812</v>
      </c>
      <c r="AM97" s="27">
        <f>((L97/F97)/($K$5/$E$5))*(1+$AK$5)-1</f>
        <v>0.99043599369602631</v>
      </c>
      <c r="AN97" s="132">
        <f t="shared" si="72"/>
        <v>2.3297072612723957E-2</v>
      </c>
      <c r="AO97" s="132">
        <f t="shared" si="73"/>
        <v>2.5373347265947865E-2</v>
      </c>
      <c r="AP97" s="132">
        <f t="shared" si="74"/>
        <v>2.1078277007140045E-2</v>
      </c>
      <c r="AQ97" s="183">
        <f t="shared" si="83"/>
        <v>2.5837015215462187</v>
      </c>
      <c r="AR97" s="27">
        <f t="shared" si="75"/>
        <v>0.50889462276698261</v>
      </c>
      <c r="AS97" s="27">
        <f t="shared" si="76"/>
        <v>0.78369538104959635</v>
      </c>
      <c r="AT97" s="132">
        <f t="shared" si="77"/>
        <v>3.6091489535615473E-2</v>
      </c>
      <c r="AU97" s="132">
        <f t="shared" si="78"/>
        <v>1.1492687733611673E-2</v>
      </c>
      <c r="AV97" s="132">
        <f t="shared" si="79"/>
        <v>1.6204538547212044E-2</v>
      </c>
    </row>
    <row r="98" spans="1:48">
      <c r="A98" s="142" t="s">
        <v>313</v>
      </c>
      <c r="B98" s="142">
        <f t="shared" si="80"/>
        <v>93</v>
      </c>
      <c r="C98" s="19">
        <f>'[12]Russia, 1905'!$H95</f>
        <v>6.6015888733792965</v>
      </c>
      <c r="D98" s="19">
        <f>'[12]Russia, 1905'!$I95</f>
        <v>2.8733758812440753</v>
      </c>
      <c r="E98" s="19">
        <f>'[12]Russia, 1956'!$H95</f>
        <v>3.250410909893322</v>
      </c>
      <c r="F98" s="19">
        <f>'[12]Russia, 1956'!$I95</f>
        <v>2.3499835447669892</v>
      </c>
      <c r="G98" s="178">
        <f>'[13]Russia, 1976'!H95</f>
        <v>5.3348706544052646</v>
      </c>
      <c r="H98" s="178">
        <f>'[13]Russia, 1976'!I95</f>
        <v>4.1144995312587431</v>
      </c>
      <c r="I98" s="178">
        <f>'[13]Russia, 1980'!H95</f>
        <v>5.8319172342378911</v>
      </c>
      <c r="J98" s="178">
        <f>'[13]Russia, 1980'!I95</f>
        <v>4.6001236420881488</v>
      </c>
      <c r="K98" s="19">
        <f>'[12]Russia, 1989'!$H95</f>
        <v>9.4665131114952263</v>
      </c>
      <c r="L98" s="19">
        <f>'[12]Russia, 1989'!$I95</f>
        <v>6.3731003091682545</v>
      </c>
      <c r="M98" s="19">
        <f>'[12]Russia, 2015'!$H95</f>
        <v>2754179.2523720432</v>
      </c>
      <c r="N98" s="19">
        <f>'[12]Russia, 2015'!$I95</f>
        <v>1104172.712755094</v>
      </c>
      <c r="O98" s="183">
        <f t="shared" si="55"/>
        <v>2.0110737645160928</v>
      </c>
      <c r="P98" s="27">
        <f t="shared" si="56"/>
        <v>0.41076773536043287</v>
      </c>
      <c r="Q98" s="27">
        <f t="shared" si="57"/>
        <v>0.79310404164751835</v>
      </c>
      <c r="R98" s="132">
        <f t="shared" si="81"/>
        <v>4.1670636407926676E-2</v>
      </c>
      <c r="S98" s="132">
        <f t="shared" si="58"/>
        <v>1.2827278235816308E-2</v>
      </c>
      <c r="T98" s="132">
        <f t="shared" si="82"/>
        <v>2.1863286038476648E-2</v>
      </c>
      <c r="U98" s="183">
        <f t="shared" si="59"/>
        <v>8.0650080334945216</v>
      </c>
      <c r="V98" s="27">
        <f t="shared" si="60"/>
        <v>8.1599772478642283</v>
      </c>
      <c r="W98" s="27">
        <f t="shared" si="49"/>
        <v>7.3496646572490274</v>
      </c>
      <c r="X98" s="132">
        <f t="shared" si="61"/>
        <v>1.9185353968119268E-2</v>
      </c>
      <c r="Y98" s="132">
        <f t="shared" si="62"/>
        <v>1.927692630139255E-2</v>
      </c>
      <c r="Z98" s="132">
        <f t="shared" si="63"/>
        <v>1.8463390867040408E-2</v>
      </c>
      <c r="AA98" s="183">
        <f t="shared" si="50"/>
        <v>2.5125608314572978</v>
      </c>
      <c r="AB98" s="27">
        <f t="shared" si="51"/>
        <v>2.0548452132241861</v>
      </c>
      <c r="AC98" s="27">
        <f t="shared" si="52"/>
        <v>1.8019438464299635</v>
      </c>
      <c r="AD98" s="27">
        <f t="shared" si="64"/>
        <v>2.2902939391578481</v>
      </c>
      <c r="AE98" s="27">
        <f t="shared" si="65"/>
        <v>0.39833750951828639</v>
      </c>
      <c r="AF98" s="27">
        <f t="shared" si="66"/>
        <v>1.8400897613025395</v>
      </c>
      <c r="AG98" s="27">
        <f t="shared" si="53"/>
        <v>1.3227078835558652</v>
      </c>
      <c r="AH98" s="132">
        <f t="shared" si="67"/>
        <v>6.0051741560149807E-3</v>
      </c>
      <c r="AI98" s="132">
        <f t="shared" si="68"/>
        <v>1.881473026016578E-2</v>
      </c>
      <c r="AJ98" s="132">
        <f t="shared" si="69"/>
        <v>1.5162619588742876E-2</v>
      </c>
      <c r="AK98" s="183">
        <f t="shared" si="70"/>
        <v>1.1529541990695686</v>
      </c>
      <c r="AL98" s="27">
        <f t="shared" si="71"/>
        <v>1.2861609910823812</v>
      </c>
      <c r="AM98" s="27">
        <f>((L98/F98)/($K$5/$E$5))*(1+$AK$5)-1</f>
        <v>1.0047902894667704</v>
      </c>
      <c r="AN98" s="132">
        <f t="shared" si="72"/>
        <v>2.350970106267436E-2</v>
      </c>
      <c r="AO98" s="132">
        <f t="shared" si="73"/>
        <v>2.5373347265947865E-2</v>
      </c>
      <c r="AP98" s="132">
        <f t="shared" si="74"/>
        <v>2.130064114890784E-2</v>
      </c>
      <c r="AQ98" s="183">
        <f t="shared" si="83"/>
        <v>2.779512931684982</v>
      </c>
      <c r="AR98" s="27">
        <f t="shared" si="75"/>
        <v>0.50889462276698261</v>
      </c>
      <c r="AS98" s="27">
        <f t="shared" si="76"/>
        <v>0.9209784402083514</v>
      </c>
      <c r="AT98" s="132">
        <f t="shared" si="77"/>
        <v>3.7623703739917191E-2</v>
      </c>
      <c r="AU98" s="132">
        <f t="shared" si="78"/>
        <v>1.1492687733611673E-2</v>
      </c>
      <c r="AV98" s="132">
        <f t="shared" si="79"/>
        <v>1.8299720914368711E-2</v>
      </c>
    </row>
    <row r="99" spans="1:48">
      <c r="A99" s="142" t="s">
        <v>314</v>
      </c>
      <c r="B99" s="142">
        <f t="shared" si="80"/>
        <v>94</v>
      </c>
      <c r="C99" s="19">
        <f>'[12]Russia, 1905'!$H96</f>
        <v>7.222957705401833</v>
      </c>
      <c r="D99" s="19">
        <f>'[12]Russia, 1905'!$I96</f>
        <v>3.1678874178862464</v>
      </c>
      <c r="E99" s="19">
        <f>'[12]Russia, 1956'!$H96</f>
        <v>3.4004821374143761</v>
      </c>
      <c r="F99" s="19">
        <f>'[12]Russia, 1956'!$I96</f>
        <v>2.4540460174252137</v>
      </c>
      <c r="G99" s="178">
        <f>'[13]Russia, 1976'!H96</f>
        <v>5.5382658415963553</v>
      </c>
      <c r="H99" s="178">
        <f>'[13]Russia, 1976'!I96</f>
        <v>4.2834102085331551</v>
      </c>
      <c r="I99" s="178">
        <f>'[13]Russia, 1980'!H96</f>
        <v>6.0372161662628478</v>
      </c>
      <c r="J99" s="178">
        <f>'[13]Russia, 1980'!I96</f>
        <v>4.7906263889048182</v>
      </c>
      <c r="K99" s="19">
        <f>'[12]Russia, 1989'!$H96</f>
        <v>9.982081911883057</v>
      </c>
      <c r="L99" s="19">
        <f>'[12]Russia, 1989'!$I96</f>
        <v>6.7163832057042487</v>
      </c>
      <c r="M99" s="19">
        <f>'[12]Russia, 2015'!$H96</f>
        <v>3029180.3423082028</v>
      </c>
      <c r="N99" s="19">
        <f>'[12]Russia, 2015'!$I96</f>
        <v>1227971.7713198015</v>
      </c>
      <c r="O99" s="183">
        <f t="shared" si="55"/>
        <v>2.1406767085026717</v>
      </c>
      <c r="P99" s="27">
        <f t="shared" si="56"/>
        <v>0.41076773536043287</v>
      </c>
      <c r="Q99" s="27">
        <f t="shared" si="57"/>
        <v>0.89222227045096392</v>
      </c>
      <c r="R99" s="132">
        <f t="shared" si="81"/>
        <v>4.3297743139145695E-2</v>
      </c>
      <c r="S99" s="132">
        <f t="shared" si="58"/>
        <v>1.2827278235816308E-2</v>
      </c>
      <c r="T99" s="132">
        <f t="shared" si="82"/>
        <v>2.390161441334282E-2</v>
      </c>
      <c r="U99" s="183">
        <f t="shared" si="59"/>
        <v>8.112436674409274</v>
      </c>
      <c r="V99" s="27">
        <f t="shared" si="60"/>
        <v>8.1599772478642283</v>
      </c>
      <c r="W99" s="27">
        <f t="shared" si="49"/>
        <v>7.422540531454171</v>
      </c>
      <c r="X99" s="132">
        <f t="shared" si="61"/>
        <v>1.9231204437126115E-2</v>
      </c>
      <c r="Y99" s="132">
        <f t="shared" si="62"/>
        <v>1.927692630139255E-2</v>
      </c>
      <c r="Z99" s="132">
        <f t="shared" si="63"/>
        <v>1.853969183378279E-2</v>
      </c>
      <c r="AA99" s="183">
        <f t="shared" si="50"/>
        <v>2.770090017321778</v>
      </c>
      <c r="AB99" s="27">
        <f t="shared" si="51"/>
        <v>2.1458383073223102</v>
      </c>
      <c r="AC99" s="27">
        <f t="shared" si="52"/>
        <v>1.8990043778808514</v>
      </c>
      <c r="AD99" s="27">
        <f t="shared" si="64"/>
        <v>2.547080065303573</v>
      </c>
      <c r="AE99" s="27">
        <f t="shared" si="65"/>
        <v>0.33704997684752258</v>
      </c>
      <c r="AF99" s="27">
        <f t="shared" si="66"/>
        <v>1.8400897613025395</v>
      </c>
      <c r="AG99" s="27">
        <f t="shared" si="53"/>
        <v>1.2000633076643203</v>
      </c>
      <c r="AH99" s="132">
        <f t="shared" si="67"/>
        <v>5.2003622808491912E-3</v>
      </c>
      <c r="AI99" s="132">
        <f t="shared" si="68"/>
        <v>1.881473026016578E-2</v>
      </c>
      <c r="AJ99" s="132">
        <f t="shared" si="69"/>
        <v>1.4179701188442806E-2</v>
      </c>
      <c r="AK99" s="183">
        <f t="shared" si="70"/>
        <v>1.1700195609518351</v>
      </c>
      <c r="AL99" s="27">
        <f t="shared" si="71"/>
        <v>1.2861609910823812</v>
      </c>
      <c r="AM99" s="27">
        <f t="shared" si="54"/>
        <v>1.0231858643735992</v>
      </c>
      <c r="AN99" s="132">
        <f t="shared" si="72"/>
        <v>2.3754604641343935E-2</v>
      </c>
      <c r="AO99" s="132">
        <f t="shared" si="73"/>
        <v>2.5373347265947865E-2</v>
      </c>
      <c r="AP99" s="132">
        <f t="shared" si="74"/>
        <v>2.1583362924028293E-2</v>
      </c>
      <c r="AQ99" s="183">
        <f t="shared" si="83"/>
        <v>3.0155347508598034</v>
      </c>
      <c r="AR99" s="27">
        <f t="shared" si="75"/>
        <v>0.50889462276698261</v>
      </c>
      <c r="AS99" s="27">
        <f t="shared" si="76"/>
        <v>1.0514033767567863</v>
      </c>
      <c r="AT99" s="132">
        <f t="shared" si="77"/>
        <v>3.937113041543383E-2</v>
      </c>
      <c r="AU99" s="132">
        <f t="shared" si="78"/>
        <v>1.1492687733611673E-2</v>
      </c>
      <c r="AV99" s="132">
        <f t="shared" si="79"/>
        <v>2.0159516397187716E-2</v>
      </c>
    </row>
    <row r="100" spans="1:48">
      <c r="A100" s="142" t="s">
        <v>315</v>
      </c>
      <c r="B100" s="142">
        <f t="shared" si="80"/>
        <v>95</v>
      </c>
      <c r="C100" s="19">
        <f>'[12]Russia, 1905'!$H97</f>
        <v>8.0339717629049527</v>
      </c>
      <c r="D100" s="19">
        <f>'[12]Russia, 1905'!$I97</f>
        <v>3.5627307248845006</v>
      </c>
      <c r="E100" s="19">
        <f>'[12]Russia, 1956'!$H97</f>
        <v>3.5897693614122099</v>
      </c>
      <c r="F100" s="19">
        <f>'[12]Russia, 1956'!$I97</f>
        <v>2.5755328632922017</v>
      </c>
      <c r="G100" s="178">
        <f>'[13]Russia, 1976'!H97</f>
        <v>5.7892369682089937</v>
      </c>
      <c r="H100" s="178">
        <f>'[13]Russia, 1976'!I97</f>
        <v>4.496084946577664</v>
      </c>
      <c r="I100" s="178">
        <f>'[13]Russia, 1980'!H97</f>
        <v>6.2865341217344568</v>
      </c>
      <c r="J100" s="178">
        <f>'[13]Russia, 1980'!I97</f>
        <v>5.0263764996547788</v>
      </c>
      <c r="K100" s="19">
        <f>'[12]Russia, 1989'!$H97</f>
        <v>10.635221653118821</v>
      </c>
      <c r="L100" s="19">
        <f>'[12]Russia, 1989'!$I97</f>
        <v>7.1616374812010726</v>
      </c>
      <c r="M100" s="19">
        <f>'[12]Russia, 2015'!$H97</f>
        <v>3389422.0565058826</v>
      </c>
      <c r="N100" s="19">
        <f>'[12]Russia, 2015'!$I97</f>
        <v>1377946.2990113057</v>
      </c>
      <c r="O100" s="183">
        <f t="shared" si="55"/>
        <v>2.2983621558644272</v>
      </c>
      <c r="P100" s="27">
        <f t="shared" si="56"/>
        <v>0.41076773536043287</v>
      </c>
      <c r="Q100" s="27">
        <f t="shared" si="57"/>
        <v>0.99131145716418101</v>
      </c>
      <c r="R100" s="132">
        <f t="shared" si="81"/>
        <v>4.5192379858797649E-2</v>
      </c>
      <c r="S100" s="132">
        <f t="shared" si="58"/>
        <v>1.2827278235816308E-2</v>
      </c>
      <c r="T100" s="132">
        <f t="shared" si="82"/>
        <v>2.5839055384953236E-2</v>
      </c>
      <c r="U100" s="183">
        <f t="shared" si="59"/>
        <v>8.1668434703357118</v>
      </c>
      <c r="V100" s="27">
        <f t="shared" si="60"/>
        <v>8.1599772478642283</v>
      </c>
      <c r="W100" s="27">
        <f t="shared" si="49"/>
        <v>7.4037622786125326</v>
      </c>
      <c r="X100" s="132">
        <f t="shared" si="61"/>
        <v>1.9283510400536885E-2</v>
      </c>
      <c r="Y100" s="132">
        <f t="shared" si="62"/>
        <v>1.927692630139255E-2</v>
      </c>
      <c r="Z100" s="132">
        <f t="shared" si="63"/>
        <v>1.8520093802417259E-2</v>
      </c>
      <c r="AA100" s="183">
        <f t="shared" si="50"/>
        <v>3.1153521301565772</v>
      </c>
      <c r="AB100" s="27">
        <f t="shared" si="51"/>
        <v>2.2520674186943377</v>
      </c>
      <c r="AC100" s="27">
        <f t="shared" si="52"/>
        <v>2.024896512463124</v>
      </c>
      <c r="AD100" s="27">
        <f t="shared" si="64"/>
        <v>2.8581597975158095</v>
      </c>
      <c r="AE100" s="27">
        <f t="shared" si="65"/>
        <v>0.26899076148443335</v>
      </c>
      <c r="AF100" s="27">
        <f t="shared" si="66"/>
        <v>1.8400897613025395</v>
      </c>
      <c r="AG100" s="27">
        <f t="shared" si="53"/>
        <v>1.0530820755968158</v>
      </c>
      <c r="AH100" s="132">
        <f t="shared" si="67"/>
        <v>4.2630235955813944E-3</v>
      </c>
      <c r="AI100" s="132">
        <f t="shared" si="68"/>
        <v>1.881473026016578E-2</v>
      </c>
      <c r="AJ100" s="132">
        <f t="shared" si="69"/>
        <v>1.2928251401581825E-2</v>
      </c>
      <c r="AK100" s="183">
        <f t="shared" si="70"/>
        <v>1.1900953158003236</v>
      </c>
      <c r="AL100" s="27">
        <f t="shared" si="71"/>
        <v>1.2861609910823812</v>
      </c>
      <c r="AM100" s="27">
        <f t="shared" si="54"/>
        <v>1.0555509925434685</v>
      </c>
      <c r="AN100" s="132">
        <f t="shared" si="72"/>
        <v>2.4040330497565821E-2</v>
      </c>
      <c r="AO100" s="132">
        <f t="shared" si="73"/>
        <v>2.5373347265947865E-2</v>
      </c>
      <c r="AP100" s="132">
        <f t="shared" si="74"/>
        <v>2.2074785452659507E-2</v>
      </c>
      <c r="AQ100" s="183">
        <f t="shared" si="83"/>
        <v>3.314886330278501</v>
      </c>
      <c r="AR100" s="27">
        <f t="shared" si="75"/>
        <v>0.50889462276698261</v>
      </c>
      <c r="AS100" s="27">
        <f t="shared" si="76"/>
        <v>1.1939779658899154</v>
      </c>
      <c r="AT100" s="132">
        <f t="shared" si="77"/>
        <v>4.1449073034528938E-2</v>
      </c>
      <c r="AU100" s="132">
        <f t="shared" si="78"/>
        <v>1.1492687733611673E-2</v>
      </c>
      <c r="AV100" s="132">
        <f t="shared" si="79"/>
        <v>2.2065370765553372E-2</v>
      </c>
    </row>
    <row r="101" spans="1:48">
      <c r="A101" s="142" t="s">
        <v>316</v>
      </c>
      <c r="B101" s="142">
        <f t="shared" si="80"/>
        <v>96</v>
      </c>
      <c r="C101" s="19">
        <f>'[12]Russia, 1905'!$H98</f>
        <v>9.1517820224100497</v>
      </c>
      <c r="D101" s="19">
        <f>'[12]Russia, 1905'!$I98</f>
        <v>4.1295469399239222</v>
      </c>
      <c r="E101" s="19">
        <f>'[12]Russia, 1956'!$H98</f>
        <v>3.8433284859422097</v>
      </c>
      <c r="F101" s="19">
        <f>'[12]Russia, 1956'!$I98</f>
        <v>2.6972235890650289</v>
      </c>
      <c r="G101" s="178">
        <f>'[13]Russia, 1976'!H98</f>
        <v>6.1125249736168223</v>
      </c>
      <c r="H101" s="178">
        <f>'[13]Russia, 1976'!I98</f>
        <v>4.7823303030121052</v>
      </c>
      <c r="I101" s="178">
        <f>'[13]Russia, 1980'!H98</f>
        <v>6.601573527254371</v>
      </c>
      <c r="J101" s="178">
        <f>'[13]Russia, 1980'!I98</f>
        <v>5.3328977416239898</v>
      </c>
      <c r="K101" s="19">
        <f>'[12]Russia, 1989'!$H98</f>
        <v>11.503617696098246</v>
      </c>
      <c r="L101" s="19">
        <f>'[12]Russia, 1989'!$I98</f>
        <v>7.7751683698536151</v>
      </c>
      <c r="M101" s="19">
        <f>'[12]Russia, 2015'!$H98</f>
        <v>3892290.9958795216</v>
      </c>
      <c r="N101" s="19">
        <f>'[12]Russia, 2015'!$I98</f>
        <v>1582568.3900091865</v>
      </c>
      <c r="O101" s="183">
        <f t="shared" si="55"/>
        <v>2.5017899713771197</v>
      </c>
      <c r="P101" s="27">
        <f t="shared" si="56"/>
        <v>0.41076773536043287</v>
      </c>
      <c r="Q101" s="27">
        <f t="shared" si="57"/>
        <v>1.1065507084530957</v>
      </c>
      <c r="R101" s="132">
        <f t="shared" si="81"/>
        <v>4.7511724002799349E-2</v>
      </c>
      <c r="S101" s="132">
        <f t="shared" si="58"/>
        <v>1.2827278235816308E-2</v>
      </c>
      <c r="T101" s="132">
        <f t="shared" si="82"/>
        <v>2.7978768768848639E-2</v>
      </c>
      <c r="U101" s="183">
        <f t="shared" si="59"/>
        <v>8.241109137958599</v>
      </c>
      <c r="V101" s="27">
        <f t="shared" si="60"/>
        <v>8.1599772478642283</v>
      </c>
      <c r="W101" s="27">
        <f t="shared" si="49"/>
        <v>7.3269229321087064</v>
      </c>
      <c r="X101" s="132">
        <f t="shared" si="61"/>
        <v>1.9354413801629944E-2</v>
      </c>
      <c r="Y101" s="132">
        <f t="shared" si="62"/>
        <v>1.927692630139255E-2</v>
      </c>
      <c r="Z101" s="132">
        <f t="shared" si="63"/>
        <v>1.8439445096847695E-2</v>
      </c>
      <c r="AA101" s="183">
        <f t="shared" si="50"/>
        <v>3.6109921993306506</v>
      </c>
      <c r="AB101" s="27">
        <f t="shared" si="51"/>
        <v>2.3584748043566339</v>
      </c>
      <c r="AC101" s="27">
        <f t="shared" si="52"/>
        <v>2.1983675321820089</v>
      </c>
      <c r="AD101" s="27">
        <f t="shared" si="64"/>
        <v>3.2825904408532143</v>
      </c>
      <c r="AE101" s="27">
        <f t="shared" si="65"/>
        <v>0.19268031699770072</v>
      </c>
      <c r="AF101" s="27">
        <f t="shared" si="66"/>
        <v>1.8400897613025395</v>
      </c>
      <c r="AG101" s="27">
        <f t="shared" si="53"/>
        <v>0.85496943066919595</v>
      </c>
      <c r="AH101" s="132">
        <f t="shared" si="67"/>
        <v>3.1514400497951733E-3</v>
      </c>
      <c r="AI101" s="132">
        <f t="shared" si="68"/>
        <v>1.881473026016578E-2</v>
      </c>
      <c r="AJ101" s="132">
        <f t="shared" si="69"/>
        <v>1.1094453013148042E-2</v>
      </c>
      <c r="AK101" s="183">
        <f t="shared" si="70"/>
        <v>1.212635890160862</v>
      </c>
      <c r="AL101" s="27">
        <f t="shared" si="71"/>
        <v>1.2861609910823812</v>
      </c>
      <c r="AM101" s="27">
        <f t="shared" si="54"/>
        <v>1.1309628098857467</v>
      </c>
      <c r="AN101" s="132">
        <f t="shared" si="72"/>
        <v>2.4358125524838625E-2</v>
      </c>
      <c r="AO101" s="132">
        <f t="shared" si="73"/>
        <v>2.5373347265947865E-2</v>
      </c>
      <c r="AP101" s="132">
        <f t="shared" si="74"/>
        <v>2.3191313648303069E-2</v>
      </c>
      <c r="AQ101" s="183">
        <f t="shared" si="83"/>
        <v>3.7185962911186135</v>
      </c>
      <c r="AR101" s="27">
        <f t="shared" si="75"/>
        <v>0.50889462276698261</v>
      </c>
      <c r="AS101" s="27">
        <f t="shared" si="76"/>
        <v>1.3749486062399874</v>
      </c>
      <c r="AT101" s="132">
        <f t="shared" si="77"/>
        <v>4.403972318208349E-2</v>
      </c>
      <c r="AU101" s="132">
        <f t="shared" si="78"/>
        <v>1.1492687733611673E-2</v>
      </c>
      <c r="AV101" s="132">
        <f t="shared" si="79"/>
        <v>2.4318082161699506E-2</v>
      </c>
    </row>
    <row r="102" spans="1:48">
      <c r="A102" s="142" t="s">
        <v>317</v>
      </c>
      <c r="B102" s="142">
        <f t="shared" si="80"/>
        <v>97</v>
      </c>
      <c r="C102" s="19">
        <f>'[12]Russia, 1905'!$H99</f>
        <v>10.825860383238762</v>
      </c>
      <c r="D102" s="19">
        <f>'[12]Russia, 1905'!$I99</f>
        <v>5.0397967577688902</v>
      </c>
      <c r="E102" s="19">
        <f>'[12]Russia, 1956'!$H99</f>
        <v>4.2253634515679348</v>
      </c>
      <c r="F102" s="19">
        <f>'[12]Russia, 1956'!$I99</f>
        <v>2.9157145847485415</v>
      </c>
      <c r="G102" s="178">
        <f>'[13]Russia, 1976'!H99</f>
        <v>6.5559231971517278</v>
      </c>
      <c r="H102" s="178">
        <f>'[13]Russia, 1976'!I99</f>
        <v>5.1948775236859435</v>
      </c>
      <c r="I102" s="178">
        <f>'[13]Russia, 1980'!H99</f>
        <v>7.0244654557978299</v>
      </c>
      <c r="J102" s="178">
        <f>'[13]Russia, 1980'!I99</f>
        <v>5.7648473463447676</v>
      </c>
      <c r="K102" s="19">
        <f>'[12]Russia, 1989'!$H99</f>
        <v>12.746434138179787</v>
      </c>
      <c r="L102" s="19">
        <f>'[12]Russia, 1989'!$I99</f>
        <v>8.7084962656800116</v>
      </c>
      <c r="M102" s="19">
        <f>'[12]Russia, 2015'!$H99</f>
        <v>4662198.5311696352</v>
      </c>
      <c r="N102" s="19">
        <f>'[12]Russia, 2015'!$I99</f>
        <v>1876883.5301405704</v>
      </c>
      <c r="O102" s="183">
        <f t="shared" si="55"/>
        <v>2.785482912944488</v>
      </c>
      <c r="P102" s="27">
        <f t="shared" si="56"/>
        <v>0.41076773536043287</v>
      </c>
      <c r="Q102" s="27">
        <f t="shared" si="57"/>
        <v>1.2305573128660954</v>
      </c>
      <c r="R102" s="132">
        <f t="shared" si="81"/>
        <v>5.0538322532600155E-2</v>
      </c>
      <c r="S102" s="132">
        <f t="shared" si="58"/>
        <v>1.2827278235816308E-2</v>
      </c>
      <c r="T102" s="132">
        <f t="shared" si="82"/>
        <v>3.015885388201589E-2</v>
      </c>
      <c r="U102" s="183">
        <f t="shared" si="59"/>
        <v>8.3573485472756062</v>
      </c>
      <c r="V102" s="27">
        <f t="shared" si="60"/>
        <v>8.1599772478642283</v>
      </c>
      <c r="W102" s="27">
        <f t="shared" si="49"/>
        <v>7.0918675556272195</v>
      </c>
      <c r="X102" s="132">
        <f t="shared" si="61"/>
        <v>1.9464264477242921E-2</v>
      </c>
      <c r="Y102" s="132">
        <f t="shared" si="62"/>
        <v>1.927692630139255E-2</v>
      </c>
      <c r="Z102" s="132">
        <f t="shared" si="63"/>
        <v>1.818807574934711E-2</v>
      </c>
      <c r="AA102" s="183">
        <f t="shared" si="50"/>
        <v>4.4069402874618095</v>
      </c>
      <c r="AB102" s="27">
        <f t="shared" si="51"/>
        <v>2.549525153459129</v>
      </c>
      <c r="AC102" s="27">
        <f t="shared" si="52"/>
        <v>2.4622586333728029</v>
      </c>
      <c r="AD102" s="27">
        <f t="shared" si="64"/>
        <v>3.8930639418360355</v>
      </c>
      <c r="AE102" s="27">
        <f t="shared" si="65"/>
        <v>0.10846979743654916</v>
      </c>
      <c r="AF102" s="27">
        <f t="shared" si="66"/>
        <v>1.8400897613025395</v>
      </c>
      <c r="AG102" s="27">
        <f t="shared" si="53"/>
        <v>0.64306294440239964</v>
      </c>
      <c r="AH102" s="132">
        <f t="shared" si="67"/>
        <v>1.840629442730668E-3</v>
      </c>
      <c r="AI102" s="132">
        <f t="shared" si="68"/>
        <v>1.881473026016578E-2</v>
      </c>
      <c r="AJ102" s="132">
        <f t="shared" si="69"/>
        <v>8.9066111410582849E-3</v>
      </c>
      <c r="AK102" s="183">
        <f t="shared" si="70"/>
        <v>1.2300143209345036</v>
      </c>
      <c r="AL102" s="27">
        <f t="shared" si="71"/>
        <v>1.2861609910823812</v>
      </c>
      <c r="AM102" s="27">
        <f t="shared" si="54"/>
        <v>1.2079090413896387</v>
      </c>
      <c r="AN102" s="132">
        <f t="shared" si="72"/>
        <v>2.4601004547433858E-2</v>
      </c>
      <c r="AO102" s="132">
        <f t="shared" si="73"/>
        <v>2.5373347265947865E-2</v>
      </c>
      <c r="AP102" s="132">
        <f t="shared" si="74"/>
        <v>2.4291743596449589E-2</v>
      </c>
      <c r="AQ102" s="183">
        <f t="shared" si="83"/>
        <v>4.3116868982497074</v>
      </c>
      <c r="AR102" s="27">
        <f t="shared" si="75"/>
        <v>0.50889462276698261</v>
      </c>
      <c r="AS102" s="27">
        <f t="shared" si="76"/>
        <v>1.6055805093270132</v>
      </c>
      <c r="AT102" s="132">
        <f t="shared" si="77"/>
        <v>4.7479051570633146E-2</v>
      </c>
      <c r="AU102" s="132">
        <f t="shared" si="78"/>
        <v>1.1492687733611673E-2</v>
      </c>
      <c r="AV102" s="132">
        <f t="shared" si="79"/>
        <v>2.6958520894751148E-2</v>
      </c>
    </row>
    <row r="103" spans="1:48">
      <c r="A103" s="142" t="s">
        <v>318</v>
      </c>
      <c r="B103" s="142">
        <f t="shared" si="80"/>
        <v>98</v>
      </c>
      <c r="C103" s="19">
        <f>'[12]Russia, 1905'!$H100</f>
        <v>13.7188921959737</v>
      </c>
      <c r="D103" s="19">
        <f>'[12]Russia, 1905'!$I100</f>
        <v>6.8687421943167095</v>
      </c>
      <c r="E103" s="19">
        <f>'[12]Russia, 1956'!$H100</f>
        <v>4.8801878849776337</v>
      </c>
      <c r="F103" s="19">
        <f>'[12]Russia, 1956'!$I100</f>
        <v>3.4946989515145241</v>
      </c>
      <c r="G103" s="178">
        <f>'[13]Russia, 1976'!H100</f>
        <v>7.2364460338846213</v>
      </c>
      <c r="H103" s="178">
        <f>'[13]Russia, 1976'!I100</f>
        <v>5.9032164662091269</v>
      </c>
      <c r="I103" s="178">
        <f>'[13]Russia, 1980'!H100</f>
        <v>7.6542745105243606</v>
      </c>
      <c r="J103" s="178">
        <f>'[13]Russia, 1980'!I100</f>
        <v>6.4786420563138627</v>
      </c>
      <c r="K103" s="19">
        <f>'[12]Russia, 1989'!$H100</f>
        <v>14.765403074429679</v>
      </c>
      <c r="L103" s="19">
        <f>'[12]Russia, 1989'!$I100</f>
        <v>10.437391094075792</v>
      </c>
      <c r="M103" s="19">
        <f>'[12]Russia, 2015'!$H100</f>
        <v>6054856.0316841668</v>
      </c>
      <c r="N103" s="19">
        <f>'[12]Russia, 2015'!$I100</f>
        <v>2353479.522852595</v>
      </c>
      <c r="O103" s="183">
        <f>((M103/K103)/($M$5/$K$5))*(1+$O$5)-1</f>
        <v>3.2440231814842244</v>
      </c>
      <c r="P103" s="27">
        <f t="shared" si="56"/>
        <v>0.41076773536043287</v>
      </c>
      <c r="Q103" s="27">
        <f t="shared" si="57"/>
        <v>1.3336606337972139</v>
      </c>
      <c r="R103" s="132">
        <f t="shared" si="81"/>
        <v>5.4996521469823589E-2</v>
      </c>
      <c r="S103" s="132">
        <f t="shared" si="58"/>
        <v>1.2827278235816308E-2</v>
      </c>
      <c r="T103" s="132">
        <f t="shared" si="82"/>
        <v>3.1884350300726449E-2</v>
      </c>
      <c r="U103" s="183">
        <f t="shared" si="59"/>
        <v>8.5897932267592534</v>
      </c>
      <c r="V103" s="27">
        <f t="shared" si="60"/>
        <v>8.1599772478642283</v>
      </c>
      <c r="W103" s="27">
        <f t="shared" si="49"/>
        <v>6.4448795026921673</v>
      </c>
      <c r="X103" s="132">
        <f t="shared" si="61"/>
        <v>1.9679933435974517E-2</v>
      </c>
      <c r="Y103" s="132">
        <f t="shared" si="62"/>
        <v>1.927692630139255E-2</v>
      </c>
      <c r="Z103" s="132">
        <f t="shared" si="63"/>
        <v>1.7456883773807164E-2</v>
      </c>
      <c r="AA103" s="183">
        <f t="shared" si="50"/>
        <v>6.0062217099650823</v>
      </c>
      <c r="AB103" s="27">
        <f t="shared" si="51"/>
        <v>3.0557939131830114</v>
      </c>
      <c r="AC103" s="27">
        <f t="shared" si="52"/>
        <v>2.9510900099432664</v>
      </c>
      <c r="AD103" s="27">
        <f t="shared" si="64"/>
        <v>4.8816275070519177</v>
      </c>
      <c r="AE103" s="27">
        <f t="shared" si="65"/>
        <v>1.0275250445550999E-2</v>
      </c>
      <c r="AF103" s="27">
        <f t="shared" si="66"/>
        <v>1.8400897613025395</v>
      </c>
      <c r="AG103" s="27">
        <f t="shared" si="53"/>
        <v>0.44495648422078382</v>
      </c>
      <c r="AH103" s="132">
        <f t="shared" si="67"/>
        <v>1.8256700115792945E-4</v>
      </c>
      <c r="AI103" s="132">
        <f t="shared" si="68"/>
        <v>1.881473026016578E-2</v>
      </c>
      <c r="AJ103" s="132">
        <f t="shared" si="69"/>
        <v>6.5944915083404609E-3</v>
      </c>
      <c r="AK103" s="183">
        <f t="shared" si="70"/>
        <v>1.2366178255011318</v>
      </c>
      <c r="AL103" s="27">
        <f t="shared" si="71"/>
        <v>1.2861609910823812</v>
      </c>
      <c r="AM103" s="27">
        <f t="shared" si="54"/>
        <v>1.2078278357710555</v>
      </c>
      <c r="AN103" s="132">
        <f t="shared" si="72"/>
        <v>2.4692813472275699E-2</v>
      </c>
      <c r="AO103" s="132">
        <f t="shared" si="73"/>
        <v>2.5373347265947865E-2</v>
      </c>
      <c r="AP103" s="132">
        <f t="shared" si="74"/>
        <v>2.4290601974322312E-2</v>
      </c>
      <c r="AQ103" s="183">
        <f t="shared" si="83"/>
        <v>5.3307443029493786</v>
      </c>
      <c r="AR103" s="27">
        <f t="shared" si="75"/>
        <v>0.50889462276698261</v>
      </c>
      <c r="AS103" s="27">
        <f t="shared" si="76"/>
        <v>1.9072436004043483</v>
      </c>
      <c r="AT103" s="132">
        <f t="shared" si="77"/>
        <v>5.2598223180435388E-2</v>
      </c>
      <c r="AU103" s="132">
        <f t="shared" si="78"/>
        <v>1.1492687733611673E-2</v>
      </c>
      <c r="AV103" s="132">
        <f t="shared" si="79"/>
        <v>3.008837021559696E-2</v>
      </c>
    </row>
    <row r="104" spans="1:48">
      <c r="A104" s="141"/>
      <c r="B104" s="142"/>
      <c r="C104" s="19"/>
      <c r="D104" s="19"/>
      <c r="E104" s="19"/>
      <c r="F104" s="19"/>
      <c r="K104" s="19"/>
      <c r="L104" s="19"/>
      <c r="M104" s="19"/>
      <c r="N104" s="19"/>
      <c r="O104" s="183"/>
      <c r="P104" s="27"/>
      <c r="Q104" s="27"/>
      <c r="R104" s="132"/>
      <c r="S104" s="132"/>
      <c r="T104" s="132"/>
      <c r="U104" s="183"/>
      <c r="V104" s="27"/>
      <c r="W104" s="27"/>
      <c r="X104" s="132"/>
      <c r="Y104" s="132"/>
      <c r="Z104" s="132"/>
      <c r="AA104" s="183"/>
      <c r="AB104" s="27"/>
      <c r="AC104" s="27"/>
      <c r="AD104" s="27"/>
      <c r="AH104" s="132"/>
      <c r="AI104" s="132"/>
      <c r="AJ104" s="132"/>
      <c r="AK104" s="183"/>
      <c r="AL104" s="27"/>
      <c r="AM104" s="27"/>
      <c r="AN104" s="132"/>
      <c r="AO104" s="132"/>
      <c r="AP104" s="132"/>
      <c r="AQ104" s="183"/>
      <c r="AR104" s="27"/>
      <c r="AS104" s="27"/>
      <c r="AT104" s="132"/>
      <c r="AU104" s="132"/>
      <c r="AV104" s="132"/>
    </row>
    <row r="105" spans="1:48">
      <c r="A105" s="142" t="s">
        <v>319</v>
      </c>
      <c r="B105" s="142">
        <f>B103+1</f>
        <v>99</v>
      </c>
      <c r="C105" s="19">
        <f>'[12]Russia, 1905'!$H101</f>
        <v>20.569042197630687</v>
      </c>
      <c r="D105" s="19">
        <f>'[12]Russia, 1905'!$I101</f>
        <v>8.8167713736522142</v>
      </c>
      <c r="E105" s="19">
        <f>'[12]Russia, 1956'!$H101</f>
        <v>6.2656768184407463</v>
      </c>
      <c r="F105" s="19">
        <f>'[12]Russia, 1956'!$I101</f>
        <v>4.1077834363165149</v>
      </c>
      <c r="G105" s="178">
        <f>'[13]Russia, 1976'!H101</f>
        <v>8.5696756015601157</v>
      </c>
      <c r="H105" s="178">
        <f>'[13]Russia, 1976'!I101</f>
        <v>6.563418262702748</v>
      </c>
      <c r="I105" s="178">
        <f>'[13]Russia, 1980'!H101</f>
        <v>8.8299069647348514</v>
      </c>
      <c r="J105" s="178">
        <f>'[13]Russia, 1980'!I101</f>
        <v>7.1150370798069469</v>
      </c>
      <c r="K105" s="19">
        <f>'[12]Russia, 1989'!$H101</f>
        <v>19.093415054783588</v>
      </c>
      <c r="L105" s="19">
        <f>'[12]Russia, 1989'!$I101</f>
        <v>12.146402330522138</v>
      </c>
      <c r="M105" s="19">
        <f>'[12]Russia, 2015'!$H101</f>
        <v>9756232.5405157357</v>
      </c>
      <c r="N105" s="19">
        <f>'[12]Russia, 2015'!$I101</f>
        <v>2851875.8749636658</v>
      </c>
      <c r="O105" s="183">
        <f t="shared" ref="O105:O113" si="84">((M105/K105)/($M$5/$K$5))*(1+$O$5)-1</f>
        <v>4.2883204423185939</v>
      </c>
      <c r="P105" s="27">
        <f t="shared" ref="P105:P133" si="85">O$5</f>
        <v>0.41076773536043287</v>
      </c>
      <c r="Q105" s="27">
        <f t="shared" ref="Q105:Q113" si="86">((N105/L105)/($M$5/$K$5))*(1+$O$5)-1</f>
        <v>1.4299771527474388</v>
      </c>
      <c r="R105" s="132">
        <f t="shared" si="81"/>
        <v>6.3627473863309136E-2</v>
      </c>
      <c r="S105" s="132">
        <f t="shared" ref="S105:S133" si="87">R$5</f>
        <v>1.2827278235816308E-2</v>
      </c>
      <c r="T105" s="132">
        <f t="shared" si="82"/>
        <v>3.3431184640990486E-2</v>
      </c>
      <c r="U105" s="183">
        <f t="shared" ref="U105:U113" si="88">((M105/C105)/($M$5/$C$5))*(1+$U$5)-1</f>
        <v>9.3060569816834171</v>
      </c>
      <c r="V105" s="27">
        <f t="shared" ref="V105:V133" si="89">U$5</f>
        <v>8.1599772478642283</v>
      </c>
      <c r="W105" s="27">
        <f t="shared" ref="W105:W113" si="90">((N105/D105)/($M$5/$C$5))*(1+$U$5)-1</f>
        <v>6.0282225539607017</v>
      </c>
      <c r="X105" s="132">
        <f t="shared" si="61"/>
        <v>2.031332011905107E-2</v>
      </c>
      <c r="Y105" s="132">
        <f t="shared" si="62"/>
        <v>1.927692630139255E-2</v>
      </c>
      <c r="Z105" s="132">
        <f t="shared" si="63"/>
        <v>1.6951853702118935E-2</v>
      </c>
      <c r="AA105" s="183">
        <f t="shared" ref="AA105:AA113" si="91">D105/C$5</f>
        <v>7.7096333124927412</v>
      </c>
      <c r="AB105" s="27">
        <f t="shared" ref="AB105:AB113" si="92">F105/E$5</f>
        <v>3.5918801005534426</v>
      </c>
      <c r="AC105" s="27">
        <f t="shared" ref="AC105:AC113" si="93">L105/K$5</f>
        <v>3.4342994577161141</v>
      </c>
      <c r="AD105" s="27">
        <f t="shared" si="64"/>
        <v>5.9154097508552432</v>
      </c>
      <c r="AE105" s="27">
        <f t="shared" ref="AE105:AE113" si="94">((E105/C105)/($E$5/$C$5))*(1+$AE$5)-1</f>
        <v>-0.13488043073893774</v>
      </c>
      <c r="AF105" s="27">
        <f t="shared" si="66"/>
        <v>1.8400897613025395</v>
      </c>
      <c r="AG105" s="27">
        <f t="shared" ref="AG105:AG113" si="95">((F105/D105)/($E$5/$C$5))*(1+$AE$5)-1</f>
        <v>0.32318379927070939</v>
      </c>
      <c r="AH105" s="132">
        <f t="shared" si="67"/>
        <v>-2.5839335825037502E-3</v>
      </c>
      <c r="AI105" s="132">
        <f t="shared" si="68"/>
        <v>1.881473026016578E-2</v>
      </c>
      <c r="AJ105" s="132">
        <f t="shared" si="69"/>
        <v>5.0132531120421486E-3</v>
      </c>
      <c r="AK105" s="183">
        <f t="shared" ref="AK105:AK113" si="96">((K105/E105)/($K$5/$E$5))*(1+$AK$5)-1</f>
        <v>1.2526755236300398</v>
      </c>
      <c r="AL105" s="27">
        <f t="shared" si="71"/>
        <v>1.2861609910823812</v>
      </c>
      <c r="AM105" s="27">
        <f t="shared" ref="AM105:AM113" si="97">((L105/F105)/($K$5/$E$5))*(1+$AK$5)-1</f>
        <v>1.1858640133105238</v>
      </c>
      <c r="AN105" s="132">
        <f t="shared" si="72"/>
        <v>2.4914972505649002E-2</v>
      </c>
      <c r="AO105" s="132">
        <f t="shared" si="73"/>
        <v>2.5373347265947865E-2</v>
      </c>
      <c r="AP105" s="132">
        <f t="shared" si="74"/>
        <v>2.3980320815825795E-2</v>
      </c>
      <c r="AQ105" s="183">
        <f t="shared" si="83"/>
        <v>7.8426207836314514</v>
      </c>
      <c r="AR105" s="27">
        <f t="shared" si="75"/>
        <v>0.50889462276698261</v>
      </c>
      <c r="AS105" s="27">
        <f>((N105/J105)/($M$5/$I$5))*(1+$AQ$5)-1</f>
        <v>2.2078085217970722</v>
      </c>
      <c r="AT105" s="132">
        <f t="shared" si="77"/>
        <v>6.241432215768028E-2</v>
      </c>
      <c r="AU105" s="132">
        <f t="shared" ref="AU105:AU133" si="98">AT$5</f>
        <v>1.1492687733611673E-2</v>
      </c>
      <c r="AV105" s="132">
        <f t="shared" si="79"/>
        <v>3.2907296873442071E-2</v>
      </c>
    </row>
    <row r="106" spans="1:48">
      <c r="A106" s="142" t="s">
        <v>413</v>
      </c>
      <c r="B106" s="142">
        <f>B105+0.1</f>
        <v>99.1</v>
      </c>
      <c r="C106" s="19">
        <f>'[12]Russia, 1905'!$H102</f>
        <v>21.874850066961635</v>
      </c>
      <c r="D106" s="19">
        <f>'[12]Russia, 1905'!$I102</f>
        <v>9.4047682310944314</v>
      </c>
      <c r="E106" s="19">
        <f>'[12]Russia, 1956'!$H102</f>
        <v>6.5054427497878802</v>
      </c>
      <c r="F106" s="19">
        <f>'[12]Russia, 1956'!$I102</f>
        <v>4.2747821422136019</v>
      </c>
      <c r="G106" s="178">
        <f>'[13]Russia, 1976'!H102</f>
        <v>8.7925930836553707</v>
      </c>
      <c r="H106" s="178">
        <f>'[13]Russia, 1976'!I102</f>
        <v>6.7388894472334187</v>
      </c>
      <c r="I106" s="178">
        <f>'[13]Russia, 1980'!H102</f>
        <v>9.0204480630601722</v>
      </c>
      <c r="J106" s="178">
        <f>'[13]Russia, 1980'!I102</f>
        <v>7.2851928363017686</v>
      </c>
      <c r="K106" s="19">
        <f>'[12]Russia, 1989'!$H102</f>
        <v>19.865305357479269</v>
      </c>
      <c r="L106" s="19">
        <f>'[12]Russia, 1989'!$I102</f>
        <v>12.640009813538441</v>
      </c>
      <c r="M106" s="19">
        <f>'[12]Russia, 2015'!$H102</f>
        <v>10523383.281132635</v>
      </c>
      <c r="N106" s="19">
        <f>'[12]Russia, 2015'!$I102</f>
        <v>3052298.9739858187</v>
      </c>
      <c r="O106" s="183">
        <f t="shared" si="84"/>
        <v>4.4825092944075049</v>
      </c>
      <c r="P106" s="27">
        <f t="shared" si="85"/>
        <v>0.41076773536043287</v>
      </c>
      <c r="Q106" s="27">
        <f t="shared" si="86"/>
        <v>1.4991878038745305</v>
      </c>
      <c r="R106" s="132">
        <f t="shared" si="81"/>
        <v>6.5049043165766651E-2</v>
      </c>
      <c r="S106" s="132">
        <f t="shared" si="87"/>
        <v>1.2827278235816308E-2</v>
      </c>
      <c r="T106" s="132">
        <f t="shared" si="82"/>
        <v>3.4506663318186526E-2</v>
      </c>
      <c r="U106" s="183">
        <f t="shared" si="88"/>
        <v>9.4528512157591855</v>
      </c>
      <c r="V106" s="27">
        <f t="shared" si="89"/>
        <v>8.1599772478642283</v>
      </c>
      <c r="W106" s="27">
        <f t="shared" si="90"/>
        <v>6.0518560524541423</v>
      </c>
      <c r="X106" s="132">
        <f t="shared" si="61"/>
        <v>2.0437726817916113E-2</v>
      </c>
      <c r="Y106" s="132">
        <f t="shared" si="62"/>
        <v>1.927692630139255E-2</v>
      </c>
      <c r="Z106" s="132">
        <f t="shared" si="63"/>
        <v>1.6981284499371752E-2</v>
      </c>
      <c r="AA106" s="183">
        <f t="shared" si="91"/>
        <v>8.2237943321744549</v>
      </c>
      <c r="AB106" s="27">
        <f t="shared" si="92"/>
        <v>3.7379051619592611</v>
      </c>
      <c r="AC106" s="27">
        <f t="shared" si="93"/>
        <v>3.5738630803525653</v>
      </c>
      <c r="AD106" s="27">
        <f t="shared" si="64"/>
        <v>6.3311307731691526</v>
      </c>
      <c r="AE106" s="27">
        <f t="shared" si="94"/>
        <v>-0.15539433688168691</v>
      </c>
      <c r="AF106" s="27">
        <f t="shared" si="66"/>
        <v>1.8400897613025395</v>
      </c>
      <c r="AG106" s="27">
        <f t="shared" si="95"/>
        <v>0.29088663339583243</v>
      </c>
      <c r="AH106" s="132">
        <f t="shared" si="67"/>
        <v>-3.0112682845363503E-3</v>
      </c>
      <c r="AI106" s="132">
        <f t="shared" si="68"/>
        <v>1.881473026016578E-2</v>
      </c>
      <c r="AJ106" s="132">
        <f t="shared" si="69"/>
        <v>4.5698618116363221E-3</v>
      </c>
      <c r="AK106" s="183">
        <f t="shared" si="96"/>
        <v>1.2573630039787846</v>
      </c>
      <c r="AL106" s="27">
        <f t="shared" si="71"/>
        <v>1.2861609910823812</v>
      </c>
      <c r="AM106" s="27">
        <f t="shared" si="97"/>
        <v>1.1858303000627601</v>
      </c>
      <c r="AN106" s="132">
        <f t="shared" si="72"/>
        <v>2.4979534499806944E-2</v>
      </c>
      <c r="AO106" s="132">
        <f t="shared" si="73"/>
        <v>2.5373347265947865E-2</v>
      </c>
      <c r="AP106" s="132">
        <f t="shared" si="74"/>
        <v>2.3979842231611093E-2</v>
      </c>
      <c r="AQ106" s="183">
        <f t="shared" si="83"/>
        <v>8.3364604823104749</v>
      </c>
      <c r="AR106" s="27">
        <f t="shared" si="75"/>
        <v>0.50889462276698261</v>
      </c>
      <c r="AS106" s="27">
        <f t="shared" ref="AS106:AS133" si="99">((N106/J106)/($M$5/$I$5))*(1+$AQ$5)-1</f>
        <v>2.3530575231184243</v>
      </c>
      <c r="AT106" s="132">
        <f t="shared" si="77"/>
        <v>6.4019304207878935E-2</v>
      </c>
      <c r="AU106" s="132">
        <f t="shared" si="98"/>
        <v>1.1492687733611673E-2</v>
      </c>
      <c r="AV106" s="132">
        <f t="shared" si="79"/>
        <v>3.4178687304613264E-2</v>
      </c>
    </row>
    <row r="107" spans="1:48">
      <c r="A107" s="142" t="s">
        <v>414</v>
      </c>
      <c r="B107" s="142">
        <f t="shared" ref="B107:B113" si="100">B106+0.1</f>
        <v>99.199999999999989</v>
      </c>
      <c r="C107" s="19">
        <f>'[12]Russia, 1905'!$H103</f>
        <v>23.433610296445028</v>
      </c>
      <c r="D107" s="19">
        <f>'[12]Russia, 1905'!$I103</f>
        <v>10.119364700786146</v>
      </c>
      <c r="E107" s="19">
        <f>'[12]Russia, 1956'!$H103</f>
        <v>6.7842753257346597</v>
      </c>
      <c r="F107" s="19">
        <f>'[12]Russia, 1956'!$I103</f>
        <v>4.4715576765010931</v>
      </c>
      <c r="G107" s="178">
        <f>'[13]Russia, 1976'!H103</f>
        <v>9.0493060382081243</v>
      </c>
      <c r="H107" s="178">
        <f>'[13]Russia, 1976'!I103</f>
        <v>6.947436906669533</v>
      </c>
      <c r="I107" s="178">
        <f>'[13]Russia, 1980'!H103</f>
        <v>9.2373549664049808</v>
      </c>
      <c r="J107" s="178">
        <f>'[13]Russia, 1980'!I103</f>
        <v>7.4802852365302588</v>
      </c>
      <c r="K107" s="19">
        <f>'[12]Russia, 1989'!$H103</f>
        <v>20.768467300471901</v>
      </c>
      <c r="L107" s="19">
        <f>'[12]Russia, 1989'!$I103</f>
        <v>13.223080662330091</v>
      </c>
      <c r="M107" s="19">
        <f>'[12]Russia, 2015'!$H103</f>
        <v>11457268.819525985</v>
      </c>
      <c r="N107" s="19">
        <f>'[12]Russia, 2015'!$I103</f>
        <v>3329839.5249633091</v>
      </c>
      <c r="O107" s="183">
        <f t="shared" si="84"/>
        <v>4.7094712337005582</v>
      </c>
      <c r="P107" s="27">
        <f t="shared" si="85"/>
        <v>0.41076773536043287</v>
      </c>
      <c r="Q107" s="27">
        <f t="shared" si="86"/>
        <v>1.60621290017626</v>
      </c>
      <c r="R107" s="132">
        <f t="shared" si="81"/>
        <v>6.6650324870287436E-2</v>
      </c>
      <c r="S107" s="132">
        <f t="shared" si="87"/>
        <v>1.2827278235816308E-2</v>
      </c>
      <c r="T107" s="132">
        <f t="shared" si="82"/>
        <v>3.6114552935587962E-2</v>
      </c>
      <c r="U107" s="183">
        <f t="shared" si="88"/>
        <v>9.6234692450626422</v>
      </c>
      <c r="V107" s="27">
        <f t="shared" si="89"/>
        <v>8.1599772478642283</v>
      </c>
      <c r="W107" s="27">
        <f t="shared" si="90"/>
        <v>6.1498103330939236</v>
      </c>
      <c r="X107" s="132">
        <f t="shared" si="61"/>
        <v>2.0580165660892602E-2</v>
      </c>
      <c r="Y107" s="132">
        <f t="shared" si="62"/>
        <v>1.927692630139255E-2</v>
      </c>
      <c r="Z107" s="132">
        <f t="shared" si="63"/>
        <v>1.7102233362750408E-2</v>
      </c>
      <c r="AA107" s="183">
        <f t="shared" si="91"/>
        <v>8.8486576199068221</v>
      </c>
      <c r="AB107" s="27">
        <f t="shared" si="92"/>
        <v>3.9099673304840947</v>
      </c>
      <c r="AC107" s="27">
        <f t="shared" si="93"/>
        <v>3.7387217640455463</v>
      </c>
      <c r="AD107" s="27">
        <f t="shared" si="64"/>
        <v>6.9068101342251103</v>
      </c>
      <c r="AE107" s="27">
        <f t="shared" si="94"/>
        <v>-0.17778295433281854</v>
      </c>
      <c r="AF107" s="27">
        <f t="shared" si="66"/>
        <v>1.8400897613025395</v>
      </c>
      <c r="AG107" s="27">
        <f t="shared" si="95"/>
        <v>0.25495398955804927</v>
      </c>
      <c r="AH107" s="132">
        <f t="shared" si="67"/>
        <v>-3.489448975735443E-3</v>
      </c>
      <c r="AI107" s="132">
        <f t="shared" si="68"/>
        <v>1.881473026016578E-2</v>
      </c>
      <c r="AJ107" s="132">
        <f t="shared" si="69"/>
        <v>4.0635716908892228E-3</v>
      </c>
      <c r="AK107" s="183">
        <f t="shared" si="96"/>
        <v>1.2629971120928229</v>
      </c>
      <c r="AL107" s="27">
        <f t="shared" si="71"/>
        <v>1.2861609910823812</v>
      </c>
      <c r="AM107" s="27">
        <f t="shared" si="97"/>
        <v>1.1860335729233289</v>
      </c>
      <c r="AN107" s="132">
        <f t="shared" si="72"/>
        <v>2.505696285254122E-2</v>
      </c>
      <c r="AO107" s="132">
        <f t="shared" si="73"/>
        <v>2.5373347265947865E-2</v>
      </c>
      <c r="AP107" s="132">
        <f t="shared" si="74"/>
        <v>2.3982727730047726E-2</v>
      </c>
      <c r="AQ107" s="183">
        <f t="shared" si="83"/>
        <v>8.9263242005169321</v>
      </c>
      <c r="AR107" s="27">
        <f t="shared" si="75"/>
        <v>0.50889462276698261</v>
      </c>
      <c r="AS107" s="27">
        <f t="shared" si="99"/>
        <v>2.5625431281594637</v>
      </c>
      <c r="AT107" s="132">
        <f t="shared" si="77"/>
        <v>6.5831541239163904E-2</v>
      </c>
      <c r="AU107" s="132">
        <f t="shared" si="98"/>
        <v>1.1492687733611673E-2</v>
      </c>
      <c r="AV107" s="132">
        <f t="shared" si="79"/>
        <v>3.5921079188851568E-2</v>
      </c>
    </row>
    <row r="108" spans="1:48">
      <c r="A108" s="142" t="s">
        <v>415</v>
      </c>
      <c r="B108" s="142">
        <f t="shared" si="100"/>
        <v>99.299999999999983</v>
      </c>
      <c r="C108" s="19">
        <f>'[12]Russia, 1905'!$H104</f>
        <v>25.335645381539159</v>
      </c>
      <c r="D108" s="19">
        <f>'[12]Russia, 1905'!$I104</f>
        <v>11.003844195584424</v>
      </c>
      <c r="E108" s="19">
        <f>'[12]Russia, 1956'!$H104</f>
        <v>7.1146635613394675</v>
      </c>
      <c r="F108" s="19">
        <f>'[12]Russia, 1956'!$I104</f>
        <v>4.7050601520697999</v>
      </c>
      <c r="G108" s="178">
        <f>'[13]Russia, 1976'!H104</f>
        <v>9.3495730569993292</v>
      </c>
      <c r="H108" s="178">
        <f>'[13]Russia, 1976'!I104</f>
        <v>7.1939719099300126</v>
      </c>
      <c r="I108" s="178">
        <f>'[13]Russia, 1980'!H104</f>
        <v>9.4883649278156756</v>
      </c>
      <c r="J108" s="178">
        <f>'[13]Russia, 1980'!I104</f>
        <v>7.7081932242412838</v>
      </c>
      <c r="K108" s="19">
        <f>'[12]Russia, 1989'!$H104</f>
        <v>21.846379677349304</v>
      </c>
      <c r="L108" s="19">
        <f>'[12]Russia, 1989'!$I104</f>
        <v>13.92770772853652</v>
      </c>
      <c r="M108" s="19">
        <f>'[12]Russia, 2015'!$H104</f>
        <v>12618330.147320649</v>
      </c>
      <c r="N108" s="19">
        <f>'[12]Russia, 2015'!$I104</f>
        <v>3709921.0840425836</v>
      </c>
      <c r="O108" s="183">
        <f t="shared" si="84"/>
        <v>4.9778035998884747</v>
      </c>
      <c r="P108" s="27">
        <f t="shared" si="85"/>
        <v>0.41076773536043287</v>
      </c>
      <c r="Q108" s="27">
        <f t="shared" si="86"/>
        <v>1.7567936531946606</v>
      </c>
      <c r="R108" s="132">
        <f t="shared" si="81"/>
        <v>6.8466232907158142E-2</v>
      </c>
      <c r="S108" s="132">
        <f t="shared" si="87"/>
        <v>1.2827278235816308E-2</v>
      </c>
      <c r="T108" s="132">
        <f t="shared" si="82"/>
        <v>3.8272302975349115E-2</v>
      </c>
      <c r="U108" s="183">
        <f t="shared" si="88"/>
        <v>9.8216723292210126</v>
      </c>
      <c r="V108" s="27">
        <f t="shared" si="89"/>
        <v>8.1599772478642283</v>
      </c>
      <c r="W108" s="27">
        <f t="shared" si="90"/>
        <v>6.3256253541830478</v>
      </c>
      <c r="X108" s="132">
        <f t="shared" si="61"/>
        <v>2.074281323532845E-2</v>
      </c>
      <c r="Y108" s="132">
        <f t="shared" si="62"/>
        <v>1.927692630139255E-2</v>
      </c>
      <c r="Z108" s="132">
        <f t="shared" si="63"/>
        <v>1.7315256992283423E-2</v>
      </c>
      <c r="AA108" s="183">
        <f t="shared" si="91"/>
        <v>9.6220714114554262</v>
      </c>
      <c r="AB108" s="27">
        <f t="shared" si="92"/>
        <v>4.1141438428119415</v>
      </c>
      <c r="AC108" s="27">
        <f t="shared" si="93"/>
        <v>3.9379495094730119</v>
      </c>
      <c r="AD108" s="27">
        <f t="shared" si="64"/>
        <v>7.6951818093164919</v>
      </c>
      <c r="AE108" s="27">
        <f t="shared" si="94"/>
        <v>-0.20247443932949161</v>
      </c>
      <c r="AF108" s="27">
        <f t="shared" si="66"/>
        <v>1.8400897613025395</v>
      </c>
      <c r="AG108" s="27">
        <f t="shared" si="95"/>
        <v>0.2143474419224547</v>
      </c>
      <c r="AH108" s="132">
        <f t="shared" si="67"/>
        <v>-4.0318749684202793E-3</v>
      </c>
      <c r="AI108" s="132">
        <f t="shared" si="68"/>
        <v>1.881473026016578E-2</v>
      </c>
      <c r="AJ108" s="132">
        <f t="shared" si="69"/>
        <v>3.4739998209030176E-3</v>
      </c>
      <c r="AK108" s="183">
        <f t="shared" si="96"/>
        <v>1.2699073254935747</v>
      </c>
      <c r="AL108" s="27">
        <f t="shared" si="71"/>
        <v>1.2861609910823812</v>
      </c>
      <c r="AM108" s="27">
        <f t="shared" si="97"/>
        <v>1.1882527440401693</v>
      </c>
      <c r="AN108" s="132">
        <f t="shared" si="72"/>
        <v>2.5151673618940551E-2</v>
      </c>
      <c r="AO108" s="132">
        <f t="shared" si="73"/>
        <v>2.5373347265947865E-2</v>
      </c>
      <c r="AP108" s="132">
        <f t="shared" si="74"/>
        <v>2.4014212388462575E-2</v>
      </c>
      <c r="AQ108" s="183">
        <f t="shared" si="83"/>
        <v>9.643035034804301</v>
      </c>
      <c r="AR108" s="27">
        <f t="shared" si="75"/>
        <v>0.50889462276698261</v>
      </c>
      <c r="AS108" s="27">
        <f t="shared" si="99"/>
        <v>2.8518295800672377</v>
      </c>
      <c r="AT108" s="132">
        <f t="shared" si="77"/>
        <v>6.7897566847116231E-2</v>
      </c>
      <c r="AU108" s="132">
        <f t="shared" si="98"/>
        <v>1.1492687733611673E-2</v>
      </c>
      <c r="AV108" s="132">
        <f t="shared" si="79"/>
        <v>3.8170130614733511E-2</v>
      </c>
    </row>
    <row r="109" spans="1:48">
      <c r="A109" s="142" t="s">
        <v>416</v>
      </c>
      <c r="B109" s="142">
        <f t="shared" si="100"/>
        <v>99.399999999999977</v>
      </c>
      <c r="C109" s="19">
        <f>'[12]Russia, 1905'!$H105</f>
        <v>27.724278912531613</v>
      </c>
      <c r="D109" s="19">
        <f>'[12]Russia, 1905'!$I105</f>
        <v>12.136005965371449</v>
      </c>
      <c r="E109" s="19">
        <f>'[12]Russia, 1956'!$H105</f>
        <v>7.5162641295510664</v>
      </c>
      <c r="F109" s="19">
        <f>'[12]Russia, 1956'!$I105</f>
        <v>4.9909839772877946</v>
      </c>
      <c r="G109" s="178">
        <f>'[13]Russia, 1976'!H105</f>
        <v>9.7088399148442175</v>
      </c>
      <c r="H109" s="178">
        <f>'[13]Russia, 1976'!I105</f>
        <v>7.4932325821335022</v>
      </c>
      <c r="I109" s="178">
        <f>'[13]Russia, 1980'!H105</f>
        <v>9.7850602117447316</v>
      </c>
      <c r="J109" s="178">
        <f>'[13]Russia, 1980'!I105</f>
        <v>7.9810756074973686</v>
      </c>
      <c r="K109" s="19">
        <f>'[12]Russia, 1989'!$H105</f>
        <v>23.166158335484774</v>
      </c>
      <c r="L109" s="19">
        <f>'[12]Russia, 1989'!$I105</f>
        <v>14.80508226741838</v>
      </c>
      <c r="M109" s="19">
        <f>'[12]Russia, 2015'!$H105</f>
        <v>14103064.991200328</v>
      </c>
      <c r="N109" s="19">
        <f>'[12]Russia, 2015'!$I105</f>
        <v>4234193.045773061</v>
      </c>
      <c r="O109" s="183">
        <f t="shared" si="84"/>
        <v>5.3005537402627354</v>
      </c>
      <c r="P109" s="27">
        <f t="shared" si="85"/>
        <v>0.41076773536043287</v>
      </c>
      <c r="Q109" s="27">
        <f t="shared" si="86"/>
        <v>1.9599137952516816</v>
      </c>
      <c r="R109" s="132">
        <f t="shared" si="81"/>
        <v>7.0549170404656136E-2</v>
      </c>
      <c r="S109" s="132">
        <f t="shared" si="87"/>
        <v>1.2827278235816308E-2</v>
      </c>
      <c r="T109" s="132">
        <f t="shared" si="82"/>
        <v>4.1009709282619822E-2</v>
      </c>
      <c r="U109" s="183">
        <f t="shared" si="88"/>
        <v>10.052937473724455</v>
      </c>
      <c r="V109" s="27">
        <f t="shared" si="89"/>
        <v>8.1599772478642283</v>
      </c>
      <c r="W109" s="27">
        <f t="shared" si="90"/>
        <v>6.5808750499592525</v>
      </c>
      <c r="X109" s="132">
        <f t="shared" si="61"/>
        <v>2.0928899350904917E-2</v>
      </c>
      <c r="Y109" s="132">
        <f t="shared" si="62"/>
        <v>1.927692630139255E-2</v>
      </c>
      <c r="Z109" s="132">
        <f t="shared" si="63"/>
        <v>1.761567341439596E-2</v>
      </c>
      <c r="AA109" s="183">
        <f t="shared" si="91"/>
        <v>10.612065563006746</v>
      </c>
      <c r="AB109" s="27">
        <f t="shared" si="92"/>
        <v>4.3641580205300246</v>
      </c>
      <c r="AC109" s="27">
        <f t="shared" si="93"/>
        <v>4.1860202403036748</v>
      </c>
      <c r="AD109" s="27">
        <f t="shared" si="64"/>
        <v>8.7826356854638838</v>
      </c>
      <c r="AE109" s="27">
        <f t="shared" si="94"/>
        <v>-0.23004740196077467</v>
      </c>
      <c r="AF109" s="27">
        <f t="shared" si="66"/>
        <v>1.8400897613025395</v>
      </c>
      <c r="AG109" s="27">
        <f t="shared" si="95"/>
        <v>0.16797247785773051</v>
      </c>
      <c r="AH109" s="132">
        <f t="shared" si="67"/>
        <v>-4.6574475650152936E-3</v>
      </c>
      <c r="AI109" s="132">
        <f t="shared" si="68"/>
        <v>1.881473026016578E-2</v>
      </c>
      <c r="AJ109" s="132">
        <f t="shared" si="69"/>
        <v>2.7765138348063712E-3</v>
      </c>
      <c r="AK109" s="183">
        <f t="shared" si="96"/>
        <v>1.2784264007240482</v>
      </c>
      <c r="AL109" s="27">
        <f t="shared" si="71"/>
        <v>1.2861609910823812</v>
      </c>
      <c r="AM109" s="27">
        <f t="shared" si="97"/>
        <v>1.1928436450386126</v>
      </c>
      <c r="AN109" s="132">
        <f t="shared" si="72"/>
        <v>2.5268051238375167E-2</v>
      </c>
      <c r="AO109" s="132">
        <f t="shared" si="73"/>
        <v>2.5373347265947865E-2</v>
      </c>
      <c r="AP109" s="132">
        <f t="shared" si="74"/>
        <v>2.4079247982126128E-2</v>
      </c>
      <c r="AQ109" s="183">
        <f t="shared" si="83"/>
        <v>10.534665110617967</v>
      </c>
      <c r="AR109" s="27">
        <f t="shared" si="75"/>
        <v>0.50889462276698261</v>
      </c>
      <c r="AS109" s="27">
        <f t="shared" si="99"/>
        <v>3.2458457724454188</v>
      </c>
      <c r="AT109" s="132">
        <f t="shared" si="77"/>
        <v>7.0286724510832066E-2</v>
      </c>
      <c r="AU109" s="132">
        <f t="shared" si="98"/>
        <v>1.1492687733611673E-2</v>
      </c>
      <c r="AV109" s="132">
        <f t="shared" si="79"/>
        <v>4.0982552200168332E-2</v>
      </c>
    </row>
    <row r="110" spans="1:48">
      <c r="A110" s="142" t="s">
        <v>417</v>
      </c>
      <c r="B110" s="142">
        <f t="shared" si="100"/>
        <v>99.499999999999972</v>
      </c>
      <c r="C110" s="19">
        <f>'[12]Russia, 1905'!$H106</f>
        <v>30.841933501963648</v>
      </c>
      <c r="D110" s="19">
        <f>'[12]Russia, 1905'!$I106</f>
        <v>13.653882209056803</v>
      </c>
      <c r="E110" s="19">
        <f>'[12]Russia, 1956'!$H106</f>
        <v>8.021320160003734</v>
      </c>
      <c r="F110" s="19">
        <f>'[12]Russia, 1956'!$I106</f>
        <v>5.3565514594671431</v>
      </c>
      <c r="G110" s="178">
        <f>'[13]Russia, 1976'!H106</f>
        <v>10.151961381386398</v>
      </c>
      <c r="H110" s="178">
        <f>'[13]Russia, 1976'!I106</f>
        <v>7.8698696291008456</v>
      </c>
      <c r="I110" s="178">
        <f>'[13]Russia, 1980'!H106</f>
        <v>10.145857132594195</v>
      </c>
      <c r="J110" s="178">
        <f>'[13]Russia, 1980'!I106</f>
        <v>8.3189618446947158</v>
      </c>
      <c r="K110" s="19">
        <f>'[12]Russia, 1989'!$H106</f>
        <v>24.838373549098005</v>
      </c>
      <c r="L110" s="19">
        <f>'[12]Russia, 1989'!$I106</f>
        <v>15.943336443248981</v>
      </c>
      <c r="M110" s="19">
        <f>'[12]Russia, 2015'!$H106</f>
        <v>16076839.380285781</v>
      </c>
      <c r="N110" s="19">
        <f>'[12]Russia, 2015'!$I106</f>
        <v>4958070.7553364085</v>
      </c>
      <c r="O110" s="183">
        <f t="shared" si="84"/>
        <v>5.6987959932343291</v>
      </c>
      <c r="P110" s="27">
        <f t="shared" si="85"/>
        <v>0.41076773536043287</v>
      </c>
      <c r="Q110" s="27">
        <f t="shared" si="86"/>
        <v>2.2184942870345359</v>
      </c>
      <c r="R110" s="132">
        <f t="shared" si="81"/>
        <v>7.29820885698369E-2</v>
      </c>
      <c r="S110" s="132">
        <f t="shared" si="87"/>
        <v>1.2827278235816308E-2</v>
      </c>
      <c r="T110" s="132">
        <f t="shared" si="82"/>
        <v>4.4243915474656781E-2</v>
      </c>
      <c r="U110" s="183">
        <f t="shared" si="88"/>
        <v>10.326182147468879</v>
      </c>
      <c r="V110" s="27">
        <f t="shared" si="89"/>
        <v>8.1599772478642283</v>
      </c>
      <c r="W110" s="27">
        <f t="shared" si="90"/>
        <v>6.8900732207554745</v>
      </c>
      <c r="X110" s="132">
        <f t="shared" si="61"/>
        <v>2.1143852350466563E-2</v>
      </c>
      <c r="Y110" s="132">
        <f t="shared" si="62"/>
        <v>1.927692630139255E-2</v>
      </c>
      <c r="Z110" s="132">
        <f t="shared" si="63"/>
        <v>1.7966432109863373E-2</v>
      </c>
      <c r="AA110" s="183">
        <f t="shared" si="91"/>
        <v>11.939339318514197</v>
      </c>
      <c r="AB110" s="27">
        <f t="shared" si="92"/>
        <v>4.6838132762186921</v>
      </c>
      <c r="AC110" s="27">
        <f t="shared" si="93"/>
        <v>4.5078526308688325</v>
      </c>
      <c r="AD110" s="27">
        <f t="shared" si="64"/>
        <v>10.284115220099078</v>
      </c>
      <c r="AE110" s="27">
        <f t="shared" si="94"/>
        <v>-0.26137080544004132</v>
      </c>
      <c r="AF110" s="27">
        <f t="shared" si="66"/>
        <v>1.8400897613025395</v>
      </c>
      <c r="AG110" s="27">
        <f t="shared" si="95"/>
        <v>0.11416970192091402</v>
      </c>
      <c r="AH110" s="132">
        <f t="shared" si="67"/>
        <v>-5.395378991920996E-3</v>
      </c>
      <c r="AI110" s="132">
        <f t="shared" si="68"/>
        <v>1.881473026016578E-2</v>
      </c>
      <c r="AJ110" s="132">
        <f t="shared" si="69"/>
        <v>1.9323908360853181E-3</v>
      </c>
      <c r="AK110" s="183">
        <f t="shared" si="96"/>
        <v>1.2890765718638977</v>
      </c>
      <c r="AL110" s="27">
        <f t="shared" si="71"/>
        <v>1.2861609910823812</v>
      </c>
      <c r="AM110" s="27">
        <f t="shared" si="97"/>
        <v>1.200274910736904</v>
      </c>
      <c r="AN110" s="132">
        <f t="shared" si="72"/>
        <v>2.5412949342175528E-2</v>
      </c>
      <c r="AO110" s="132">
        <f t="shared" si="73"/>
        <v>2.5373347265947865E-2</v>
      </c>
      <c r="AP110" s="132">
        <f t="shared" si="74"/>
        <v>2.4184241421719932E-2</v>
      </c>
      <c r="AQ110" s="183">
        <f t="shared" si="83"/>
        <v>11.681391650664768</v>
      </c>
      <c r="AR110" s="27">
        <f t="shared" si="75"/>
        <v>0.50889462276698261</v>
      </c>
      <c r="AS110" s="27">
        <f t="shared" si="99"/>
        <v>3.7697824682313774</v>
      </c>
      <c r="AT110" s="132">
        <f t="shared" si="77"/>
        <v>7.3108229527624413E-2</v>
      </c>
      <c r="AU110" s="132">
        <f t="shared" si="98"/>
        <v>1.1492687733611673E-2</v>
      </c>
      <c r="AV110" s="132">
        <f t="shared" si="79"/>
        <v>4.4352672849719443E-2</v>
      </c>
    </row>
    <row r="111" spans="1:48">
      <c r="A111" s="142" t="s">
        <v>418</v>
      </c>
      <c r="B111" s="142">
        <f t="shared" si="100"/>
        <v>99.599999999999966</v>
      </c>
      <c r="C111" s="19">
        <f>'[12]Russia, 1905'!$H107</f>
        <v>35.138946325190346</v>
      </c>
      <c r="D111" s="19">
        <f>'[12]Russia, 1905'!$I107</f>
        <v>15.833115628433449</v>
      </c>
      <c r="E111" s="19">
        <f>'[12]Russia, 1956'!$H107</f>
        <v>8.6875123351378818</v>
      </c>
      <c r="F111" s="19">
        <f>'[12]Russia, 1956'!$I107</f>
        <v>5.8545759196118476</v>
      </c>
      <c r="G111" s="178">
        <f>'[13]Russia, 1976'!H107</f>
        <v>10.722484319457783</v>
      </c>
      <c r="H111" s="178">
        <f>'[13]Russia, 1976'!I107</f>
        <v>8.3698601382415294</v>
      </c>
      <c r="I111" s="178">
        <f>'[13]Russia, 1980'!H107</f>
        <v>10.602580954569065</v>
      </c>
      <c r="J111" s="178">
        <f>'[13]Russia, 1980'!I107</f>
        <v>8.7585783967159703</v>
      </c>
      <c r="K111" s="19">
        <f>'[12]Russia, 1989'!$H107</f>
        <v>27.06213282556033</v>
      </c>
      <c r="L111" s="19">
        <f>'[12]Russia, 1989'!$I107</f>
        <v>17.512323117422344</v>
      </c>
      <c r="M111" s="19">
        <f>'[12]Russia, 2015'!$H107</f>
        <v>18856531.53652313</v>
      </c>
      <c r="N111" s="19">
        <f>'[12]Russia, 2015'!$I107</f>
        <v>5966861.4546114961</v>
      </c>
      <c r="O111" s="183">
        <f t="shared" si="84"/>
        <v>6.2113906710413458</v>
      </c>
      <c r="P111" s="27">
        <f t="shared" si="85"/>
        <v>0.41076773536043287</v>
      </c>
      <c r="Q111" s="27">
        <f t="shared" si="86"/>
        <v>2.5263176065640569</v>
      </c>
      <c r="R111" s="132">
        <f t="shared" si="81"/>
        <v>7.5916288328196302E-2</v>
      </c>
      <c r="S111" s="132">
        <f t="shared" si="87"/>
        <v>1.2827278235816308E-2</v>
      </c>
      <c r="T111" s="132">
        <f t="shared" si="82"/>
        <v>4.7782556205296478E-2</v>
      </c>
      <c r="U111" s="183">
        <f t="shared" si="88"/>
        <v>10.659972936958212</v>
      </c>
      <c r="V111" s="27">
        <f t="shared" si="89"/>
        <v>8.1599772478642283</v>
      </c>
      <c r="W111" s="27">
        <f t="shared" si="90"/>
        <v>7.1884940137064621</v>
      </c>
      <c r="X111" s="132">
        <f t="shared" si="61"/>
        <v>2.139956478737215E-2</v>
      </c>
      <c r="Y111" s="132">
        <f t="shared" si="62"/>
        <v>1.927692630139255E-2</v>
      </c>
      <c r="Z111" s="132">
        <f t="shared" si="63"/>
        <v>1.8292273741006726E-2</v>
      </c>
      <c r="AA111" s="183">
        <f t="shared" si="91"/>
        <v>13.844922422997493</v>
      </c>
      <c r="AB111" s="27">
        <f t="shared" si="92"/>
        <v>5.1192900182902523</v>
      </c>
      <c r="AC111" s="27">
        <f t="shared" si="93"/>
        <v>4.9514712380622727</v>
      </c>
      <c r="AD111" s="27">
        <f t="shared" si="64"/>
        <v>12.376566154395075</v>
      </c>
      <c r="AE111" s="27">
        <f t="shared" si="94"/>
        <v>-0.29785159377090842</v>
      </c>
      <c r="AF111" s="27">
        <f t="shared" si="66"/>
        <v>1.8400897613025395</v>
      </c>
      <c r="AG111" s="27">
        <f t="shared" si="95"/>
        <v>5.0149847133388104E-2</v>
      </c>
      <c r="AH111" s="132">
        <f t="shared" si="67"/>
        <v>-6.2945786899173406E-3</v>
      </c>
      <c r="AI111" s="132">
        <f t="shared" si="68"/>
        <v>1.881473026016578E-2</v>
      </c>
      <c r="AJ111" s="132">
        <f t="shared" si="69"/>
        <v>8.7418304586805995E-4</v>
      </c>
      <c r="AK111" s="183">
        <f t="shared" si="96"/>
        <v>1.3027649169609514</v>
      </c>
      <c r="AL111" s="27">
        <f t="shared" si="71"/>
        <v>1.2861609910823812</v>
      </c>
      <c r="AM111" s="27">
        <f t="shared" si="97"/>
        <v>1.2112168586816989</v>
      </c>
      <c r="AN111" s="132">
        <f t="shared" si="72"/>
        <v>2.5598225454781298E-2</v>
      </c>
      <c r="AO111" s="132">
        <f t="shared" si="73"/>
        <v>2.5373347265947865E-2</v>
      </c>
      <c r="AP111" s="132">
        <f t="shared" si="74"/>
        <v>2.4338211683940125E-2</v>
      </c>
      <c r="AQ111" s="183">
        <f t="shared" si="83"/>
        <v>13.233286778860821</v>
      </c>
      <c r="AR111" s="27">
        <f t="shared" si="75"/>
        <v>0.50889462276698261</v>
      </c>
      <c r="AS111" s="27">
        <f t="shared" si="99"/>
        <v>4.4521439977490749</v>
      </c>
      <c r="AT111" s="132">
        <f t="shared" si="77"/>
        <v>7.6555082300514776E-2</v>
      </c>
      <c r="AU111" s="132">
        <f t="shared" si="98"/>
        <v>1.1492687733611673E-2</v>
      </c>
      <c r="AV111" s="132">
        <f t="shared" si="79"/>
        <v>4.8238733438213721E-2</v>
      </c>
    </row>
    <row r="112" spans="1:48">
      <c r="A112" s="142" t="s">
        <v>419</v>
      </c>
      <c r="B112" s="142">
        <f t="shared" si="100"/>
        <v>99.69999999999996</v>
      </c>
      <c r="C112" s="19">
        <f>'[12]Russia, 1905'!$H108</f>
        <v>41.574223224109325</v>
      </c>
      <c r="D112" s="19">
        <f>'[12]Russia, 1905'!$I108</f>
        <v>19.332797971313521</v>
      </c>
      <c r="E112" s="19">
        <f>'[12]Russia, 1956'!$H108</f>
        <v>9.6318244736465672</v>
      </c>
      <c r="F112" s="19">
        <f>'[12]Russia, 1956'!$I108</f>
        <v>6.6060812572668279</v>
      </c>
      <c r="G112" s="178">
        <f>'[13]Russia, 1976'!H108</f>
        <v>11.506692379863196</v>
      </c>
      <c r="H112" s="178">
        <f>'[13]Russia, 1976'!I108</f>
        <v>9.0942288993635501</v>
      </c>
      <c r="I112" s="178">
        <f>'[13]Russia, 1980'!H108</f>
        <v>11.217248473853441</v>
      </c>
      <c r="J112" s="178">
        <f>'[13]Russia, 1980'!I108</f>
        <v>9.3789706054667121</v>
      </c>
      <c r="K112" s="19">
        <f>'[12]Russia, 1989'!$H108</f>
        <v>30.245402728272939</v>
      </c>
      <c r="L112" s="19">
        <f>'[12]Russia, 1989'!$I108</f>
        <v>19.900196367677186</v>
      </c>
      <c r="M112" s="19">
        <f>'[12]Russia, 2015'!$H108</f>
        <v>23153088.230493672</v>
      </c>
      <c r="N112" s="19">
        <f>'[12]Russia, 2015'!$I108</f>
        <v>7420359.7116105072</v>
      </c>
      <c r="O112" s="183">
        <f t="shared" si="84"/>
        <v>6.922619314021321</v>
      </c>
      <c r="P112" s="27">
        <f t="shared" si="85"/>
        <v>0.41076773536043287</v>
      </c>
      <c r="Q112" s="27">
        <f t="shared" si="86"/>
        <v>2.8591070879551479</v>
      </c>
      <c r="R112" s="132">
        <f t="shared" si="81"/>
        <v>7.9671000599247588E-2</v>
      </c>
      <c r="S112" s="132">
        <f t="shared" si="87"/>
        <v>1.2827278235816308E-2</v>
      </c>
      <c r="T112" s="132">
        <f t="shared" si="82"/>
        <v>5.1288066066902616E-2</v>
      </c>
      <c r="U112" s="183">
        <f t="shared" si="88"/>
        <v>11.100665293351133</v>
      </c>
      <c r="V112" s="27">
        <f t="shared" si="89"/>
        <v>8.1599772478642283</v>
      </c>
      <c r="W112" s="27">
        <f t="shared" si="90"/>
        <v>7.3397822504683248</v>
      </c>
      <c r="X112" s="132">
        <f t="shared" si="61"/>
        <v>2.1726276230390917E-2</v>
      </c>
      <c r="Y112" s="132">
        <f t="shared" si="62"/>
        <v>1.927692630139255E-2</v>
      </c>
      <c r="Z112" s="132">
        <f t="shared" si="63"/>
        <v>1.8452993196672596E-2</v>
      </c>
      <c r="AA112" s="183">
        <f t="shared" si="91"/>
        <v>16.905143271463736</v>
      </c>
      <c r="AB112" s="27">
        <f t="shared" si="92"/>
        <v>5.7764125539911904</v>
      </c>
      <c r="AC112" s="27">
        <f t="shared" si="93"/>
        <v>5.6266235659114763</v>
      </c>
      <c r="AD112" s="27">
        <f t="shared" si="64"/>
        <v>15.391437116271209</v>
      </c>
      <c r="AE112" s="27">
        <f t="shared" si="94"/>
        <v>-0.34202918447815445</v>
      </c>
      <c r="AF112" s="27">
        <f t="shared" si="66"/>
        <v>1.8400897613025395</v>
      </c>
      <c r="AG112" s="27">
        <f t="shared" si="95"/>
        <v>-2.9553912190573461E-2</v>
      </c>
      <c r="AH112" s="132">
        <f t="shared" si="67"/>
        <v>-7.4470377658546472E-3</v>
      </c>
      <c r="AI112" s="132">
        <f t="shared" si="68"/>
        <v>1.881473026016578E-2</v>
      </c>
      <c r="AJ112" s="132">
        <f t="shared" si="69"/>
        <v>-5.3556062296145068E-4</v>
      </c>
      <c r="AK112" s="183">
        <f t="shared" si="96"/>
        <v>1.3213136719746128</v>
      </c>
      <c r="AL112" s="27">
        <f t="shared" si="71"/>
        <v>1.2861609910823812</v>
      </c>
      <c r="AM112" s="27">
        <f t="shared" si="97"/>
        <v>1.2268782202898181</v>
      </c>
      <c r="AN112" s="132">
        <f t="shared" si="72"/>
        <v>2.5847591890006072E-2</v>
      </c>
      <c r="AO112" s="132">
        <f t="shared" si="73"/>
        <v>2.5373347265947865E-2</v>
      </c>
      <c r="AP112" s="132">
        <f t="shared" si="74"/>
        <v>2.4557310781974095E-2</v>
      </c>
      <c r="AQ112" s="183">
        <f t="shared" si="83"/>
        <v>15.518764886984375</v>
      </c>
      <c r="AR112" s="27">
        <f t="shared" si="75"/>
        <v>0.50889462276698261</v>
      </c>
      <c r="AS112" s="27">
        <f t="shared" si="99"/>
        <v>5.3317647276675872</v>
      </c>
      <c r="AT112" s="132">
        <f t="shared" si="77"/>
        <v>8.1017464564866026E-2</v>
      </c>
      <c r="AU112" s="132">
        <f t="shared" si="98"/>
        <v>1.1492687733611673E-2</v>
      </c>
      <c r="AV112" s="132">
        <f t="shared" si="79"/>
        <v>5.2602935690629238E-2</v>
      </c>
    </row>
    <row r="113" spans="1:48">
      <c r="A113" s="142" t="s">
        <v>420</v>
      </c>
      <c r="B113" s="142">
        <f t="shared" si="100"/>
        <v>99.799999999999955</v>
      </c>
      <c r="C113" s="19">
        <f>'[12]Russia, 1905'!$H109</f>
        <v>52.694935850507207</v>
      </c>
      <c r="D113" s="19">
        <f>'[12]Russia, 1905'!$I109</f>
        <v>26.367194151303753</v>
      </c>
      <c r="E113" s="19">
        <f>'[12]Russia, 1956'!$H109</f>
        <v>11.144696081836422</v>
      </c>
      <c r="F113" s="19">
        <f>'[12]Russia, 1956'!$I109</f>
        <v>7.9859711191922784</v>
      </c>
      <c r="G113" s="178">
        <f>'[13]Russia, 1976'!H109</f>
        <v>12.71292412011298</v>
      </c>
      <c r="H113" s="178">
        <f>'[13]Russia, 1976'!I109</f>
        <v>10.340940110037888</v>
      </c>
      <c r="I113" s="178">
        <f>'[13]Russia, 1980'!H109</f>
        <v>12.136387408046742</v>
      </c>
      <c r="J113" s="178">
        <f>'[13]Russia, 1980'!I109</f>
        <v>10.407358532209576</v>
      </c>
      <c r="K113" s="19">
        <f>'[12]Russia, 1989'!$H109</f>
        <v>35.418005908570784</v>
      </c>
      <c r="L113" s="19">
        <f>'[12]Russia, 1989'!$I109</f>
        <v>24.324832874254504</v>
      </c>
      <c r="M113" s="19">
        <f>'[12]Russia, 2015'!$H109</f>
        <v>31019452.489935253</v>
      </c>
      <c r="N113" s="19">
        <f>'[12]Russia, 2015'!$I109</f>
        <v>10166022.407658763</v>
      </c>
      <c r="O113" s="183">
        <f t="shared" si="84"/>
        <v>8.0641953170566278</v>
      </c>
      <c r="P113" s="27">
        <f t="shared" si="85"/>
        <v>0.41076773536043287</v>
      </c>
      <c r="Q113" s="27">
        <f t="shared" si="86"/>
        <v>3.3253417853851746</v>
      </c>
      <c r="R113" s="132">
        <f t="shared" si="81"/>
        <v>8.5067208723851317E-2</v>
      </c>
      <c r="S113" s="132">
        <f t="shared" si="87"/>
        <v>1.2827278235816308E-2</v>
      </c>
      <c r="T113" s="132">
        <f t="shared" si="82"/>
        <v>5.5738385340622809E-2</v>
      </c>
      <c r="U113" s="183">
        <f t="shared" si="88"/>
        <v>11.790564530234754</v>
      </c>
      <c r="V113" s="27">
        <f t="shared" si="89"/>
        <v>8.1599772478642283</v>
      </c>
      <c r="W113" s="27">
        <f t="shared" si="90"/>
        <v>7.3774454927855153</v>
      </c>
      <c r="X113" s="132">
        <f t="shared" si="61"/>
        <v>2.2214772132079341E-2</v>
      </c>
      <c r="Y113" s="132">
        <f t="shared" si="62"/>
        <v>1.927692630139255E-2</v>
      </c>
      <c r="Z113" s="132">
        <f t="shared" si="63"/>
        <v>1.8492554957263652E-2</v>
      </c>
      <c r="AA113" s="183">
        <f t="shared" si="91"/>
        <v>23.056217494006418</v>
      </c>
      <c r="AB113" s="27">
        <f t="shared" si="92"/>
        <v>6.9829997591944686</v>
      </c>
      <c r="AC113" s="27">
        <f t="shared" si="93"/>
        <v>6.8776546401041418</v>
      </c>
      <c r="AD113" s="27">
        <f t="shared" si="64"/>
        <v>21.086537673538722</v>
      </c>
      <c r="AE113" s="27">
        <f t="shared" si="94"/>
        <v>-0.39934988534498073</v>
      </c>
      <c r="AF113" s="27">
        <f t="shared" si="66"/>
        <v>1.8400897613025395</v>
      </c>
      <c r="AG113" s="27">
        <f t="shared" si="95"/>
        <v>-0.13982655114951836</v>
      </c>
      <c r="AH113" s="132">
        <f t="shared" si="67"/>
        <v>-9.0612451884890532E-3</v>
      </c>
      <c r="AI113" s="132">
        <f t="shared" si="68"/>
        <v>1.881473026016578E-2</v>
      </c>
      <c r="AJ113" s="132">
        <f t="shared" si="69"/>
        <v>-2.6860508311672415E-3</v>
      </c>
      <c r="AK113" s="183">
        <f t="shared" si="96"/>
        <v>1.3493022444226859</v>
      </c>
      <c r="AL113" s="27">
        <f t="shared" si="71"/>
        <v>1.2861609910823812</v>
      </c>
      <c r="AM113" s="27">
        <f t="shared" si="97"/>
        <v>1.251672102328214</v>
      </c>
      <c r="AN113" s="132">
        <f t="shared" si="72"/>
        <v>2.6220231964156238E-2</v>
      </c>
      <c r="AO113" s="132">
        <f t="shared" si="73"/>
        <v>2.5373347265947865E-2</v>
      </c>
      <c r="AP113" s="132">
        <f t="shared" si="74"/>
        <v>2.490113517287984E-2</v>
      </c>
      <c r="AQ113" s="183">
        <f t="shared" si="83"/>
        <v>19.455009332706794</v>
      </c>
      <c r="AR113" s="27">
        <f t="shared" si="75"/>
        <v>0.50889462276698261</v>
      </c>
      <c r="AS113" s="27">
        <f t="shared" si="99"/>
        <v>6.8174575491464262</v>
      </c>
      <c r="AT113" s="132">
        <f t="shared" si="77"/>
        <v>8.7454518811093118E-2</v>
      </c>
      <c r="AU113" s="132">
        <f t="shared" si="98"/>
        <v>1.1492687733611673E-2</v>
      </c>
      <c r="AV113" s="132">
        <f t="shared" si="79"/>
        <v>5.878401490978713E-2</v>
      </c>
    </row>
    <row r="114" spans="1:48">
      <c r="A114" s="142"/>
      <c r="C114" s="19"/>
      <c r="D114" s="19"/>
      <c r="E114" s="19"/>
      <c r="F114" s="19"/>
      <c r="K114" s="19"/>
      <c r="L114" s="19"/>
      <c r="M114" s="19"/>
      <c r="N114" s="19"/>
      <c r="O114" s="183"/>
      <c r="P114" s="27"/>
      <c r="Q114" s="27"/>
      <c r="R114" s="132"/>
      <c r="S114" s="132"/>
      <c r="T114" s="132"/>
      <c r="U114" s="183"/>
      <c r="V114" s="27"/>
      <c r="W114" s="27"/>
      <c r="X114" s="132"/>
      <c r="Y114" s="132"/>
      <c r="Z114" s="132"/>
      <c r="AA114" s="183"/>
      <c r="AB114" s="27"/>
      <c r="AC114" s="27"/>
      <c r="AD114" s="27"/>
      <c r="AE114" s="27"/>
      <c r="AF114" s="27"/>
      <c r="AG114" s="27"/>
      <c r="AH114" s="132"/>
      <c r="AI114" s="132"/>
      <c r="AJ114" s="132"/>
      <c r="AK114" s="183"/>
      <c r="AL114" s="27"/>
      <c r="AM114" s="27"/>
      <c r="AN114" s="132"/>
      <c r="AO114" s="132"/>
      <c r="AP114" s="132"/>
      <c r="AQ114" s="183"/>
      <c r="AR114" s="27"/>
      <c r="AS114" s="27"/>
      <c r="AT114" s="132"/>
      <c r="AU114" s="132"/>
      <c r="AV114" s="132"/>
    </row>
    <row r="115" spans="1:48">
      <c r="A115" s="140" t="s">
        <v>421</v>
      </c>
      <c r="B115" s="142">
        <f>B113+0.1</f>
        <v>99.899999999999949</v>
      </c>
      <c r="C115" s="19">
        <f>'[12]Russia, 1905'!$H110</f>
        <v>79.022677549710693</v>
      </c>
      <c r="D115" s="19">
        <f>'[12]Russia, 1905'!$I110</f>
        <v>33.835245568734678</v>
      </c>
      <c r="E115" s="19">
        <f>'[12]Russia, 1956'!$H110</f>
        <v>14.303421044480556</v>
      </c>
      <c r="F115" s="19">
        <f>'[12]Russia, 1956'!$I110</f>
        <v>9.330947180009538</v>
      </c>
      <c r="G115" s="178">
        <f>'[13]Russia, 1976'!H110</f>
        <v>15.084908130188065</v>
      </c>
      <c r="H115" s="178">
        <f>'[13]Russia, 1976'!I110</f>
        <v>11.505637257068948</v>
      </c>
      <c r="I115" s="178">
        <f>'[13]Russia, 1980'!H110</f>
        <v>13.86541628388402</v>
      </c>
      <c r="J115" s="178">
        <f>'[13]Russia, 1980'!I110</f>
        <v>11.327048590627435</v>
      </c>
      <c r="K115" s="19">
        <f>'[12]Russia, 1989'!$H110</f>
        <v>46.511178942887042</v>
      </c>
      <c r="L115" s="19">
        <f>'[12]Russia, 1989'!$I110</f>
        <v>28.695433927957929</v>
      </c>
      <c r="M115" s="19">
        <f>'[12]Russia, 2015'!$H110</f>
        <v>51872882.57221175</v>
      </c>
      <c r="N115" s="19">
        <f>'[12]Russia, 2015'!$I110</f>
        <v>13944321.129867502</v>
      </c>
      <c r="O115" s="183">
        <f t="shared" ref="O115:O123" si="101">((M115/K115)/($M$5/$K$5))*(1+$O$5)-1</f>
        <v>10.542563373798986</v>
      </c>
      <c r="P115" s="27">
        <f t="shared" si="85"/>
        <v>0.41076773536043287</v>
      </c>
      <c r="Q115" s="27">
        <f t="shared" ref="Q115:Q123" si="102">((N115/L115)/($M$5/$K$5))*(1+$O$5)-1</f>
        <v>4.0292568089626934</v>
      </c>
      <c r="R115" s="132">
        <f t="shared" si="81"/>
        <v>9.4824552782364568E-2</v>
      </c>
      <c r="S115" s="132">
        <f t="shared" si="87"/>
        <v>1.2827278235816308E-2</v>
      </c>
      <c r="T115" s="132">
        <f t="shared" si="82"/>
        <v>6.1650632156339924E-2</v>
      </c>
      <c r="U115" s="183">
        <f t="shared" ref="U115:U123" si="103">((M115/C115)/($M$5/$C$5))*(1+$U$5)-1</f>
        <v>13.263073056664263</v>
      </c>
      <c r="V115" s="27">
        <f t="shared" si="89"/>
        <v>8.1599772478642283</v>
      </c>
      <c r="W115" s="27">
        <f t="shared" ref="W115:W123" si="104">((N115/D115)/($M$5/$C$5))*(1+$U$5)-1</f>
        <v>7.9547302578733969</v>
      </c>
      <c r="X115" s="132">
        <f t="shared" si="61"/>
        <v>2.3175454298612008E-2</v>
      </c>
      <c r="Y115" s="132">
        <f t="shared" si="62"/>
        <v>1.927692630139255E-2</v>
      </c>
      <c r="Z115" s="132">
        <f t="shared" si="63"/>
        <v>1.9077819619581105E-2</v>
      </c>
      <c r="AA115" s="183">
        <f t="shared" ref="AA115:AA123" si="105">D115/C$5</f>
        <v>29.586492074936615</v>
      </c>
      <c r="AB115" s="27">
        <f t="shared" ref="AB115:AB123" si="106">F115/E$5</f>
        <v>8.1590580454857893</v>
      </c>
      <c r="AC115" s="27">
        <f t="shared" ref="AC115:AC123" si="107">L115/K$5</f>
        <v>8.1134076161857358</v>
      </c>
      <c r="AD115" s="27">
        <f t="shared" si="64"/>
        <v>28.923549550250303</v>
      </c>
      <c r="AE115" s="27">
        <f t="shared" ref="AE115:AE123" si="108">((E115/C115)/($E$5/$C$5))*(1+$AE$5)-1</f>
        <v>-0.48594404225925159</v>
      </c>
      <c r="AF115" s="27">
        <f t="shared" si="66"/>
        <v>1.8400897613025395</v>
      </c>
      <c r="AG115" s="27">
        <f t="shared" ref="AG115:AG123" si="109">((F115/D115)/($E$5/$C$5))*(1+$AE$5)-1</f>
        <v>-0.21678929836743943</v>
      </c>
      <c r="AH115" s="132">
        <f t="shared" si="67"/>
        <v>-1.1812237516072854E-2</v>
      </c>
      <c r="AI115" s="132">
        <f t="shared" si="68"/>
        <v>1.881473026016578E-2</v>
      </c>
      <c r="AJ115" s="132">
        <f t="shared" si="69"/>
        <v>-4.3539497417154349E-3</v>
      </c>
      <c r="AK115" s="183">
        <f t="shared" ref="AK115:AK123" si="110">((K115/E115)/($K$5/$E$5))*(1+$AK$5)-1</f>
        <v>1.4038116860943308</v>
      </c>
      <c r="AL115" s="27">
        <f t="shared" si="71"/>
        <v>1.2861609910823812</v>
      </c>
      <c r="AM115" s="27">
        <f t="shared" ref="AM115:AM123" si="111">((L115/F115)/($K$5/$E$5))*(1+$AK$5)-1</f>
        <v>1.2733697803678448</v>
      </c>
      <c r="AN115" s="132">
        <f t="shared" si="72"/>
        <v>2.6933774913777908E-2</v>
      </c>
      <c r="AO115" s="132">
        <f t="shared" si="73"/>
        <v>2.5373347265947865E-2</v>
      </c>
      <c r="AP115" s="132">
        <f t="shared" si="74"/>
        <v>2.5199024622758026E-2</v>
      </c>
      <c r="AQ115" s="183">
        <f t="shared" si="83"/>
        <v>28.940734801602154</v>
      </c>
      <c r="AR115" s="27">
        <f t="shared" si="75"/>
        <v>0.50889462276698261</v>
      </c>
      <c r="AS115" s="27">
        <f t="shared" si="99"/>
        <v>8.8522539452155318</v>
      </c>
      <c r="AT115" s="132">
        <f t="shared" si="77"/>
        <v>9.9024288351204914E-2</v>
      </c>
      <c r="AU115" s="132">
        <f t="shared" si="98"/>
        <v>1.1492687733611673E-2</v>
      </c>
      <c r="AV115" s="132">
        <f t="shared" si="79"/>
        <v>6.5609812652054122E-2</v>
      </c>
    </row>
    <row r="116" spans="1:48">
      <c r="A116" s="142" t="s">
        <v>422</v>
      </c>
      <c r="B116" s="142">
        <f>B115+0.01</f>
        <v>99.909999999999954</v>
      </c>
      <c r="C116" s="19">
        <f>'[12]Russia, 1905'!$H111</f>
        <v>84.043503325374019</v>
      </c>
      <c r="D116" s="19">
        <f>'[12]Russia, 1905'!$I111</f>
        <v>36.112115355478849</v>
      </c>
      <c r="E116" s="19">
        <f>'[12]Russia, 1956'!$H111</f>
        <v>14.85591814053287</v>
      </c>
      <c r="F116" s="19">
        <f>'[12]Russia, 1956'!$I111</f>
        <v>9.712780029202488</v>
      </c>
      <c r="G116" s="178">
        <f>'[13]Russia, 1976'!H111</f>
        <v>15.482604893868016</v>
      </c>
      <c r="H116" s="178">
        <f>'[13]Russia, 1976'!I111</f>
        <v>11.814299833730493</v>
      </c>
      <c r="I116" s="178">
        <f>'[13]Russia, 1980'!H111</f>
        <v>14.147457138690411</v>
      </c>
      <c r="J116" s="178">
        <f>'[13]Russia, 1980'!I111</f>
        <v>11.573719628865325</v>
      </c>
      <c r="K116" s="19">
        <f>'[12]Russia, 1989'!$H111</f>
        <v>48.490706166767893</v>
      </c>
      <c r="L116" s="19">
        <f>'[12]Russia, 1989'!$I111</f>
        <v>29.957834858433166</v>
      </c>
      <c r="M116" s="19">
        <f>'[12]Russia, 2015'!$H111</f>
        <v>56087167.176916137</v>
      </c>
      <c r="N116" s="19">
        <f>'[12]Russia, 2015'!$I111</f>
        <v>15576798.321700288</v>
      </c>
      <c r="O116" s="183">
        <f t="shared" si="101"/>
        <v>10.970829078848562</v>
      </c>
      <c r="P116" s="27">
        <f t="shared" si="85"/>
        <v>0.41076773536043287</v>
      </c>
      <c r="Q116" s="27">
        <f t="shared" si="102"/>
        <v>4.3812975687719131</v>
      </c>
      <c r="R116" s="132">
        <f t="shared" si="81"/>
        <v>9.6302809389181121E-2</v>
      </c>
      <c r="S116" s="132">
        <f t="shared" si="87"/>
        <v>1.2827278235816308E-2</v>
      </c>
      <c r="T116" s="132">
        <f t="shared" si="82"/>
        <v>6.4314280050491224E-2</v>
      </c>
      <c r="U116" s="183">
        <f t="shared" si="103"/>
        <v>13.500528230411524</v>
      </c>
      <c r="V116" s="27">
        <f t="shared" si="89"/>
        <v>8.1599772478642283</v>
      </c>
      <c r="W116" s="27">
        <f t="shared" si="104"/>
        <v>8.3723766462293021</v>
      </c>
      <c r="X116" s="132">
        <f t="shared" si="61"/>
        <v>2.3321101207143258E-2</v>
      </c>
      <c r="Y116" s="132">
        <f t="shared" si="62"/>
        <v>1.927692630139255E-2</v>
      </c>
      <c r="Z116" s="132">
        <f t="shared" si="63"/>
        <v>1.9478367745000114E-2</v>
      </c>
      <c r="AA116" s="183">
        <f t="shared" si="105"/>
        <v>31.577451170070745</v>
      </c>
      <c r="AB116" s="27">
        <f t="shared" si="106"/>
        <v>8.492935873763809</v>
      </c>
      <c r="AC116" s="27">
        <f t="shared" si="107"/>
        <v>8.4703415224550067</v>
      </c>
      <c r="AD116" s="27">
        <f t="shared" si="64"/>
        <v>32.3096616820553</v>
      </c>
      <c r="AE116" s="27">
        <f t="shared" si="108"/>
        <v>-0.49798399312494845</v>
      </c>
      <c r="AF116" s="27">
        <f t="shared" si="66"/>
        <v>1.8400897613025395</v>
      </c>
      <c r="AG116" s="27">
        <f t="shared" si="109"/>
        <v>-0.23614163510013297</v>
      </c>
      <c r="AH116" s="132">
        <f t="shared" si="67"/>
        <v>-1.2230366349587629E-2</v>
      </c>
      <c r="AI116" s="132">
        <f t="shared" si="68"/>
        <v>1.881473026016578E-2</v>
      </c>
      <c r="AJ116" s="132">
        <f t="shared" si="69"/>
        <v>-4.7986796071110005E-3</v>
      </c>
      <c r="AK116" s="183">
        <f t="shared" si="110"/>
        <v>1.4129150280971547</v>
      </c>
      <c r="AL116" s="27">
        <f t="shared" si="71"/>
        <v>1.2861609910823812</v>
      </c>
      <c r="AM116" s="27">
        <f t="shared" si="111"/>
        <v>1.2800789571015798</v>
      </c>
      <c r="AN116" s="132">
        <f t="shared" si="72"/>
        <v>2.7051408878793204E-2</v>
      </c>
      <c r="AO116" s="132">
        <f t="shared" si="73"/>
        <v>2.5373347265947865E-2</v>
      </c>
      <c r="AP116" s="132">
        <f t="shared" si="74"/>
        <v>2.5290577653597657E-2</v>
      </c>
      <c r="AQ116" s="183">
        <f t="shared" si="83"/>
        <v>30.727810556170326</v>
      </c>
      <c r="AR116" s="27">
        <f t="shared" si="75"/>
        <v>0.50889462276698261</v>
      </c>
      <c r="AS116" s="27">
        <f t="shared" si="99"/>
        <v>9.7711041355794741</v>
      </c>
      <c r="AT116" s="132">
        <f t="shared" si="77"/>
        <v>0.10079556090445063</v>
      </c>
      <c r="AU116" s="132">
        <f t="shared" si="98"/>
        <v>1.1492687733611673E-2</v>
      </c>
      <c r="AV116" s="132">
        <f t="shared" si="79"/>
        <v>6.8252444098084952E-2</v>
      </c>
    </row>
    <row r="117" spans="1:48">
      <c r="A117" s="142" t="s">
        <v>423</v>
      </c>
      <c r="B117" s="142">
        <f t="shared" ref="B117:B123" si="112">B116+0.01</f>
        <v>99.919999999999959</v>
      </c>
      <c r="C117" s="19">
        <f>'[12]Russia, 1905'!$H112</f>
        <v>90.034926821610171</v>
      </c>
      <c r="D117" s="19">
        <f>'[12]Russia, 1905'!$I112</f>
        <v>38.859442868187024</v>
      </c>
      <c r="E117" s="19">
        <f>'[12]Russia, 1956'!$H112</f>
        <v>15.498810404448992</v>
      </c>
      <c r="F117" s="19">
        <f>'[12]Russia, 1956'!$I112</f>
        <v>10.160422392292032</v>
      </c>
      <c r="G117" s="178">
        <f>'[13]Russia, 1976'!H112</f>
        <v>15.941143026384923</v>
      </c>
      <c r="H117" s="178">
        <f>'[13]Russia, 1976'!I112</f>
        <v>12.182832312380995</v>
      </c>
      <c r="I117" s="178">
        <f>'[13]Russia, 1980'!H112</f>
        <v>14.469174327418296</v>
      </c>
      <c r="J117" s="178">
        <f>'[13]Russia, 1980'!I112</f>
        <v>11.85720338567827</v>
      </c>
      <c r="K117" s="19">
        <f>'[12]Russia, 1989'!$H112</f>
        <v>50.807315080309394</v>
      </c>
      <c r="L117" s="19">
        <f>'[12]Russia, 1989'!$I112</f>
        <v>31.449262120831069</v>
      </c>
      <c r="M117" s="19">
        <f>'[12]Russia, 2015'!$H112</f>
        <v>61150963.283817433</v>
      </c>
      <c r="N117" s="19">
        <f>'[12]Russia, 2015'!$I112</f>
        <v>17765524.838749982</v>
      </c>
      <c r="O117" s="183">
        <f t="shared" si="101"/>
        <v>11.456507411932234</v>
      </c>
      <c r="P117" s="27">
        <f t="shared" si="85"/>
        <v>0.41076773536043287</v>
      </c>
      <c r="Q117" s="27">
        <f t="shared" si="102"/>
        <v>4.8463769737304059</v>
      </c>
      <c r="R117" s="132">
        <f t="shared" si="81"/>
        <v>9.7918828539256264E-2</v>
      </c>
      <c r="S117" s="132">
        <f t="shared" si="87"/>
        <v>1.2827278235816308E-2</v>
      </c>
      <c r="T117" s="132">
        <f t="shared" si="82"/>
        <v>6.758684914115487E-2</v>
      </c>
      <c r="U117" s="183">
        <f t="shared" si="103"/>
        <v>13.757634566954753</v>
      </c>
      <c r="V117" s="27">
        <f t="shared" si="89"/>
        <v>8.1599772478642283</v>
      </c>
      <c r="W117" s="27">
        <f t="shared" si="104"/>
        <v>8.9335832922127505</v>
      </c>
      <c r="X117" s="132">
        <f t="shared" si="61"/>
        <v>2.3476159052286283E-2</v>
      </c>
      <c r="Y117" s="132">
        <f t="shared" si="62"/>
        <v>1.927692630139255E-2</v>
      </c>
      <c r="Z117" s="132">
        <f t="shared" si="63"/>
        <v>1.9989593431118724E-2</v>
      </c>
      <c r="AA117" s="183">
        <f t="shared" si="105"/>
        <v>33.979791756512526</v>
      </c>
      <c r="AB117" s="27">
        <f t="shared" si="106"/>
        <v>8.8843580899232499</v>
      </c>
      <c r="AC117" s="27">
        <f t="shared" si="107"/>
        <v>8.8920308176963871</v>
      </c>
      <c r="AD117" s="27">
        <f t="shared" si="64"/>
        <v>36.849555684656707</v>
      </c>
      <c r="AE117" s="27">
        <f t="shared" si="108"/>
        <v>-0.51111178943098456</v>
      </c>
      <c r="AF117" s="27">
        <f t="shared" si="66"/>
        <v>1.8400897613025395</v>
      </c>
      <c r="AG117" s="27">
        <f t="shared" si="109"/>
        <v>-0.25742998580618437</v>
      </c>
      <c r="AH117" s="132">
        <f t="shared" si="67"/>
        <v>-1.2697649861082128E-2</v>
      </c>
      <c r="AI117" s="132">
        <f t="shared" si="68"/>
        <v>1.881473026016578E-2</v>
      </c>
      <c r="AJ117" s="132">
        <f t="shared" si="69"/>
        <v>-5.3008669412284437E-3</v>
      </c>
      <c r="AK117" s="183">
        <f t="shared" si="110"/>
        <v>1.4233207262108829</v>
      </c>
      <c r="AL117" s="27">
        <f t="shared" si="71"/>
        <v>1.2861609910823812</v>
      </c>
      <c r="AM117" s="27">
        <f t="shared" si="111"/>
        <v>1.2881353701824354</v>
      </c>
      <c r="AN117" s="132">
        <f t="shared" si="72"/>
        <v>2.7185346007303712E-2</v>
      </c>
      <c r="AO117" s="132">
        <f t="shared" si="73"/>
        <v>2.5373347265947865E-2</v>
      </c>
      <c r="AP117" s="132">
        <f t="shared" si="74"/>
        <v>2.5400170431766789E-2</v>
      </c>
      <c r="AQ117" s="183">
        <f t="shared" si="83"/>
        <v>32.823187933689084</v>
      </c>
      <c r="AR117" s="27">
        <f t="shared" si="75"/>
        <v>0.50889462276698261</v>
      </c>
      <c r="AS117" s="27">
        <f t="shared" si="99"/>
        <v>10.990871751379425</v>
      </c>
      <c r="AT117" s="132">
        <f t="shared" si="77"/>
        <v>0.10275283164238358</v>
      </c>
      <c r="AU117" s="132">
        <f t="shared" si="98"/>
        <v>1.1492687733611673E-2</v>
      </c>
      <c r="AV117" s="132">
        <f t="shared" si="79"/>
        <v>7.144054469199701E-2</v>
      </c>
    </row>
    <row r="118" spans="1:48">
      <c r="A118" s="142" t="s">
        <v>424</v>
      </c>
      <c r="B118" s="142">
        <f t="shared" si="112"/>
        <v>99.929999999999964</v>
      </c>
      <c r="C118" s="19">
        <f>'[12]Russia, 1905'!$H113</f>
        <v>97.345710243526568</v>
      </c>
      <c r="D118" s="19">
        <f>'[12]Russia, 1905'!$I113</f>
        <v>42.25995379859534</v>
      </c>
      <c r="E118" s="19">
        <f>'[12]Russia, 1956'!$H113</f>
        <v>16.261437263328389</v>
      </c>
      <c r="F118" s="19">
        <f>'[12]Russia, 1956'!$I113</f>
        <v>10.69713377469242</v>
      </c>
      <c r="G118" s="178">
        <f>'[13]Russia, 1976'!H113</f>
        <v>16.478044556956977</v>
      </c>
      <c r="H118" s="178">
        <f>'[13]Russia, 1976'!I113</f>
        <v>12.618794390488125</v>
      </c>
      <c r="I118" s="178">
        <f>'[13]Russia, 1980'!H113</f>
        <v>14.842313033381224</v>
      </c>
      <c r="J118" s="178">
        <f>'[13]Russia, 1980'!I113</f>
        <v>12.188687635047799</v>
      </c>
      <c r="K118" s="19">
        <f>'[12]Russia, 1989'!$H113</f>
        <v>53.572751217377316</v>
      </c>
      <c r="L118" s="19">
        <f>'[12]Russia, 1989'!$I113</f>
        <v>33.252455250333902</v>
      </c>
      <c r="M118" s="19">
        <f>'[12]Russia, 2015'!$H113</f>
        <v>67348883.061683223</v>
      </c>
      <c r="N118" s="19">
        <f>'[12]Russia, 2015'!$I113</f>
        <v>20700370.376280259</v>
      </c>
      <c r="O118" s="183">
        <f t="shared" si="101"/>
        <v>12.010850325020234</v>
      </c>
      <c r="P118" s="27">
        <f t="shared" si="85"/>
        <v>0.41076773536043287</v>
      </c>
      <c r="Q118" s="27">
        <f t="shared" si="102"/>
        <v>5.4427848920336874</v>
      </c>
      <c r="R118" s="132">
        <f t="shared" si="81"/>
        <v>9.9690772158316232E-2</v>
      </c>
      <c r="S118" s="132">
        <f t="shared" si="87"/>
        <v>1.2827278235816308E-2</v>
      </c>
      <c r="T118" s="132">
        <f t="shared" si="82"/>
        <v>7.1434656888154313E-2</v>
      </c>
      <c r="U118" s="183">
        <f t="shared" si="103"/>
        <v>14.032736490420618</v>
      </c>
      <c r="V118" s="27">
        <f t="shared" si="89"/>
        <v>8.1599772478642283</v>
      </c>
      <c r="W118" s="27">
        <f t="shared" si="104"/>
        <v>9.6432328434578789</v>
      </c>
      <c r="X118" s="132">
        <f t="shared" si="61"/>
        <v>2.3639131568909955E-2</v>
      </c>
      <c r="Y118" s="132">
        <f t="shared" si="62"/>
        <v>1.927692630139255E-2</v>
      </c>
      <c r="Z118" s="132">
        <f t="shared" si="63"/>
        <v>2.0596518328438007E-2</v>
      </c>
      <c r="AA118" s="183">
        <f t="shared" si="105"/>
        <v>36.953294327637018</v>
      </c>
      <c r="AB118" s="27">
        <f t="shared" si="106"/>
        <v>9.3536629995104885</v>
      </c>
      <c r="AC118" s="27">
        <f t="shared" si="107"/>
        <v>9.4018694528984863</v>
      </c>
      <c r="AD118" s="27">
        <f t="shared" si="64"/>
        <v>42.937062529666846</v>
      </c>
      <c r="AE118" s="27">
        <f t="shared" si="108"/>
        <v>-0.52557854116119085</v>
      </c>
      <c r="AF118" s="27">
        <f t="shared" si="66"/>
        <v>1.8400897613025395</v>
      </c>
      <c r="AG118" s="27">
        <f t="shared" si="109"/>
        <v>-0.28111301038413106</v>
      </c>
      <c r="AH118" s="132">
        <f t="shared" si="67"/>
        <v>-1.3227085814643158E-2</v>
      </c>
      <c r="AI118" s="132">
        <f t="shared" si="68"/>
        <v>1.881473026016578E-2</v>
      </c>
      <c r="AJ118" s="132">
        <f t="shared" si="69"/>
        <v>-5.8764356452725153E-3</v>
      </c>
      <c r="AK118" s="183">
        <f t="shared" si="110"/>
        <v>1.4353873130889578</v>
      </c>
      <c r="AL118" s="27">
        <f t="shared" si="71"/>
        <v>1.2861609910823812</v>
      </c>
      <c r="AM118" s="27">
        <f t="shared" si="111"/>
        <v>1.2979432963952662</v>
      </c>
      <c r="AN118" s="132">
        <f t="shared" si="72"/>
        <v>2.7339964732834288E-2</v>
      </c>
      <c r="AO118" s="132">
        <f t="shared" si="73"/>
        <v>2.5373347265947865E-2</v>
      </c>
      <c r="AP118" s="132">
        <f t="shared" si="74"/>
        <v>2.5533085414344292E-2</v>
      </c>
      <c r="AQ118" s="183">
        <f t="shared" si="83"/>
        <v>35.314811642702594</v>
      </c>
      <c r="AR118" s="27">
        <f t="shared" si="75"/>
        <v>0.50889462276698261</v>
      </c>
      <c r="AS118" s="27">
        <f t="shared" si="99"/>
        <v>12.59177429024513</v>
      </c>
      <c r="AT118" s="132">
        <f t="shared" si="77"/>
        <v>0.10493227887737655</v>
      </c>
      <c r="AU118" s="132">
        <f t="shared" si="98"/>
        <v>1.1492687733611673E-2</v>
      </c>
      <c r="AV118" s="132">
        <f t="shared" si="79"/>
        <v>7.517682102358747E-2</v>
      </c>
    </row>
    <row r="119" spans="1:48">
      <c r="A119" s="142" t="s">
        <v>425</v>
      </c>
      <c r="B119" s="142">
        <f t="shared" si="112"/>
        <v>99.939999999999969</v>
      </c>
      <c r="C119" s="19">
        <f>'[12]Russia, 1905'!$H114</f>
        <v>106.52666965101342</v>
      </c>
      <c r="D119" s="19">
        <f>'[12]Russia, 1905'!$I114</f>
        <v>46.612577128911695</v>
      </c>
      <c r="E119" s="19">
        <f>'[12]Russia, 1956'!$H114</f>
        <v>17.188821178100923</v>
      </c>
      <c r="F119" s="19">
        <f>'[12]Russia, 1956'!$I114</f>
        <v>11.359527776809909</v>
      </c>
      <c r="G119" s="178">
        <f>'[13]Russia, 1976'!H114</f>
        <v>17.121252918035033</v>
      </c>
      <c r="H119" s="178">
        <f>'[13]Russia, 1976'!I114</f>
        <v>13.148527126717548</v>
      </c>
      <c r="I119" s="178">
        <f>'[13]Russia, 1980'!H114</f>
        <v>15.284583933103209</v>
      </c>
      <c r="J119" s="178">
        <f>'[13]Russia, 1980'!I114</f>
        <v>12.586150625112309</v>
      </c>
      <c r="K119" s="19">
        <f>'[12]Russia, 1989'!$H114</f>
        <v>56.959467211883734</v>
      </c>
      <c r="L119" s="19">
        <f>'[12]Russia, 1989'!$I114</f>
        <v>35.498616555808745</v>
      </c>
      <c r="M119" s="19">
        <f>'[12]Russia, 2015'!$H114</f>
        <v>75123635.175915644</v>
      </c>
      <c r="N119" s="19">
        <f>'[12]Russia, 2015'!$I114</f>
        <v>24615202.354899622</v>
      </c>
      <c r="O119" s="183">
        <f t="shared" si="101"/>
        <v>12.649913833927904</v>
      </c>
      <c r="P119" s="27">
        <f t="shared" si="85"/>
        <v>0.41076773536043287</v>
      </c>
      <c r="Q119" s="27">
        <f t="shared" si="102"/>
        <v>6.1764756471604674</v>
      </c>
      <c r="R119" s="132">
        <f t="shared" si="81"/>
        <v>0.10164545872328978</v>
      </c>
      <c r="S119" s="132">
        <f t="shared" si="87"/>
        <v>1.2827278235816308E-2</v>
      </c>
      <c r="T119" s="132">
        <f t="shared" si="82"/>
        <v>7.5722903462634994E-2</v>
      </c>
      <c r="U119" s="183">
        <f t="shared" si="103"/>
        <v>14.322961498435184</v>
      </c>
      <c r="V119" s="27">
        <f t="shared" si="89"/>
        <v>8.1599772478642283</v>
      </c>
      <c r="W119" s="27">
        <f t="shared" si="104"/>
        <v>10.474261957595665</v>
      </c>
      <c r="X119" s="132">
        <f t="shared" si="61"/>
        <v>2.3807888851850034E-2</v>
      </c>
      <c r="Y119" s="132">
        <f t="shared" si="62"/>
        <v>1.927692630139255E-2</v>
      </c>
      <c r="Z119" s="132">
        <f t="shared" si="63"/>
        <v>2.1258203859009672E-2</v>
      </c>
      <c r="AA119" s="183">
        <f t="shared" si="105"/>
        <v>40.759350808178318</v>
      </c>
      <c r="AB119" s="27">
        <f t="shared" si="106"/>
        <v>9.93286584012208</v>
      </c>
      <c r="AC119" s="27">
        <f t="shared" si="107"/>
        <v>10.036953846073166</v>
      </c>
      <c r="AD119" s="27">
        <f t="shared" si="64"/>
        <v>51.057274023647089</v>
      </c>
      <c r="AE119" s="27">
        <f t="shared" si="108"/>
        <v>-0.54174210231420261</v>
      </c>
      <c r="AF119" s="27">
        <f t="shared" si="66"/>
        <v>1.8400897613025395</v>
      </c>
      <c r="AG119" s="27">
        <f t="shared" si="109"/>
        <v>-0.30788322155361436</v>
      </c>
      <c r="AH119" s="132">
        <f t="shared" si="67"/>
        <v>-1.3837708524016112E-2</v>
      </c>
      <c r="AI119" s="132">
        <f t="shared" si="68"/>
        <v>1.881473026016578E-2</v>
      </c>
      <c r="AJ119" s="132">
        <f t="shared" si="69"/>
        <v>-6.5498942893124079E-3</v>
      </c>
      <c r="AK119" s="183">
        <f t="shared" si="110"/>
        <v>1.4496432551521905</v>
      </c>
      <c r="AL119" s="27">
        <f t="shared" si="71"/>
        <v>1.2861609910823812</v>
      </c>
      <c r="AM119" s="27">
        <f t="shared" si="111"/>
        <v>1.3101180184574739</v>
      </c>
      <c r="AN119" s="132">
        <f t="shared" si="72"/>
        <v>2.7521682969694483E-2</v>
      </c>
      <c r="AO119" s="132">
        <f t="shared" si="73"/>
        <v>2.5373347265947865E-2</v>
      </c>
      <c r="AP119" s="132">
        <f t="shared" si="74"/>
        <v>2.5697311567344672E-2</v>
      </c>
      <c r="AQ119" s="183">
        <f t="shared" si="83"/>
        <v>38.334891718383389</v>
      </c>
      <c r="AR119" s="27">
        <f t="shared" si="75"/>
        <v>0.50889462276698261</v>
      </c>
      <c r="AS119" s="27">
        <f t="shared" si="99"/>
        <v>14.651842556499059</v>
      </c>
      <c r="AT119" s="132">
        <f t="shared" si="77"/>
        <v>0.10738691554120861</v>
      </c>
      <c r="AU119" s="132">
        <f t="shared" si="98"/>
        <v>1.1492687733611673E-2</v>
      </c>
      <c r="AV119" s="132">
        <f t="shared" si="79"/>
        <v>7.9399901714903853E-2</v>
      </c>
    </row>
    <row r="120" spans="1:48">
      <c r="A120" s="142" t="s">
        <v>426</v>
      </c>
      <c r="B120" s="142">
        <f t="shared" si="112"/>
        <v>99.949999999999974</v>
      </c>
      <c r="C120" s="19">
        <f>'[12]Russia, 1905'!$H115</f>
        <v>118.50948815543106</v>
      </c>
      <c r="D120" s="19">
        <f>'[12]Russia, 1905'!$I115</f>
        <v>52.448657556422837</v>
      </c>
      <c r="E120" s="19">
        <f>'[12]Russia, 1956'!$H115</f>
        <v>18.354679858358825</v>
      </c>
      <c r="F120" s="19">
        <f>'[12]Russia, 1956'!$I115</f>
        <v>12.210869794012833</v>
      </c>
      <c r="G120" s="178">
        <f>'[13]Russia, 1976'!H115</f>
        <v>17.915798076298127</v>
      </c>
      <c r="H120" s="178">
        <f>'[13]Russia, 1976'!I115</f>
        <v>13.816027203452066</v>
      </c>
      <c r="I120" s="178">
        <f>'[13]Russia, 1980'!H115</f>
        <v>15.824270594701495</v>
      </c>
      <c r="J120" s="178">
        <f>'[13]Russia, 1980'!I115</f>
        <v>13.079195082259529</v>
      </c>
      <c r="K120" s="19">
        <f>'[12]Russia, 1989'!$H115</f>
        <v>61.251637343098302</v>
      </c>
      <c r="L120" s="19">
        <f>'[12]Russia, 1989'!$I115</f>
        <v>38.415635088597412</v>
      </c>
      <c r="M120" s="19">
        <f>'[12]Russia, 2015'!$H115</f>
        <v>85225321.740116537</v>
      </c>
      <c r="N120" s="19">
        <f>'[12]Russia, 2015'!$I115</f>
        <v>29796887.472897287</v>
      </c>
      <c r="O120" s="183">
        <f t="shared" si="101"/>
        <v>13.400254918534323</v>
      </c>
      <c r="P120" s="27">
        <f t="shared" si="85"/>
        <v>0.41076773536043287</v>
      </c>
      <c r="Q120" s="27">
        <f t="shared" si="102"/>
        <v>7.0275333179311641</v>
      </c>
      <c r="R120" s="132">
        <f t="shared" si="81"/>
        <v>0.10383103211641043</v>
      </c>
      <c r="S120" s="132">
        <f t="shared" si="87"/>
        <v>1.2827278235816308E-2</v>
      </c>
      <c r="T120" s="132">
        <f t="shared" si="82"/>
        <v>8.0197185469649712E-2</v>
      </c>
      <c r="U120" s="183">
        <f t="shared" si="103"/>
        <v>14.625718361173556</v>
      </c>
      <c r="V120" s="27">
        <f t="shared" si="89"/>
        <v>8.1599772478642283</v>
      </c>
      <c r="W120" s="27">
        <f t="shared" si="104"/>
        <v>11.344144285706484</v>
      </c>
      <c r="X120" s="132">
        <f t="shared" si="61"/>
        <v>2.3980589046408873E-2</v>
      </c>
      <c r="Y120" s="132">
        <f t="shared" si="62"/>
        <v>1.927692630139255E-2</v>
      </c>
      <c r="Z120" s="132">
        <f t="shared" si="63"/>
        <v>2.1901758426647211E-2</v>
      </c>
      <c r="AA120" s="183">
        <f t="shared" si="105"/>
        <v>45.862583972733958</v>
      </c>
      <c r="AB120" s="27">
        <f t="shared" si="106"/>
        <v>10.677286401177332</v>
      </c>
      <c r="AC120" s="27">
        <f t="shared" si="107"/>
        <v>10.861717829078275</v>
      </c>
      <c r="AD120" s="27">
        <f t="shared" si="64"/>
        <v>61.805213982028128</v>
      </c>
      <c r="AE120" s="27">
        <f t="shared" si="108"/>
        <v>-0.56013854514152284</v>
      </c>
      <c r="AF120" s="27">
        <f t="shared" si="66"/>
        <v>1.8400897613025395</v>
      </c>
      <c r="AG120" s="27">
        <f t="shared" si="109"/>
        <v>-0.33879757397649135</v>
      </c>
      <c r="AH120" s="132">
        <f t="shared" si="67"/>
        <v>-1.4558968851664966E-2</v>
      </c>
      <c r="AI120" s="132">
        <f t="shared" si="68"/>
        <v>1.881473026016578E-2</v>
      </c>
      <c r="AJ120" s="132">
        <f t="shared" si="69"/>
        <v>-7.3601951887211081E-3</v>
      </c>
      <c r="AK120" s="183">
        <f t="shared" si="110"/>
        <v>1.4669134098378898</v>
      </c>
      <c r="AL120" s="27">
        <f t="shared" si="71"/>
        <v>1.2861609910823812</v>
      </c>
      <c r="AM120" s="27">
        <f t="shared" si="111"/>
        <v>1.3256504194028831</v>
      </c>
      <c r="AN120" s="132">
        <f t="shared" si="72"/>
        <v>2.7740454217978661E-2</v>
      </c>
      <c r="AO120" s="132">
        <f t="shared" si="73"/>
        <v>2.5373347265947865E-2</v>
      </c>
      <c r="AP120" s="132">
        <f t="shared" si="74"/>
        <v>2.5905615683685213E-2</v>
      </c>
      <c r="AQ120" s="183">
        <f t="shared" si="83"/>
        <v>42.102249237068754</v>
      </c>
      <c r="AR120" s="27">
        <f t="shared" si="75"/>
        <v>0.50889462276698261</v>
      </c>
      <c r="AS120" s="27">
        <f t="shared" si="99"/>
        <v>17.232443167696527</v>
      </c>
      <c r="AT120" s="132">
        <f t="shared" si="77"/>
        <v>0.11020396984674075</v>
      </c>
      <c r="AU120" s="132">
        <f t="shared" si="98"/>
        <v>1.1492687733611673E-2</v>
      </c>
      <c r="AV120" s="132">
        <f t="shared" si="79"/>
        <v>8.3985489256241719E-2</v>
      </c>
    </row>
    <row r="121" spans="1:48">
      <c r="A121" s="142" t="s">
        <v>427</v>
      </c>
      <c r="B121" s="142">
        <f t="shared" si="112"/>
        <v>99.95999999999998</v>
      </c>
      <c r="C121" s="19">
        <f>'[12]Russia, 1905'!$H116</f>
        <v>135.02469580517857</v>
      </c>
      <c r="D121" s="19">
        <f>'[12]Russia, 1905'!$I116</f>
        <v>60.827403883606038</v>
      </c>
      <c r="E121" s="19">
        <f>'[12]Russia, 1956'!$H116</f>
        <v>19.890632374445083</v>
      </c>
      <c r="F121" s="19">
        <f>'[12]Russia, 1956'!$I116</f>
        <v>13.371593957781108</v>
      </c>
      <c r="G121" s="178">
        <f>'[13]Russia, 1976'!H116</f>
        <v>18.940740794509527</v>
      </c>
      <c r="H121" s="178">
        <f>'[13]Russia, 1976'!I116</f>
        <v>14.703818122896614</v>
      </c>
      <c r="I121" s="178">
        <f>'[13]Russia, 1980'!H116</f>
        <v>16.510539472811764</v>
      </c>
      <c r="J121" s="178">
        <f>'[13]Russia, 1980'!I116</f>
        <v>13.722505149724421</v>
      </c>
      <c r="K121" s="19">
        <f>'[12]Russia, 1989'!$H116</f>
        <v>66.960637906721203</v>
      </c>
      <c r="L121" s="19">
        <f>'[12]Russia, 1989'!$I116</f>
        <v>42.440806415374709</v>
      </c>
      <c r="M121" s="19">
        <f>'[12]Russia, 2015'!$H116</f>
        <v>99082430.306917563</v>
      </c>
      <c r="N121" s="19">
        <f>'[12]Russia, 2015'!$I116</f>
        <v>36670740.563933186</v>
      </c>
      <c r="O121" s="183">
        <f t="shared" si="101"/>
        <v>14.314270059306288</v>
      </c>
      <c r="P121" s="27">
        <f t="shared" si="85"/>
        <v>0.41076773536043287</v>
      </c>
      <c r="Q121" s="27">
        <f t="shared" si="102"/>
        <v>7.9424245910765485</v>
      </c>
      <c r="R121" s="132">
        <f t="shared" si="81"/>
        <v>0.10634978452788491</v>
      </c>
      <c r="S121" s="132">
        <f t="shared" si="87"/>
        <v>1.2827278235816308E-2</v>
      </c>
      <c r="T121" s="132">
        <f t="shared" si="82"/>
        <v>8.4523793981410744E-2</v>
      </c>
      <c r="U121" s="183">
        <f t="shared" si="103"/>
        <v>14.944389982508849</v>
      </c>
      <c r="V121" s="27">
        <f t="shared" si="89"/>
        <v>8.1599772478642283</v>
      </c>
      <c r="W121" s="27">
        <f t="shared" si="104"/>
        <v>12.099202764918433</v>
      </c>
      <c r="X121" s="132">
        <f t="shared" si="61"/>
        <v>2.4158820189424945E-2</v>
      </c>
      <c r="Y121" s="132">
        <f t="shared" si="62"/>
        <v>1.927692630139255E-2</v>
      </c>
      <c r="Z121" s="132">
        <f t="shared" si="63"/>
        <v>2.2424908367794982E-2</v>
      </c>
      <c r="AA121" s="183">
        <f t="shared" si="105"/>
        <v>53.18919584270008</v>
      </c>
      <c r="AB121" s="27">
        <f t="shared" si="106"/>
        <v>11.692233291807316</v>
      </c>
      <c r="AC121" s="27">
        <f t="shared" si="107"/>
        <v>11.999803274348675</v>
      </c>
      <c r="AD121" s="27">
        <f t="shared" si="64"/>
        <v>76.063077712222295</v>
      </c>
      <c r="AE121" s="27">
        <f t="shared" si="108"/>
        <v>-0.58163282944745776</v>
      </c>
      <c r="AF121" s="27">
        <f t="shared" si="66"/>
        <v>1.8400897613025395</v>
      </c>
      <c r="AG121" s="27">
        <f t="shared" si="109"/>
        <v>-0.37568162983648257</v>
      </c>
      <c r="AH121" s="132">
        <f t="shared" si="67"/>
        <v>-1.5440198651861747E-2</v>
      </c>
      <c r="AI121" s="132">
        <f t="shared" si="68"/>
        <v>1.881473026016578E-2</v>
      </c>
      <c r="AJ121" s="132">
        <f t="shared" si="69"/>
        <v>-8.3771224288696766E-3</v>
      </c>
      <c r="AK121" s="183">
        <f t="shared" si="110"/>
        <v>1.4885937660784285</v>
      </c>
      <c r="AL121" s="27">
        <f t="shared" si="71"/>
        <v>1.2861609910823812</v>
      </c>
      <c r="AM121" s="27">
        <f t="shared" si="111"/>
        <v>1.3462995872397672</v>
      </c>
      <c r="AN121" s="132">
        <f t="shared" si="72"/>
        <v>2.8012999181959986E-2</v>
      </c>
      <c r="AO121" s="132">
        <f t="shared" si="73"/>
        <v>2.5373347265947865E-2</v>
      </c>
      <c r="AP121" s="132">
        <f t="shared" si="74"/>
        <v>2.6180461307686143E-2</v>
      </c>
      <c r="AQ121" s="183">
        <f t="shared" si="83"/>
        <v>47.027543255699079</v>
      </c>
      <c r="AR121" s="27">
        <f t="shared" si="75"/>
        <v>0.50889462276698261</v>
      </c>
      <c r="AS121" s="27">
        <f t="shared" si="99"/>
        <v>20.386576194007532</v>
      </c>
      <c r="AT121" s="132">
        <f t="shared" si="77"/>
        <v>0.1135457529975159</v>
      </c>
      <c r="AU121" s="132">
        <f t="shared" si="98"/>
        <v>1.1492687733611673E-2</v>
      </c>
      <c r="AV121" s="132">
        <f t="shared" si="79"/>
        <v>8.8800642385137518E-2</v>
      </c>
    </row>
    <row r="122" spans="1:48">
      <c r="A122" s="142" t="s">
        <v>428</v>
      </c>
      <c r="B122" s="142">
        <f t="shared" si="112"/>
        <v>99.969999999999985</v>
      </c>
      <c r="C122" s="19">
        <f>'[12]Russia, 1905'!$H117</f>
        <v>159.75712644573025</v>
      </c>
      <c r="D122" s="19">
        <f>'[12]Russia, 1905'!$I117</f>
        <v>74.283306627858821</v>
      </c>
      <c r="E122" s="19">
        <f>'[12]Russia, 1956'!$H117</f>
        <v>22.063645180002062</v>
      </c>
      <c r="F122" s="19">
        <f>'[12]Russia, 1956'!$I117</f>
        <v>15.114512439357556</v>
      </c>
      <c r="G122" s="178">
        <f>'[13]Russia, 1976'!H117</f>
        <v>20.353048351715419</v>
      </c>
      <c r="H122" s="178">
        <f>'[13]Russia, 1976'!I117</f>
        <v>15.993127807395814</v>
      </c>
      <c r="I122" s="178">
        <f>'[13]Russia, 1980'!H117</f>
        <v>17.439884247175296</v>
      </c>
      <c r="J122" s="178">
        <f>'[13]Russia, 1980'!I117</f>
        <v>14.634322738282121</v>
      </c>
      <c r="K122" s="19">
        <f>'[12]Russia, 1989'!$H117</f>
        <v>75.133915070513339</v>
      </c>
      <c r="L122" s="19">
        <f>'[12]Russia, 1989'!$I117</f>
        <v>48.573388889669985</v>
      </c>
      <c r="M122" s="19">
        <f>'[12]Russia, 2015'!$H117</f>
        <v>119886326.88793546</v>
      </c>
      <c r="N122" s="19">
        <f>'[12]Russia, 2015'!$I117</f>
        <v>45897191.252484761</v>
      </c>
      <c r="O122" s="183">
        <f t="shared" si="101"/>
        <v>15.514022349477269</v>
      </c>
      <c r="P122" s="27">
        <f t="shared" si="85"/>
        <v>0.41076773536043287</v>
      </c>
      <c r="Q122" s="27">
        <f t="shared" si="102"/>
        <v>8.7792812771627968</v>
      </c>
      <c r="R122" s="132">
        <f t="shared" si="81"/>
        <v>0.10944470504096371</v>
      </c>
      <c r="S122" s="132">
        <f t="shared" si="87"/>
        <v>1.2827278235816308E-2</v>
      </c>
      <c r="T122" s="132">
        <f t="shared" si="82"/>
        <v>8.8123111529067932E-2</v>
      </c>
      <c r="U122" s="183">
        <f t="shared" si="103"/>
        <v>15.305490935894333</v>
      </c>
      <c r="V122" s="27">
        <f t="shared" si="89"/>
        <v>8.1599772478642283</v>
      </c>
      <c r="W122" s="27">
        <f t="shared" si="104"/>
        <v>12.425156180619842</v>
      </c>
      <c r="X122" s="132">
        <f t="shared" si="61"/>
        <v>2.435656263870678E-2</v>
      </c>
      <c r="Y122" s="132">
        <f t="shared" si="62"/>
        <v>1.927692630139255E-2</v>
      </c>
      <c r="Z122" s="132">
        <f t="shared" si="63"/>
        <v>2.264156996596145E-2</v>
      </c>
      <c r="AA122" s="183">
        <f t="shared" si="105"/>
        <v>64.955416338874855</v>
      </c>
      <c r="AB122" s="27">
        <f t="shared" si="106"/>
        <v>13.216255750127315</v>
      </c>
      <c r="AC122" s="27">
        <f t="shared" si="107"/>
        <v>13.733742599983236</v>
      </c>
      <c r="AD122" s="27">
        <f t="shared" si="64"/>
        <v>95.200739644840041</v>
      </c>
      <c r="AE122" s="27">
        <f t="shared" si="108"/>
        <v>-0.60777141676804769</v>
      </c>
      <c r="AF122" s="27">
        <f t="shared" si="66"/>
        <v>1.8400897613025395</v>
      </c>
      <c r="AG122" s="27">
        <f t="shared" si="109"/>
        <v>-0.42213667844311786</v>
      </c>
      <c r="AH122" s="132">
        <f t="shared" si="67"/>
        <v>-1.657380511350004E-2</v>
      </c>
      <c r="AI122" s="132">
        <f t="shared" si="68"/>
        <v>1.881473026016578E-2</v>
      </c>
      <c r="AJ122" s="132">
        <f t="shared" si="69"/>
        <v>-9.7453798944037162E-3</v>
      </c>
      <c r="AK122" s="183">
        <f t="shared" si="110"/>
        <v>1.5173393936552029</v>
      </c>
      <c r="AL122" s="27">
        <f t="shared" si="71"/>
        <v>1.2861609910823812</v>
      </c>
      <c r="AM122" s="27">
        <f t="shared" si="111"/>
        <v>1.3756763781864265</v>
      </c>
      <c r="AN122" s="132">
        <f t="shared" si="72"/>
        <v>2.8370833309660837E-2</v>
      </c>
      <c r="AO122" s="132">
        <f t="shared" si="73"/>
        <v>2.5373347265947865E-2</v>
      </c>
      <c r="AP122" s="132">
        <f t="shared" si="74"/>
        <v>2.6567458540208699E-2</v>
      </c>
      <c r="AQ122" s="183">
        <f t="shared" si="83"/>
        <v>54.014990391561653</v>
      </c>
      <c r="AR122" s="27">
        <f t="shared" si="75"/>
        <v>0.50889462276698261</v>
      </c>
      <c r="AS122" s="27">
        <f t="shared" si="99"/>
        <v>24.099696244290207</v>
      </c>
      <c r="AT122" s="132">
        <f t="shared" si="77"/>
        <v>0.1177551913373589</v>
      </c>
      <c r="AU122" s="132">
        <f t="shared" si="98"/>
        <v>1.1492687733611673E-2</v>
      </c>
      <c r="AV122" s="132">
        <f t="shared" si="79"/>
        <v>9.3653329879519465E-2</v>
      </c>
    </row>
    <row r="123" spans="1:48">
      <c r="A123" s="142" t="s">
        <v>429</v>
      </c>
      <c r="B123" s="142">
        <f t="shared" si="112"/>
        <v>99.97999999999999</v>
      </c>
      <c r="C123" s="19">
        <f>'[12]Russia, 1905'!$H118</f>
        <v>202.4940363546657</v>
      </c>
      <c r="D123" s="19">
        <f>'[12]Russia, 1905'!$I118</f>
        <v>101.32074706522646</v>
      </c>
      <c r="E123" s="19">
        <f>'[12]Russia, 1956'!$H118</f>
        <v>25.538211550323986</v>
      </c>
      <c r="F123" s="19">
        <f>'[12]Russia, 1956'!$I118</f>
        <v>18.280451527074018</v>
      </c>
      <c r="G123" s="178">
        <f>'[13]Russia, 1976'!H118</f>
        <v>22.533008623875279</v>
      </c>
      <c r="H123" s="178">
        <f>'[13]Russia, 1976'!I118</f>
        <v>18.222100771391148</v>
      </c>
      <c r="I123" s="178">
        <f>'[13]Russia, 1980'!H118</f>
        <v>18.842665001622017</v>
      </c>
      <c r="J123" s="178">
        <f>'[13]Russia, 1980'!I118</f>
        <v>16.160127124728703</v>
      </c>
      <c r="K123" s="19">
        <f>'[12]Russia, 1989'!$H118</f>
        <v>88.414178160935194</v>
      </c>
      <c r="L123" s="19">
        <f>'[12]Russia, 1989'!$I118</f>
        <v>59.929709406494581</v>
      </c>
      <c r="M123" s="19">
        <f>'[12]Russia, 2015'!$H118</f>
        <v>156880894.70566067</v>
      </c>
      <c r="N123" s="19">
        <f>'[12]Russia, 2015'!$I118</f>
        <v>61450934.57556095</v>
      </c>
      <c r="O123" s="183">
        <f t="shared" si="101"/>
        <v>17.364003902103935</v>
      </c>
      <c r="P123" s="27">
        <f t="shared" si="85"/>
        <v>0.41076773536043287</v>
      </c>
      <c r="Q123" s="27">
        <f t="shared" si="102"/>
        <v>9.6122031141332585</v>
      </c>
      <c r="R123" s="132">
        <f t="shared" si="81"/>
        <v>0.11381639567706903</v>
      </c>
      <c r="S123" s="132">
        <f t="shared" si="87"/>
        <v>1.2827278235816308E-2</v>
      </c>
      <c r="T123" s="132">
        <f t="shared" si="82"/>
        <v>9.1422237717612376E-2</v>
      </c>
      <c r="U123" s="183">
        <f t="shared" si="103"/>
        <v>15.833804741250525</v>
      </c>
      <c r="V123" s="27">
        <f t="shared" si="89"/>
        <v>8.1599772478642283</v>
      </c>
      <c r="W123" s="27">
        <f t="shared" si="104"/>
        <v>12.178153871980149</v>
      </c>
      <c r="X123" s="132">
        <f t="shared" si="61"/>
        <v>2.4638185778063093E-2</v>
      </c>
      <c r="Y123" s="132">
        <f t="shared" si="62"/>
        <v>1.927692630139255E-2</v>
      </c>
      <c r="Z123" s="132">
        <f t="shared" si="63"/>
        <v>2.2477873801406201E-2</v>
      </c>
      <c r="AA123" s="183">
        <f t="shared" si="105"/>
        <v>88.597716070428532</v>
      </c>
      <c r="AB123" s="27">
        <f t="shared" si="106"/>
        <v>15.984579296153917</v>
      </c>
      <c r="AC123" s="27">
        <f t="shared" si="107"/>
        <v>16.944652656418402</v>
      </c>
      <c r="AD123" s="27">
        <f t="shared" si="64"/>
        <v>127.46258025415364</v>
      </c>
      <c r="AE123" s="27">
        <f t="shared" si="108"/>
        <v>-0.6418207212216922</v>
      </c>
      <c r="AF123" s="27">
        <f t="shared" si="66"/>
        <v>1.8400897613025395</v>
      </c>
      <c r="AG123" s="27">
        <f t="shared" si="109"/>
        <v>-0.48759807801763666</v>
      </c>
      <c r="AH123" s="132">
        <f t="shared" si="67"/>
        <v>-1.8167263913293152E-2</v>
      </c>
      <c r="AI123" s="132">
        <f t="shared" si="68"/>
        <v>1.881473026016578E-2</v>
      </c>
      <c r="AJ123" s="132">
        <f t="shared" si="69"/>
        <v>-1.1869106187252565E-2</v>
      </c>
      <c r="AK123" s="183">
        <f t="shared" si="110"/>
        <v>1.5592602502759254</v>
      </c>
      <c r="AL123" s="27">
        <f t="shared" si="71"/>
        <v>1.2861609910823812</v>
      </c>
      <c r="AM123" s="27">
        <f t="shared" si="111"/>
        <v>1.4234734735786936</v>
      </c>
      <c r="AN123" s="132">
        <f t="shared" si="72"/>
        <v>2.8885636930920278E-2</v>
      </c>
      <c r="AO123" s="132">
        <f t="shared" si="73"/>
        <v>2.5373347265947865E-2</v>
      </c>
      <c r="AP123" s="132">
        <f t="shared" si="74"/>
        <v>2.7187307941519689E-2</v>
      </c>
      <c r="AQ123" s="183">
        <f t="shared" si="83"/>
        <v>65.631979530945856</v>
      </c>
      <c r="AR123" s="27">
        <f t="shared" si="75"/>
        <v>0.50889462276698261</v>
      </c>
      <c r="AS123" s="27">
        <f t="shared" si="99"/>
        <v>29.432575248901465</v>
      </c>
      <c r="AT123" s="132">
        <f t="shared" si="77"/>
        <v>0.12371933423312953</v>
      </c>
      <c r="AU123" s="132">
        <f t="shared" si="98"/>
        <v>1.1492687733611673E-2</v>
      </c>
      <c r="AV123" s="132">
        <f t="shared" si="79"/>
        <v>9.9521821397215104E-2</v>
      </c>
    </row>
    <row r="124" spans="1:48">
      <c r="A124" s="142"/>
      <c r="C124" s="19"/>
      <c r="D124" s="19"/>
      <c r="E124" s="19"/>
      <c r="F124" s="19"/>
      <c r="K124" s="19"/>
      <c r="L124" s="19"/>
      <c r="M124" s="19"/>
      <c r="N124" s="19"/>
      <c r="O124" s="183"/>
      <c r="P124" s="27"/>
      <c r="Q124" s="27"/>
      <c r="R124" s="132"/>
      <c r="S124" s="132"/>
      <c r="T124" s="132"/>
      <c r="U124" s="183"/>
      <c r="V124" s="27"/>
      <c r="W124" s="27"/>
      <c r="X124" s="132"/>
      <c r="Y124" s="132"/>
      <c r="Z124" s="132"/>
      <c r="AA124" s="183"/>
      <c r="AB124" s="27"/>
      <c r="AC124" s="27"/>
      <c r="AD124" s="27"/>
      <c r="AE124" s="27"/>
      <c r="AF124" s="27"/>
      <c r="AG124" s="27"/>
      <c r="AH124" s="132"/>
      <c r="AI124" s="132"/>
      <c r="AJ124" s="132"/>
      <c r="AK124" s="183"/>
      <c r="AL124" s="27"/>
      <c r="AM124" s="27"/>
      <c r="AN124" s="132"/>
      <c r="AO124" s="132"/>
      <c r="AP124" s="132"/>
      <c r="AQ124" s="183"/>
      <c r="AR124" s="27"/>
      <c r="AS124" s="27"/>
      <c r="AT124" s="132"/>
      <c r="AU124" s="132"/>
      <c r="AV124" s="132"/>
    </row>
    <row r="125" spans="1:48">
      <c r="A125" s="142" t="s">
        <v>430</v>
      </c>
      <c r="B125" s="142">
        <f>B123+0.01</f>
        <v>99.99</v>
      </c>
      <c r="C125" s="19">
        <f>'[12]Russia, 1905'!$H119</f>
        <v>303.6673256441058</v>
      </c>
      <c r="D125" s="19">
        <f>'[12]Russia, 1905'!$I119</f>
        <v>130.12219094605271</v>
      </c>
      <c r="E125" s="19">
        <f>'[12]Russia, 1956'!$H119</f>
        <v>32.795971573574796</v>
      </c>
      <c r="F125" s="19">
        <f>'[12]Russia, 1956'!$I119</f>
        <v>21.353675511356318</v>
      </c>
      <c r="G125" s="178">
        <f>'[13]Russia, 1976'!H119</f>
        <v>26.843916476360306</v>
      </c>
      <c r="H125" s="178">
        <f>'[13]Russia, 1976'!I119</f>
        <v>20.292065062248216</v>
      </c>
      <c r="I125" s="178">
        <f>'[13]Russia, 1980'!H119</f>
        <v>21.525202878514097</v>
      </c>
      <c r="J125" s="178">
        <f>'[13]Russia, 1980'!I119</f>
        <v>17.540126453138541</v>
      </c>
      <c r="K125" s="19">
        <f>'[12]Russia, 1989'!$H119</f>
        <v>116.89864691537227</v>
      </c>
      <c r="L125" s="19">
        <f>'[12]Russia, 1989'!$I119</f>
        <v>71.16366801217788</v>
      </c>
      <c r="M125" s="19">
        <f>'[12]Russia, 2015'!$H119</f>
        <v>252310854.83576033</v>
      </c>
      <c r="N125" s="19">
        <f>'[12]Russia, 2015'!$I119</f>
        <v>80195210.76832144</v>
      </c>
      <c r="O125" s="183">
        <f t="shared" ref="O125:O133" si="113">((M125/K125)/($M$5/$K$5))*(1+$O$5)-1</f>
        <v>21.338071873450932</v>
      </c>
      <c r="P125" s="27">
        <f t="shared" si="85"/>
        <v>0.41076773536043287</v>
      </c>
      <c r="Q125" s="27">
        <f t="shared" ref="Q125:Q133" si="114">((N125/L125)/($M$5/$K$5))*(1+$O$5)-1</f>
        <v>10.662974912000257</v>
      </c>
      <c r="R125" s="132">
        <f t="shared" si="81"/>
        <v>0.12192714259207893</v>
      </c>
      <c r="S125" s="132">
        <f t="shared" si="87"/>
        <v>1.2827278235816308E-2</v>
      </c>
      <c r="T125" s="132">
        <f t="shared" si="82"/>
        <v>9.5245448572738978E-2</v>
      </c>
      <c r="U125" s="183">
        <f t="shared" ref="U125:U133" si="115">((M125/C125)/($M$5/$C$5))*(1+$U$5)-1</f>
        <v>17.053538462349643</v>
      </c>
      <c r="V125" s="27">
        <f t="shared" si="89"/>
        <v>8.1599772478642283</v>
      </c>
      <c r="W125" s="27">
        <f t="shared" ref="W125:W133" si="116">((N125/D125)/($M$5/$C$5))*(1+$U$5)-1</f>
        <v>12.391262744571101</v>
      </c>
      <c r="X125" s="132">
        <f t="shared" si="61"/>
        <v>2.5256270029391459E-2</v>
      </c>
      <c r="Y125" s="132">
        <f t="shared" si="62"/>
        <v>1.927692630139255E-2</v>
      </c>
      <c r="Z125" s="132">
        <f t="shared" si="63"/>
        <v>2.2619285318613347E-2</v>
      </c>
      <c r="AA125" s="183">
        <f t="shared" ref="AA125:AA133" si="117">D125/C$5</f>
        <v>113.7825101159078</v>
      </c>
      <c r="AB125" s="27">
        <f t="shared" ref="AB125:AB133" si="118">F125/E$5</f>
        <v>18.671831982382582</v>
      </c>
      <c r="AC125" s="27">
        <f t="shared" ref="AC125:AC133" si="119">L125/K$5</f>
        <v>20.120965847572592</v>
      </c>
      <c r="AD125" s="27">
        <f t="shared" si="64"/>
        <v>166.34227874902302</v>
      </c>
      <c r="AE125" s="27">
        <f t="shared" ref="AE125:AE133" si="120">((E125/C125)/($E$5/$C$5))*(1+$AE$5)-1</f>
        <v>-0.69327819492474085</v>
      </c>
      <c r="AF125" s="27">
        <f t="shared" si="66"/>
        <v>1.8400897613025395</v>
      </c>
      <c r="AG125" s="27">
        <f t="shared" ref="AG125:AG133" si="121">((F125/D125)/($E$5/$C$5))*(1+$AE$5)-1</f>
        <v>-0.53393822316008088</v>
      </c>
      <c r="AH125" s="132">
        <f t="shared" si="67"/>
        <v>-2.0882696068942219E-2</v>
      </c>
      <c r="AI125" s="132">
        <f t="shared" si="68"/>
        <v>1.881473026016578E-2</v>
      </c>
      <c r="AJ125" s="132">
        <f t="shared" si="69"/>
        <v>-1.3540299256058819E-2</v>
      </c>
      <c r="AK125" s="183">
        <f t="shared" ref="AK125:AK133" si="122">((K125/E125)/($K$5/$E$5))*(1+$AK$5)-1</f>
        <v>1.6349477042627023</v>
      </c>
      <c r="AL125" s="27">
        <f t="shared" si="71"/>
        <v>1.2861609910823812</v>
      </c>
      <c r="AM125" s="27">
        <f t="shared" ref="AM125:AM133" si="123">((L125/F125)/($K$5/$E$5))*(1+$AK$5)-1</f>
        <v>1.4635915354756528</v>
      </c>
      <c r="AN125" s="132">
        <f t="shared" si="72"/>
        <v>2.9794734004153334E-2</v>
      </c>
      <c r="AO125" s="132">
        <f t="shared" si="73"/>
        <v>2.5373347265947865E-2</v>
      </c>
      <c r="AP125" s="132">
        <f t="shared" si="74"/>
        <v>2.7698489673755766E-2</v>
      </c>
      <c r="AQ125" s="183">
        <f t="shared" si="83"/>
        <v>92.808818622264567</v>
      </c>
      <c r="AR125" s="27">
        <f t="shared" si="75"/>
        <v>0.50889462276698261</v>
      </c>
      <c r="AS125" s="27">
        <f t="shared" si="99"/>
        <v>35.590698350485184</v>
      </c>
      <c r="AT125" s="132">
        <f t="shared" si="77"/>
        <v>0.13444787590783025</v>
      </c>
      <c r="AU125" s="132">
        <f t="shared" si="98"/>
        <v>1.1492687733611673E-2</v>
      </c>
      <c r="AV125" s="132">
        <f t="shared" si="79"/>
        <v>0.10516459604570683</v>
      </c>
    </row>
    <row r="126" spans="1:48">
      <c r="A126" s="142" t="s">
        <v>431</v>
      </c>
      <c r="B126" s="142">
        <f>B125+0.001</f>
        <v>99.991</v>
      </c>
      <c r="C126" s="19">
        <f>'[12]Russia, 1905'!$H120</f>
        <v>322.95011838823774</v>
      </c>
      <c r="D126" s="19">
        <f>'[12]Russia, 1905'!$I120</f>
        <v>138.80052383574551</v>
      </c>
      <c r="E126" s="19">
        <f>'[12]Russia, 1956'!$H120</f>
        <v>34.067337802703513</v>
      </c>
      <c r="F126" s="19">
        <f>'[12]Russia, 1956'!$I120</f>
        <v>22.225267822295375</v>
      </c>
      <c r="G126" s="178">
        <f>'[13]Russia, 1976'!H120</f>
        <v>27.571899966813035</v>
      </c>
      <c r="H126" s="178">
        <f>'[13]Russia, 1976'!I120</f>
        <v>20.863489561674111</v>
      </c>
      <c r="I126" s="178">
        <f>'[13]Russia, 1980'!H120</f>
        <v>21.967989147997436</v>
      </c>
      <c r="J126" s="178">
        <f>'[13]Russia, 1980'!I120</f>
        <v>17.912903101777083</v>
      </c>
      <c r="K126" s="19">
        <f>'[12]Russia, 1989'!$H120</f>
        <v>121.98031123792443</v>
      </c>
      <c r="L126" s="19">
        <f>'[12]Russia, 1989'!$I120</f>
        <v>74.355270470690058</v>
      </c>
      <c r="M126" s="19">
        <f>'[12]Russia, 2015'!$H120</f>
        <v>271434815.28760403</v>
      </c>
      <c r="N126" s="19">
        <f>'[12]Russia, 2015'!$I120</f>
        <v>87008309.440429956</v>
      </c>
      <c r="O126" s="183">
        <f t="shared" si="113"/>
        <v>22.030058827419261</v>
      </c>
      <c r="P126" s="27">
        <f t="shared" si="85"/>
        <v>0.41076773536043287</v>
      </c>
      <c r="Q126" s="27">
        <f t="shared" si="114"/>
        <v>11.1106709942684</v>
      </c>
      <c r="R126" s="132">
        <f t="shared" si="81"/>
        <v>0.12319554474856576</v>
      </c>
      <c r="S126" s="132">
        <f t="shared" si="87"/>
        <v>1.2827278235816308E-2</v>
      </c>
      <c r="T126" s="132">
        <f t="shared" si="82"/>
        <v>9.6774490927473922E-2</v>
      </c>
      <c r="U126" s="183">
        <f t="shared" si="115"/>
        <v>17.262261969186099</v>
      </c>
      <c r="V126" s="27">
        <f t="shared" si="89"/>
        <v>8.1599772478642283</v>
      </c>
      <c r="W126" s="27">
        <f t="shared" si="116"/>
        <v>12.620532617174435</v>
      </c>
      <c r="X126" s="132">
        <f t="shared" si="61"/>
        <v>2.5357873018057697E-2</v>
      </c>
      <c r="Y126" s="132">
        <f t="shared" si="62"/>
        <v>1.927692630139255E-2</v>
      </c>
      <c r="Z126" s="132">
        <f t="shared" si="63"/>
        <v>2.2768950829357593E-2</v>
      </c>
      <c r="AA126" s="183">
        <f t="shared" si="117"/>
        <v>121.37108891735195</v>
      </c>
      <c r="AB126" s="27">
        <f t="shared" si="118"/>
        <v>19.433959569192432</v>
      </c>
      <c r="AC126" s="27">
        <f t="shared" si="119"/>
        <v>21.023366269874643</v>
      </c>
      <c r="AD126" s="27">
        <f t="shared" si="64"/>
        <v>180.47412462364164</v>
      </c>
      <c r="AE126" s="27">
        <f t="shared" si="120"/>
        <v>-0.70041162068056184</v>
      </c>
      <c r="AF126" s="27">
        <f t="shared" si="66"/>
        <v>1.8400897613025395</v>
      </c>
      <c r="AG126" s="27">
        <f t="shared" si="121"/>
        <v>-0.54524434042430325</v>
      </c>
      <c r="AH126" s="132">
        <f t="shared" si="67"/>
        <v>-2.1294043484158309E-2</v>
      </c>
      <c r="AI126" s="132">
        <f t="shared" si="68"/>
        <v>1.881473026016578E-2</v>
      </c>
      <c r="AJ126" s="132">
        <f t="shared" si="69"/>
        <v>-1.3972801007540503E-2</v>
      </c>
      <c r="AK126" s="183">
        <f t="shared" si="122"/>
        <v>1.6468818593186905</v>
      </c>
      <c r="AL126" s="27">
        <f t="shared" si="71"/>
        <v>1.2861609910823812</v>
      </c>
      <c r="AM126" s="27">
        <f t="shared" si="123"/>
        <v>1.4731347050662684</v>
      </c>
      <c r="AN126" s="132">
        <f t="shared" si="72"/>
        <v>2.9935761726082699E-2</v>
      </c>
      <c r="AO126" s="132">
        <f t="shared" si="73"/>
        <v>2.5373347265947865E-2</v>
      </c>
      <c r="AP126" s="132">
        <f t="shared" si="74"/>
        <v>2.7818899340036563E-2</v>
      </c>
      <c r="AQ126" s="183">
        <f t="shared" si="83"/>
        <v>97.884957454252344</v>
      </c>
      <c r="AR126" s="27">
        <f t="shared" si="75"/>
        <v>0.50889462276698261</v>
      </c>
      <c r="AS126" s="27">
        <f t="shared" si="99"/>
        <v>37.87315043342214</v>
      </c>
      <c r="AT126" s="132">
        <f t="shared" si="77"/>
        <v>0.13610974282969601</v>
      </c>
      <c r="AU126" s="132">
        <f t="shared" si="98"/>
        <v>1.1492687733611673E-2</v>
      </c>
      <c r="AV126" s="132">
        <f t="shared" si="79"/>
        <v>0.10702374718630803</v>
      </c>
    </row>
    <row r="127" spans="1:48">
      <c r="A127" s="142" t="s">
        <v>432</v>
      </c>
      <c r="B127" s="142">
        <f t="shared" ref="B127:B133" si="124">B126+0.001</f>
        <v>99.992000000000004</v>
      </c>
      <c r="C127" s="19">
        <f>'[12]Russia, 1905'!$H121</f>
        <v>345.96881770717249</v>
      </c>
      <c r="D127" s="19">
        <f>'[12]Russia, 1905'!$I121</f>
        <v>149.36294831648266</v>
      </c>
      <c r="E127" s="19">
        <f>'[12]Russia, 1956'!$H121</f>
        <v>35.547596550245835</v>
      </c>
      <c r="F127" s="19">
        <f>'[12]Russia, 1956'!$I121</f>
        <v>23.252044103789089</v>
      </c>
      <c r="G127" s="178">
        <f>'[13]Russia, 1976'!H121</f>
        <v>28.41045126745087</v>
      </c>
      <c r="H127" s="178">
        <f>'[13]Russia, 1976'!I121</f>
        <v>21.526515300973415</v>
      </c>
      <c r="I127" s="178">
        <f>'[13]Russia, 1980'!H121</f>
        <v>22.474874903772971</v>
      </c>
      <c r="J127" s="178">
        <f>'[13]Russia, 1980'!I121</f>
        <v>18.342009033006253</v>
      </c>
      <c r="K127" s="19">
        <f>'[12]Russia, 1989'!$H121</f>
        <v>127.93344133379641</v>
      </c>
      <c r="L127" s="19">
        <f>'[12]Russia, 1989'!$I121</f>
        <v>78.170225302790953</v>
      </c>
      <c r="M127" s="19">
        <f>'[12]Russia, 2015'!$H121</f>
        <v>294488128.51837265</v>
      </c>
      <c r="N127" s="19">
        <f>'[12]Russia, 2015'!$I121</f>
        <v>95384857.560438901</v>
      </c>
      <c r="O127" s="183">
        <f t="shared" si="113"/>
        <v>22.823356134244264</v>
      </c>
      <c r="P127" s="27">
        <f t="shared" si="85"/>
        <v>0.41076773536043287</v>
      </c>
      <c r="Q127" s="27">
        <f t="shared" si="114"/>
        <v>11.628660992510088</v>
      </c>
      <c r="R127" s="132">
        <f t="shared" si="81"/>
        <v>0.12460525622588592</v>
      </c>
      <c r="S127" s="132">
        <f t="shared" si="87"/>
        <v>1.2827278235816308E-2</v>
      </c>
      <c r="T127" s="132">
        <f t="shared" si="82"/>
        <v>9.8477109369286664E-2</v>
      </c>
      <c r="U127" s="183">
        <f t="shared" si="115"/>
        <v>17.495041063928298</v>
      </c>
      <c r="V127" s="27">
        <f t="shared" si="89"/>
        <v>8.1599772478642283</v>
      </c>
      <c r="W127" s="27">
        <f t="shared" si="116"/>
        <v>12.875895582573252</v>
      </c>
      <c r="X127" s="132">
        <f t="shared" si="61"/>
        <v>2.5469836740575458E-2</v>
      </c>
      <c r="Y127" s="132">
        <f t="shared" si="62"/>
        <v>1.927692630139255E-2</v>
      </c>
      <c r="Z127" s="132">
        <f t="shared" si="63"/>
        <v>2.2932737453076779E-2</v>
      </c>
      <c r="AA127" s="183">
        <f t="shared" si="117"/>
        <v>130.60717049260185</v>
      </c>
      <c r="AB127" s="27">
        <f t="shared" si="118"/>
        <v>20.331781314275627</v>
      </c>
      <c r="AC127" s="27">
        <f t="shared" si="119"/>
        <v>22.102014659297154</v>
      </c>
      <c r="AD127" s="27">
        <f t="shared" si="64"/>
        <v>197.84890410216309</v>
      </c>
      <c r="AE127" s="27">
        <f t="shared" si="120"/>
        <v>-0.70819313836341391</v>
      </c>
      <c r="AF127" s="27">
        <f t="shared" si="66"/>
        <v>1.8400897613025395</v>
      </c>
      <c r="AG127" s="27">
        <f t="shared" si="121"/>
        <v>-0.55787968055714554</v>
      </c>
      <c r="AH127" s="132">
        <f t="shared" si="67"/>
        <v>-2.1753880262469494E-2</v>
      </c>
      <c r="AI127" s="132">
        <f t="shared" si="68"/>
        <v>1.881473026016578E-2</v>
      </c>
      <c r="AJ127" s="132">
        <f t="shared" si="69"/>
        <v>-1.4468827512161941E-2</v>
      </c>
      <c r="AK127" s="183">
        <f t="shared" si="122"/>
        <v>1.6604607556835846</v>
      </c>
      <c r="AL127" s="27">
        <f t="shared" si="71"/>
        <v>1.2861609910823812</v>
      </c>
      <c r="AM127" s="27">
        <f t="shared" si="123"/>
        <v>1.4852108606410281</v>
      </c>
      <c r="AN127" s="132">
        <f t="shared" si="72"/>
        <v>3.0095477629569212E-2</v>
      </c>
      <c r="AO127" s="132">
        <f t="shared" si="73"/>
        <v>2.5373347265947865E-2</v>
      </c>
      <c r="AP127" s="132">
        <f t="shared" si="74"/>
        <v>2.7970624454867199E-2</v>
      </c>
      <c r="AQ127" s="183">
        <f t="shared" si="83"/>
        <v>103.86377651733197</v>
      </c>
      <c r="AR127" s="27">
        <f t="shared" si="75"/>
        <v>0.50889462276698261</v>
      </c>
      <c r="AS127" s="27">
        <f t="shared" si="99"/>
        <v>40.618604859512956</v>
      </c>
      <c r="AT127" s="132">
        <f t="shared" si="77"/>
        <v>0.13796390245380463</v>
      </c>
      <c r="AU127" s="132">
        <f t="shared" si="98"/>
        <v>1.1492687733611673E-2</v>
      </c>
      <c r="AV127" s="132">
        <f t="shared" si="79"/>
        <v>0.10912427035765737</v>
      </c>
    </row>
    <row r="128" spans="1:48">
      <c r="A128" s="142" t="s">
        <v>433</v>
      </c>
      <c r="B128" s="142">
        <f t="shared" si="124"/>
        <v>99.993000000000009</v>
      </c>
      <c r="C128" s="19">
        <f>'[12]Russia, 1905'!$H122</f>
        <v>374.05537047744826</v>
      </c>
      <c r="D128" s="19">
        <f>'[12]Russia, 1905'!$I122</f>
        <v>162.43602036854131</v>
      </c>
      <c r="E128" s="19">
        <f>'[12]Russia, 1956'!$H122</f>
        <v>37.304104042609417</v>
      </c>
      <c r="F128" s="19">
        <f>'[12]Russia, 1956'!$I122</f>
        <v>24.485061270004721</v>
      </c>
      <c r="G128" s="178">
        <f>'[13]Russia, 1976'!H122</f>
        <v>29.393870691238224</v>
      </c>
      <c r="H128" s="178">
        <f>'[13]Russia, 1976'!I122</f>
        <v>22.311228556736971</v>
      </c>
      <c r="I128" s="178">
        <f>'[13]Russia, 1980'!H122</f>
        <v>23.065284313886277</v>
      </c>
      <c r="J128" s="178">
        <f>'[13]Russia, 1980'!I122</f>
        <v>18.845957358620261</v>
      </c>
      <c r="K128" s="19">
        <f>'[12]Russia, 1989'!$H122</f>
        <v>135.04247219541278</v>
      </c>
      <c r="L128" s="19">
        <f>'[12]Russia, 1989'!$I122</f>
        <v>82.783026132766807</v>
      </c>
      <c r="M128" s="19">
        <f>'[12]Russia, 2015'!$H122</f>
        <v>322931452.94111472</v>
      </c>
      <c r="N128" s="19">
        <f>'[12]Russia, 2015'!$I122</f>
        <v>105918832.77083036</v>
      </c>
      <c r="O128" s="183">
        <f t="shared" si="113"/>
        <v>23.749088003426447</v>
      </c>
      <c r="P128" s="27">
        <f t="shared" si="85"/>
        <v>0.41076773536043287</v>
      </c>
      <c r="Q128" s="27">
        <f t="shared" si="114"/>
        <v>12.241924929094154</v>
      </c>
      <c r="R128" s="132">
        <f t="shared" si="81"/>
        <v>0.12619424498058773</v>
      </c>
      <c r="S128" s="132">
        <f t="shared" si="87"/>
        <v>1.2827278235816308E-2</v>
      </c>
      <c r="T128" s="132">
        <f t="shared" si="82"/>
        <v>0.10040801564810753</v>
      </c>
      <c r="U128" s="183">
        <f t="shared" si="115"/>
        <v>17.758534975050047</v>
      </c>
      <c r="V128" s="27">
        <f t="shared" si="89"/>
        <v>8.1599772478642283</v>
      </c>
      <c r="W128" s="27">
        <f t="shared" si="116"/>
        <v>13.168220611268952</v>
      </c>
      <c r="X128" s="132">
        <f t="shared" si="61"/>
        <v>2.5594900430101486E-2</v>
      </c>
      <c r="Y128" s="132">
        <f t="shared" si="62"/>
        <v>1.927692630139255E-2</v>
      </c>
      <c r="Z128" s="132">
        <f t="shared" si="63"/>
        <v>2.311660203779442E-2</v>
      </c>
      <c r="AA128" s="183">
        <f t="shared" si="117"/>
        <v>142.03863304479674</v>
      </c>
      <c r="AB128" s="27">
        <f t="shared" si="118"/>
        <v>21.409941809255887</v>
      </c>
      <c r="AC128" s="27">
        <f t="shared" si="119"/>
        <v>23.406247711839022</v>
      </c>
      <c r="AD128" s="27">
        <f t="shared" si="64"/>
        <v>219.69865577679056</v>
      </c>
      <c r="AE128" s="27">
        <f t="shared" si="120"/>
        <v>-0.71676759895388886</v>
      </c>
      <c r="AF128" s="27">
        <f t="shared" si="66"/>
        <v>1.8400897613025395</v>
      </c>
      <c r="AG128" s="27">
        <f t="shared" si="121"/>
        <v>-0.57190409947571452</v>
      </c>
      <c r="AH128" s="132">
        <f t="shared" si="67"/>
        <v>-2.2274734210017244E-2</v>
      </c>
      <c r="AI128" s="132">
        <f t="shared" si="68"/>
        <v>1.881473026016578E-2</v>
      </c>
      <c r="AJ128" s="132">
        <f t="shared" si="69"/>
        <v>-1.5035957551236656E-2</v>
      </c>
      <c r="AK128" s="183">
        <f t="shared" si="122"/>
        <v>1.6760657728537103</v>
      </c>
      <c r="AL128" s="27">
        <f t="shared" si="71"/>
        <v>1.2861609910823812</v>
      </c>
      <c r="AM128" s="27">
        <f t="shared" si="123"/>
        <v>1.4993272257883543</v>
      </c>
      <c r="AN128" s="132">
        <f t="shared" si="72"/>
        <v>3.0278051590069799E-2</v>
      </c>
      <c r="AO128" s="132">
        <f t="shared" si="73"/>
        <v>2.5373347265947865E-2</v>
      </c>
      <c r="AP128" s="132">
        <f t="shared" si="74"/>
        <v>2.8147079125184105E-2</v>
      </c>
      <c r="AQ128" s="183">
        <f t="shared" si="83"/>
        <v>111.04862189585779</v>
      </c>
      <c r="AR128" s="27">
        <f t="shared" si="75"/>
        <v>0.50889462276698261</v>
      </c>
      <c r="AS128" s="27">
        <f t="shared" si="99"/>
        <v>43.979017762296955</v>
      </c>
      <c r="AT128" s="132">
        <f t="shared" si="77"/>
        <v>0.14006065767381459</v>
      </c>
      <c r="AU128" s="132">
        <f t="shared" si="98"/>
        <v>1.1492687733611673E-2</v>
      </c>
      <c r="AV128" s="132">
        <f t="shared" si="79"/>
        <v>0.11151913494245758</v>
      </c>
    </row>
    <row r="129" spans="1:48">
      <c r="A129" s="142" t="s">
        <v>434</v>
      </c>
      <c r="B129" s="142">
        <f t="shared" si="124"/>
        <v>99.994000000000014</v>
      </c>
      <c r="C129" s="19">
        <f>'[12]Russia, 1905'!$H123</f>
        <v>409.32526216207185</v>
      </c>
      <c r="D129" s="19">
        <f>'[12]Russia, 1905'!$I123</f>
        <v>179.16983340033258</v>
      </c>
      <c r="E129" s="19">
        <f>'[12]Russia, 1956'!$H123</f>
        <v>39.440611171365177</v>
      </c>
      <c r="F129" s="19">
        <f>'[12]Russia, 1956'!$I123</f>
        <v>26.008951763759729</v>
      </c>
      <c r="G129" s="178">
        <f>'[13]Russia, 1976'!H123</f>
        <v>30.57431104698404</v>
      </c>
      <c r="H129" s="178">
        <f>'[13]Russia, 1976'!I123</f>
        <v>23.266079010413122</v>
      </c>
      <c r="I129" s="178">
        <f>'[13]Russia, 1980'!H123</f>
        <v>23.768505473092141</v>
      </c>
      <c r="J129" s="178">
        <f>'[13]Russia, 1980'!I123</f>
        <v>19.450907903523088</v>
      </c>
      <c r="K129" s="19">
        <f>'[12]Russia, 1989'!$H123</f>
        <v>143.75237987247627</v>
      </c>
      <c r="L129" s="19">
        <f>'[12]Russia, 1989'!$I123</f>
        <v>88.53013299795434</v>
      </c>
      <c r="M129" s="19">
        <f>'[12]Russia, 2015'!$H123</f>
        <v>359100222.96929473</v>
      </c>
      <c r="N129" s="19">
        <f>'[12]Russia, 2015'!$I123</f>
        <v>119669050.86038744</v>
      </c>
      <c r="O129" s="183">
        <f t="shared" si="113"/>
        <v>24.853530914604239</v>
      </c>
      <c r="P129" s="27">
        <f t="shared" si="85"/>
        <v>0.41076773536043287</v>
      </c>
      <c r="Q129" s="27">
        <f t="shared" si="114"/>
        <v>12.98975030526484</v>
      </c>
      <c r="R129" s="132">
        <f t="shared" si="81"/>
        <v>0.12801675514479971</v>
      </c>
      <c r="S129" s="132">
        <f t="shared" si="87"/>
        <v>1.2827278235816308E-2</v>
      </c>
      <c r="T129" s="132">
        <f t="shared" si="82"/>
        <v>0.10264929984881133</v>
      </c>
      <c r="U129" s="183">
        <f t="shared" si="115"/>
        <v>18.062137214481186</v>
      </c>
      <c r="V129" s="27">
        <f t="shared" si="89"/>
        <v>8.1599772478642283</v>
      </c>
      <c r="W129" s="27">
        <f t="shared" si="116"/>
        <v>13.51247290407446</v>
      </c>
      <c r="X129" s="132">
        <f t="shared" si="61"/>
        <v>2.5736859442826665E-2</v>
      </c>
      <c r="Y129" s="132">
        <f t="shared" si="62"/>
        <v>1.927692630139255E-2</v>
      </c>
      <c r="Z129" s="132">
        <f t="shared" si="63"/>
        <v>2.3328365061634715E-2</v>
      </c>
      <c r="AA129" s="183">
        <f t="shared" si="117"/>
        <v>156.67115065554682</v>
      </c>
      <c r="AB129" s="27">
        <f t="shared" si="118"/>
        <v>22.742444368068828</v>
      </c>
      <c r="AC129" s="27">
        <f t="shared" si="119"/>
        <v>25.031196849325863</v>
      </c>
      <c r="AD129" s="27">
        <f t="shared" si="64"/>
        <v>248.21959347867718</v>
      </c>
      <c r="AE129" s="27">
        <f t="shared" si="120"/>
        <v>-0.72634883443537035</v>
      </c>
      <c r="AF129" s="27">
        <f t="shared" si="66"/>
        <v>1.8400897613025395</v>
      </c>
      <c r="AG129" s="27">
        <f t="shared" si="121"/>
        <v>-0.58773148006838816</v>
      </c>
      <c r="AH129" s="132">
        <f t="shared" si="67"/>
        <v>-2.2875389547258429E-2</v>
      </c>
      <c r="AI129" s="132">
        <f t="shared" si="68"/>
        <v>1.881473026016578E-2</v>
      </c>
      <c r="AJ129" s="132">
        <f t="shared" si="69"/>
        <v>-1.5698340312200187E-2</v>
      </c>
      <c r="AK129" s="183">
        <f t="shared" si="122"/>
        <v>1.6943525675438171</v>
      </c>
      <c r="AL129" s="27">
        <f t="shared" si="71"/>
        <v>1.2861609910823812</v>
      </c>
      <c r="AM129" s="27">
        <f t="shared" si="123"/>
        <v>1.5162354965405278</v>
      </c>
      <c r="AN129" s="132">
        <f t="shared" si="72"/>
        <v>3.0490692326394564E-2</v>
      </c>
      <c r="AO129" s="132">
        <f t="shared" si="73"/>
        <v>2.5373347265947865E-2</v>
      </c>
      <c r="AP129" s="132">
        <f t="shared" si="74"/>
        <v>2.8357164994283979E-2</v>
      </c>
      <c r="AQ129" s="183">
        <f t="shared" si="83"/>
        <v>119.91182745853949</v>
      </c>
      <c r="AR129" s="27">
        <f t="shared" si="75"/>
        <v>0.50889462276698261</v>
      </c>
      <c r="AS129" s="27">
        <f t="shared" si="99"/>
        <v>48.237608871965975</v>
      </c>
      <c r="AT129" s="132">
        <f t="shared" si="77"/>
        <v>0.14247407839633452</v>
      </c>
      <c r="AU129" s="132">
        <f t="shared" si="98"/>
        <v>1.1492687733611673E-2</v>
      </c>
      <c r="AV129" s="132">
        <f t="shared" si="79"/>
        <v>0.11431569802548247</v>
      </c>
    </row>
    <row r="130" spans="1:48">
      <c r="A130" s="142" t="s">
        <v>435</v>
      </c>
      <c r="B130" s="142">
        <f t="shared" si="124"/>
        <v>99.995000000000019</v>
      </c>
      <c r="C130" s="19">
        <f>'[12]Russia, 1905'!$H124</f>
        <v>455.35634791472648</v>
      </c>
      <c r="D130" s="19">
        <f>'[12]Russia, 1905'!$I124</f>
        <v>201.60514391386917</v>
      </c>
      <c r="E130" s="19">
        <f>'[12]Russia, 1956'!$H124</f>
        <v>42.126943052904167</v>
      </c>
      <c r="F130" s="19">
        <f>'[12]Russia, 1956'!$I124</f>
        <v>27.968549421928259</v>
      </c>
      <c r="G130" s="178">
        <f>'[13]Russia, 1976'!H124</f>
        <v>32.035957454309141</v>
      </c>
      <c r="H130" s="178">
        <f>'[13]Russia, 1976'!I124</f>
        <v>24.47106057800325</v>
      </c>
      <c r="I130" s="178">
        <f>'[13]Russia, 1980'!H124</f>
        <v>24.632024987012141</v>
      </c>
      <c r="J130" s="178">
        <f>'[13]Russia, 1980'!I124</f>
        <v>20.205053474035317</v>
      </c>
      <c r="K130" s="19">
        <f>'[12]Russia, 1989'!$H124</f>
        <v>154.79682924745302</v>
      </c>
      <c r="L130" s="19">
        <f>'[12]Russia, 1989'!$I124</f>
        <v>95.991312078320547</v>
      </c>
      <c r="M130" s="19">
        <f>'[12]Russia, 2015'!$H124</f>
        <v>406986457.39139563</v>
      </c>
      <c r="N130" s="19">
        <f>'[12]Russia, 2015'!$I124</f>
        <v>138259049.96236154</v>
      </c>
      <c r="O130" s="183">
        <f t="shared" si="113"/>
        <v>26.210538135380787</v>
      </c>
      <c r="P130" s="27">
        <f t="shared" si="85"/>
        <v>0.41076773536043287</v>
      </c>
      <c r="Q130" s="27">
        <f t="shared" si="114"/>
        <v>13.906678112624514</v>
      </c>
      <c r="R130" s="132">
        <f t="shared" si="81"/>
        <v>0.1301560447794079</v>
      </c>
      <c r="S130" s="132">
        <f t="shared" si="87"/>
        <v>1.2827278235816308E-2</v>
      </c>
      <c r="T130" s="132">
        <f t="shared" si="82"/>
        <v>0.10524497961656776</v>
      </c>
      <c r="U130" s="183">
        <f t="shared" si="115"/>
        <v>18.420170038778661</v>
      </c>
      <c r="V130" s="27">
        <f t="shared" si="89"/>
        <v>8.1599772478642283</v>
      </c>
      <c r="W130" s="27">
        <f t="shared" si="116"/>
        <v>13.901034654839084</v>
      </c>
      <c r="X130" s="132">
        <f t="shared" si="61"/>
        <v>2.5901416713569825E-2</v>
      </c>
      <c r="Y130" s="132">
        <f t="shared" si="62"/>
        <v>1.927692630139255E-2</v>
      </c>
      <c r="Z130" s="132">
        <f t="shared" si="63"/>
        <v>2.3561482614857354E-2</v>
      </c>
      <c r="AA130" s="183">
        <f t="shared" si="117"/>
        <v>176.28921831103497</v>
      </c>
      <c r="AB130" s="27">
        <f t="shared" si="118"/>
        <v>24.455932905765032</v>
      </c>
      <c r="AC130" s="27">
        <f t="shared" si="119"/>
        <v>27.140786386405107</v>
      </c>
      <c r="AD130" s="27">
        <f t="shared" si="64"/>
        <v>286.77928779132287</v>
      </c>
      <c r="AE130" s="27">
        <f t="shared" si="120"/>
        <v>-0.73725723547215294</v>
      </c>
      <c r="AF130" s="27">
        <f t="shared" si="66"/>
        <v>1.8400897613025395</v>
      </c>
      <c r="AG130" s="27">
        <f t="shared" si="121"/>
        <v>-0.60600514702936092</v>
      </c>
      <c r="AH130" s="132">
        <f t="shared" si="67"/>
        <v>-2.3584920451487634E-2</v>
      </c>
      <c r="AI130" s="132">
        <f t="shared" si="68"/>
        <v>1.881473026016578E-2</v>
      </c>
      <c r="AJ130" s="132">
        <f t="shared" si="69"/>
        <v>-1.6494898585029061E-2</v>
      </c>
      <c r="AK130" s="183">
        <f t="shared" si="122"/>
        <v>1.7163462750019414</v>
      </c>
      <c r="AL130" s="27">
        <f t="shared" si="71"/>
        <v>1.2861609910823812</v>
      </c>
      <c r="AM130" s="27">
        <f t="shared" si="123"/>
        <v>1.5371433321716541</v>
      </c>
      <c r="AN130" s="132">
        <f t="shared" si="72"/>
        <v>3.0744591390538423E-2</v>
      </c>
      <c r="AO130" s="132">
        <f t="shared" si="73"/>
        <v>2.5373347265947865E-2</v>
      </c>
      <c r="AP130" s="132">
        <f t="shared" si="74"/>
        <v>2.8615060743728549E-2</v>
      </c>
      <c r="AQ130" s="183">
        <f t="shared" si="83"/>
        <v>131.23147028553851</v>
      </c>
      <c r="AR130" s="27">
        <f t="shared" si="75"/>
        <v>0.50889462276698261</v>
      </c>
      <c r="AS130" s="27">
        <f t="shared" si="99"/>
        <v>53.763166184111078</v>
      </c>
      <c r="AT130" s="132">
        <f t="shared" si="77"/>
        <v>0.14531768670173162</v>
      </c>
      <c r="AU130" s="132">
        <f t="shared" si="98"/>
        <v>1.1492687733611673E-2</v>
      </c>
      <c r="AV130" s="132">
        <f t="shared" si="79"/>
        <v>0.1176127523684789</v>
      </c>
    </row>
    <row r="131" spans="1:48">
      <c r="A131" s="142" t="s">
        <v>436</v>
      </c>
      <c r="B131" s="142">
        <f t="shared" si="124"/>
        <v>99.996000000000024</v>
      </c>
      <c r="C131" s="19">
        <f>'[12]Russia, 1905'!$H125</f>
        <v>518.79414891458828</v>
      </c>
      <c r="D131" s="19">
        <f>'[12]Russia, 1905'!$I125</f>
        <v>233.8143053513906</v>
      </c>
      <c r="E131" s="19">
        <f>'[12]Russia, 1956'!$H125</f>
        <v>45.666541460627201</v>
      </c>
      <c r="F131" s="19">
        <f>'[12]Russia, 1956'!$I125</f>
        <v>30.640995884495023</v>
      </c>
      <c r="G131" s="178">
        <f>'[13]Russia, 1976'!H125</f>
        <v>33.92718167337123</v>
      </c>
      <c r="H131" s="178">
        <f>'[13]Russia, 1976'!I125</f>
        <v>26.076337819593522</v>
      </c>
      <c r="I131" s="178">
        <f>'[13]Russia, 1980'!H125</f>
        <v>25.738767865250729</v>
      </c>
      <c r="J131" s="178">
        <f>'[13]Russia, 1980'!I125</f>
        <v>21.19379875521749</v>
      </c>
      <c r="K131" s="19">
        <f>'[12]Russia, 1989'!$H125</f>
        <v>169.49820853964954</v>
      </c>
      <c r="L131" s="19">
        <f>'[12]Russia, 1989'!$I125</f>
        <v>106.28683195178535</v>
      </c>
      <c r="M131" s="19">
        <f>'[12]Russia, 2015'!$H125</f>
        <v>474168309.24828154</v>
      </c>
      <c r="N131" s="19">
        <f>'[12]Russia, 2015'!$I125</f>
        <v>165507652.55048764</v>
      </c>
      <c r="O131" s="183">
        <f t="shared" si="113"/>
        <v>27.952538356772642</v>
      </c>
      <c r="P131" s="27">
        <f t="shared" si="85"/>
        <v>0.41076773536043287</v>
      </c>
      <c r="Q131" s="27">
        <f t="shared" si="114"/>
        <v>15.116021935443939</v>
      </c>
      <c r="R131" s="132">
        <f t="shared" si="81"/>
        <v>0.13275644652522689</v>
      </c>
      <c r="S131" s="132">
        <f t="shared" si="87"/>
        <v>1.2827278235816308E-2</v>
      </c>
      <c r="T131" s="132">
        <f t="shared" si="82"/>
        <v>0.10844271569549635</v>
      </c>
      <c r="U131" s="183">
        <f t="shared" si="115"/>
        <v>18.859207825416458</v>
      </c>
      <c r="V131" s="27">
        <f t="shared" si="89"/>
        <v>8.1599772478642283</v>
      </c>
      <c r="W131" s="27">
        <f t="shared" si="116"/>
        <v>14.380535815854081</v>
      </c>
      <c r="X131" s="132">
        <f t="shared" si="61"/>
        <v>2.6099147763247732E-2</v>
      </c>
      <c r="Y131" s="132">
        <f t="shared" si="62"/>
        <v>1.927692630139255E-2</v>
      </c>
      <c r="Z131" s="132">
        <f t="shared" si="63"/>
        <v>2.3840989687534231E-2</v>
      </c>
      <c r="AA131" s="183">
        <f t="shared" si="117"/>
        <v>204.45381660471952</v>
      </c>
      <c r="AB131" s="27">
        <f t="shared" si="118"/>
        <v>26.792742384040643</v>
      </c>
      <c r="AC131" s="27">
        <f t="shared" si="119"/>
        <v>30.051763427688879</v>
      </c>
      <c r="AD131" s="27">
        <f t="shared" si="64"/>
        <v>343.29880565043516</v>
      </c>
      <c r="AE131" s="27">
        <f t="shared" si="120"/>
        <v>-0.75000848576802359</v>
      </c>
      <c r="AF131" s="27">
        <f t="shared" si="66"/>
        <v>1.8400897613025395</v>
      </c>
      <c r="AG131" s="27">
        <f t="shared" si="121"/>
        <v>-0.6278191594278415</v>
      </c>
      <c r="AH131" s="132">
        <f t="shared" si="67"/>
        <v>-2.4451949262959793E-2</v>
      </c>
      <c r="AI131" s="132">
        <f t="shared" si="68"/>
        <v>1.881473026016578E-2</v>
      </c>
      <c r="AJ131" s="132">
        <f t="shared" si="69"/>
        <v>-1.7494719730683617E-2</v>
      </c>
      <c r="AK131" s="183">
        <f t="shared" si="122"/>
        <v>1.7437845602473683</v>
      </c>
      <c r="AL131" s="27">
        <f t="shared" si="71"/>
        <v>1.2861609910823812</v>
      </c>
      <c r="AM131" s="27">
        <f t="shared" si="123"/>
        <v>1.5642455063704932</v>
      </c>
      <c r="AN131" s="132">
        <f t="shared" si="72"/>
        <v>3.105856332558532E-2</v>
      </c>
      <c r="AO131" s="132">
        <f t="shared" si="73"/>
        <v>2.5373347265947865E-2</v>
      </c>
      <c r="AP131" s="132">
        <f t="shared" si="74"/>
        <v>2.8946312847757616E-2</v>
      </c>
      <c r="AQ131" s="183">
        <f t="shared" si="83"/>
        <v>146.43471578565064</v>
      </c>
      <c r="AR131" s="27">
        <f t="shared" si="75"/>
        <v>0.50889462276698261</v>
      </c>
      <c r="AS131" s="27">
        <f t="shared" si="99"/>
        <v>61.497732082844735</v>
      </c>
      <c r="AT131" s="132">
        <f t="shared" si="77"/>
        <v>0.14878533303639041</v>
      </c>
      <c r="AU131" s="132">
        <f t="shared" si="98"/>
        <v>1.1492687733611673E-2</v>
      </c>
      <c r="AV131" s="132">
        <f t="shared" si="79"/>
        <v>0.12172169168559122</v>
      </c>
    </row>
    <row r="132" spans="1:48">
      <c r="A132" s="142" t="s">
        <v>437</v>
      </c>
      <c r="B132" s="142">
        <f t="shared" si="124"/>
        <v>99.997000000000028</v>
      </c>
      <c r="C132" s="19">
        <f>'[12]Russia, 1905'!$H126</f>
        <v>613.78743010161497</v>
      </c>
      <c r="D132" s="19">
        <f>'[12]Russia, 1905'!$I126</f>
        <v>285.53910791762729</v>
      </c>
      <c r="E132" s="19">
        <f>'[12]Russia, 1956'!$H126</f>
        <v>50.675056652635831</v>
      </c>
      <c r="F132" s="19">
        <f>'[12]Russia, 1956'!$I126</f>
        <v>34.650164307014883</v>
      </c>
      <c r="G132" s="178">
        <f>'[13]Russia, 1976'!H126</f>
        <v>36.544129624614698</v>
      </c>
      <c r="H132" s="178">
        <f>'[13]Russia, 1976'!I126</f>
        <v>28.413909368619986</v>
      </c>
      <c r="I132" s="178">
        <f>'[13]Russia, 1980'!H126</f>
        <v>27.253757568584369</v>
      </c>
      <c r="J132" s="178">
        <f>'[13]Russia, 1980'!I126</f>
        <v>22.605548825685702</v>
      </c>
      <c r="K132" s="19">
        <f>'[12]Russia, 1989'!$H126</f>
        <v>190.5686674021257</v>
      </c>
      <c r="L132" s="19">
        <f>'[12]Russia, 1989'!$I126</f>
        <v>121.97322725664547</v>
      </c>
      <c r="M132" s="19">
        <f>'[12]Russia, 2015'!$H126</f>
        <v>577055194.81345046</v>
      </c>
      <c r="N132" s="19">
        <f>'[12]Russia, 2015'!$I126</f>
        <v>210111055.88513356</v>
      </c>
      <c r="O132" s="183">
        <f t="shared" si="113"/>
        <v>30.338996883434277</v>
      </c>
      <c r="P132" s="27">
        <f t="shared" si="85"/>
        <v>0.41076773536043287</v>
      </c>
      <c r="Q132" s="27">
        <f t="shared" si="114"/>
        <v>16.828040978788046</v>
      </c>
      <c r="R132" s="132">
        <f t="shared" si="81"/>
        <v>0.13608430193464227</v>
      </c>
      <c r="S132" s="132">
        <f t="shared" si="87"/>
        <v>1.2827278235816308E-2</v>
      </c>
      <c r="T132" s="132">
        <f t="shared" si="82"/>
        <v>0.11259517255653662</v>
      </c>
      <c r="U132" s="183">
        <f t="shared" si="115"/>
        <v>19.427905028741687</v>
      </c>
      <c r="V132" s="27">
        <f t="shared" si="89"/>
        <v>8.1599772478642283</v>
      </c>
      <c r="W132" s="27">
        <f t="shared" si="116"/>
        <v>14.988501873442811</v>
      </c>
      <c r="X132" s="132">
        <f t="shared" si="61"/>
        <v>2.6348927948786516E-2</v>
      </c>
      <c r="Y132" s="132">
        <f t="shared" si="62"/>
        <v>1.927692630139255E-2</v>
      </c>
      <c r="Z132" s="132">
        <f t="shared" si="63"/>
        <v>2.4183213019411509E-2</v>
      </c>
      <c r="AA132" s="183">
        <f t="shared" si="117"/>
        <v>249.68344137853057</v>
      </c>
      <c r="AB132" s="27">
        <f t="shared" si="118"/>
        <v>30.298392693962857</v>
      </c>
      <c r="AC132" s="27">
        <f t="shared" si="119"/>
        <v>34.486967978227256</v>
      </c>
      <c r="AD132" s="27">
        <f t="shared" si="64"/>
        <v>435.81594825239199</v>
      </c>
      <c r="AE132" s="27">
        <f t="shared" si="120"/>
        <v>-0.7655239617880234</v>
      </c>
      <c r="AF132" s="27">
        <f t="shared" si="66"/>
        <v>1.8400897613025395</v>
      </c>
      <c r="AG132" s="27">
        <f t="shared" si="121"/>
        <v>-0.65536298923567005</v>
      </c>
      <c r="AH132" s="132">
        <f t="shared" si="67"/>
        <v>-2.5567504702344368E-2</v>
      </c>
      <c r="AI132" s="132">
        <f t="shared" si="68"/>
        <v>1.881473026016578E-2</v>
      </c>
      <c r="AJ132" s="132">
        <f t="shared" si="69"/>
        <v>-1.8842776392710925E-2</v>
      </c>
      <c r="AK132" s="183">
        <f t="shared" si="122"/>
        <v>1.7799710378710425</v>
      </c>
      <c r="AL132" s="27">
        <f t="shared" si="71"/>
        <v>1.2861609910823812</v>
      </c>
      <c r="AM132" s="27">
        <f t="shared" si="123"/>
        <v>1.6022093544335205</v>
      </c>
      <c r="AN132" s="132">
        <f t="shared" si="72"/>
        <v>3.1468015967486496E-2</v>
      </c>
      <c r="AO132" s="132">
        <f t="shared" si="73"/>
        <v>2.5373347265947865E-2</v>
      </c>
      <c r="AP132" s="132">
        <f t="shared" si="74"/>
        <v>2.9404656145600727E-2</v>
      </c>
      <c r="AQ132" s="183">
        <f t="shared" si="83"/>
        <v>168.45170842637614</v>
      </c>
      <c r="AR132" s="27">
        <f t="shared" si="75"/>
        <v>0.50889462276698261</v>
      </c>
      <c r="AS132" s="27">
        <f t="shared" si="99"/>
        <v>73.385593929094071</v>
      </c>
      <c r="AT132" s="132">
        <f t="shared" si="77"/>
        <v>0.15323534150976115</v>
      </c>
      <c r="AU132" s="132">
        <f t="shared" si="98"/>
        <v>1.1492687733611673E-2</v>
      </c>
      <c r="AV132" s="132">
        <f t="shared" si="79"/>
        <v>0.12716060365266291</v>
      </c>
    </row>
    <row r="133" spans="1:48">
      <c r="A133" s="142" t="s">
        <v>438</v>
      </c>
      <c r="B133" s="142">
        <f t="shared" si="124"/>
        <v>99.998000000000033</v>
      </c>
      <c r="C133" s="19">
        <f>'[12]Russia, 1905'!$H127</f>
        <v>777.91159119452334</v>
      </c>
      <c r="D133" s="19">
        <f>'[12]Russia, 1905'!$I127</f>
        <v>389.49903760287157</v>
      </c>
      <c r="E133" s="19">
        <f>'[12]Russia, 1956'!$H127</f>
        <v>58.687502825488018</v>
      </c>
      <c r="F133" s="19">
        <f>'[12]Russia, 1956'!$I127</f>
        <v>41.924430261765259</v>
      </c>
      <c r="G133" s="178">
        <f>'[13]Russia, 1976'!H127</f>
        <v>40.609239752634352</v>
      </c>
      <c r="H133" s="178">
        <f>'[13]Russia, 1976'!I127</f>
        <v>32.474490039190201</v>
      </c>
      <c r="I133" s="178">
        <f>'[13]Russia, 1980'!H127</f>
        <v>29.577861940045068</v>
      </c>
      <c r="J133" s="178">
        <f>'[13]Russia, 1980'!I127</f>
        <v>24.99266741632945</v>
      </c>
      <c r="K133" s="19">
        <f>'[12]Russia, 1989'!$H127</f>
        <v>224.86638747504841</v>
      </c>
      <c r="L133" s="19">
        <f>'[12]Russia, 1989'!$I127</f>
        <v>151.10193259144785</v>
      </c>
      <c r="M133" s="19">
        <f>'[12]Russia, 2015'!$H127</f>
        <v>760527264.27862668</v>
      </c>
      <c r="N133" s="19">
        <f>'[12]Russia, 2015'!$I127</f>
        <v>302824990.48459804</v>
      </c>
      <c r="O133" s="183">
        <f t="shared" si="113"/>
        <v>34.003339325908946</v>
      </c>
      <c r="P133" s="27">
        <f t="shared" si="85"/>
        <v>0.41076773536043287</v>
      </c>
      <c r="Q133" s="27">
        <f t="shared" si="114"/>
        <v>19.741536568065374</v>
      </c>
      <c r="R133" s="132">
        <f t="shared" si="81"/>
        <v>0.14074674945714394</v>
      </c>
      <c r="S133" s="132">
        <f t="shared" si="87"/>
        <v>1.2827278235816308E-2</v>
      </c>
      <c r="T133" s="132">
        <f t="shared" si="82"/>
        <v>0.11885005142076599</v>
      </c>
      <c r="U133" s="183">
        <f t="shared" si="115"/>
        <v>20.242665491888342</v>
      </c>
      <c r="V133" s="27">
        <f t="shared" si="89"/>
        <v>8.1599772478642283</v>
      </c>
      <c r="W133" s="27">
        <f t="shared" si="116"/>
        <v>15.893116946528131</v>
      </c>
      <c r="X133" s="132">
        <f t="shared" si="61"/>
        <v>2.6695023570835197E-2</v>
      </c>
      <c r="Y133" s="132">
        <f t="shared" si="62"/>
        <v>1.927692630139255E-2</v>
      </c>
      <c r="Z133" s="132">
        <f t="shared" si="63"/>
        <v>2.4669254038904187E-2</v>
      </c>
      <c r="AA133" s="183">
        <f t="shared" si="117"/>
        <v>340.58893309411712</v>
      </c>
      <c r="AB133" s="27">
        <f t="shared" si="118"/>
        <v>36.659071520895061</v>
      </c>
      <c r="AC133" s="27">
        <f t="shared" si="119"/>
        <v>42.722879667395219</v>
      </c>
      <c r="AD133" s="27">
        <f t="shared" si="64"/>
        <v>628.12477823497841</v>
      </c>
      <c r="AE133" s="27">
        <f t="shared" si="120"/>
        <v>-0.78574172572558587</v>
      </c>
      <c r="AF133" s="27">
        <f t="shared" si="66"/>
        <v>1.8400897613025395</v>
      </c>
      <c r="AG133" s="27">
        <f t="shared" si="121"/>
        <v>-0.69430875883280452</v>
      </c>
      <c r="AH133" s="132">
        <f t="shared" si="67"/>
        <v>-2.7135273769610668E-2</v>
      </c>
      <c r="AI133" s="132">
        <f t="shared" si="68"/>
        <v>1.881473026016578E-2</v>
      </c>
      <c r="AJ133" s="132">
        <f t="shared" si="69"/>
        <v>-2.0941539034066592E-2</v>
      </c>
      <c r="AK133" s="183">
        <f t="shared" si="122"/>
        <v>1.8324478961636457</v>
      </c>
      <c r="AL133" s="27">
        <f t="shared" si="71"/>
        <v>1.2861609910823812</v>
      </c>
      <c r="AM133" s="27">
        <f t="shared" si="123"/>
        <v>1.664316821734956</v>
      </c>
      <c r="AN133" s="132">
        <f t="shared" si="72"/>
        <v>3.2052705454223229E-2</v>
      </c>
      <c r="AO133" s="132">
        <f t="shared" si="73"/>
        <v>2.5373347265947865E-2</v>
      </c>
      <c r="AP133" s="132">
        <f t="shared" si="74"/>
        <v>3.014068884012322E-2</v>
      </c>
      <c r="AQ133" s="183">
        <f t="shared" si="83"/>
        <v>204.77992067689453</v>
      </c>
      <c r="AR133" s="27">
        <f t="shared" si="75"/>
        <v>0.50889462276698261</v>
      </c>
      <c r="AS133" s="27">
        <f t="shared" si="99"/>
        <v>95.969261352470085</v>
      </c>
      <c r="AT133" s="132">
        <f t="shared" si="77"/>
        <v>0.15947448012993481</v>
      </c>
      <c r="AU133" s="132">
        <f t="shared" si="98"/>
        <v>1.1492687733611673E-2</v>
      </c>
      <c r="AV133" s="132">
        <f t="shared" si="79"/>
        <v>0.1354925266279956</v>
      </c>
    </row>
    <row r="134" spans="1:48">
      <c r="A134" s="142"/>
      <c r="C134" s="19"/>
      <c r="D134" s="19"/>
      <c r="E134" s="19"/>
      <c r="F134" s="19"/>
      <c r="K134" s="19"/>
      <c r="L134" s="19"/>
      <c r="M134" s="19"/>
      <c r="N134" s="19"/>
      <c r="O134" s="183"/>
      <c r="P134" s="27"/>
      <c r="Q134" s="27"/>
      <c r="R134" s="132"/>
      <c r="S134" s="132"/>
      <c r="T134" s="132"/>
      <c r="U134" s="183"/>
      <c r="V134" s="27"/>
      <c r="W134" s="27"/>
      <c r="X134" s="132"/>
      <c r="Y134" s="132"/>
      <c r="Z134" s="132"/>
      <c r="AA134" s="183"/>
      <c r="AB134" s="27"/>
      <c r="AC134" s="27"/>
      <c r="AD134" s="27"/>
      <c r="AE134" s="27"/>
      <c r="AF134" s="27"/>
      <c r="AG134" s="27"/>
      <c r="AH134" s="132"/>
      <c r="AI134" s="132"/>
      <c r="AJ134" s="132"/>
      <c r="AK134" s="183"/>
      <c r="AL134" s="27"/>
      <c r="AM134" s="27"/>
      <c r="AN134" s="132"/>
      <c r="AO134" s="132"/>
      <c r="AP134" s="132"/>
      <c r="AV134" s="132"/>
    </row>
    <row r="135" spans="1:48">
      <c r="A135" s="142" t="s">
        <v>439</v>
      </c>
      <c r="B135" s="142">
        <f>B133+0.001</f>
        <v>99.999000000000038</v>
      </c>
      <c r="C135" s="19">
        <f>'[12]Russia, 1905'!$H128</f>
        <v>1166.3241447818532</v>
      </c>
      <c r="D135" s="19">
        <f>'[12]Russia, 1905'!$I128</f>
        <v>1166.3241447818593</v>
      </c>
      <c r="E135" s="19">
        <f>'[12]Russia, 1956'!$H128</f>
        <v>75.450575389025659</v>
      </c>
      <c r="F135" s="19">
        <f>'[12]Russia, 1956'!$I128</f>
        <v>75.450575389024422</v>
      </c>
      <c r="G135" s="178">
        <f>'[13]Russia, 1976'!H128</f>
        <v>48.743989465976718</v>
      </c>
      <c r="H135" s="178">
        <f>'[13]Russia, 1976'!I128</f>
        <v>48.74398946598243</v>
      </c>
      <c r="I135" s="178">
        <f>'[13]Russia, 1980'!H128</f>
        <v>34.163056463705104</v>
      </c>
      <c r="J135" s="178">
        <f>'[13]Russia, 1980'!I128</f>
        <v>34.16305646371562</v>
      </c>
      <c r="K135" s="19">
        <f>'[12]Russia, 1989'!$H128</f>
        <v>298.63084235782009</v>
      </c>
      <c r="L135" s="19">
        <f>'[12]Russia, 1989'!$I128</f>
        <v>298.63084235783134</v>
      </c>
      <c r="M135" s="19">
        <f>'[12]Russia, 2015'!$H128</f>
        <v>1218229538.0675747</v>
      </c>
      <c r="N135" s="19">
        <f>'[12]Russia, 2015'!$I128</f>
        <v>1218229538.0675762</v>
      </c>
      <c r="O135" s="183">
        <f>((M135/K135)/($M$5/$K$5))*(1+$O$5)-1</f>
        <v>41.219559666413929</v>
      </c>
      <c r="P135" s="27">
        <f t="shared" ref="P135" si="125">O$5</f>
        <v>0.41076773536043287</v>
      </c>
      <c r="Q135" s="27">
        <f>((N135/L135)/($M$5/$K$5))*(1+$O$5)-1</f>
        <v>41.219559666412394</v>
      </c>
      <c r="R135" s="132">
        <f t="shared" si="81"/>
        <v>0.1486936256811946</v>
      </c>
      <c r="S135" s="132">
        <f t="shared" ref="S135" si="126">R$5</f>
        <v>1.2827278235816308E-2</v>
      </c>
      <c r="T135" s="132">
        <f t="shared" si="82"/>
        <v>0.14869362568119304</v>
      </c>
      <c r="U135" s="183">
        <f>((M135/C135)/($M$5/$C$5))*(1+$U$5)-1</f>
        <v>21.695216208587315</v>
      </c>
      <c r="V135" s="27">
        <f t="shared" ref="V135" si="127">U$5</f>
        <v>8.1599772478642283</v>
      </c>
      <c r="W135" s="27">
        <f>((N135/D135)/($M$5/$C$5))*(1+$U$5)-1</f>
        <v>21.695216208587219</v>
      </c>
      <c r="X135" s="132">
        <f t="shared" si="61"/>
        <v>2.7280605633337673E-2</v>
      </c>
      <c r="Y135" s="132">
        <f t="shared" ref="Y135" si="128">X$5</f>
        <v>1.927692630139255E-2</v>
      </c>
      <c r="Z135" s="132">
        <f t="shared" si="63"/>
        <v>2.7280605633337673E-2</v>
      </c>
      <c r="AA135" s="183">
        <f>D135/C$5</f>
        <v>1019.8666948137113</v>
      </c>
      <c r="AB135" s="27">
        <f>F135/E$5</f>
        <v>65.974612468412076</v>
      </c>
      <c r="AC135" s="27">
        <f>L135/K$5</f>
        <v>84.435515312188699</v>
      </c>
      <c r="AD135" s="27">
        <f t="shared" si="64"/>
        <v>2526.872558349557</v>
      </c>
      <c r="AE135" s="27">
        <f>((E135/C135)/($E$5/$C$5))*(1+$AE$5)-1</f>
        <v>-0.81627616400232605</v>
      </c>
      <c r="AF135" s="27">
        <f t="shared" ref="AF135" si="129">AE$5</f>
        <v>1.8400897613025395</v>
      </c>
      <c r="AG135" s="27">
        <f>((F135/D135)/($E$5/$C$5))*(1+$AE$5)-1</f>
        <v>-0.81627616400233005</v>
      </c>
      <c r="AH135" s="132">
        <f t="shared" ref="AH135" si="130">(1+AE135)^(1/56)-1</f>
        <v>-2.980261819514185E-2</v>
      </c>
      <c r="AI135" s="132">
        <f t="shared" ref="AI135" si="131">AH$5</f>
        <v>1.881473026016578E-2</v>
      </c>
      <c r="AJ135" s="132">
        <f t="shared" ref="AJ135:AJ138" si="132">(1+AG135)^(1/56)-1</f>
        <v>-2.9802618195142183E-2</v>
      </c>
      <c r="AK135" s="183">
        <f>((K135/E135)/($K$5/$E$5))*(1+$AK$5)-1</f>
        <v>1.9258706363917883</v>
      </c>
      <c r="AL135" s="27">
        <f t="shared" ref="AL135" si="133">AK$5</f>
        <v>1.2861609910823812</v>
      </c>
      <c r="AM135" s="27">
        <f>((L135/F135)/($K$5/$E$5))*(1+$AK$5)-1</f>
        <v>1.9258706363919464</v>
      </c>
      <c r="AN135" s="132">
        <f t="shared" ref="AN135" si="134">(1+AK135)^(1/33)-1</f>
        <v>3.3068080553324997E-2</v>
      </c>
      <c r="AO135" s="132">
        <f t="shared" ref="AO135" si="135">AN$5</f>
        <v>2.5373347265947865E-2</v>
      </c>
      <c r="AP135" s="132">
        <f t="shared" ref="AP135:AP138" si="136">(1+AM135)^(1/33)-1</f>
        <v>3.3068080553326551E-2</v>
      </c>
      <c r="AV135" s="132"/>
    </row>
    <row r="136" spans="1:48">
      <c r="A136" s="19"/>
      <c r="B136" s="19"/>
      <c r="C136" s="19"/>
      <c r="D136" s="19"/>
      <c r="AV136" s="132"/>
    </row>
    <row r="137" spans="1:48">
      <c r="A137" s="120" t="s">
        <v>353</v>
      </c>
      <c r="B137" s="19"/>
      <c r="C137" s="19"/>
      <c r="D137" s="135">
        <f>(C5-0.5*C55)/0.5</f>
        <v>0.38296815761456737</v>
      </c>
      <c r="E137" s="135"/>
      <c r="F137" s="135">
        <f>(E5-0.5*E55)/0.5</f>
        <v>0.56130666050775191</v>
      </c>
      <c r="G137" s="179"/>
      <c r="H137" s="179">
        <f>(G5-0.5*G55)/0.5</f>
        <v>1.3684530500994549</v>
      </c>
      <c r="I137" s="179"/>
      <c r="J137" s="179">
        <f>(I5-0.5*I55)/0.5</f>
        <v>1.5855454325424159</v>
      </c>
      <c r="K137" s="135"/>
      <c r="L137" s="135">
        <f>(K5-0.5*K55)/0.5</f>
        <v>2.1314638229394394</v>
      </c>
      <c r="M137" s="135"/>
      <c r="N137" s="135">
        <f>(M5-0.5*M55)/0.5</f>
        <v>163820.85559231963</v>
      </c>
      <c r="Q137" s="27">
        <f>((N137/L137)/($M$5/$K$5))*(1+$O$5)-1</f>
        <v>-0.20455444879262319</v>
      </c>
      <c r="T137" s="132">
        <f t="shared" si="82"/>
        <v>-8.4402122877648145E-3</v>
      </c>
      <c r="W137" s="27">
        <f>((N137/D137)/($M$5/$C$5))*(1+$U$5)-1</f>
        <v>8.2946061047756796</v>
      </c>
      <c r="Z137" s="132">
        <f>(1+W137)^(1/116)-1</f>
        <v>1.9405139616895273E-2</v>
      </c>
      <c r="AG137" s="27">
        <f>((F137/D137)/($E$5/$C$5))*(1+$AE$5)-1</f>
        <v>3.162552699791167</v>
      </c>
      <c r="AJ137" s="132">
        <f t="shared" si="132"/>
        <v>2.5793624331133636E-2</v>
      </c>
      <c r="AM137" s="27">
        <f>((L137/F137)/($K$5/$E$5))*(1+$AK$5)-1</f>
        <v>1.8071187652693532</v>
      </c>
      <c r="AP137" s="132">
        <f>(1+AM137)^(1/33)-1</f>
        <v>3.1771815440327922E-2</v>
      </c>
      <c r="AS137" s="27">
        <f>((N137/J137)/($M$5/$I$5))*(1+$AQ$5)-1</f>
        <v>-0.17311429489297003</v>
      </c>
      <c r="AV137" s="132">
        <f t="shared" ref="AV137:AV138" si="137">(1+AS137)^(1/36)-1</f>
        <v>-5.2663283951568385E-3</v>
      </c>
    </row>
    <row r="138" spans="1:48">
      <c r="A138" s="136" t="s">
        <v>354</v>
      </c>
      <c r="D138" s="135">
        <f>(0.5*C55-0.1*C95)/0.4</f>
        <v>1.0399722021921343</v>
      </c>
      <c r="E138" s="135"/>
      <c r="F138" s="135">
        <f>(0.5*E55-0.1*E95)/0.4</f>
        <v>1.424296895785029</v>
      </c>
      <c r="G138" s="179"/>
      <c r="H138" s="179">
        <f>(0.5*G55-0.1*G95)/0.4</f>
        <v>2.7085107534090906</v>
      </c>
      <c r="I138" s="179"/>
      <c r="J138" s="179">
        <f>(0.5*I55-0.1*I95)/0.4</f>
        <v>3.0668664125185385</v>
      </c>
      <c r="K138" s="135"/>
      <c r="L138" s="135">
        <f>(0.5*K55-0.1*K95)/0.4</f>
        <v>4.0799503236855328</v>
      </c>
      <c r="M138" s="135"/>
      <c r="N138" s="135">
        <f>(0.5*M55-0.1*M95)/0.4</f>
        <v>451881.5586021975</v>
      </c>
      <c r="Q138" s="27">
        <f>((N138/L138)/($M$5/$K$5))*(1+$O$5)-1</f>
        <v>0.1462754100737349</v>
      </c>
      <c r="T138" s="132">
        <f t="shared" ref="T138" si="138">(1+Q138)^(1/27)-1</f>
        <v>5.0690232222085907E-3</v>
      </c>
      <c r="W138" s="27">
        <f>((N138/D138)/($M$5/$C$5))*(1+$U$5)-1</f>
        <v>8.4412033595129259</v>
      </c>
      <c r="Z138" s="132">
        <f t="shared" ref="Z138" si="139">(1+W138)^(1/116)-1</f>
        <v>1.9542673707352076E-2</v>
      </c>
      <c r="AG138" s="27">
        <f>((F138/D138)/($E$5/$C$5))*(1+$AE$5)-1</f>
        <v>2.8895648025981666</v>
      </c>
      <c r="AJ138" s="132">
        <f t="shared" si="132"/>
        <v>2.4551861290580401E-2</v>
      </c>
      <c r="AM138" s="27">
        <f>((L138/F138)/($K$5/$E$5))*(1+$AK$5)-1</f>
        <v>1.1175679966312719</v>
      </c>
      <c r="AP138" s="132">
        <f t="shared" si="136"/>
        <v>2.299582086089158E-2</v>
      </c>
      <c r="AS138" s="27">
        <f>((N138/J138)/($M$5/$I$5))*(1+$AQ$5)-1</f>
        <v>0.17919259678525457</v>
      </c>
      <c r="AV138" s="132">
        <f t="shared" si="137"/>
        <v>4.5891079695503656E-3</v>
      </c>
    </row>
  </sheetData>
  <mergeCells count="19">
    <mergeCell ref="U3:W3"/>
    <mergeCell ref="X3:Z3"/>
    <mergeCell ref="AA4:AD4"/>
    <mergeCell ref="C3:D3"/>
    <mergeCell ref="E3:F3"/>
    <mergeCell ref="K3:L3"/>
    <mergeCell ref="M3:N3"/>
    <mergeCell ref="O3:Q3"/>
    <mergeCell ref="R3:T3"/>
    <mergeCell ref="G3:H3"/>
    <mergeCell ref="I3:J3"/>
    <mergeCell ref="AQ3:AS3"/>
    <mergeCell ref="AT3:AV3"/>
    <mergeCell ref="AW3:AY3"/>
    <mergeCell ref="AZ3:BB3"/>
    <mergeCell ref="AE3:AG3"/>
    <mergeCell ref="AH3:AJ3"/>
    <mergeCell ref="AK3:AM3"/>
    <mergeCell ref="AN3:AP3"/>
  </mergeCells>
  <phoneticPr fontId="101" type="noConversion"/>
  <pageMargins left="0.7" right="0.7" top="0.75" bottom="0.75" header="0.3" footer="0.3"/>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Charts</vt:lpstr>
      </vt:variant>
      <vt:variant>
        <vt:i4>11</vt:i4>
      </vt:variant>
    </vt:vector>
  </HeadingPairs>
  <TitlesOfParts>
    <vt:vector size="22" baseType="lpstr">
      <vt:lpstr>Index</vt:lpstr>
      <vt:lpstr>Tab1</vt:lpstr>
      <vt:lpstr>Appendix</vt:lpstr>
      <vt:lpstr>MainData</vt:lpstr>
      <vt:lpstr>China1</vt:lpstr>
      <vt:lpstr>China2</vt:lpstr>
      <vt:lpstr>China3</vt:lpstr>
      <vt:lpstr>Russia1</vt:lpstr>
      <vt:lpstr>Russia2</vt:lpstr>
      <vt:lpstr>Russia3</vt:lpstr>
      <vt:lpstr>Russia4</vt:lpstr>
      <vt:lpstr>Fig 1</vt:lpstr>
      <vt:lpstr>Fig 2_A</vt:lpstr>
      <vt:lpstr>Fig 2_B</vt:lpstr>
      <vt:lpstr>Fig 3</vt:lpstr>
      <vt:lpstr>Fig 4_A</vt:lpstr>
      <vt:lpstr>Fig 4_B</vt:lpstr>
      <vt:lpstr>Fig 5</vt:lpstr>
      <vt:lpstr>Ap1.1</vt:lpstr>
      <vt:lpstr>Ap1.2</vt:lpstr>
      <vt:lpstr>Ap1.3</vt:lpstr>
      <vt:lpstr>Ap1.4</vt:lpstr>
    </vt:vector>
  </TitlesOfParts>
  <Company>Hewlett-Packard Company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Thomas Piketty</dc:creator>
  <cp:lastModifiedBy>Li</cp:lastModifiedBy>
  <cp:lastPrinted>2017-12-27T14:48:49Z</cp:lastPrinted>
  <dcterms:created xsi:type="dcterms:W3CDTF">2017-04-26T14:51:41Z</dcterms:created>
  <dcterms:modified xsi:type="dcterms:W3CDTF">2018-01-12T17:44:16Z</dcterms:modified>
</cp:coreProperties>
</file>