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hohimerwealthmanagement-my.sharepoint.com/personal/eknudsen_hohimerwealthmanagement_com/Documents/Documents/_WORK_PROJECTS/Q_REPORT_EXCEL/data/"/>
    </mc:Choice>
  </mc:AlternateContent>
  <xr:revisionPtr revIDLastSave="586" documentId="13_ncr:1_{35C52981-7DDD-4176-AA7E-E153F0BCE09C}" xr6:coauthVersionLast="47" xr6:coauthVersionMax="47" xr10:uidLastSave="{A6085FA9-D525-47CA-8E58-0AA22025AD26}"/>
  <bookViews>
    <workbookView xWindow="-120" yWindow="-120" windowWidth="29040" windowHeight="15720" tabRatio="928" activeTab="3" xr2:uid="{E7F7138F-C45B-43F5-B492-C951A2E0616E}"/>
  </bookViews>
  <sheets>
    <sheet name="total_recap" sheetId="31" r:id="rId1"/>
    <sheet name="growth_overview" sheetId="10" r:id="rId2"/>
    <sheet name="growth_positions" sheetId="21" r:id="rId3"/>
    <sheet name="growth_stats" sheetId="7" r:id="rId4"/>
    <sheet name="core_overview" sheetId="24" r:id="rId5"/>
    <sheet name="core_positions" sheetId="20" r:id="rId6"/>
    <sheet name="core_stats" sheetId="25" r:id="rId7"/>
    <sheet name="smid_overview" sheetId="27" r:id="rId8"/>
    <sheet name="smid_positions" sheetId="22" r:id="rId9"/>
    <sheet name="smid_stats" sheetId="26" r:id="rId10"/>
    <sheet name="alternatives_overview" sheetId="29" r:id="rId11"/>
    <sheet name="structured_notes_overview" sheetId="30" r:id="rId12"/>
  </sheets>
  <definedNames>
    <definedName name="Core_Metadata">core_overview!$B$7:$C$11</definedName>
    <definedName name="Core_Metric_Benchmark" localSheetId="10">Table48[Benchmark]</definedName>
    <definedName name="Core_Metric_Benchmark" localSheetId="11">Table48[Benchmark]</definedName>
    <definedName name="Core_Metric_Benchmark">Table48[Benchmark]</definedName>
    <definedName name="Core_Metric_Difference" localSheetId="10">Table48[Difference]</definedName>
    <definedName name="Core_Metric_Difference" localSheetId="11">Table48[Difference]</definedName>
    <definedName name="Core_Metric_Difference">Table48[Difference]</definedName>
    <definedName name="Core_Metric_Labels" localSheetId="10">Table48[Metric]</definedName>
    <definedName name="Core_Metric_Labels" localSheetId="11">Table48[Metric]</definedName>
    <definedName name="Core_Metric_Labels">Table48[Metric]</definedName>
    <definedName name="Core_Metric_Portfolio" localSheetId="10">Table48[Portfolio]</definedName>
    <definedName name="Core_Metric_Portfolio" localSheetId="11">Table48[Portfolio]</definedName>
    <definedName name="Core_Metric_Portfolio">Table48[Portfolio]</definedName>
    <definedName name="Core_RegionalAllocation" localSheetId="10">Table26[]</definedName>
    <definedName name="Core_RegionalAllocation" localSheetId="11">Table26[]</definedName>
    <definedName name="Core_RegionalAllocation">Table26[]</definedName>
    <definedName name="Core_Sector_Labels" localSheetId="10">Table510[Sector Name]</definedName>
    <definedName name="Core_Sector_Labels" localSheetId="11">Table510[Sector Name]</definedName>
    <definedName name="Core_Sector_Labels">Table510[Sector Name]</definedName>
    <definedName name="Core_Sector_Totals" localSheetId="10">Table510[New Total (%)]</definedName>
    <definedName name="Core_Sector_Totals" localSheetId="11">Table510[New Total (%)]</definedName>
    <definedName name="Core_Sector_Totals">Table510[New Total (%)]</definedName>
    <definedName name="Core_Top10" localSheetId="10">Table37[]</definedName>
    <definedName name="Core_Top10" localSheetId="11">Table37[]</definedName>
    <definedName name="Core_Top10">Table37[]</definedName>
    <definedName name="CorePositions_SecuritiesAdded">core_positions!$C$18</definedName>
    <definedName name="CorePositions_SecuritiesRemoved">core_positions!$C$20</definedName>
    <definedName name="Growth_Metadata" localSheetId="10">alternatives_overview!$B$7:$C$11</definedName>
    <definedName name="Growth_Metadata" localSheetId="11">structured_notes_overview!$B$7:$C$11</definedName>
    <definedName name="Growth_Metadata">growth_overview!$B$7:$C$11</definedName>
    <definedName name="Growth_Metric_Benchmark" localSheetId="10">Table4[Benchmark]</definedName>
    <definedName name="Growth_Metric_Benchmark" localSheetId="11">Table4[Benchmark]</definedName>
    <definedName name="Growth_Metric_Benchmark">Table4[Benchmark]</definedName>
    <definedName name="Growth_Metric_Difference" localSheetId="10">Table4[Difference]</definedName>
    <definedName name="Growth_Metric_Difference" localSheetId="11">Table4[Difference]</definedName>
    <definedName name="Growth_Metric_Difference">Table4[Difference]</definedName>
    <definedName name="Growth_Metric_Labels" localSheetId="10">Table4[Metric]</definedName>
    <definedName name="Growth_Metric_Labels" localSheetId="11">Table4[Metric]</definedName>
    <definedName name="Growth_Metric_Labels">Table4[Metric]</definedName>
    <definedName name="Growth_Metric_Portfolio" localSheetId="10">Table4[Portfolio]</definedName>
    <definedName name="Growth_Metric_Portfolio" localSheetId="11">Table4[Portfolio]</definedName>
    <definedName name="Growth_Metric_Portfolio">Table4[Portfolio]</definedName>
    <definedName name="Growth_RegionalAllocation" localSheetId="10">Table2[]</definedName>
    <definedName name="Growth_RegionalAllocation" localSheetId="11">Table2[]</definedName>
    <definedName name="Growth_RegionalAllocation">Table2[]</definedName>
    <definedName name="Growth_Sector_Labels" localSheetId="10">Table51012[Sector Name]</definedName>
    <definedName name="Growth_Sector_Labels" localSheetId="11">Table51012[Sector Name]</definedName>
    <definedName name="Growth_Sector_Labels">Table51012[Sector Name]</definedName>
    <definedName name="Growth_Sector_Totals" localSheetId="10">Table51012[New Total (%)]</definedName>
    <definedName name="Growth_Sector_Totals" localSheetId="11">Table51012[New Total (%)]</definedName>
    <definedName name="Growth_Sector_Totals">Table51012[New Total (%)]</definedName>
    <definedName name="Growth_Top10" localSheetId="10">Table3[]</definedName>
    <definedName name="Growth_Top10" localSheetId="11">Table3[]</definedName>
    <definedName name="Growth_Top10">Table3[]</definedName>
    <definedName name="GrowthPositions_SecuritiesAdded">growth_positions!$C$18</definedName>
    <definedName name="GrowthPositions_SecuritiesRemoved">growth_positions!$C$20</definedName>
    <definedName name="SMID_Commentary">smid_overview!$D$15</definedName>
    <definedName name="Structured_Notes_Comment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25" l="1"/>
  <c r="E22" i="25"/>
  <c r="E23" i="25"/>
  <c r="E24" i="25"/>
  <c r="E20" i="25"/>
  <c r="F5" i="20" l="1"/>
  <c r="F6" i="20"/>
  <c r="F7" i="20"/>
  <c r="F8" i="20"/>
  <c r="F9" i="20"/>
  <c r="F10" i="20"/>
  <c r="F11" i="20"/>
  <c r="G11" i="20" s="1"/>
  <c r="F12" i="20"/>
  <c r="F13" i="20"/>
  <c r="G13" i="20" s="1"/>
  <c r="F14" i="20"/>
  <c r="F15" i="20"/>
  <c r="E5" i="20"/>
  <c r="E6" i="20"/>
  <c r="E7" i="20"/>
  <c r="E8" i="20"/>
  <c r="E9" i="20"/>
  <c r="E10" i="20"/>
  <c r="E11" i="20"/>
  <c r="E12" i="20"/>
  <c r="E13" i="20"/>
  <c r="E14" i="20"/>
  <c r="E15" i="20"/>
  <c r="G5" i="22"/>
  <c r="F5" i="22"/>
  <c r="F6" i="22"/>
  <c r="F7" i="22"/>
  <c r="F8" i="22"/>
  <c r="F9" i="22"/>
  <c r="F10" i="22"/>
  <c r="F11" i="22"/>
  <c r="F12" i="22"/>
  <c r="F13" i="22"/>
  <c r="F14" i="22"/>
  <c r="F15" i="22"/>
  <c r="E5" i="22"/>
  <c r="E6" i="22"/>
  <c r="E7" i="22"/>
  <c r="E8" i="22"/>
  <c r="E9" i="22"/>
  <c r="E10" i="22"/>
  <c r="E11" i="22"/>
  <c r="E12" i="22"/>
  <c r="E13" i="22"/>
  <c r="E14" i="22"/>
  <c r="E15" i="22"/>
  <c r="F5" i="21"/>
  <c r="F6" i="21"/>
  <c r="F7" i="21"/>
  <c r="F8" i="21"/>
  <c r="F9" i="21"/>
  <c r="F10" i="21"/>
  <c r="F11" i="21"/>
  <c r="F12" i="21"/>
  <c r="F13" i="21"/>
  <c r="F14" i="21"/>
  <c r="F15" i="21"/>
  <c r="E5" i="21"/>
  <c r="E6" i="21"/>
  <c r="E7" i="21"/>
  <c r="E8" i="21"/>
  <c r="E9" i="21"/>
  <c r="E10" i="21"/>
  <c r="E11" i="21"/>
  <c r="E12" i="21"/>
  <c r="E13" i="21"/>
  <c r="E14" i="21"/>
  <c r="E15" i="21"/>
  <c r="C20" i="22" a="1"/>
  <c r="C20" i="22" s="1"/>
  <c r="C20" i="20" a="1"/>
  <c r="C20" i="20" s="1"/>
  <c r="C18" i="21" a="1"/>
  <c r="C18" i="21" s="1"/>
  <c r="D25" i="26"/>
  <c r="C25" i="26"/>
  <c r="D25" i="25"/>
  <c r="C25" i="25"/>
  <c r="D25" i="7"/>
  <c r="C25" i="7"/>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C18" i="22" a="1"/>
  <c r="C18" i="22" s="1"/>
  <c r="G12" i="22"/>
  <c r="G10" i="22"/>
  <c r="G9" i="22"/>
  <c r="G8" i="22"/>
  <c r="F16" i="22"/>
  <c r="G103" i="21"/>
  <c r="G102" i="21"/>
  <c r="G101" i="21"/>
  <c r="G100" i="21"/>
  <c r="G99" i="21"/>
  <c r="G98" i="21"/>
  <c r="G97" i="21"/>
  <c r="G96" i="21"/>
  <c r="G95" i="21"/>
  <c r="G94" i="21"/>
  <c r="G93" i="21"/>
  <c r="G92" i="21"/>
  <c r="G91" i="21"/>
  <c r="G90" i="21"/>
  <c r="G89" i="21"/>
  <c r="G88" i="21"/>
  <c r="G87" i="21"/>
  <c r="G86" i="21"/>
  <c r="G85" i="21"/>
  <c r="G84" i="21"/>
  <c r="G83" i="21"/>
  <c r="G82" i="21"/>
  <c r="G81" i="21"/>
  <c r="G80" i="21"/>
  <c r="G79" i="21"/>
  <c r="G78" i="21"/>
  <c r="G77" i="21"/>
  <c r="G76" i="21"/>
  <c r="G75" i="21"/>
  <c r="G74" i="21"/>
  <c r="G73" i="21"/>
  <c r="G72" i="21"/>
  <c r="G71" i="21"/>
  <c r="G70" i="21"/>
  <c r="G69" i="21"/>
  <c r="G68" i="21"/>
  <c r="G67" i="21"/>
  <c r="G66" i="21"/>
  <c r="G65" i="21"/>
  <c r="G64" i="21"/>
  <c r="G63" i="21"/>
  <c r="G62" i="21"/>
  <c r="G61" i="21"/>
  <c r="G60" i="21"/>
  <c r="G59" i="21"/>
  <c r="G58" i="21"/>
  <c r="G57" i="21"/>
  <c r="G56" i="21"/>
  <c r="G55" i="21"/>
  <c r="G54" i="21"/>
  <c r="G53" i="21"/>
  <c r="G52" i="21"/>
  <c r="G51" i="21"/>
  <c r="G50" i="21"/>
  <c r="G49" i="21"/>
  <c r="G48" i="21"/>
  <c r="G47" i="21"/>
  <c r="G46" i="21"/>
  <c r="G45" i="21"/>
  <c r="G44" i="21"/>
  <c r="G43" i="21"/>
  <c r="G42" i="21"/>
  <c r="G41" i="21"/>
  <c r="G40" i="21"/>
  <c r="G39" i="21"/>
  <c r="G38" i="21"/>
  <c r="G37" i="21"/>
  <c r="G36" i="21"/>
  <c r="G35" i="21"/>
  <c r="G34" i="21"/>
  <c r="G33" i="21"/>
  <c r="G32" i="21"/>
  <c r="G31" i="21"/>
  <c r="G30" i="21"/>
  <c r="G29" i="21"/>
  <c r="G28" i="21"/>
  <c r="G27" i="21"/>
  <c r="G26" i="21"/>
  <c r="G25" i="21"/>
  <c r="G24" i="21"/>
  <c r="G23" i="21"/>
  <c r="C20" i="21" a="1"/>
  <c r="C20" i="21" s="1"/>
  <c r="C18" i="20" a="1"/>
  <c r="C18" i="20" s="1"/>
  <c r="G10" i="20"/>
  <c r="G9" i="20"/>
  <c r="G8" i="20"/>
  <c r="G7" i="20"/>
  <c r="G6" i="20"/>
  <c r="G14" i="20" l="1"/>
  <c r="G15" i="20"/>
  <c r="G15" i="22"/>
  <c r="G13" i="22"/>
  <c r="G14" i="22"/>
  <c r="G9" i="21"/>
  <c r="G10" i="21"/>
  <c r="G12" i="21"/>
  <c r="G13" i="21"/>
  <c r="G7" i="21"/>
  <c r="G8" i="21"/>
  <c r="G6" i="22"/>
  <c r="G7" i="22"/>
  <c r="G11" i="22"/>
  <c r="E16" i="22"/>
  <c r="G16" i="22"/>
  <c r="G5" i="20"/>
  <c r="G12" i="20"/>
  <c r="F16" i="20"/>
  <c r="E16" i="20"/>
  <c r="G6" i="21"/>
  <c r="G14" i="21"/>
  <c r="G15" i="21"/>
  <c r="F16" i="21"/>
  <c r="G11" i="21"/>
  <c r="G5" i="21"/>
  <c r="E16" i="21"/>
  <c r="G16" i="20" l="1"/>
  <c r="G16" i="2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<sst xmlns="http://schemas.openxmlformats.org/spreadsheetml/2006/main" count="868" uniqueCount="448">
  <si>
    <t>BERRY GLOBAL GROUP INC</t>
  </si>
  <si>
    <t>SILGAN HOLDINGS INC</t>
  </si>
  <si>
    <t>ANI PHARMACEUTICALS INC</t>
  </si>
  <si>
    <t>LOUISIANA-PACIFIC CORP</t>
  </si>
  <si>
    <t>PALOMAR HOLDINGS INC</t>
  </si>
  <si>
    <t>OSI SYSTEMS INC</t>
  </si>
  <si>
    <t>CATALYST PHARMACEUTICALS INC</t>
  </si>
  <si>
    <t>ALKERMES PLC</t>
  </si>
  <si>
    <t>AMEDISYS INC</t>
  </si>
  <si>
    <t>MUELLER INDUSTRIES INC</t>
  </si>
  <si>
    <t>EXPEDIA GROUP INC</t>
  </si>
  <si>
    <t>ELECTRONIC ARTS INC</t>
  </si>
  <si>
    <t>SEMPRA</t>
  </si>
  <si>
    <t>NEWMONT CORP</t>
  </si>
  <si>
    <t>SCHLUMBERGER LTD</t>
  </si>
  <si>
    <t>AMERIPRISE FINANCIAL INC</t>
  </si>
  <si>
    <t>AMERICAN ELECTRIC POWER</t>
  </si>
  <si>
    <t>TARGET CORP</t>
  </si>
  <si>
    <t>BARCLAYS PLC</t>
  </si>
  <si>
    <t>PINTEREST INC- CLASS A</t>
  </si>
  <si>
    <t>MICROSOFT CORP</t>
  </si>
  <si>
    <t>NVIDIA CORP</t>
  </si>
  <si>
    <t>VISA INC-CLASS A SHARES</t>
  </si>
  <si>
    <t>SHERWIN-WILLIAMS CO/THE</t>
  </si>
  <si>
    <t>BERKSHIRE HATHAWAY INC-CL B</t>
  </si>
  <si>
    <t>AMERICAN EXPRESS CO</t>
  </si>
  <si>
    <t>VICI PROPERTIES INC</t>
  </si>
  <si>
    <t>CISCO SYSTEMS INC</t>
  </si>
  <si>
    <t>BAKER HUGHES CO</t>
  </si>
  <si>
    <t>NEXTERA ENERGY INC</t>
  </si>
  <si>
    <t>Name</t>
  </si>
  <si>
    <t>Weight (%)</t>
  </si>
  <si>
    <t>Classification</t>
  </si>
  <si>
    <t>Total</t>
  </si>
  <si>
    <t>Africa / Middle East</t>
  </si>
  <si>
    <t>Asia Pacific</t>
  </si>
  <si>
    <t>North America</t>
  </si>
  <si>
    <t>South &amp; Central America</t>
  </si>
  <si>
    <t>Western Europe</t>
  </si>
  <si>
    <t>GROWTH</t>
  </si>
  <si>
    <t>CORE</t>
  </si>
  <si>
    <t>Metric</t>
  </si>
  <si>
    <t>Portfolio</t>
  </si>
  <si>
    <t>Benchmark</t>
  </si>
  <si>
    <t>Difference</t>
  </si>
  <si>
    <t>Div Yld</t>
  </si>
  <si>
    <t>P/E</t>
  </si>
  <si>
    <t>P/CF</t>
  </si>
  <si>
    <t>P/B</t>
  </si>
  <si>
    <t>Debt/Equity</t>
  </si>
  <si>
    <t>Current Ratio</t>
  </si>
  <si>
    <t>ROE</t>
  </si>
  <si>
    <t>Market Value(%)</t>
  </si>
  <si>
    <t>Region</t>
  </si>
  <si>
    <t>Holdings</t>
  </si>
  <si>
    <t>TOTAL</t>
  </si>
  <si>
    <t>Rank</t>
  </si>
  <si>
    <t>Metadata</t>
  </si>
  <si>
    <t>Value</t>
  </si>
  <si>
    <t>As Of Date</t>
  </si>
  <si>
    <t>Currency</t>
  </si>
  <si>
    <t>USD</t>
  </si>
  <si>
    <t>DM INDEX</t>
  </si>
  <si>
    <t>GICS Sectors</t>
  </si>
  <si>
    <t>Blackrock</t>
  </si>
  <si>
    <t>Interactive Brokers</t>
  </si>
  <si>
    <t>Chubb</t>
  </si>
  <si>
    <t>Square</t>
  </si>
  <si>
    <t>Schwab</t>
  </si>
  <si>
    <t>United Health</t>
  </si>
  <si>
    <t>Bank of America</t>
  </si>
  <si>
    <t>Adobe</t>
  </si>
  <si>
    <t>Eli Lilly</t>
  </si>
  <si>
    <t>Salesforce</t>
  </si>
  <si>
    <t>Novo Nordisk</t>
  </si>
  <si>
    <t>Amdocs</t>
  </si>
  <si>
    <t>AstraZeneca</t>
  </si>
  <si>
    <t>Disney</t>
  </si>
  <si>
    <t>Toyota</t>
  </si>
  <si>
    <t>First Energy</t>
  </si>
  <si>
    <t>TJX</t>
  </si>
  <si>
    <t>Airbus</t>
  </si>
  <si>
    <t>Lululemon</t>
  </si>
  <si>
    <t>L3 Harris</t>
  </si>
  <si>
    <t>ASML</t>
  </si>
  <si>
    <t>Haliburton</t>
  </si>
  <si>
    <t>Advanced Micro</t>
  </si>
  <si>
    <t>Arista Networks</t>
  </si>
  <si>
    <t>Amphenol</t>
  </si>
  <si>
    <t>Intuit</t>
  </si>
  <si>
    <t>Motorola Solutions</t>
  </si>
  <si>
    <t>Synopsys</t>
  </si>
  <si>
    <t>Qualcomm</t>
  </si>
  <si>
    <t>Sea</t>
  </si>
  <si>
    <t>Live Nation</t>
  </si>
  <si>
    <t>Pinterest</t>
  </si>
  <si>
    <t>Sempra</t>
  </si>
  <si>
    <t>Steel Dynamics</t>
  </si>
  <si>
    <t>Vulcan Materials</t>
  </si>
  <si>
    <t>Uber</t>
  </si>
  <si>
    <t>Eaton</t>
  </si>
  <si>
    <t>WW Grainger</t>
  </si>
  <si>
    <t>AMETEK</t>
  </si>
  <si>
    <t>Vertiv</t>
  </si>
  <si>
    <t>Cheniere Energy</t>
  </si>
  <si>
    <t>Post Holdings</t>
  </si>
  <si>
    <t>Sector</t>
  </si>
  <si>
    <t>Old</t>
  </si>
  <si>
    <t>New</t>
  </si>
  <si>
    <t>apo</t>
  </si>
  <si>
    <t>axp</t>
  </si>
  <si>
    <t>brk/b</t>
  </si>
  <si>
    <t>ibkr</t>
  </si>
  <si>
    <t>msci</t>
  </si>
  <si>
    <t>owl</t>
  </si>
  <si>
    <t>pgr</t>
  </si>
  <si>
    <t>v</t>
  </si>
  <si>
    <t>snex</t>
  </si>
  <si>
    <t>xyz</t>
  </si>
  <si>
    <t>blk</t>
  </si>
  <si>
    <t>cb</t>
  </si>
  <si>
    <t>schw</t>
  </si>
  <si>
    <t>bac</t>
  </si>
  <si>
    <t>Ticker</t>
  </si>
  <si>
    <t>Apollo</t>
  </si>
  <si>
    <t>American Express</t>
  </si>
  <si>
    <t>Berkshire</t>
  </si>
  <si>
    <t>MSCI</t>
  </si>
  <si>
    <t>Blue Owl</t>
  </si>
  <si>
    <t>Progressive</t>
  </si>
  <si>
    <t>Visa</t>
  </si>
  <si>
    <t>StoneX</t>
  </si>
  <si>
    <t>Financials</t>
  </si>
  <si>
    <t>Healthcare</t>
  </si>
  <si>
    <t>amgn</t>
  </si>
  <si>
    <t>Amgen</t>
  </si>
  <si>
    <t>mrk</t>
  </si>
  <si>
    <t>Merck</t>
  </si>
  <si>
    <t>moh</t>
  </si>
  <si>
    <t>Molina</t>
  </si>
  <si>
    <t>rprx</t>
  </si>
  <si>
    <t>Royalty Pharma</t>
  </si>
  <si>
    <t>unh</t>
  </si>
  <si>
    <t>vrtx</t>
  </si>
  <si>
    <t>Vertex</t>
  </si>
  <si>
    <t>lly</t>
  </si>
  <si>
    <t>nvo</t>
  </si>
  <si>
    <t>azn</t>
  </si>
  <si>
    <t>Consumer Discretionary</t>
  </si>
  <si>
    <t>flut</t>
  </si>
  <si>
    <t>Flutter</t>
  </si>
  <si>
    <t>lvmuy</t>
  </si>
  <si>
    <t>LVMH</t>
  </si>
  <si>
    <t>meli</t>
  </si>
  <si>
    <t>Mercado</t>
  </si>
  <si>
    <t>amzn</t>
  </si>
  <si>
    <t>Amazon</t>
  </si>
  <si>
    <t>expe</t>
  </si>
  <si>
    <t>Expedia</t>
  </si>
  <si>
    <t>tm</t>
  </si>
  <si>
    <t>tjx</t>
  </si>
  <si>
    <t>lulu</t>
  </si>
  <si>
    <t>Real Estate</t>
  </si>
  <si>
    <t>vici</t>
  </si>
  <si>
    <t>VICI</t>
  </si>
  <si>
    <t>pld</t>
  </si>
  <si>
    <t>Prologis</t>
  </si>
  <si>
    <t>Technology</t>
  </si>
  <si>
    <t>adbe</t>
  </si>
  <si>
    <t>avgo</t>
  </si>
  <si>
    <t>Broadcom</t>
  </si>
  <si>
    <t>crm</t>
  </si>
  <si>
    <t>csco</t>
  </si>
  <si>
    <t>Cisco</t>
  </si>
  <si>
    <t>dox</t>
  </si>
  <si>
    <t>docu</t>
  </si>
  <si>
    <t>DocuSign</t>
  </si>
  <si>
    <t>asml</t>
  </si>
  <si>
    <t>lrcx</t>
  </si>
  <si>
    <t>Lam Research</t>
  </si>
  <si>
    <t>msft</t>
  </si>
  <si>
    <t>Microsoft</t>
  </si>
  <si>
    <t>nvda</t>
  </si>
  <si>
    <t>Nvidia</t>
  </si>
  <si>
    <t>panw</t>
  </si>
  <si>
    <t>Palo Alto</t>
  </si>
  <si>
    <t>amd</t>
  </si>
  <si>
    <t>anet</t>
  </si>
  <si>
    <t>aph</t>
  </si>
  <si>
    <t>intu</t>
  </si>
  <si>
    <t>msi</t>
  </si>
  <si>
    <t>snps</t>
  </si>
  <si>
    <t>qcom</t>
  </si>
  <si>
    <t>Communications</t>
  </si>
  <si>
    <t>googl</t>
  </si>
  <si>
    <t>Google</t>
  </si>
  <si>
    <t>dis</t>
  </si>
  <si>
    <t>nflx</t>
  </si>
  <si>
    <t>Netflix</t>
  </si>
  <si>
    <t>meta</t>
  </si>
  <si>
    <t>Meta</t>
  </si>
  <si>
    <t>se</t>
  </si>
  <si>
    <t>lyv</t>
  </si>
  <si>
    <t>pins</t>
  </si>
  <si>
    <t>Utilities</t>
  </si>
  <si>
    <t>fe</t>
  </si>
  <si>
    <t>nee</t>
  </si>
  <si>
    <t>NextEra</t>
  </si>
  <si>
    <t>sre</t>
  </si>
  <si>
    <t>Materials</t>
  </si>
  <si>
    <t>shw</t>
  </si>
  <si>
    <t>Sherwin Williams</t>
  </si>
  <si>
    <t>stld</t>
  </si>
  <si>
    <t>vmc</t>
  </si>
  <si>
    <t>Industrials</t>
  </si>
  <si>
    <t>cat</t>
  </si>
  <si>
    <t>Catepillar</t>
  </si>
  <si>
    <t>eadsy</t>
  </si>
  <si>
    <t>hon</t>
  </si>
  <si>
    <t>Honeywell</t>
  </si>
  <si>
    <t>lhx</t>
  </si>
  <si>
    <t>pcar</t>
  </si>
  <si>
    <t>Paccar</t>
  </si>
  <si>
    <t>uber</t>
  </si>
  <si>
    <t>etn</t>
  </si>
  <si>
    <t>gww</t>
  </si>
  <si>
    <t>ame</t>
  </si>
  <si>
    <t>vrt</t>
  </si>
  <si>
    <t>Energy</t>
  </si>
  <si>
    <t>bkr</t>
  </si>
  <si>
    <t>Baker Hughes</t>
  </si>
  <si>
    <t>hal</t>
  </si>
  <si>
    <t>lng</t>
  </si>
  <si>
    <t>Staples</t>
  </si>
  <si>
    <t>dg</t>
  </si>
  <si>
    <t>Dollar General</t>
  </si>
  <si>
    <t>mnst</t>
  </si>
  <si>
    <t>Monster</t>
  </si>
  <si>
    <t>stz</t>
  </si>
  <si>
    <t>Constellation</t>
  </si>
  <si>
    <t>post</t>
  </si>
  <si>
    <t>Categories</t>
  </si>
  <si>
    <t>Diff</t>
  </si>
  <si>
    <t xml:space="preserve">  </t>
  </si>
  <si>
    <t xml:space="preserve"> </t>
  </si>
  <si>
    <t>GROWTH POSITIONS</t>
  </si>
  <si>
    <t>CORE POSITIONS</t>
  </si>
  <si>
    <t>Securities Added:</t>
  </si>
  <si>
    <t>Securities Removed:</t>
  </si>
  <si>
    <t>SMID POSITIONS</t>
  </si>
  <si>
    <t>amp</t>
  </si>
  <si>
    <t>Ameriprise</t>
  </si>
  <si>
    <t>cof</t>
  </si>
  <si>
    <t>Capital One</t>
  </si>
  <si>
    <t>barc</t>
  </si>
  <si>
    <t>Barclays</t>
  </si>
  <si>
    <t>trow</t>
  </si>
  <si>
    <t>T Rowe Price</t>
  </si>
  <si>
    <t>jpm</t>
  </si>
  <si>
    <t>JP Morgan</t>
  </si>
  <si>
    <t>ms</t>
  </si>
  <si>
    <t>Morgan Stanley</t>
  </si>
  <si>
    <t>c</t>
  </si>
  <si>
    <t>Citigroup</t>
  </si>
  <si>
    <t>bn cn</t>
  </si>
  <si>
    <t>Brookfield</t>
  </si>
  <si>
    <t>pypl</t>
  </si>
  <si>
    <t>PayPal</t>
  </si>
  <si>
    <t>syf</t>
  </si>
  <si>
    <t>Synchrony Financial</t>
  </si>
  <si>
    <t>bmy</t>
  </si>
  <si>
    <t>Bristol Myers</t>
  </si>
  <si>
    <t>jnj</t>
  </si>
  <si>
    <t>JNJ</t>
  </si>
  <si>
    <t>nbix</t>
  </si>
  <si>
    <t>Neurocrine</t>
  </si>
  <si>
    <t>cnc</t>
  </si>
  <si>
    <t>Centene</t>
  </si>
  <si>
    <t>incy</t>
  </si>
  <si>
    <t>Incyte</t>
  </si>
  <si>
    <t>uthr</t>
  </si>
  <si>
    <t>United Thera</t>
  </si>
  <si>
    <t>gm</t>
  </si>
  <si>
    <t>General Motors</t>
  </si>
  <si>
    <t>baba</t>
  </si>
  <si>
    <t>Alibaba</t>
  </si>
  <si>
    <t>ams sa</t>
  </si>
  <si>
    <t>Amadeus IT</t>
  </si>
  <si>
    <t>ebay</t>
  </si>
  <si>
    <t>eBay</t>
  </si>
  <si>
    <t>are</t>
  </si>
  <si>
    <t>Alexandria</t>
  </si>
  <si>
    <t>amat</t>
  </si>
  <si>
    <t>Applied Mat.</t>
  </si>
  <si>
    <t>chkp</t>
  </si>
  <si>
    <t>Check Point</t>
  </si>
  <si>
    <t>dell</t>
  </si>
  <si>
    <t>Dell</t>
  </si>
  <si>
    <t>fi</t>
  </si>
  <si>
    <t>Fiserv</t>
  </si>
  <si>
    <t>hpe</t>
  </si>
  <si>
    <t>HP Enterprise</t>
  </si>
  <si>
    <t>it</t>
  </si>
  <si>
    <t>Gartner</t>
  </si>
  <si>
    <t>mu</t>
  </si>
  <si>
    <t>Micron</t>
  </si>
  <si>
    <t>Arista</t>
  </si>
  <si>
    <t>Lam</t>
  </si>
  <si>
    <t>orcl</t>
  </si>
  <si>
    <t>Oracle</t>
  </si>
  <si>
    <t>ntap</t>
  </si>
  <si>
    <t>NetApp</t>
  </si>
  <si>
    <t>vrsn</t>
  </si>
  <si>
    <t>Verisign</t>
  </si>
  <si>
    <t>zm</t>
  </si>
  <si>
    <t>Zoom</t>
  </si>
  <si>
    <t>ea</t>
  </si>
  <si>
    <t>Electronic</t>
  </si>
  <si>
    <t>aep</t>
  </si>
  <si>
    <t>AEP</t>
  </si>
  <si>
    <t>cnq</t>
  </si>
  <si>
    <t>Canadian NR</t>
  </si>
  <si>
    <t>nem</t>
  </si>
  <si>
    <t>Newmont</t>
  </si>
  <si>
    <t>rio</t>
  </si>
  <si>
    <t>Rio Tinto</t>
  </si>
  <si>
    <t>cnhi</t>
  </si>
  <si>
    <t>CNH</t>
  </si>
  <si>
    <t>cni</t>
  </si>
  <si>
    <t>Canadian National Railway</t>
  </si>
  <si>
    <t>emr</t>
  </si>
  <si>
    <t>Emerson</t>
  </si>
  <si>
    <t>lmt</t>
  </si>
  <si>
    <t>Lockheed</t>
  </si>
  <si>
    <t>noc</t>
  </si>
  <si>
    <t>Northrup</t>
  </si>
  <si>
    <t>rtx</t>
  </si>
  <si>
    <t>RTX</t>
  </si>
  <si>
    <t>adp</t>
  </si>
  <si>
    <t>ADP</t>
  </si>
  <si>
    <t>hsy</t>
  </si>
  <si>
    <t>Hershey</t>
  </si>
  <si>
    <t>nsrgy</t>
  </si>
  <si>
    <t>Nestle</t>
  </si>
  <si>
    <t>ul</t>
  </si>
  <si>
    <t>Unilever</t>
  </si>
  <si>
    <t>pep</t>
  </si>
  <si>
    <t>Pepsi</t>
  </si>
  <si>
    <t>tgt</t>
  </si>
  <si>
    <t>Target</t>
  </si>
  <si>
    <t>Halliburton</t>
  </si>
  <si>
    <t>slb</t>
  </si>
  <si>
    <t>Schlumberger</t>
  </si>
  <si>
    <t>xom</t>
  </si>
  <si>
    <t>Exxon</t>
  </si>
  <si>
    <t>Pricing Date</t>
  </si>
  <si>
    <t>Bank</t>
  </si>
  <si>
    <t>Short Name</t>
  </si>
  <si>
    <t>GICS Sector</t>
  </si>
  <si>
    <t>Coupon</t>
  </si>
  <si>
    <t>Friday April 18, 2025</t>
  </si>
  <si>
    <t>UBS</t>
  </si>
  <si>
    <t>EXPE US</t>
  </si>
  <si>
    <t>EXPEDIA GROUP IN</t>
  </si>
  <si>
    <t>Tuesday May 6, 2025</t>
  </si>
  <si>
    <t>JPM</t>
  </si>
  <si>
    <t>CVS US</t>
  </si>
  <si>
    <t>CVS HEALTH CORP</t>
  </si>
  <si>
    <t>Health Care</t>
  </si>
  <si>
    <t>Saturday September 6, 2025</t>
  </si>
  <si>
    <t>DG US</t>
  </si>
  <si>
    <t>DOLLAR GENERAL C</t>
  </si>
  <si>
    <t>Consumer Staples</t>
  </si>
  <si>
    <t>Saturday October 25, 2025</t>
  </si>
  <si>
    <t>HAL US</t>
  </si>
  <si>
    <t>HALLIBURTON CO</t>
  </si>
  <si>
    <t>Friday December 5, 2025</t>
  </si>
  <si>
    <t>Credit Agricole</t>
  </si>
  <si>
    <t>PINS US</t>
  </si>
  <si>
    <t>PINTEREST INC -A</t>
  </si>
  <si>
    <t>Communication Services</t>
  </si>
  <si>
    <t>Wednesday December 17, 2025</t>
  </si>
  <si>
    <t>MRK US</t>
  </si>
  <si>
    <t>MERCK &amp; CO</t>
  </si>
  <si>
    <t>Friday January 9, 2026</t>
  </si>
  <si>
    <t>BNP</t>
  </si>
  <si>
    <t>LYFT US</t>
  </si>
  <si>
    <t>LYFT INC-A</t>
  </si>
  <si>
    <t>Soc Gen</t>
  </si>
  <si>
    <t>Friday February 13, 2026</t>
  </si>
  <si>
    <t>AES US</t>
  </si>
  <si>
    <t>AES CORP</t>
  </si>
  <si>
    <t>Thursday March 19, 2026</t>
  </si>
  <si>
    <t>TGT US</t>
  </si>
  <si>
    <t>Regional Allocation</t>
  </si>
  <si>
    <t>Metrics</t>
  </si>
  <si>
    <t>Top 10 Holdings</t>
  </si>
  <si>
    <t>GROWTH MODEL - STATS</t>
  </si>
  <si>
    <t>Data as of:</t>
  </si>
  <si>
    <t>Last Updated</t>
  </si>
  <si>
    <t>Growth - Commentary</t>
  </si>
  <si>
    <t>AUTO-CALC, NO EDIT</t>
  </si>
  <si>
    <t>USER INPUT, YES EDIT</t>
  </si>
  <si>
    <t>CORE - Commentary</t>
  </si>
  <si>
    <t>CORE MODEL - STATS</t>
  </si>
  <si>
    <t>SMID - Commentary</t>
  </si>
  <si>
    <t>STRUCTURED NOTES</t>
  </si>
  <si>
    <t>Core Model</t>
  </si>
  <si>
    <t>Growth Model</t>
  </si>
  <si>
    <t>SMID MODEL</t>
  </si>
  <si>
    <t>Data as of</t>
  </si>
  <si>
    <t>SMID MODEL - STATS</t>
  </si>
  <si>
    <t xml:space="preserve">The Growth Model seeks to generate attractive, risk-adjusted total returns through a combination of capital appreciation and dividend income. The model invests in equity securities diversified by sector, geography, and market capitalization. Security selection and portfolio construction are driven by a fundamental, bottom-up investment process. The Growth Model maintains a style bias toward securities with higher growth rates or superior quality metrics relative to their sector or the broader market.
The Growth Model uses the MSCI World Index as a performance and risk management benchmark. This index measures the performance of more than 1,500 large- and mid-cap companies in 23 developed countries, capturing approximately 85% of the free float-adjusted market capitalization in each country. The index is market cap weighted, and its country and sector allocations evolve over time in response to differences in market performance and capital markets activity.
Risk management plays a key role in portfolio construction and monitoring. Exposures across geography, sector, style factor, and market cap are monitored to ensure they remain within our risk tolerance guidelines. All investments involve risk, including possible loss of principal. Economic topics that could negatively impact returns include weak growth, rising interest rates, and high inflation. Investments in foreign securities involve additional risks, such as currency fluctuations, as well as economic and political uncertainty. Investments in small and/or newer companies are subject to further risks, as these securities can be especially volatile in the short term.
</t>
  </si>
  <si>
    <t>CALCULATION</t>
  </si>
  <si>
    <t>USER INPUT</t>
  </si>
  <si>
    <t>✅ Editable</t>
  </si>
  <si>
    <t>🔒 Calculations</t>
  </si>
  <si>
    <t xml:space="preserve">The Small Cap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Small Cap Model has a style bias to securities that have lower valuations or higher quality metrics relative to their sector or the broader market. 
The Small Cap Model uses the Russell 2000 as a performance and risk management benchmark.  The Russell 2000 of the smallest 2000 companies in the Russell 3000 Index.  This index is market cap weighted and its individual company and sector weightings change over time.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   </t>
  </si>
  <si>
    <t>The Core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Core Model has a style bias to securities that have lower valuations relative to their sector or the broader market.
The Core Model uses the MSCI World Index as a performance and risk management benchmark.  The index measures the performance of over 1,500 large and midcap companies in 23 developed countries.  It captures approximately 85% of the free float-adjusted market cap of each country in the index.  This index is market cap weighted and its country and sector weightings change over time because of the differences in performance of each country’s equity market and capital markets activity.
Risk management plays a key role in portfolio construction and monitoring.  Exposures to geography, sector, style factor and market cap are monitored to ensure they are within our risk tolerance guidelines.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t>
  </si>
  <si>
    <t>Sector Name</t>
  </si>
  <si>
    <t>ALTERNATIVES</t>
  </si>
  <si>
    <t>Alternatives Model</t>
  </si>
  <si>
    <t>Alternatives - Commentary</t>
  </si>
  <si>
    <t>STRUCTURED NOTES - Commentary</t>
  </si>
  <si>
    <t>Structured Notes Model</t>
  </si>
  <si>
    <t>Old Total (%)</t>
  </si>
  <si>
    <t>New Total (%)</t>
  </si>
  <si>
    <t>Diff (%)</t>
  </si>
  <si>
    <t>Nuveen CLO Issuance Fund LP</t>
  </si>
  <si>
    <t>The US Affordable Housing Fund</t>
  </si>
  <si>
    <t>Beacon 2 Fund</t>
  </si>
  <si>
    <t>Performance results for the first quarter have not been released, so these comments refer to the fourth quarter of 2024. Fixed income securities performed poorly during the period with the US Aggregate Index declining 4.3% as the US 10-year Treasury yield rose from 3.79% to 4.57%. The Nuveen CLO Issuance Fund delivered a total return of 0.98% during the quarter, comprised of a 6.41% distribution offset by a 5.43% price decline. The fund continues to meet our expectations with a 13.8% net IRR since its inception as 12/31/25.</t>
  </si>
  <si>
    <t>We continue to work with our partner Skyline to lower the cost of the homes that will be delivered to the River Ranch project. Our goal is to deliver homes that are very price competitive to both new and existing homes in the area. While an economic downturn could reduce the demand for new homes, we believe there will continue to be adequate demand in Oroville given the supply-constrained market.</t>
  </si>
  <si>
    <t>The fund is completing the change of the general partner to Usonia Partners, LLC. We will be receiving the year end audit later this month. Given the rise in interest rates and cap rates since we invested in the fund, we are anticipating a decline in the fund’s value in the near term. But we expect these values to recover due to the high quality of these assets and the strong demand for affordable housing.</t>
  </si>
  <si>
    <t>Our structured note program continues to grow and there were 10 notes outstanding at the end of the quarter. The specific notes are detailed below. We believe these notes offer an attractive risk/reward relationship given their relatively high yields and short maturities. The chart below shows the notes that were outstanding as of March 31, 2025. Please contact your Advisor if you would like to receive additional information on any of the notes.</t>
  </si>
  <si>
    <t>Quarter</t>
  </si>
  <si>
    <t>Year</t>
  </si>
  <si>
    <t>Captial Markets Recap</t>
  </si>
  <si>
    <t>Disclaimer</t>
  </si>
  <si>
    <t>This Quarterly Investment Report is for informational purposes only and is not investment advice or a solicitation. Information is from sources believed reliable but not guaranteed. Investing involves risk; past performance does not guarantee future results. Holdings and statistics shown are illustrative, subject to change, and may not reflect all client portfolios. Consult your Hohimer Wealth Management advisor for personalized guidance. Market context references may utilize indices including: Bonds (US Aggregate, iShares iBoxx), Equities (S&amp;P 500®, MSCI World, Russell 2000®), Commodities (Bloomberg Commodity). Indices are unmanaged and cannot be invested in directly. Hohimer Wealth Management is a Registered Investment Adviser. © 2025 Hohimer Wealth Management.</t>
  </si>
  <si>
    <t>Sales Gr</t>
  </si>
  <si>
    <t>Market Value (%)</t>
  </si>
  <si>
    <t>-</t>
  </si>
  <si>
    <t>Fund</t>
  </si>
  <si>
    <t>Commentary</t>
  </si>
  <si>
    <t>Russell 2000</t>
  </si>
  <si>
    <t>The capital markets experienced a significant amount of volatility during the past quarter.  Fixed income performed well with high grade and high yield bonds delivering total returns of 2.7% and 1.2%, respectively.   Equities saw broad based declines with the S&amp;P 500, MSCI World, and Russell 2000 experiencing declines of 4.3%, 3.0%, and 9.5%, respectively.  Commodities saw a strong gain of 7.7% though most of this was lost in the period following the end of the quarter.  We have been positioning for higher levels of volatility in the markets and will be looking to take advantage of the opportunities that present themselves.</t>
  </si>
  <si>
    <t>Benchmark 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</si>
</sst>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numFmt numFmtId="166" formatCode="0.000000000"/>
  </numFmts>
  <fonts count="26" x14ac:knownFonts="1">
    <font>
      <sz val="11"/>
      <color theme="1"/>
      <name val="Aptos Narrow"/>
      <family val="2"/>
      <scheme val="minor"/>
    </font>
    <font>
      <sz val="10"/>
      <name val="Calibri"/>
      <family val="2"/>
    </font>
    <font>
      <sz val="10"/>
      <color theme="1"/>
      <name val="Calibri"/>
      <family val="2"/>
    </font>
    <font>
      <sz val="10"/>
      <color theme="0"/>
      <name val="Calibri"/>
      <family val="2"/>
    </font>
    <font>
      <b/>
      <u/>
      <sz val="10"/>
      <color theme="2" tint="-0.249977111117893"/>
      <name val="Calibri"/>
      <family val="2"/>
    </font>
    <font>
      <sz val="10"/>
      <color theme="2" tint="-0.249977111117893"/>
      <name val="Calibri"/>
      <family val="2"/>
    </font>
    <font>
      <b/>
      <sz val="10"/>
      <color theme="0"/>
      <name val="Calibri"/>
      <family val="2"/>
    </font>
    <font>
      <b/>
      <sz val="12"/>
      <color theme="0"/>
      <name val="Calibri"/>
      <family val="2"/>
    </font>
    <font>
      <sz val="8"/>
      <color theme="0" tint="-0.499984740745262"/>
      <name val="Calibri"/>
      <family val="2"/>
    </font>
    <font>
      <sz val="10"/>
      <color theme="0" tint="-0.499984740745262"/>
      <name val="Calibri"/>
      <family val="2"/>
    </font>
    <font>
      <b/>
      <sz val="10"/>
      <color theme="0" tint="-0.499984740745262"/>
      <name val="Calibri"/>
      <family val="2"/>
    </font>
    <font>
      <sz val="10"/>
      <color theme="1" tint="0.499984740745262"/>
      <name val="Calibri"/>
      <family val="2"/>
    </font>
    <font>
      <sz val="9"/>
      <color theme="1"/>
      <name val="Calibri"/>
      <family val="2"/>
    </font>
    <font>
      <b/>
      <sz val="11"/>
      <name val="Calibri"/>
      <family val="2"/>
    </font>
    <font>
      <b/>
      <sz val="12"/>
      <name val="Calibri"/>
      <family val="2"/>
    </font>
    <font>
      <b/>
      <sz val="11"/>
      <color theme="0"/>
      <name val="Calibri"/>
      <family val="2"/>
    </font>
    <font>
      <b/>
      <sz val="14"/>
      <color theme="0"/>
      <name val="Calibri"/>
      <family val="2"/>
    </font>
    <font>
      <b/>
      <sz val="16"/>
      <color theme="0"/>
      <name val="Calibri"/>
      <family val="2"/>
    </font>
    <font>
      <b/>
      <sz val="18"/>
      <color theme="0"/>
      <name val="Calibri"/>
      <family val="2"/>
    </font>
    <font>
      <b/>
      <sz val="12"/>
      <color rgb="FF3C4A49"/>
      <name val="Calibri"/>
      <family val="2"/>
    </font>
    <font>
      <sz val="12"/>
      <color theme="1"/>
      <name val="Calibri"/>
      <family val="2"/>
    </font>
    <font>
      <sz val="11"/>
      <color theme="1"/>
      <name val="Calibri"/>
      <family val="2"/>
    </font>
    <font>
      <b/>
      <i/>
      <sz val="11"/>
      <name val="Calibri"/>
      <family val="2"/>
    </font>
    <font>
      <b/>
      <sz val="11"/>
      <color theme="1"/>
      <name val="Calibri"/>
      <family val="2"/>
    </font>
    <font>
      <sz val="11"/>
      <name val="Calibri"/>
      <family val="2"/>
    </font>
    <font>
      <b/>
      <sz val="10"/>
      <color theme="1"/>
      <name val="Calibri"/>
      <family val="2"/>
    </font>
  </fonts>
  <fills count="3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rgb="FFE4F0E6"/>
        <bgColor indexed="64"/>
      </patternFill>
    </fill>
    <fill>
      <patternFill patternType="solid">
        <fgColor rgb="FF51915C"/>
        <bgColor indexed="64"/>
      </patternFill>
    </fill>
    <fill>
      <patternFill patternType="solid">
        <fgColor rgb="FF3C4A49"/>
        <bgColor indexed="64"/>
      </patternFill>
    </fill>
    <fill>
      <patternFill patternType="solid">
        <fgColor theme="5"/>
        <bgColor indexed="64"/>
      </patternFill>
    </fill>
    <fill>
      <patternFill patternType="solid">
        <fgColor theme="8"/>
        <bgColor indexed="64"/>
      </patternFill>
    </fill>
    <fill>
      <patternFill patternType="lightUp">
        <fgColor theme="5" tint="0.79998168889431442"/>
        <bgColor indexed="65"/>
      </patternFill>
    </fill>
    <fill>
      <patternFill patternType="lightUp">
        <fgColor theme="5" tint="0.79998168889431442"/>
        <bgColor theme="0"/>
      </patternFill>
    </fill>
    <fill>
      <patternFill patternType="solid">
        <fgColor theme="5"/>
        <bgColor theme="5" tint="0.79995117038483843"/>
      </patternFill>
    </fill>
    <fill>
      <patternFill patternType="solid">
        <fgColor indexed="65"/>
        <bgColor theme="5" tint="0.79995117038483843"/>
      </patternFill>
    </fill>
    <fill>
      <patternFill patternType="darkUp">
        <fgColor theme="6" tint="0.79998168889431442"/>
        <bgColor indexed="65"/>
      </patternFill>
    </fill>
    <fill>
      <patternFill patternType="darkUp">
        <fgColor theme="6" tint="0.79998168889431442"/>
        <bgColor theme="0"/>
      </patternFill>
    </fill>
    <fill>
      <patternFill patternType="solid">
        <fgColor rgb="FF51915C"/>
        <bgColor theme="6" tint="0.79995117038483843"/>
      </patternFill>
    </fill>
    <fill>
      <patternFill patternType="solid">
        <fgColor indexed="65"/>
        <bgColor theme="6" tint="0.79995117038483843"/>
      </patternFill>
    </fill>
    <fill>
      <patternFill patternType="lightUp">
        <fgColor theme="8" tint="0.59996337778862885"/>
        <bgColor indexed="65"/>
      </patternFill>
    </fill>
    <fill>
      <patternFill patternType="lightUp">
        <fgColor theme="8" tint="0.59996337778862885"/>
        <bgColor theme="0"/>
      </patternFill>
    </fill>
    <fill>
      <patternFill patternType="solid">
        <fgColor theme="6" tint="0.79998168889431442"/>
        <bgColor theme="6" tint="0.79995117038483843"/>
      </patternFill>
    </fill>
    <fill>
      <patternFill patternType="solid">
        <fgColor theme="6" tint="0.79998168889431442"/>
        <bgColor indexed="64"/>
      </patternFill>
    </fill>
    <fill>
      <patternFill patternType="solid">
        <fgColor theme="5" tint="0.79998168889431442"/>
        <bgColor theme="6" tint="0.79995117038483843"/>
      </patternFill>
    </fill>
    <fill>
      <patternFill patternType="solid">
        <fgColor theme="8" tint="0.79998168889431442"/>
        <bgColor theme="8" tint="0.59996337778862885"/>
      </patternFill>
    </fill>
    <fill>
      <patternFill patternType="solid">
        <fgColor theme="2"/>
        <bgColor indexed="64"/>
      </patternFill>
    </fill>
    <fill>
      <patternFill patternType="solid">
        <fgColor rgb="FFFFFFCC"/>
        <bgColor indexed="64"/>
      </patternFill>
    </fill>
    <fill>
      <patternFill patternType="solid">
        <fgColor theme="0"/>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499984740745262"/>
        <bgColor indexed="64"/>
      </patternFill>
    </fill>
    <fill>
      <patternFill patternType="solid">
        <fgColor theme="7"/>
        <bgColor indexed="64"/>
      </patternFill>
    </fill>
    <fill>
      <patternFill patternType="solid">
        <fgColor theme="2" tint="-9.9978637043366805E-2"/>
        <bgColor indexed="64"/>
      </patternFill>
    </fill>
  </fills>
  <borders count="23">
    <border>
      <left/>
      <right/>
      <top/>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top style="thin">
        <color auto="1"/>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top style="thin">
        <color theme="2" tint="-0.499984740745262"/>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theme="2" tint="-0.499984740745262"/>
      </bottom>
      <diagonal/>
    </border>
    <border>
      <left/>
      <right/>
      <top/>
      <bottom style="thin">
        <color rgb="FF000000"/>
      </bottom>
      <diagonal/>
    </border>
  </borders>
  <cellStyleXfs count="1">
    <xf numFmtId="0" fontId="0" fillId="0" borderId="0"/>
  </cellStyleXfs>
  <cellXfs count="221">
    <xf numFmtId="0" fontId="0" fillId="0" borderId="0" xfId="0"/>
    <xf numFmtId="0" fontId="1" fillId="0" borderId="0" xfId="0" applyFont="1"/>
    <xf numFmtId="0" fontId="2" fillId="0" borderId="0" xfId="0" applyFont="1"/>
    <xf numFmtId="0" fontId="2" fillId="0" borderId="0" xfId="0" applyFont="1" applyAlignment="1">
      <alignment horizontal="left" wrapText="1"/>
    </xf>
    <xf numFmtId="0" fontId="3" fillId="5" borderId="0" xfId="0" applyFont="1" applyFill="1"/>
    <xf numFmtId="0" fontId="3" fillId="0" borderId="0" xfId="0" applyFont="1"/>
    <xf numFmtId="0" fontId="3" fillId="0" borderId="0" xfId="0" applyFont="1" applyAlignment="1">
      <alignment horizontal="center"/>
    </xf>
    <xf numFmtId="0" fontId="9" fillId="0" borderId="0" xfId="0" applyFont="1"/>
    <xf numFmtId="0" fontId="4" fillId="0" borderId="2" xfId="0" applyFont="1" applyBorder="1"/>
    <xf numFmtId="10" fontId="9" fillId="0" borderId="0" xfId="0" applyNumberFormat="1" applyFont="1"/>
    <xf numFmtId="0" fontId="5" fillId="0" borderId="3" xfId="0" applyFont="1" applyBorder="1" applyProtection="1">
      <protection locked="0"/>
    </xf>
    <xf numFmtId="0" fontId="5" fillId="0" borderId="4" xfId="0" applyFont="1" applyBorder="1" applyProtection="1">
      <protection locked="0"/>
    </xf>
    <xf numFmtId="0" fontId="5" fillId="0" borderId="0" xfId="0" applyFont="1"/>
    <xf numFmtId="0" fontId="9" fillId="0" borderId="5" xfId="0" applyFont="1" applyBorder="1" applyAlignment="1">
      <alignment horizontal="center" vertical="center"/>
    </xf>
    <xf numFmtId="0" fontId="9" fillId="0" borderId="0" xfId="0" applyFont="1" applyAlignment="1">
      <alignment vertical="center" wrapText="1"/>
    </xf>
    <xf numFmtId="0" fontId="9" fillId="0" borderId="0" xfId="0" applyFont="1" applyAlignment="1">
      <alignment horizontal="right" vertical="center" indent="1"/>
    </xf>
    <xf numFmtId="0" fontId="9" fillId="0" borderId="0" xfId="0" applyFont="1" applyAlignment="1">
      <alignment horizontal="left" wrapText="1"/>
    </xf>
    <xf numFmtId="0" fontId="11" fillId="0" borderId="0" xfId="0" applyFont="1"/>
    <xf numFmtId="10" fontId="11" fillId="0" borderId="0" xfId="0" applyNumberFormat="1" applyFont="1"/>
    <xf numFmtId="0" fontId="6" fillId="0" borderId="0" xfId="0" applyFont="1" applyProtection="1">
      <protection locked="0"/>
    </xf>
    <xf numFmtId="10" fontId="6" fillId="0" borderId="0" xfId="0" applyNumberFormat="1" applyFont="1" applyProtection="1">
      <protection locked="0"/>
    </xf>
    <xf numFmtId="0" fontId="2" fillId="0" borderId="0" xfId="0" applyFont="1" applyProtection="1">
      <protection locked="0"/>
    </xf>
    <xf numFmtId="10" fontId="2" fillId="0" borderId="0" xfId="0" applyNumberFormat="1" applyFont="1" applyProtection="1">
      <protection locked="0"/>
    </xf>
    <xf numFmtId="0" fontId="2" fillId="4" borderId="0" xfId="0" applyFont="1" applyFill="1" applyProtection="1">
      <protection locked="0"/>
    </xf>
    <xf numFmtId="10" fontId="2" fillId="4" borderId="0" xfId="0" applyNumberFormat="1" applyFont="1" applyFill="1" applyProtection="1">
      <protection locked="0"/>
    </xf>
    <xf numFmtId="10" fontId="2" fillId="0" borderId="0" xfId="0" applyNumberFormat="1" applyFont="1"/>
    <xf numFmtId="0" fontId="7" fillId="5" borderId="0" xfId="0" applyFont="1" applyFill="1"/>
    <xf numFmtId="0" fontId="7" fillId="6" borderId="0" xfId="0" applyFont="1" applyFill="1"/>
    <xf numFmtId="0" fontId="3" fillId="6" borderId="0" xfId="0" applyFont="1" applyFill="1"/>
    <xf numFmtId="0" fontId="12" fillId="0" borderId="0" xfId="0" applyFont="1" applyProtection="1">
      <protection locked="0"/>
    </xf>
    <xf numFmtId="0" fontId="12" fillId="0" borderId="0" xfId="0" applyFont="1" applyAlignment="1" applyProtection="1">
      <alignment horizontal="left"/>
      <protection locked="0"/>
    </xf>
    <xf numFmtId="10" fontId="12" fillId="0" borderId="0" xfId="0" applyNumberFormat="1" applyFont="1" applyAlignment="1" applyProtection="1">
      <alignment horizontal="right"/>
      <protection locked="0"/>
    </xf>
    <xf numFmtId="0" fontId="2" fillId="0" borderId="0" xfId="0" applyFont="1" applyAlignment="1">
      <alignment horizontal="right"/>
    </xf>
    <xf numFmtId="0" fontId="2" fillId="0" borderId="0" xfId="0" applyFont="1" applyAlignment="1">
      <alignment vertical="center"/>
    </xf>
    <xf numFmtId="0" fontId="2" fillId="0" borderId="0" xfId="0" applyFont="1" applyAlignment="1">
      <alignment horizontal="right" vertical="center"/>
    </xf>
    <xf numFmtId="0" fontId="1" fillId="7" borderId="0" xfId="0" applyFont="1" applyFill="1"/>
    <xf numFmtId="0" fontId="1" fillId="7" borderId="0" xfId="0" applyFont="1" applyFill="1" applyAlignment="1">
      <alignment horizontal="right"/>
    </xf>
    <xf numFmtId="0" fontId="6" fillId="0" borderId="0" xfId="0" applyFont="1" applyAlignment="1">
      <alignment vertical="center"/>
    </xf>
    <xf numFmtId="0" fontId="1" fillId="7" borderId="0" xfId="0" applyFont="1" applyFill="1" applyAlignment="1">
      <alignment vertical="center"/>
    </xf>
    <xf numFmtId="0" fontId="1" fillId="7" borderId="0" xfId="0" applyFont="1" applyFill="1" applyAlignment="1">
      <alignment horizontal="right" vertical="center"/>
    </xf>
    <xf numFmtId="0" fontId="1" fillId="0" borderId="0" xfId="0" applyFont="1" applyAlignment="1">
      <alignment vertical="center"/>
    </xf>
    <xf numFmtId="0" fontId="1" fillId="0" borderId="0" xfId="0" applyFont="1" applyAlignment="1">
      <alignment horizontal="right"/>
    </xf>
    <xf numFmtId="0" fontId="1" fillId="0" borderId="14" xfId="0" applyFont="1" applyBorder="1" applyAlignment="1" applyProtection="1">
      <alignment vertical="center"/>
      <protection locked="0"/>
    </xf>
    <xf numFmtId="0" fontId="1" fillId="0" borderId="15" xfId="0" applyFont="1" applyBorder="1" applyAlignment="1" applyProtection="1">
      <alignment vertical="center"/>
      <protection locked="0"/>
    </xf>
    <xf numFmtId="0" fontId="1" fillId="0" borderId="16" xfId="0" applyFont="1" applyBorder="1" applyAlignment="1" applyProtection="1">
      <alignment vertical="center"/>
      <protection locked="0"/>
    </xf>
    <xf numFmtId="0" fontId="6" fillId="0" borderId="0" xfId="0" applyFont="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6" fillId="0" borderId="0" xfId="0" applyFont="1" applyAlignment="1">
      <alignment horizontal="right" vertical="center" indent="1"/>
    </xf>
    <xf numFmtId="0" fontId="1" fillId="0" borderId="17" xfId="0" applyFont="1" applyBorder="1" applyAlignment="1" applyProtection="1">
      <alignment horizontal="right" vertical="center" indent="1"/>
      <protection locked="0"/>
    </xf>
    <xf numFmtId="0" fontId="1" fillId="0" borderId="18" xfId="0" applyFont="1" applyBorder="1" applyAlignment="1" applyProtection="1">
      <alignment horizontal="right" vertical="center" indent="1"/>
      <protection locked="0"/>
    </xf>
    <xf numFmtId="0" fontId="1" fillId="0" borderId="19" xfId="0" applyFont="1" applyBorder="1" applyAlignment="1" applyProtection="1">
      <alignment horizontal="right" vertical="center" indent="1"/>
      <protection locked="0"/>
    </xf>
    <xf numFmtId="0" fontId="1" fillId="0" borderId="14" xfId="0" applyFont="1" applyBorder="1" applyAlignment="1">
      <alignment horizontal="left" vertical="center" indent="1"/>
    </xf>
    <xf numFmtId="0" fontId="1" fillId="0" borderId="15" xfId="0" applyFont="1" applyBorder="1" applyAlignment="1">
      <alignment horizontal="left" vertical="center" indent="1"/>
    </xf>
    <xf numFmtId="0" fontId="1" fillId="0" borderId="16" xfId="0" applyFont="1" applyBorder="1" applyAlignment="1">
      <alignment horizontal="left" vertical="center" indent="1"/>
    </xf>
    <xf numFmtId="0" fontId="3" fillId="9" borderId="9" xfId="0" applyFont="1" applyFill="1" applyBorder="1" applyAlignment="1">
      <alignment horizontal="right" vertical="center"/>
    </xf>
    <xf numFmtId="0" fontId="3" fillId="9" borderId="8" xfId="0" applyFont="1" applyFill="1" applyBorder="1" applyAlignment="1">
      <alignment horizontal="right" vertical="center"/>
    </xf>
    <xf numFmtId="0" fontId="6" fillId="9" borderId="0" xfId="0" applyFont="1" applyFill="1" applyAlignment="1">
      <alignment horizontal="left" vertical="center" indent="1"/>
    </xf>
    <xf numFmtId="0" fontId="6" fillId="9" borderId="0" xfId="0" applyFont="1" applyFill="1" applyAlignment="1">
      <alignment vertical="center"/>
    </xf>
    <xf numFmtId="0" fontId="6" fillId="9" borderId="0" xfId="0" applyFont="1" applyFill="1" applyAlignment="1">
      <alignment horizontal="right" vertical="center" indent="1"/>
    </xf>
    <xf numFmtId="0" fontId="15" fillId="8" borderId="0" xfId="0" applyFont="1" applyFill="1" applyProtection="1">
      <protection locked="0"/>
    </xf>
    <xf numFmtId="10" fontId="15" fillId="8" borderId="0" xfId="0" applyNumberFormat="1" applyFont="1" applyFill="1" applyAlignment="1" applyProtection="1">
      <alignment horizontal="right" indent="1"/>
      <protection locked="0"/>
    </xf>
    <xf numFmtId="0" fontId="20" fillId="0" borderId="0" xfId="0" applyFont="1" applyAlignment="1">
      <alignment vertical="top"/>
    </xf>
    <xf numFmtId="14" fontId="3" fillId="9" borderId="13" xfId="0" applyNumberFormat="1" applyFont="1" applyFill="1" applyBorder="1" applyAlignment="1" applyProtection="1">
      <alignment horizontal="left" vertical="center" indent="1"/>
      <protection locked="0"/>
    </xf>
    <xf numFmtId="14" fontId="3" fillId="9" borderId="11" xfId="0" applyNumberFormat="1" applyFont="1" applyFill="1" applyBorder="1" applyAlignment="1" applyProtection="1">
      <alignment horizontal="left" vertical="center" indent="1"/>
      <protection locked="0"/>
    </xf>
    <xf numFmtId="0" fontId="1" fillId="2" borderId="0" xfId="0" applyFont="1" applyFill="1"/>
    <xf numFmtId="0" fontId="1" fillId="2" borderId="0" xfId="0" applyFont="1" applyFill="1" applyAlignment="1">
      <alignment horizontal="right"/>
    </xf>
    <xf numFmtId="0" fontId="1" fillId="2" borderId="0" xfId="0" applyFont="1" applyFill="1" applyAlignment="1">
      <alignment vertical="center"/>
    </xf>
    <xf numFmtId="0" fontId="1" fillId="2" borderId="0" xfId="0" applyFont="1" applyFill="1" applyAlignment="1">
      <alignment horizontal="right" vertical="center"/>
    </xf>
    <xf numFmtId="0" fontId="3" fillId="10" borderId="9" xfId="0" applyFont="1" applyFill="1" applyBorder="1" applyAlignment="1">
      <alignment horizontal="right" vertical="center"/>
    </xf>
    <xf numFmtId="14" fontId="3" fillId="10" borderId="13" xfId="0" applyNumberFormat="1" applyFont="1" applyFill="1" applyBorder="1" applyAlignment="1" applyProtection="1">
      <alignment horizontal="left" vertical="center" indent="1"/>
      <protection locked="0"/>
    </xf>
    <xf numFmtId="0" fontId="3" fillId="10" borderId="8" xfId="0" applyFont="1" applyFill="1" applyBorder="1" applyAlignment="1">
      <alignment horizontal="right" vertical="center"/>
    </xf>
    <xf numFmtId="14" fontId="3" fillId="10" borderId="11" xfId="0" applyNumberFormat="1" applyFont="1" applyFill="1" applyBorder="1" applyAlignment="1" applyProtection="1">
      <alignment horizontal="left" vertical="center" indent="1"/>
      <protection locked="0"/>
    </xf>
    <xf numFmtId="0" fontId="15" fillId="11" borderId="7" xfId="0" applyFont="1" applyFill="1" applyBorder="1" applyAlignment="1">
      <alignment horizontal="left" vertical="center"/>
    </xf>
    <xf numFmtId="0" fontId="1" fillId="3" borderId="0" xfId="0" applyFont="1" applyFill="1"/>
    <xf numFmtId="0" fontId="1" fillId="3" borderId="0" xfId="0" applyFont="1" applyFill="1" applyAlignment="1">
      <alignment horizontal="right"/>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right" vertical="center" indent="1"/>
    </xf>
    <xf numFmtId="1" fontId="1" fillId="3" borderId="0" xfId="0" applyNumberFormat="1" applyFont="1" applyFill="1" applyAlignment="1">
      <alignment horizontal="right" vertical="center" indent="1"/>
    </xf>
    <xf numFmtId="0" fontId="3" fillId="11" borderId="9" xfId="0" applyFont="1" applyFill="1" applyBorder="1" applyAlignment="1">
      <alignment horizontal="right" vertical="center"/>
    </xf>
    <xf numFmtId="14" fontId="3" fillId="11" borderId="13" xfId="0" applyNumberFormat="1" applyFont="1" applyFill="1" applyBorder="1" applyAlignment="1" applyProtection="1">
      <alignment horizontal="left" vertical="center" indent="1"/>
      <protection locked="0"/>
    </xf>
    <xf numFmtId="0" fontId="3" fillId="11" borderId="8" xfId="0" applyFont="1" applyFill="1" applyBorder="1" applyAlignment="1">
      <alignment horizontal="right" vertical="center"/>
    </xf>
    <xf numFmtId="14" fontId="3" fillId="11" borderId="11" xfId="0" applyNumberFormat="1" applyFont="1" applyFill="1" applyBorder="1" applyAlignment="1" applyProtection="1">
      <alignment horizontal="left" vertical="center" indent="1"/>
      <protection locked="0"/>
    </xf>
    <xf numFmtId="0" fontId="2" fillId="12" borderId="0" xfId="0" applyFont="1" applyFill="1"/>
    <xf numFmtId="0" fontId="2" fillId="12" borderId="0" xfId="0" applyFont="1" applyFill="1" applyAlignment="1">
      <alignment vertical="center"/>
    </xf>
    <xf numFmtId="0" fontId="20" fillId="12" borderId="0" xfId="0" applyFont="1" applyFill="1" applyAlignment="1">
      <alignment vertical="top"/>
    </xf>
    <xf numFmtId="0" fontId="13" fillId="13" borderId="0" xfId="0" applyFont="1" applyFill="1" applyAlignment="1">
      <alignment vertical="center"/>
    </xf>
    <xf numFmtId="0" fontId="15" fillId="14" borderId="7" xfId="0" applyFont="1" applyFill="1" applyBorder="1" applyAlignment="1">
      <alignment horizontal="left" vertical="center"/>
    </xf>
    <xf numFmtId="0" fontId="2" fillId="15" borderId="7" xfId="0" applyFont="1" applyFill="1" applyBorder="1" applyAlignment="1">
      <alignment horizontal="left" vertical="center"/>
    </xf>
    <xf numFmtId="14" fontId="2" fillId="15" borderId="7" xfId="0" applyNumberFormat="1" applyFont="1" applyFill="1" applyBorder="1" applyAlignment="1" applyProtection="1">
      <alignment horizontal="left" vertical="center"/>
      <protection locked="0"/>
    </xf>
    <xf numFmtId="0" fontId="2" fillId="15" borderId="7" xfId="0" applyFont="1" applyFill="1" applyBorder="1" applyAlignment="1" applyProtection="1">
      <alignment horizontal="left" vertical="center"/>
      <protection locked="0"/>
    </xf>
    <xf numFmtId="0" fontId="16" fillId="14" borderId="0" xfId="0" applyFont="1" applyFill="1" applyAlignment="1">
      <alignment horizontal="center" vertical="center"/>
    </xf>
    <xf numFmtId="0" fontId="2" fillId="16" borderId="0" xfId="0" applyFont="1" applyFill="1"/>
    <xf numFmtId="0" fontId="2" fillId="16" borderId="0" xfId="0" applyFont="1" applyFill="1" applyAlignment="1">
      <alignment vertical="center"/>
    </xf>
    <xf numFmtId="0" fontId="20" fillId="16" borderId="0" xfId="0" applyFont="1" applyFill="1" applyAlignment="1">
      <alignment vertical="top"/>
    </xf>
    <xf numFmtId="0" fontId="15" fillId="18" borderId="7" xfId="0" applyFont="1" applyFill="1" applyBorder="1" applyAlignment="1">
      <alignment horizontal="left" vertical="center"/>
    </xf>
    <xf numFmtId="0" fontId="2" fillId="19" borderId="7" xfId="0" applyFont="1" applyFill="1" applyBorder="1" applyAlignment="1">
      <alignment horizontal="left" vertical="center"/>
    </xf>
    <xf numFmtId="14" fontId="2" fillId="19" borderId="7" xfId="0" applyNumberFormat="1" applyFont="1" applyFill="1" applyBorder="1" applyAlignment="1" applyProtection="1">
      <alignment horizontal="left" vertical="center"/>
      <protection locked="0"/>
    </xf>
    <xf numFmtId="0" fontId="2" fillId="19" borderId="7" xfId="0" applyFont="1" applyFill="1" applyBorder="1" applyAlignment="1" applyProtection="1">
      <alignment horizontal="left" vertical="center"/>
      <protection locked="0"/>
    </xf>
    <xf numFmtId="0" fontId="13" fillId="17" borderId="0" xfId="0" applyFont="1" applyFill="1" applyAlignment="1">
      <alignment vertical="center"/>
    </xf>
    <xf numFmtId="0" fontId="16" fillId="18" borderId="0" xfId="0" applyFont="1" applyFill="1" applyAlignment="1">
      <alignment horizontal="center" vertical="center"/>
    </xf>
    <xf numFmtId="0" fontId="16" fillId="11" borderId="0" xfId="0" applyFont="1" applyFill="1" applyAlignment="1">
      <alignment horizontal="center" vertical="center"/>
    </xf>
    <xf numFmtId="0" fontId="2" fillId="20" borderId="0" xfId="0" applyFont="1" applyFill="1"/>
    <xf numFmtId="0" fontId="2" fillId="20" borderId="0" xfId="0" applyFont="1" applyFill="1" applyAlignment="1">
      <alignment vertical="center"/>
    </xf>
    <xf numFmtId="0" fontId="20" fillId="20" borderId="0" xfId="0" applyFont="1" applyFill="1" applyAlignment="1">
      <alignment vertical="top"/>
    </xf>
    <xf numFmtId="0" fontId="2" fillId="0" borderId="7" xfId="0" applyFont="1" applyBorder="1" applyAlignment="1">
      <alignment horizontal="left" vertical="center"/>
    </xf>
    <xf numFmtId="14" fontId="2" fillId="0" borderId="7" xfId="0" applyNumberFormat="1" applyFont="1" applyBorder="1" applyAlignment="1" applyProtection="1">
      <alignment horizontal="left" vertical="center"/>
      <protection locked="0"/>
    </xf>
    <xf numFmtId="0" fontId="2" fillId="0" borderId="7" xfId="0" applyFont="1" applyBorder="1" applyAlignment="1" applyProtection="1">
      <alignment horizontal="left" vertical="center"/>
      <protection locked="0"/>
    </xf>
    <xf numFmtId="0" fontId="1" fillId="22" borderId="0" xfId="0" applyFont="1" applyFill="1" applyAlignment="1">
      <alignment vertical="center"/>
    </xf>
    <xf numFmtId="0" fontId="1" fillId="23" borderId="0" xfId="0" applyFont="1" applyFill="1" applyAlignment="1">
      <alignment horizontal="right" vertical="center"/>
    </xf>
    <xf numFmtId="0" fontId="1" fillId="24" borderId="0" xfId="0" applyFont="1" applyFill="1" applyAlignment="1">
      <alignment vertical="center"/>
    </xf>
    <xf numFmtId="0" fontId="2" fillId="25" borderId="0" xfId="0" applyFont="1" applyFill="1" applyAlignment="1">
      <alignment vertical="center"/>
    </xf>
    <xf numFmtId="0" fontId="2" fillId="2" borderId="0" xfId="0" applyFont="1" applyFill="1" applyAlignment="1">
      <alignment horizontal="right" vertical="center"/>
    </xf>
    <xf numFmtId="10" fontId="2" fillId="2" borderId="0" xfId="0" applyNumberFormat="1" applyFont="1" applyFill="1" applyAlignment="1">
      <alignment horizontal="right" vertical="center"/>
    </xf>
    <xf numFmtId="0" fontId="2" fillId="3" borderId="0" xfId="0" applyFont="1" applyFill="1" applyAlignment="1">
      <alignment horizontal="right" vertical="center"/>
    </xf>
    <xf numFmtId="10" fontId="2" fillId="3" borderId="0" xfId="0" applyNumberFormat="1" applyFont="1" applyFill="1" applyAlignment="1">
      <alignment horizontal="right" vertical="center"/>
    </xf>
    <xf numFmtId="14" fontId="2" fillId="25" borderId="0" xfId="0" applyNumberFormat="1" applyFont="1" applyFill="1" applyAlignment="1" applyProtection="1">
      <alignment horizontal="right" vertical="center" indent="1"/>
      <protection locked="0"/>
    </xf>
    <xf numFmtId="0" fontId="13" fillId="21" borderId="0" xfId="0" applyFont="1" applyFill="1" applyAlignment="1">
      <alignment vertical="center"/>
    </xf>
    <xf numFmtId="0" fontId="20" fillId="20" borderId="0" xfId="0" applyFont="1" applyFill="1" applyAlignment="1">
      <alignment vertical="center" wrapText="1"/>
    </xf>
    <xf numFmtId="14" fontId="1" fillId="24" borderId="0" xfId="0" applyNumberFormat="1" applyFont="1" applyFill="1" applyAlignment="1" applyProtection="1">
      <alignment horizontal="right" vertical="center" indent="1"/>
      <protection locked="0"/>
    </xf>
    <xf numFmtId="0" fontId="20" fillId="12" borderId="0" xfId="0" applyFont="1" applyFill="1" applyAlignment="1">
      <alignment vertical="center" wrapText="1"/>
    </xf>
    <xf numFmtId="0" fontId="20" fillId="16" borderId="0" xfId="0" applyFont="1" applyFill="1" applyAlignment="1">
      <alignment vertical="center" wrapText="1"/>
    </xf>
    <xf numFmtId="14" fontId="1" fillId="22" borderId="0" xfId="0" applyNumberFormat="1" applyFont="1" applyFill="1" applyAlignment="1" applyProtection="1">
      <alignment horizontal="right" vertical="center" indent="1"/>
      <protection locked="0"/>
    </xf>
    <xf numFmtId="0" fontId="2" fillId="19" borderId="20" xfId="0" applyFont="1" applyFill="1" applyBorder="1" applyAlignment="1" applyProtection="1">
      <alignment vertical="top" wrapText="1"/>
      <protection locked="0"/>
    </xf>
    <xf numFmtId="164" fontId="1" fillId="0" borderId="14" xfId="0" applyNumberFormat="1" applyFont="1" applyBorder="1" applyAlignment="1">
      <alignment horizontal="left" vertical="center" indent="1"/>
    </xf>
    <xf numFmtId="164" fontId="1" fillId="0" borderId="14"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xf>
    <xf numFmtId="164" fontId="1" fillId="0" borderId="15" xfId="0" applyNumberFormat="1" applyFont="1" applyBorder="1" applyAlignment="1">
      <alignment horizontal="left" vertical="center" indent="1"/>
    </xf>
    <xf numFmtId="164" fontId="1" fillId="0" borderId="15" xfId="0" applyNumberFormat="1" applyFont="1" applyBorder="1" applyAlignment="1" applyProtection="1">
      <alignment horizontal="right" vertical="center" indent="1"/>
      <protection locked="0"/>
    </xf>
    <xf numFmtId="164" fontId="1" fillId="0" borderId="16" xfId="0" applyNumberFormat="1" applyFont="1" applyBorder="1" applyAlignment="1">
      <alignment horizontal="left" vertical="center" indent="1"/>
    </xf>
    <xf numFmtId="164" fontId="1" fillId="0" borderId="16" xfId="0" applyNumberFormat="1" applyFont="1" applyBorder="1" applyAlignment="1" applyProtection="1">
      <alignment horizontal="right" vertical="center" indent="1"/>
      <protection locked="0"/>
    </xf>
    <xf numFmtId="164" fontId="1" fillId="7" borderId="0" xfId="0" applyNumberFormat="1" applyFont="1" applyFill="1" applyAlignment="1">
      <alignment vertical="center"/>
    </xf>
    <xf numFmtId="164" fontId="6" fillId="9" borderId="0" xfId="0" applyNumberFormat="1" applyFont="1" applyFill="1" applyAlignment="1">
      <alignment horizontal="left" vertical="center" indent="1"/>
    </xf>
    <xf numFmtId="164" fontId="6" fillId="9" borderId="0" xfId="0" applyNumberFormat="1" applyFont="1" applyFill="1" applyAlignment="1">
      <alignment horizontal="right" vertical="center" indent="1"/>
    </xf>
    <xf numFmtId="164" fontId="1" fillId="0" borderId="17" xfId="0" applyNumberFormat="1" applyFont="1" applyBorder="1" applyAlignment="1" applyProtection="1">
      <alignment horizontal="right" vertical="center" indent="1"/>
      <protection locked="0"/>
    </xf>
    <xf numFmtId="164" fontId="1" fillId="0" borderId="18" xfId="0" applyNumberFormat="1" applyFont="1" applyBorder="1" applyAlignment="1" applyProtection="1">
      <alignment horizontal="right" vertical="center" indent="1"/>
      <protection locked="0"/>
    </xf>
    <xf numFmtId="164" fontId="1" fillId="0" borderId="19"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indent="1"/>
    </xf>
    <xf numFmtId="165" fontId="9" fillId="0" borderId="0" xfId="0" applyNumberFormat="1" applyFont="1"/>
    <xf numFmtId="164" fontId="1" fillId="0" borderId="0" xfId="0" applyNumberFormat="1" applyFont="1" applyAlignment="1">
      <alignment horizontal="right" vertical="center" indent="1"/>
    </xf>
    <xf numFmtId="164" fontId="1" fillId="0" borderId="18" xfId="0" applyNumberFormat="1" applyFont="1" applyBorder="1" applyAlignment="1" applyProtection="1">
      <alignment horizontal="right" vertical="center"/>
      <protection locked="0"/>
    </xf>
    <xf numFmtId="0" fontId="2" fillId="15" borderId="20" xfId="0" applyFont="1" applyFill="1" applyBorder="1" applyAlignment="1" applyProtection="1">
      <alignment vertical="top" wrapText="1"/>
      <protection locked="0"/>
    </xf>
    <xf numFmtId="0" fontId="22" fillId="0" borderId="0" xfId="0" applyFont="1" applyAlignment="1">
      <alignment vertical="center"/>
    </xf>
    <xf numFmtId="0" fontId="23" fillId="0" borderId="0" xfId="0" applyFont="1" applyAlignment="1">
      <alignment horizontal="right" vertical="center"/>
    </xf>
    <xf numFmtId="0" fontId="1" fillId="27" borderId="0" xfId="0" applyFont="1" applyFill="1" applyAlignment="1">
      <alignment horizontal="right" vertical="center"/>
    </xf>
    <xf numFmtId="0" fontId="2" fillId="0" borderId="20" xfId="0" applyFont="1" applyBorder="1" applyAlignment="1" applyProtection="1">
      <alignment vertical="top" wrapText="1"/>
      <protection locked="0"/>
    </xf>
    <xf numFmtId="14" fontId="1" fillId="0" borderId="0" xfId="0" applyNumberFormat="1" applyFont="1" applyAlignment="1" applyProtection="1">
      <alignment horizontal="right" vertical="center" indent="1"/>
      <protection locked="0"/>
    </xf>
    <xf numFmtId="0" fontId="2" fillId="29" borderId="0" xfId="0" applyFont="1" applyFill="1"/>
    <xf numFmtId="0" fontId="2" fillId="29" borderId="0" xfId="0" applyFont="1" applyFill="1" applyAlignment="1">
      <alignment vertical="center"/>
    </xf>
    <xf numFmtId="0" fontId="13" fillId="29" borderId="0" xfId="0" applyFont="1" applyFill="1" applyAlignment="1">
      <alignment vertical="center"/>
    </xf>
    <xf numFmtId="0" fontId="20" fillId="29" borderId="0" xfId="0" applyFont="1" applyFill="1" applyAlignment="1">
      <alignment vertical="top"/>
    </xf>
    <xf numFmtId="0" fontId="1" fillId="28" borderId="0" xfId="0" applyFont="1" applyFill="1" applyAlignment="1">
      <alignment vertical="center"/>
    </xf>
    <xf numFmtId="14" fontId="1" fillId="28" borderId="0" xfId="0" applyNumberFormat="1" applyFont="1" applyFill="1" applyAlignment="1" applyProtection="1">
      <alignment horizontal="right" vertical="center" indent="1"/>
      <protection locked="0"/>
    </xf>
    <xf numFmtId="0" fontId="2" fillId="30" borderId="0" xfId="0" applyFont="1" applyFill="1"/>
    <xf numFmtId="0" fontId="2" fillId="30" borderId="0" xfId="0" applyFont="1" applyFill="1" applyAlignment="1">
      <alignment vertical="center"/>
    </xf>
    <xf numFmtId="0" fontId="20" fillId="30" borderId="0" xfId="0" applyFont="1" applyFill="1" applyAlignment="1">
      <alignment vertical="center" wrapText="1"/>
    </xf>
    <xf numFmtId="0" fontId="20" fillId="30" borderId="0" xfId="0" applyFont="1" applyFill="1" applyAlignment="1">
      <alignment vertical="top"/>
    </xf>
    <xf numFmtId="0" fontId="16" fillId="30" borderId="0" xfId="0" applyFont="1" applyFill="1" applyAlignment="1">
      <alignment vertical="center"/>
    </xf>
    <xf numFmtId="0" fontId="15" fillId="31" borderId="7" xfId="0" applyFont="1" applyFill="1" applyBorder="1" applyAlignment="1">
      <alignment horizontal="left" vertical="center"/>
    </xf>
    <xf numFmtId="0" fontId="2" fillId="32" borderId="0" xfId="0" applyFont="1" applyFill="1"/>
    <xf numFmtId="165" fontId="2" fillId="0" borderId="0" xfId="0" applyNumberFormat="1" applyFont="1" applyProtection="1">
      <protection locked="0"/>
    </xf>
    <xf numFmtId="164" fontId="9" fillId="0" borderId="0" xfId="0" applyNumberFormat="1" applyFont="1"/>
    <xf numFmtId="2" fontId="10" fillId="0" borderId="0" xfId="0" applyNumberFormat="1" applyFont="1" applyAlignment="1">
      <alignment horizontal="right"/>
    </xf>
    <xf numFmtId="0" fontId="15" fillId="29" borderId="7" xfId="0" applyFont="1" applyFill="1" applyBorder="1" applyAlignment="1">
      <alignment horizontal="left" vertical="center"/>
    </xf>
    <xf numFmtId="0" fontId="16" fillId="29" borderId="0" xfId="0" applyFont="1" applyFill="1" applyAlignment="1">
      <alignment horizontal="center" vertical="center"/>
    </xf>
    <xf numFmtId="0" fontId="1" fillId="28" borderId="7" xfId="0" applyFont="1" applyFill="1" applyBorder="1" applyAlignment="1">
      <alignment horizontal="left" vertical="center"/>
    </xf>
    <xf numFmtId="14" fontId="1" fillId="28" borderId="7" xfId="0" applyNumberFormat="1" applyFont="1" applyFill="1" applyBorder="1" applyAlignment="1" applyProtection="1">
      <alignment horizontal="left" vertical="center"/>
      <protection locked="0"/>
    </xf>
    <xf numFmtId="0" fontId="1" fillId="28" borderId="7" xfId="0" applyFont="1" applyFill="1" applyBorder="1" applyAlignment="1" applyProtection="1">
      <alignment horizontal="left" vertical="center"/>
      <protection locked="0"/>
    </xf>
    <xf numFmtId="0" fontId="20" fillId="28" borderId="7" xfId="0" applyFont="1" applyFill="1" applyBorder="1" applyAlignment="1">
      <alignment vertical="top"/>
    </xf>
    <xf numFmtId="0" fontId="20" fillId="28" borderId="7" xfId="0" applyFont="1" applyFill="1" applyBorder="1" applyAlignment="1">
      <alignment vertical="top" wrapText="1"/>
    </xf>
    <xf numFmtId="0" fontId="0" fillId="0" borderId="0" xfId="0" applyAlignment="1">
      <alignment vertical="center"/>
    </xf>
    <xf numFmtId="0" fontId="0" fillId="0" borderId="7" xfId="0" applyBorder="1"/>
    <xf numFmtId="0" fontId="0" fillId="0" borderId="0" xfId="0" applyAlignment="1">
      <alignment wrapText="1"/>
    </xf>
    <xf numFmtId="0" fontId="0" fillId="0" borderId="0" xfId="0" applyAlignment="1">
      <alignment vertical="center" wrapText="1"/>
    </xf>
    <xf numFmtId="0" fontId="0" fillId="0" borderId="7" xfId="0" applyBorder="1" applyAlignment="1">
      <alignment vertical="top" wrapText="1"/>
    </xf>
    <xf numFmtId="0" fontId="1" fillId="28" borderId="0" xfId="0" applyFont="1" applyFill="1" applyAlignment="1">
      <alignment horizontal="left" vertical="center" indent="1"/>
    </xf>
    <xf numFmtId="164" fontId="1" fillId="28" borderId="0" xfId="0" applyNumberFormat="1" applyFont="1" applyFill="1" applyAlignment="1">
      <alignment horizontal="right" vertical="center" indent="1"/>
    </xf>
    <xf numFmtId="0" fontId="1" fillId="0" borderId="21" xfId="0" applyFont="1" applyBorder="1" applyAlignment="1">
      <alignment horizontal="left" vertical="center" indent="1"/>
    </xf>
    <xf numFmtId="164" fontId="1" fillId="0" borderId="21" xfId="0" applyNumberFormat="1" applyFont="1" applyBorder="1" applyAlignment="1" applyProtection="1">
      <alignment horizontal="right" vertical="center" indent="1"/>
      <protection locked="0"/>
    </xf>
    <xf numFmtId="0" fontId="1" fillId="28" borderId="7" xfId="0" quotePrefix="1" applyFont="1" applyFill="1" applyBorder="1" applyAlignment="1" applyProtection="1">
      <alignment horizontal="left" vertical="center"/>
      <protection locked="0"/>
    </xf>
    <xf numFmtId="0" fontId="25" fillId="33" borderId="0" xfId="0" applyFont="1" applyFill="1"/>
    <xf numFmtId="0" fontId="0" fillId="0" borderId="7" xfId="0" applyBorder="1" applyAlignment="1">
      <alignment wrapText="1"/>
    </xf>
    <xf numFmtId="166" fontId="2" fillId="0" borderId="0" xfId="0" applyNumberFormat="1" applyFont="1" applyProtection="1">
      <protection locked="0"/>
    </xf>
    <xf numFmtId="0" fontId="3" fillId="0" borderId="22" xfId="0" applyFont="1" applyBorder="1" applyAlignment="1">
      <alignment horizontal="right" vertical="center"/>
    </xf>
    <xf numFmtId="164" fontId="1" fillId="0" borderId="0" xfId="0" applyNumberFormat="1" applyFont="1" applyAlignment="1">
      <alignment horizontal="right" vertical="center"/>
    </xf>
    <xf numFmtId="0" fontId="16" fillId="18" borderId="7" xfId="0" applyFont="1" applyFill="1" applyBorder="1" applyAlignment="1">
      <alignment horizontal="center" vertical="center"/>
    </xf>
    <xf numFmtId="0" fontId="2" fillId="26" borderId="0" xfId="0" applyFont="1" applyFill="1" applyAlignment="1">
      <alignment horizontal="right" vertical="center"/>
    </xf>
    <xf numFmtId="0" fontId="8" fillId="0" borderId="1" xfId="0" applyFont="1" applyBorder="1" applyAlignment="1">
      <alignment horizontal="left" vertical="center" wrapText="1"/>
    </xf>
    <xf numFmtId="0" fontId="8" fillId="0" borderId="6" xfId="0" applyFont="1" applyBorder="1" applyAlignment="1">
      <alignment horizontal="left" vertical="center" wrapText="1"/>
    </xf>
    <xf numFmtId="0" fontId="17" fillId="8" borderId="0" xfId="0" applyFont="1" applyFill="1" applyAlignment="1">
      <alignment horizontal="left"/>
    </xf>
    <xf numFmtId="14" fontId="1" fillId="23" borderId="0" xfId="0" applyNumberFormat="1" applyFont="1" applyFill="1" applyAlignment="1" applyProtection="1">
      <alignment horizontal="center" vertical="center"/>
      <protection locked="0"/>
    </xf>
    <xf numFmtId="0" fontId="19" fillId="7" borderId="0" xfId="0" applyFont="1" applyFill="1" applyAlignment="1">
      <alignment horizontal="left" vertical="center"/>
    </xf>
    <xf numFmtId="164" fontId="14" fillId="7" borderId="0" xfId="0" applyNumberFormat="1" applyFont="1" applyFill="1" applyAlignment="1">
      <alignment horizontal="left" vertical="center"/>
    </xf>
    <xf numFmtId="0" fontId="18" fillId="9" borderId="12" xfId="0" applyFont="1" applyFill="1" applyBorder="1" applyAlignment="1">
      <alignment horizontal="left" vertical="center" indent="2"/>
    </xf>
    <xf numFmtId="0" fontId="18" fillId="9" borderId="9" xfId="0" applyFont="1" applyFill="1" applyBorder="1" applyAlignment="1">
      <alignment horizontal="left" vertical="center" indent="2"/>
    </xf>
    <xf numFmtId="0" fontId="18" fillId="9" borderId="10" xfId="0" applyFont="1" applyFill="1" applyBorder="1" applyAlignment="1">
      <alignment horizontal="left" vertical="center" indent="2"/>
    </xf>
    <xf numFmtId="0" fontId="18" fillId="9" borderId="8" xfId="0" applyFont="1" applyFill="1" applyBorder="1" applyAlignment="1">
      <alignment horizontal="left" vertical="center" indent="2"/>
    </xf>
    <xf numFmtId="0" fontId="16" fillId="14" borderId="7" xfId="0" applyFont="1" applyFill="1" applyBorder="1" applyAlignment="1">
      <alignment horizontal="center" vertical="center"/>
    </xf>
    <xf numFmtId="0" fontId="21" fillId="0" borderId="0" xfId="0" applyFont="1" applyAlignment="1">
      <alignment horizontal="right" vertical="center"/>
    </xf>
    <xf numFmtId="0" fontId="13" fillId="0" borderId="0" xfId="0" applyFont="1" applyAlignment="1">
      <alignment horizontal="right" vertical="center"/>
    </xf>
    <xf numFmtId="14" fontId="2" fillId="2" borderId="0" xfId="0" applyNumberFormat="1" applyFont="1" applyFill="1" applyAlignment="1" applyProtection="1">
      <alignment horizontal="center" vertical="center"/>
      <protection locked="0"/>
    </xf>
    <xf numFmtId="0" fontId="18" fillId="10" borderId="12" xfId="0" applyFont="1" applyFill="1" applyBorder="1" applyAlignment="1">
      <alignment horizontal="left" vertical="center" indent="2"/>
    </xf>
    <xf numFmtId="0" fontId="18" fillId="10" borderId="9" xfId="0" applyFont="1" applyFill="1" applyBorder="1" applyAlignment="1">
      <alignment horizontal="left" vertical="center" indent="2"/>
    </xf>
    <xf numFmtId="0" fontId="18" fillId="10" borderId="10" xfId="0" applyFont="1" applyFill="1" applyBorder="1" applyAlignment="1">
      <alignment horizontal="left" vertical="center" indent="2"/>
    </xf>
    <xf numFmtId="0" fontId="18" fillId="10" borderId="8" xfId="0" applyFont="1" applyFill="1" applyBorder="1" applyAlignment="1">
      <alignment horizontal="left" vertical="center" indent="2"/>
    </xf>
    <xf numFmtId="0" fontId="19" fillId="2" borderId="0" xfId="0" applyFont="1" applyFill="1" applyAlignment="1">
      <alignment horizontal="left" vertical="center"/>
    </xf>
    <xf numFmtId="0" fontId="14" fillId="2" borderId="0" xfId="0" applyFont="1" applyFill="1" applyAlignment="1">
      <alignment horizontal="left" vertical="center"/>
    </xf>
    <xf numFmtId="0" fontId="16" fillId="11" borderId="7" xfId="0" applyFont="1" applyFill="1" applyBorder="1" applyAlignment="1">
      <alignment horizontal="center" vertical="center"/>
    </xf>
    <xf numFmtId="14" fontId="2" fillId="3" borderId="0" xfId="0" applyNumberFormat="1" applyFont="1" applyFill="1" applyAlignment="1" applyProtection="1">
      <alignment horizontal="center" vertical="center"/>
      <protection locked="0"/>
    </xf>
    <xf numFmtId="0" fontId="18" fillId="11" borderId="12" xfId="0" applyFont="1" applyFill="1" applyBorder="1" applyAlignment="1">
      <alignment horizontal="left" vertical="center" indent="2"/>
    </xf>
    <xf numFmtId="0" fontId="18" fillId="11" borderId="9" xfId="0" applyFont="1" applyFill="1" applyBorder="1" applyAlignment="1">
      <alignment horizontal="left" vertical="center" indent="2"/>
    </xf>
    <xf numFmtId="0" fontId="18" fillId="11" borderId="10" xfId="0" applyFont="1" applyFill="1" applyBorder="1" applyAlignment="1">
      <alignment horizontal="left" vertical="center" indent="2"/>
    </xf>
    <xf numFmtId="0" fontId="18" fillId="11" borderId="8" xfId="0" applyFont="1" applyFill="1" applyBorder="1" applyAlignment="1">
      <alignment horizontal="left" vertical="center" indent="2"/>
    </xf>
    <xf numFmtId="0" fontId="19" fillId="3" borderId="0" xfId="0" applyFont="1" applyFill="1" applyAlignment="1">
      <alignment horizontal="left" vertical="center"/>
    </xf>
    <xf numFmtId="0" fontId="14" fillId="3" borderId="0" xfId="0" applyFont="1" applyFill="1" applyAlignment="1">
      <alignment horizontal="left" vertical="center"/>
    </xf>
    <xf numFmtId="0" fontId="16" fillId="29" borderId="7" xfId="0" applyFont="1" applyFill="1" applyBorder="1" applyAlignment="1">
      <alignment horizontal="center" vertical="center"/>
    </xf>
    <xf numFmtId="0" fontId="16" fillId="31" borderId="7" xfId="0" applyFont="1" applyFill="1" applyBorder="1" applyAlignment="1">
      <alignment horizontal="center" vertical="center"/>
    </xf>
    <xf numFmtId="0" fontId="24" fillId="0" borderId="0" xfId="0" applyFont="1" applyAlignment="1">
      <alignment horizontal="center" vertical="top" wrapText="1"/>
    </xf>
    <xf numFmtId="0" fontId="16" fillId="31" borderId="0" xfId="0" applyFont="1" applyFill="1" applyAlignment="1">
      <alignment horizontal="center" vertical="center"/>
    </xf>
  </cellXfs>
  <cellStyles count="1">
    <cellStyle name="Normal" xfId="0" builtinId="0"/>
  </cellStyles>
  <dxfs count="225">
    <dxf>
      <fill>
        <patternFill>
          <bgColor theme="0"/>
        </patternFill>
      </fill>
    </dxf>
    <dxf>
      <fill>
        <patternFill>
          <bgColor theme="0"/>
        </patternFill>
      </fill>
    </dxf>
    <dxf>
      <fill>
        <patternFill>
          <bgColor theme="0"/>
        </patternFill>
      </fill>
    </dxf>
    <dxf>
      <fill>
        <patternFill>
          <bgColor theme="0"/>
        </patternFill>
      </fill>
    </dxf>
    <dxf>
      <font>
        <strike val="0"/>
        <outline val="0"/>
        <shadow val="0"/>
        <u val="none"/>
        <vertAlign val="baseline"/>
        <sz val="10"/>
        <name val="Calibri"/>
        <family val="2"/>
        <scheme val="none"/>
      </font>
      <numFmt numFmtId="165" formatCode="0.0%"/>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solid">
          <fgColor indexed="64"/>
          <bgColor theme="7"/>
        </patternFill>
      </fill>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indexed="65"/>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numFmt numFmtId="164" formatCode="0.0"/>
    </dxf>
    <dxf>
      <font>
        <b/>
        <i val="0"/>
        <strike val="0"/>
        <condense val="0"/>
        <extend val="0"/>
        <outline val="0"/>
        <shadow val="0"/>
        <u val="none"/>
        <vertAlign val="baseline"/>
        <sz val="10"/>
        <color theme="0"/>
        <name val="Calibri"/>
        <family val="2"/>
        <scheme val="none"/>
      </font>
      <numFmt numFmtId="164" formatCode="0.0"/>
      <fill>
        <patternFill patternType="solid">
          <fgColor indexed="64"/>
          <bgColor rgb="FF3C4A49"/>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numFmt numFmtId="164" formatCode="0.0"/>
      <fill>
        <patternFill patternType="none">
          <fgColor indexed="64"/>
          <bgColor auto="1"/>
        </patternFill>
      </fill>
    </dxf>
    <dxf>
      <font>
        <strike val="0"/>
        <outline val="0"/>
        <shadow val="0"/>
        <u val="none"/>
        <vertAlign val="baseline"/>
        <sz val="10"/>
        <color theme="0"/>
        <name val="Calibri"/>
        <family val="2"/>
        <scheme val="none"/>
      </font>
      <fill>
        <patternFill patternType="solid">
          <fgColor indexed="64"/>
          <bgColor rgb="FF3C4A49"/>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theme="0" tint="-0.499984740745262"/>
        </bottom>
      </border>
    </dxf>
    <dxf>
      <font>
        <strike val="0"/>
        <outline val="0"/>
        <shadow val="0"/>
        <u val="none"/>
        <vertAlign val="baseline"/>
        <color auto="1"/>
        <name val="Calibri"/>
        <family val="2"/>
        <scheme val="none"/>
      </font>
      <numFmt numFmtId="164" formatCode="0.0"/>
      <fill>
        <patternFill patternType="none">
          <fgColor indexed="64"/>
          <bgColor auto="1"/>
        </patternFill>
      </fill>
      <alignment vertical="center" textRotation="0" wrapText="0" indent="0" justifyLastLine="0" shrinkToFit="0" readingOrder="0"/>
    </dxf>
    <dxf>
      <border>
        <bottom style="thin">
          <color indexed="64"/>
        </bottom>
      </border>
    </dxf>
    <dxf>
      <font>
        <strike val="0"/>
        <outline val="0"/>
        <shadow val="0"/>
        <u val="none"/>
        <vertAlign val="baseline"/>
        <sz val="10"/>
        <color theme="0"/>
        <name val="Calibri"/>
        <family val="2"/>
        <scheme val="none"/>
      </font>
      <numFmt numFmtId="164" formatCode="0.0"/>
      <fill>
        <patternFill patternType="solid">
          <fgColor indexed="64"/>
          <bgColor rgb="FF3C4A49"/>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11"/>
        <color theme="0"/>
        <name val="Calibri"/>
        <family val="2"/>
        <scheme val="none"/>
      </font>
      <fill>
        <patternFill patternType="solid">
          <fgColor indexed="64"/>
          <bgColor rgb="FF51915C"/>
        </patternFill>
      </fill>
      <border diagonalUp="0" diagonalDown="0" outline="0">
        <left style="thin">
          <color theme="0"/>
        </left>
        <right style="thin">
          <color theme="0"/>
        </right>
        <top/>
        <bottom/>
      </border>
      <protection locked="0" hidden="0"/>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right/>
        <top/>
        <bottom/>
        <vertical/>
        <horizontal/>
      </border>
    </dxf>
    <dxf>
      <font>
        <color auto="1"/>
      </font>
      <fill>
        <patternFill patternType="solid">
          <bgColor theme="0"/>
        </patternFill>
      </fill>
      <border>
        <left/>
        <right/>
        <top/>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thin">
          <color auto="1"/>
        </left>
        <right style="thin">
          <color auto="1"/>
        </right>
        <top style="thin">
          <color auto="1"/>
        </top>
        <bottom style="thin">
          <color auto="1"/>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7EBFF"/>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9E6D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E4ECE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top style="medium">
          <color theme="0"/>
        </top>
      </border>
    </dxf>
    <dxf>
      <border>
        <top style="medium">
          <color theme="0"/>
        </top>
      </border>
    </dxf>
    <dxf>
      <font>
        <b/>
        <color theme="1"/>
      </font>
    </dxf>
    <dxf>
      <font>
        <b/>
        <color theme="1"/>
      </font>
    </dxf>
    <dxf>
      <font>
        <b/>
        <color theme="1"/>
      </font>
      <border>
        <top style="double">
          <color theme="0"/>
        </top>
      </border>
    </dxf>
    <dxf>
      <font>
        <b/>
        <color theme="0"/>
      </font>
      <fill>
        <patternFill patternType="solid">
          <fgColor theme="9"/>
          <bgColor theme="2" tint="-0.24994659260841701"/>
        </patternFill>
      </fill>
    </dxf>
    <dxf>
      <font>
        <color theme="0"/>
      </font>
      <border>
        <left style="medium">
          <color theme="0"/>
        </left>
        <right style="medium">
          <color theme="0"/>
        </right>
        <top style="medium">
          <color theme="0"/>
        </top>
        <bottom style="medium">
          <color theme="0"/>
        </bottom>
      </border>
    </dxf>
    <dxf>
      <font>
        <b val="0"/>
        <i val="0"/>
        <strike val="0"/>
        <color theme="9" tint="-0.499984740745262"/>
      </font>
      <fill>
        <patternFill patternType="solid">
          <fgColor theme="9"/>
          <bgColor rgb="FFC8DCC6"/>
        </patternFill>
      </fill>
    </dxf>
    <dxf>
      <font>
        <color theme="1"/>
      </font>
      <fill>
        <patternFill>
          <bgColor theme="0" tint="-4.9989318521683403E-2"/>
        </patternFill>
      </fill>
      <border diagonalUp="0" diagonalDown="0">
        <left style="thin">
          <color theme="0"/>
        </left>
        <right style="thin">
          <color theme="0"/>
        </right>
        <top style="thin">
          <color theme="0"/>
        </top>
        <bottom style="thin">
          <color theme="0"/>
        </bottom>
        <vertical/>
        <horizontal style="thin">
          <color theme="0"/>
        </horizontal>
      </border>
    </dxf>
  </dxfs>
  <tableStyles count="8" defaultTableStyle="TableStyleMedium2" defaultPivotStyle="PivotStyleLight16">
    <tableStyle name="TableStyleLight14 2" pivot="0" count="2" xr9:uid="{7D6B4470-367B-4454-8B30-34D6CA83DD3D}">
      <tableStyleElement type="wholeTable" dxfId="224"/>
      <tableStyleElement type="headerRow" dxfId="223"/>
    </tableStyle>
    <tableStyle name="TableStyleLight14 3" pivot="0" count="9" xr9:uid="{2666B11F-9332-4439-9BD2-D4156501DB9E}">
      <tableStyleElement type="wholeTable" dxfId="222"/>
      <tableStyleElement type="headerRow" dxfId="221"/>
      <tableStyleElement type="totalRow" dxfId="220"/>
      <tableStyleElement type="firstColumn" dxfId="219"/>
      <tableStyleElement type="lastColumn" dxfId="218"/>
      <tableStyleElement type="firstRowStripe" dxfId="217"/>
      <tableStyleElement type="secondRowStripe" dxfId="216"/>
      <tableStyleElement type="firstColumnStripe" dxfId="215"/>
      <tableStyleElement type="secondColumnStripe" dxfId="214"/>
    </tableStyle>
    <tableStyle name="TableStyleLight14 3 2" pivot="0" count="9" xr9:uid="{9C91F77C-586E-43C0-9250-4F818296F21F}">
      <tableStyleElement type="wholeTable" dxfId="213"/>
      <tableStyleElement type="headerRow" dxfId="212"/>
      <tableStyleElement type="totalRow" dxfId="211"/>
      <tableStyleElement type="firstColumn" dxfId="210"/>
      <tableStyleElement type="lastColumn" dxfId="209"/>
      <tableStyleElement type="firstRowStripe" dxfId="208"/>
      <tableStyleElement type="secondRowStripe" dxfId="207"/>
      <tableStyleElement type="firstColumnStripe" dxfId="206"/>
      <tableStyleElement type="secondColumnStripe" dxfId="205"/>
    </tableStyle>
    <tableStyle name="TableStyleLight14 3 2 2" pivot="0" count="9" xr9:uid="{3F750A98-11F6-4907-85FF-5C15BCD889CE}">
      <tableStyleElement type="wholeTable" dxfId="204"/>
      <tableStyleElement type="headerRow" dxfId="203"/>
      <tableStyleElement type="totalRow" dxfId="202"/>
      <tableStyleElement type="firstColumn" dxfId="201"/>
      <tableStyleElement type="lastColumn" dxfId="200"/>
      <tableStyleElement type="firstRowStripe" dxfId="199"/>
      <tableStyleElement type="secondRowStripe" dxfId="198"/>
      <tableStyleElement type="firstColumnStripe" dxfId="197"/>
      <tableStyleElement type="secondColumnStripe" dxfId="196"/>
    </tableStyle>
    <tableStyle name="TableStyleLight14 3 2 2 2" pivot="0" count="9" xr9:uid="{68E86411-3718-45D8-B15E-073BE04207EF}">
      <tableStyleElement type="wholeTable" dxfId="195"/>
      <tableStyleElement type="headerRow" dxfId="194"/>
      <tableStyleElement type="totalRow" dxfId="193"/>
      <tableStyleElement type="firstColumn" dxfId="192"/>
      <tableStyleElement type="lastColumn" dxfId="191"/>
      <tableStyleElement type="firstRowStripe" dxfId="190"/>
      <tableStyleElement type="secondRowStripe" dxfId="189"/>
      <tableStyleElement type="firstColumnStripe" dxfId="188"/>
      <tableStyleElement type="secondColumnStripe" dxfId="187"/>
    </tableStyle>
    <tableStyle name="TableStyleLight14 3 2 3" pivot="0" count="9" xr9:uid="{2F32B9B4-C77E-4A3B-B765-6D5491FD827A}">
      <tableStyleElement type="wholeTable" dxfId="186"/>
      <tableStyleElement type="headerRow" dxfId="185"/>
      <tableStyleElement type="totalRow" dxfId="184"/>
      <tableStyleElement type="firstColumn" dxfId="183"/>
      <tableStyleElement type="lastColumn" dxfId="182"/>
      <tableStyleElement type="firstRowStripe" dxfId="181"/>
      <tableStyleElement type="secondRowStripe" dxfId="180"/>
      <tableStyleElement type="firstColumnStripe" dxfId="179"/>
      <tableStyleElement type="secondColumnStripe" dxfId="178"/>
    </tableStyle>
    <tableStyle name="TableStyleLight14 3 2 3 2" pivot="0" count="9" xr9:uid="{7BA08D79-8BCB-467E-AC8A-C8C5EFC91B79}">
      <tableStyleElement type="wholeTable" dxfId="177"/>
      <tableStyleElement type="headerRow" dxfId="176"/>
      <tableStyleElement type="totalRow" dxfId="175"/>
      <tableStyleElement type="firstColumn" dxfId="174"/>
      <tableStyleElement type="lastColumn" dxfId="173"/>
      <tableStyleElement type="firstRowStripe" dxfId="172"/>
      <tableStyleElement type="secondRowStripe" dxfId="171"/>
      <tableStyleElement type="firstColumnStripe" dxfId="170"/>
      <tableStyleElement type="secondColumnStripe" dxfId="169"/>
    </tableStyle>
    <tableStyle name="TableStyleLight14 3 2 3 2 2" pivot="0" count="9" xr9:uid="{54CCB83D-DEFA-4931-B85D-6DCCFEA3A74E}">
      <tableStyleElement type="wholeTable" dxfId="168"/>
      <tableStyleElement type="headerRow" dxfId="167"/>
      <tableStyleElement type="totalRow" dxfId="166"/>
      <tableStyleElement type="firstColumn" dxfId="165"/>
      <tableStyleElement type="lastColumn" dxfId="164"/>
      <tableStyleElement type="firstRowStripe" dxfId="163"/>
      <tableStyleElement type="secondRowStripe" dxfId="162"/>
      <tableStyleElement type="firstColumnStripe" dxfId="161"/>
      <tableStyleElement type="secondColumnStripe" dxfId="160"/>
    </tableStyle>
  </tableStyles>
  <colors>
    <mruColors>
      <color rgb="FFFF66FF"/>
      <color rgb="FFFFFFCC"/>
      <color rgb="FF51915C"/>
      <color rgb="FFE4F0E6"/>
      <color rgb="FFF0F0F0"/>
      <color rgb="FF3C4A49"/>
      <color rgb="FF568551"/>
      <color rgb="FF6EAE79"/>
      <color rgb="FFF7EBFF"/>
      <color rgb="FFF6E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85725</xdr:colOff>
      <xdr:row>26</xdr:row>
      <xdr:rowOff>95250</xdr:rowOff>
    </xdr:from>
    <xdr:to>
      <xdr:col>10</xdr:col>
      <xdr:colOff>276225</xdr:colOff>
      <xdr:row>26</xdr:row>
      <xdr:rowOff>95250</xdr:rowOff>
    </xdr:to>
    <xdr:cxnSp macro="">
      <xdr:nvCxnSpPr>
        <xdr:cNvPr id="39" name="Straight Arrow Connector 38">
          <a:extLst>
            <a:ext uri="{FF2B5EF4-FFF2-40B4-BE49-F238E27FC236}">
              <a16:creationId xmlns:a16="http://schemas.microsoft.com/office/drawing/2014/main" id="{FE174799-2B6C-4C25-95F8-63E91A4B004C}"/>
            </a:ext>
          </a:extLst>
        </xdr:cNvPr>
        <xdr:cNvCxnSpPr/>
      </xdr:nvCxnSpPr>
      <xdr:spPr>
        <a:xfrm flipH="1">
          <a:off x="6315075" y="5076825"/>
          <a:ext cx="190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7</xdr:row>
      <xdr:rowOff>95250</xdr:rowOff>
    </xdr:from>
    <xdr:to>
      <xdr:col>10</xdr:col>
      <xdr:colOff>371475</xdr:colOff>
      <xdr:row>7</xdr:row>
      <xdr:rowOff>104775</xdr:rowOff>
    </xdr:to>
    <xdr:cxnSp macro="">
      <xdr:nvCxnSpPr>
        <xdr:cNvPr id="2" name="Straight Arrow Connector 1">
          <a:extLst>
            <a:ext uri="{FF2B5EF4-FFF2-40B4-BE49-F238E27FC236}">
              <a16:creationId xmlns:a16="http://schemas.microsoft.com/office/drawing/2014/main" id="{A1AAB4B2-199E-443D-ACBF-42E7F7E61ACC}"/>
            </a:ext>
          </a:extLst>
        </xdr:cNvPr>
        <xdr:cNvCxnSpPr/>
      </xdr:nvCxnSpPr>
      <xdr:spPr>
        <a:xfrm flipH="1">
          <a:off x="6581775" y="1524000"/>
          <a:ext cx="190500" cy="95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142875</xdr:colOff>
      <xdr:row>17</xdr:row>
      <xdr:rowOff>628650</xdr:rowOff>
    </xdr:from>
    <xdr:to>
      <xdr:col>10</xdr:col>
      <xdr:colOff>342900</xdr:colOff>
      <xdr:row>17</xdr:row>
      <xdr:rowOff>628650</xdr:rowOff>
    </xdr:to>
    <xdr:cxnSp macro="">
      <xdr:nvCxnSpPr>
        <xdr:cNvPr id="3" name="Straight Arrow Connector 2">
          <a:extLst>
            <a:ext uri="{FF2B5EF4-FFF2-40B4-BE49-F238E27FC236}">
              <a16:creationId xmlns:a16="http://schemas.microsoft.com/office/drawing/2014/main" id="{24B821DE-696D-4B4D-A532-309CCC3BCDDF}"/>
            </a:ext>
          </a:extLst>
        </xdr:cNvPr>
        <xdr:cNvCxnSpPr/>
      </xdr:nvCxnSpPr>
      <xdr:spPr>
        <a:xfrm flipH="1">
          <a:off x="6543675" y="32670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161925</xdr:colOff>
      <xdr:row>27</xdr:row>
      <xdr:rowOff>95250</xdr:rowOff>
    </xdr:from>
    <xdr:to>
      <xdr:col>10</xdr:col>
      <xdr:colOff>361950</xdr:colOff>
      <xdr:row>27</xdr:row>
      <xdr:rowOff>95250</xdr:rowOff>
    </xdr:to>
    <xdr:cxnSp macro="">
      <xdr:nvCxnSpPr>
        <xdr:cNvPr id="4" name="Straight Arrow Connector 3">
          <a:extLst>
            <a:ext uri="{FF2B5EF4-FFF2-40B4-BE49-F238E27FC236}">
              <a16:creationId xmlns:a16="http://schemas.microsoft.com/office/drawing/2014/main" id="{4E58A3E8-6EEE-4338-8BCE-5E0C9406188B}"/>
            </a:ext>
          </a:extLst>
        </xdr:cNvPr>
        <xdr:cNvCxnSpPr/>
      </xdr:nvCxnSpPr>
      <xdr:spPr>
        <a:xfrm flipH="1">
          <a:off x="6562725" y="53625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B8C1F0-CC5C-47A4-9130-55AB549ADC39}" name="growth_holdings911" displayName="growth_holdings911" ref="B22:G103" headerRowDxfId="159" dataDxfId="158" totalsRowDxfId="157">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DE93AC83-A050-4D63-AB5F-C53CE5123330}" name="Sector" dataDxfId="156" totalsRowDxfId="155"/>
    <tableColumn id="2" xr3:uid="{A96AAB0B-8724-4A26-AF59-3D30FCB33A05}" name="Ticker" dataDxfId="154" totalsRowDxfId="153"/>
    <tableColumn id="3" xr3:uid="{4E9D8E7E-3267-4342-9BBA-21057021F95F}" name="Name" dataDxfId="152" totalsRowDxfId="151"/>
    <tableColumn id="4" xr3:uid="{BC195E84-4EAC-4CD8-AD1A-7005A5AB5920}" name="Old" dataDxfId="150" totalsRowDxfId="149"/>
    <tableColumn id="5" xr3:uid="{3F997037-93E2-4147-A8C3-FD821C5C2CE1}" name="New" dataDxfId="148" totalsRowDxfId="147"/>
    <tableColumn id="6" xr3:uid="{7DA1A90A-1AD0-4A27-A885-69B6DCA4B457}" name="Diff" dataDxfId="146" totalsRowDxfId="145">
      <calculatedColumnFormula>F23-E23</calculatedColumnFormula>
    </tableColumn>
  </tableColumns>
  <tableStyleInfo name="TableStyleLight14 3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8FBDAB-9A12-4A41-B6C0-C9275C2327F6}" name="Table51012" displayName="Table51012" ref="B4:G16" totalsRowCount="1" headerRowDxfId="144" dataDxfId="143" totalsRowDxfId="141" tableBorderDxfId="142">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88DDB47-CC77-4CDC-8AD7-F5AEEAEE3BEA}" name="Sector Name" totalsRowLabel="Total" dataDxfId="140" totalsRowDxfId="139"/>
    <tableColumn id="2" xr3:uid="{DAF1D85F-8D07-48E1-81AA-C8DA00F53D24}" name=" " dataDxfId="138" totalsRowDxfId="137"/>
    <tableColumn id="3" xr3:uid="{C53C6CFE-3616-4802-9577-C95C13E2037E}" name="  " dataDxfId="136" totalsRowDxfId="135"/>
    <tableColumn id="4" xr3:uid="{F5D35C93-33CE-4742-A9FF-A0D88EC5AE4D}" name="Old Total (%)" totalsRowFunction="custom" dataDxfId="134" totalsRowDxfId="133">
      <calculatedColumnFormula>SUMIFS(E$23:E$1005, B$23:B$1005, $B5)*100</calculatedColumnFormula>
      <totalsRowFormula>SUM(Table51012[Old Total (%)])</totalsRowFormula>
    </tableColumn>
    <tableColumn id="5" xr3:uid="{4E45241F-5101-40BC-B658-E7B5CF6E6C50}" name="New Total (%)" totalsRowFunction="custom" dataDxfId="132" totalsRowDxfId="131">
      <calculatedColumnFormula>SUMIFS(F$23:F$1005, B$23:B$1005, $B5)*100</calculatedColumnFormula>
      <totalsRowFormula>SUM(Table51012[New Total (%)])</totalsRowFormula>
    </tableColumn>
    <tableColumn id="6" xr3:uid="{2C1FB569-A3F4-4E5D-B670-96BFE7CB910C}" name="Diff (%)" totalsRowFunction="custom" dataDxfId="130" totalsRowDxfId="129">
      <calculatedColumnFormula>Table51012[[#This Row],[New Total (%)]]-Table51012[[#This Row],[Old Total (%)]]</calculatedColumnFormula>
      <totalsRowFormula>SUM(Table51012[Diff (%)])</totalsRow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B26A20-787C-43B8-A63B-01E9EE9BD3C5}" name="Table2" displayName="Table2" ref="B19:D24" totalsRowShown="0" headerRowDxfId="128" dataDxfId="126" headerRowBorderDxfId="127" tableBorderDxfId="125">
  <autoFilter ref="B19:D24" xr:uid="{8DB26A20-787C-43B8-A63B-01E9EE9BD3C5}">
    <filterColumn colId="0" hiddenButton="1"/>
    <filterColumn colId="1" hiddenButton="1"/>
    <filterColumn colId="2" hiddenButton="1"/>
  </autoFilter>
  <tableColumns count="3">
    <tableColumn id="1" xr3:uid="{FDAB77BC-22AF-4E9A-9CA7-7E0617D72831}" name="Region" dataDxfId="124"/>
    <tableColumn id="2" xr3:uid="{3D8F8E68-54DA-4B23-9424-DC464343561E}" name="Holdings" dataDxfId="123"/>
    <tableColumn id="3" xr3:uid="{107F60A0-02C3-4F89-8DC2-AAD0E82537FB}" name="Weight (%)" dataDxfId="122"/>
  </tableColumns>
  <tableStyleInfo name="TableStyleLight14 3 2 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2D68-E64E-464C-B8E3-7F26C366DDFA}" name="Table3" displayName="Table3" ref="B6:D16" totalsRowShown="0" headerRowDxfId="121" dataDxfId="120">
  <autoFilter ref="B6:D16" xr:uid="{B2882D68-E64E-464C-B8E3-7F26C366DDFA}">
    <filterColumn colId="0" hiddenButton="1"/>
    <filterColumn colId="1" hiddenButton="1"/>
    <filterColumn colId="2" hiddenButton="1"/>
  </autoFilter>
  <tableColumns count="3">
    <tableColumn id="1" xr3:uid="{1B946792-3775-4670-A375-5AF6B6084DC1}" name="Rank" dataDxfId="119"/>
    <tableColumn id="2" xr3:uid="{A7F5BE98-43B4-4699-9A3B-7634599F5790}" name="Name" dataDxfId="118"/>
    <tableColumn id="3" xr3:uid="{7B2B0356-02D1-459E-8119-1E0899F008F8}" name="Weight (%)" dataDxfId="117"/>
  </tableColumns>
  <tableStyleInfo name="TableStyleLight14 3 2 3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B315C-D0D6-42B9-8CB1-DB66CBD97C9C}" name="Table4" displayName="Table4" ref="B28:E36" totalsRowShown="0" headerRowDxfId="116" dataDxfId="115">
  <autoFilter ref="B28:E36" xr:uid="{A8BB315C-D0D6-42B9-8CB1-DB66CBD97C9C}">
    <filterColumn colId="0" hiddenButton="1"/>
    <filterColumn colId="1" hiddenButton="1"/>
    <filterColumn colId="2" hiddenButton="1"/>
    <filterColumn colId="3" hiddenButton="1"/>
  </autoFilter>
  <tableColumns count="4">
    <tableColumn id="1" xr3:uid="{9DE22C48-FD3A-4AA3-B9B3-55661AC39A1E}" name="Metric" dataDxfId="114"/>
    <tableColumn id="2" xr3:uid="{BF7831A9-8DDF-4C67-8B7F-A74E200FCE1D}" name="Portfolio" dataDxfId="113"/>
    <tableColumn id="3" xr3:uid="{75F273DF-1DC2-4612-ACA1-636B5DA34952}" name="Benchmark" dataDxfId="112"/>
    <tableColumn id="4" xr3:uid="{AEB5526A-E533-4734-A6A5-28AF8E858B94}" name="Difference" dataDxfId="111"/>
  </tableColumns>
  <tableStyleInfo name="TableStyleLight14 3 2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E40B1D-A749-4D9A-A3FC-C524752D29D8}" name="growth_holdings9" displayName="growth_holdings9" ref="B22:G105" headerRowDxfId="110" dataDxfId="109" totalsRowDxfId="108">
  <autoFilter ref="B22:G105"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C305321E-5A09-42D6-B78D-E7FB9DD798EB}" name="Sector" dataDxfId="107" totalsRowDxfId="106"/>
    <tableColumn id="2" xr3:uid="{4DDEE31D-3C75-4572-8C75-4F10B1FFD7C0}" name="Ticker" dataDxfId="105" totalsRowDxfId="104"/>
    <tableColumn id="3" xr3:uid="{FFB7604A-E619-4273-AB09-01C93B87D71E}" name="Name" dataDxfId="103" totalsRowDxfId="102"/>
    <tableColumn id="4" xr3:uid="{0897DDC0-A4C6-4F81-8F97-02BA1836952C}" name="Old" dataDxfId="101" totalsRowDxfId="100"/>
    <tableColumn id="5" xr3:uid="{C073CDB0-46C9-4B9E-A045-C69C07319E94}" name="New" dataDxfId="99" totalsRowDxfId="98"/>
    <tableColumn id="6" xr3:uid="{38E6A9F0-3B4E-4DDC-9DED-8B5F9D754E37}" name="Diff" dataDxfId="97" totalsRowDxfId="96">
      <calculatedColumnFormula>growth_holdings9[[#This Row],[New]]-growth_holdings9[[#This Row],[Old]]</calculatedColumnFormula>
    </tableColumn>
  </tableColumns>
  <tableStyleInfo name="TableStyleLight14 3 2 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43BCA7-DEA4-48DB-A740-C3CA3BA5227A}" name="Table510" displayName="Table510" ref="B4:G16" totalsRowCount="1" headerRowDxfId="95" dataDxfId="94" totalsRowDxfId="92" tableBorderDxfId="93">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FC3A9076-A9FA-440C-8B9D-B3EBF2639062}" name="Sector Name" totalsRowLabel="Total" dataDxfId="91" totalsRowDxfId="90"/>
    <tableColumn id="2" xr3:uid="{D9936A41-A1D6-4DA2-B78E-89265865FC25}" name=" " dataDxfId="89" totalsRowDxfId="88"/>
    <tableColumn id="3" xr3:uid="{56D62C96-D41F-4D72-9680-86CB602C4F7D}" name="  " dataDxfId="87" totalsRowDxfId="86"/>
    <tableColumn id="4" xr3:uid="{912E2864-82B4-42C9-B830-1E089DBF6406}" name="Old Total (%)" totalsRowFunction="custom" dataDxfId="85" totalsRowDxfId="84">
      <calculatedColumnFormula>SUMIFS(E$23:E$1007, B$23:B$1007, $B5)*100</calculatedColumnFormula>
      <totalsRowFormula>SUM(Table510[Old Total (%)])</totalsRowFormula>
    </tableColumn>
    <tableColumn id="5" xr3:uid="{EFF3CCFF-6674-4BDF-813C-99F20AA8719A}" name="New Total (%)" totalsRowFunction="custom" dataDxfId="83" totalsRowDxfId="82">
      <calculatedColumnFormula>SUMIFS(F$23:F$1007, B$23:B$1007, $B5)*100</calculatedColumnFormula>
      <totalsRowFormula>SUM(Table510[New Total (%)])</totalsRowFormula>
    </tableColumn>
    <tableColumn id="6" xr3:uid="{50208CAE-E11B-4B23-ABCE-C44E8B9F5181}" name="Diff (%)" totalsRowFunction="custom" dataDxfId="81" totalsRowDxfId="80">
      <calculatedColumnFormula>Table510[[#This Row],[New Total (%)]]-Table510[[#This Row],[Old Total (%)]]</calculatedColumnFormula>
      <totalsRowFormula>SUM(Table510[Diff (%)])</totalsRow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BAC4AB-4190-45D1-B2FE-E87D53CCCC7B}" name="Table26" displayName="Table26" ref="B19:E24" totalsRowShown="0" headerRowDxfId="79" dataDxfId="77" headerRowBorderDxfId="78" tableBorderDxfId="76">
  <autoFilter ref="B19:E24" xr:uid="{8DB26A20-787C-43B8-A63B-01E9EE9BD3C5}">
    <filterColumn colId="0" hiddenButton="1"/>
    <filterColumn colId="1" hiddenButton="1"/>
    <filterColumn colId="2" hiddenButton="1"/>
    <filterColumn colId="3" hiddenButton="1"/>
  </autoFilter>
  <tableColumns count="4">
    <tableColumn id="1" xr3:uid="{356295E4-68E6-48D1-8C5F-435467DB20FC}" name="Region" dataDxfId="75"/>
    <tableColumn id="2" xr3:uid="{E827FA23-3415-498D-9663-7177721E977D}" name="Holdings" dataDxfId="74"/>
    <tableColumn id="3" xr3:uid="{3961818A-866B-435D-AA39-765BD6703213}" name="Weight (%)" dataDxfId="73"/>
    <tableColumn id="4" xr3:uid="{374BE9D7-E669-4339-ADDA-E126623A3CE5}" name="Benchmark Diff" dataDxfId="72">
      <calculatedColumnFormula>Table26[[#This Row],[Holdings]]-Table26[[#This Row],[Weight (%)]]</calculatedColumnFormula>
    </tableColumn>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2956C5-A451-4FC4-9BF3-6943F4F8A018}" name="Table37" displayName="Table37" ref="B6:D16" totalsRowShown="0" headerRowDxfId="71" dataDxfId="70">
  <autoFilter ref="B6:D16" xr:uid="{B2882D68-E64E-464C-B8E3-7F26C366DDFA}">
    <filterColumn colId="0" hiddenButton="1"/>
    <filterColumn colId="1" hiddenButton="1"/>
    <filterColumn colId="2" hiddenButton="1"/>
  </autoFilter>
  <tableColumns count="3">
    <tableColumn id="1" xr3:uid="{FDB42D26-DD1F-4939-AC5C-7BDC455C3969}" name="Rank" dataDxfId="69"/>
    <tableColumn id="2" xr3:uid="{5D2C5959-F582-45F1-B980-D9189736B2F8}" name="Name" dataDxfId="68"/>
    <tableColumn id="3" xr3:uid="{5D7DFD06-BC96-4525-9957-922144AAFA9B}" name="Weight (%)" dataDxfId="67"/>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A5A465-A12D-46FF-8457-66A38913FD89}" name="Table48" displayName="Table48" ref="B28:E34" totalsRowShown="0" headerRowDxfId="66" dataDxfId="65">
  <autoFilter ref="B28:E34" xr:uid="{A8BB315C-D0D6-42B9-8CB1-DB66CBD97C9C}">
    <filterColumn colId="0" hiddenButton="1"/>
    <filterColumn colId="1" hiddenButton="1"/>
    <filterColumn colId="2" hiddenButton="1"/>
    <filterColumn colId="3" hiddenButton="1"/>
  </autoFilter>
  <tableColumns count="4">
    <tableColumn id="1" xr3:uid="{ED51A333-2FF4-46F8-86F6-DB2C6916D7CC}" name="Metric" dataDxfId="64"/>
    <tableColumn id="2" xr3:uid="{AD4DB499-F53D-4681-A240-8F1608E5DB56}" name="Portfolio" dataDxfId="63"/>
    <tableColumn id="3" xr3:uid="{0C58D6CE-E290-4AB9-A15C-1806B0838082}" name="Benchmark" dataDxfId="62"/>
    <tableColumn id="4" xr3:uid="{19AA1DF5-DD59-4091-B2BB-26DEB2520A01}" name="Difference" dataDxfId="61"/>
  </tableColumns>
  <tableStyleInfo name="TableStyleLight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7F301E-9FC4-4A1C-B7F4-F3CAB3DA6B77}" name="growth_holdings913" displayName="growth_holdings913" ref="B22:G103" headerRowDxfId="60" dataDxfId="59" totalsRowDxfId="58">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502B6FDB-26CB-4C9B-95BA-86D822B8CB4E}" name="Sector" dataDxfId="57" totalsRowDxfId="56"/>
    <tableColumn id="2" xr3:uid="{808E1C58-C490-4D45-9FB3-174ABCBA3E55}" name="Ticker" dataDxfId="55" totalsRowDxfId="54"/>
    <tableColumn id="3" xr3:uid="{1B8A02C6-A5BF-4A2E-A869-36B2B7627002}" name="Name" dataDxfId="53" totalsRowDxfId="52"/>
    <tableColumn id="4" xr3:uid="{6D3D8CFA-6D33-4FE2-9475-2F24BD446255}" name="Old" dataDxfId="51" totalsRowDxfId="50"/>
    <tableColumn id="5" xr3:uid="{F77B02C1-DFC4-480A-A2E7-D934BC099892}" name="New" dataDxfId="49" totalsRowDxfId="48"/>
    <tableColumn id="6" xr3:uid="{8E3767B4-9846-4D03-A003-99BE27F22951}" name="Diff" dataDxfId="47" totalsRowDxfId="46"/>
  </tableColumns>
  <tableStyleInfo name="TableStyleLight14 3 2 2 2"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9278615-97ED-4205-90B8-C98171CE5D4C}" name="Table51014" displayName="Table51014" ref="B4:G16" totalsRowCount="1" headerRowDxfId="45" dataDxfId="44" totalsRowDxfId="42" tableBorderDxfId="43">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462F27B-0E15-4CDC-B0C8-32B85ACF86AC}" name="Sector Name" totalsRowLabel="Total" dataDxfId="41" totalsRowDxfId="40"/>
    <tableColumn id="2" xr3:uid="{BC1704F0-A59B-4D7D-8339-EB9E492D50DC}" name=" " dataDxfId="39" totalsRowDxfId="38"/>
    <tableColumn id="3" xr3:uid="{38A47BCD-3B83-458D-B334-A2589CEE0424}" name="  " dataDxfId="37" totalsRowDxfId="36"/>
    <tableColumn id="4" xr3:uid="{68E2C2A3-BDA9-4FA3-A1C4-4B8BF9849FA1}" name="Old Total (%)" totalsRowFunction="custom" dataDxfId="35" totalsRowDxfId="34">
      <calculatedColumnFormula>SUMIFS(E$23:E$1005, B$23:B$1005, $B5)*100</calculatedColumnFormula>
      <totalsRowFormula>SUM(Table51014[Old Total (%)])</totalsRowFormula>
    </tableColumn>
    <tableColumn id="5" xr3:uid="{97258E60-03D8-444E-9A50-715C6752AC40}" name="New Total (%)" totalsRowFunction="custom" dataDxfId="33" totalsRowDxfId="32">
      <calculatedColumnFormula>SUMIFS(F$23:F$1005, B$23:B$1005, $B5)*100</calculatedColumnFormula>
      <totalsRowFormula>SUM(Table51014[New Total (%)])</totalsRowFormula>
    </tableColumn>
    <tableColumn id="6" xr3:uid="{416B6668-950D-450A-8921-7E87CD8E3FD1}" name="Diff (%)" totalsRowFunction="custom" dataDxfId="31" totalsRowDxfId="30">
      <calculatedColumnFormula>Table51014[[#This Row],[New Total (%)]]-Table51014[[#This Row],[Old Total (%)]]</calculatedColumnFormula>
      <totalsRowFormula>SUM(Table51014[Diff (%)])</totalsRowFormula>
    </tableColum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186D3A-F662-4495-AB2F-68F08F2392E9}" name="Table2615" displayName="Table2615" ref="B19:D24" totalsRowShown="0" headerRowDxfId="29" dataDxfId="27" headerRowBorderDxfId="28" tableBorderDxfId="26">
  <autoFilter ref="B19:D24" xr:uid="{8DB26A20-787C-43B8-A63B-01E9EE9BD3C5}">
    <filterColumn colId="0" hiddenButton="1"/>
    <filterColumn colId="1" hiddenButton="1"/>
    <filterColumn colId="2" hiddenButton="1"/>
  </autoFilter>
  <tableColumns count="3">
    <tableColumn id="1" xr3:uid="{207E2F38-535E-4DAE-B70C-CB4CFCB4AA0B}" name="Region" dataDxfId="25"/>
    <tableColumn id="2" xr3:uid="{46168D10-D7AA-4CE9-9C47-BE370F0F38C7}" name="Holdings" dataDxfId="24"/>
    <tableColumn id="3" xr3:uid="{5D327E04-A921-4B80-B79D-97B677F58125}" name="Weight (%)" dataDxfId="23"/>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77025C4-0DD4-4F09-BD01-5E1D5147C265}" name="Table3716" displayName="Table3716" ref="B6:D16" totalsRowShown="0" headerRowDxfId="22" dataDxfId="21">
  <autoFilter ref="B6:D16" xr:uid="{B2882D68-E64E-464C-B8E3-7F26C366DDFA}">
    <filterColumn colId="0" hiddenButton="1"/>
    <filterColumn colId="1" hiddenButton="1"/>
    <filterColumn colId="2" hiddenButton="1"/>
  </autoFilter>
  <tableColumns count="3">
    <tableColumn id="1" xr3:uid="{2ECDC4D7-26B5-4FCB-BCDA-F31018797404}" name="Rank" dataDxfId="20"/>
    <tableColumn id="2" xr3:uid="{A78CBEE6-EA8A-401D-BA98-032A4C575F64}" name="Name" dataDxfId="19"/>
    <tableColumn id="3" xr3:uid="{D113CDE1-F49A-427A-B8E0-95BE8654399E}" name="Weight (%)" dataDxfId="18"/>
  </tableColumns>
  <tableStyleInfo name="TableStyleLight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A577AD-553E-447A-AE46-27167EF5D44C}" name="Table4817" displayName="Table4817" ref="B28:E34" totalsRowShown="0" headerRowDxfId="17" dataDxfId="16">
  <autoFilter ref="B28:E34" xr:uid="{A8BB315C-D0D6-42B9-8CB1-DB66CBD97C9C}">
    <filterColumn colId="0" hiddenButton="1"/>
    <filterColumn colId="1" hiddenButton="1"/>
    <filterColumn colId="2" hiddenButton="1"/>
    <filterColumn colId="3" hiddenButton="1"/>
  </autoFilter>
  <tableColumns count="4">
    <tableColumn id="1" xr3:uid="{B2C7FB61-C6C4-4AFC-91D0-1686661E0C92}" name="Metric" dataDxfId="15"/>
    <tableColumn id="2" xr3:uid="{0C686984-CA47-4F2B-A2F0-743BD468CF54}" name="Portfolio" dataDxfId="14"/>
    <tableColumn id="3" xr3:uid="{C214B383-C443-4F08-8340-1F085F7D06AF}" name="Benchmark" dataDxfId="13"/>
    <tableColumn id="4" xr3:uid="{0C90CD3A-0968-4E3E-9380-6699C232E195}" name="Difference" dataDxfId="12"/>
  </tableColumns>
  <tableStyleInfo name="TableStyleLight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B1A5B2D-8DF0-42BE-BAC4-8436C66029A9}" name="Table119" displayName="Table119" ref="B18:G28" totalsRowShown="0" headerRowDxfId="11" dataDxfId="10">
  <autoFilter ref="B18:G28" xr:uid="{5B1A5B2D-8DF0-42BE-BAC4-8436C66029A9}">
    <filterColumn colId="0" hiddenButton="1"/>
    <filterColumn colId="1" hiddenButton="1"/>
    <filterColumn colId="2" hiddenButton="1"/>
    <filterColumn colId="3" hiddenButton="1"/>
    <filterColumn colId="4" hiddenButton="1"/>
    <filterColumn colId="5" hiddenButton="1"/>
  </autoFilter>
  <tableColumns count="6">
    <tableColumn id="1" xr3:uid="{3885939B-3978-4380-88D7-78EE1E6DE4A9}" name="Pricing Date" dataDxfId="9"/>
    <tableColumn id="2" xr3:uid="{8491B8D9-7B3C-4199-B27D-7113D902E3F6}" name="Bank" dataDxfId="8"/>
    <tableColumn id="3" xr3:uid="{B8F6D172-2049-4FE5-9A13-5613F3AAF08E}" name="Ticker" dataDxfId="7"/>
    <tableColumn id="4" xr3:uid="{83224D25-E071-4D16-8085-E36BF42DAF5D}" name="Short Name" dataDxfId="6"/>
    <tableColumn id="5" xr3:uid="{1430A05F-E441-40A9-A003-9A03B195329D}" name="GICS Sector" dataDxfId="5"/>
    <tableColumn id="6" xr3:uid="{8CE37713-3594-4CA4-9265-09267DE84901}" name="Coupon"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FA47-D6FC-465D-A66D-FB278037A920}">
  <sheetPr>
    <tabColor rgb="FFFF0000"/>
  </sheetPr>
  <dimension ref="B2:E7"/>
  <sheetViews>
    <sheetView workbookViewId="0">
      <selection activeCell="L5" sqref="L5"/>
    </sheetView>
  </sheetViews>
  <sheetFormatPr defaultRowHeight="15" x14ac:dyDescent="0.25"/>
  <cols>
    <col min="1" max="1" width="3.7109375" customWidth="1"/>
    <col min="2" max="3" width="9.140625" customWidth="1"/>
    <col min="4" max="4" width="20.85546875" bestFit="1" customWidth="1"/>
    <col min="5" max="5" width="125" customWidth="1"/>
  </cols>
  <sheetData>
    <row r="2" spans="2:5" x14ac:dyDescent="0.25">
      <c r="B2" t="s">
        <v>435</v>
      </c>
      <c r="C2" s="173">
        <v>1</v>
      </c>
    </row>
    <row r="3" spans="2:5" x14ac:dyDescent="0.25">
      <c r="B3" t="s">
        <v>436</v>
      </c>
      <c r="C3" s="173">
        <v>2025</v>
      </c>
    </row>
    <row r="5" spans="2:5" ht="123.75" customHeight="1" x14ac:dyDescent="0.25">
      <c r="D5" s="172" t="s">
        <v>437</v>
      </c>
      <c r="E5" s="183" t="s">
        <v>446</v>
      </c>
    </row>
    <row r="6" spans="2:5" s="174" customFormat="1" ht="90" x14ac:dyDescent="0.25">
      <c r="D6" s="175" t="s">
        <v>438</v>
      </c>
      <c r="E6" s="176" t="s">
        <v>439</v>
      </c>
    </row>
    <row r="7" spans="2:5" x14ac:dyDescent="0.25">
      <c r="E7" s="17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E7E9-6F5F-41E2-9682-3B90ACA7C535}">
  <sheetPr>
    <tabColor theme="9" tint="0.39997558519241921"/>
  </sheetPr>
  <dimension ref="A1:E21"/>
  <sheetViews>
    <sheetView showGridLines="0" zoomScaleNormal="100" workbookViewId="0">
      <selection activeCell="C9" sqref="C9"/>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94"/>
      <c r="B1" s="94"/>
      <c r="C1" s="94"/>
      <c r="D1" s="94"/>
      <c r="E1" s="94"/>
    </row>
    <row r="2" spans="1:5" ht="15.75" customHeight="1" x14ac:dyDescent="0.2">
      <c r="A2" s="94"/>
      <c r="B2" s="110" t="s">
        <v>399</v>
      </c>
      <c r="C2" s="124">
        <v>45758</v>
      </c>
      <c r="D2" s="94"/>
      <c r="E2" s="94"/>
    </row>
    <row r="3" spans="1:5" ht="16.5" customHeight="1" x14ac:dyDescent="0.2">
      <c r="A3" s="94"/>
      <c r="B3" s="110" t="s">
        <v>398</v>
      </c>
      <c r="C3" s="124">
        <v>45747</v>
      </c>
      <c r="D3" s="94"/>
      <c r="E3" s="94"/>
    </row>
    <row r="4" spans="1:5" x14ac:dyDescent="0.2">
      <c r="A4" s="94"/>
      <c r="B4" s="94"/>
      <c r="C4" s="94"/>
      <c r="D4" s="94"/>
      <c r="E4" s="94"/>
    </row>
    <row r="5" spans="1:5" ht="18.75" customHeight="1" x14ac:dyDescent="0.2">
      <c r="A5" s="94"/>
      <c r="B5" s="187" t="s">
        <v>408</v>
      </c>
      <c r="C5" s="187"/>
      <c r="D5" s="94"/>
      <c r="E5" s="94"/>
    </row>
    <row r="6" spans="1:5" ht="15" x14ac:dyDescent="0.2">
      <c r="A6" s="94"/>
      <c r="B6" s="97" t="s">
        <v>57</v>
      </c>
      <c r="C6" s="97" t="s">
        <v>58</v>
      </c>
      <c r="D6" s="94"/>
      <c r="E6" s="94"/>
    </row>
    <row r="7" spans="1:5" s="33" customFormat="1" x14ac:dyDescent="0.25">
      <c r="A7" s="95"/>
      <c r="B7" s="98" t="s">
        <v>59</v>
      </c>
      <c r="C7" s="99">
        <v>45747</v>
      </c>
      <c r="D7" s="95"/>
      <c r="E7" s="95"/>
    </row>
    <row r="8" spans="1:5" s="33" customFormat="1" x14ac:dyDescent="0.25">
      <c r="A8" s="95"/>
      <c r="B8" s="98" t="s">
        <v>42</v>
      </c>
      <c r="C8" s="100" t="s">
        <v>39</v>
      </c>
      <c r="D8" s="95"/>
      <c r="E8" s="95"/>
    </row>
    <row r="9" spans="1:5" s="33" customFormat="1" x14ac:dyDescent="0.25">
      <c r="A9" s="95"/>
      <c r="B9" s="98" t="s">
        <v>32</v>
      </c>
      <c r="C9" s="100" t="s">
        <v>63</v>
      </c>
      <c r="D9" s="95"/>
      <c r="E9" s="95"/>
    </row>
    <row r="10" spans="1:5" s="33" customFormat="1" x14ac:dyDescent="0.25">
      <c r="A10" s="95"/>
      <c r="B10" s="98" t="s">
        <v>60</v>
      </c>
      <c r="C10" s="100" t="s">
        <v>61</v>
      </c>
      <c r="D10" s="95"/>
      <c r="E10" s="95"/>
    </row>
    <row r="11" spans="1:5" s="33" customFormat="1" x14ac:dyDescent="0.25">
      <c r="A11" s="95"/>
      <c r="B11" s="98" t="s">
        <v>43</v>
      </c>
      <c r="C11" s="100" t="s">
        <v>62</v>
      </c>
      <c r="D11" s="95"/>
      <c r="E11" s="95"/>
    </row>
    <row r="12" spans="1:5" x14ac:dyDescent="0.2">
      <c r="A12" s="94"/>
      <c r="B12" s="94"/>
      <c r="C12" s="94"/>
      <c r="D12" s="94"/>
      <c r="E12" s="94"/>
    </row>
    <row r="13" spans="1:5" x14ac:dyDescent="0.2">
      <c r="A13" s="94"/>
      <c r="B13" s="94"/>
      <c r="C13" s="94"/>
      <c r="D13" s="94"/>
      <c r="E13" s="94"/>
    </row>
    <row r="14" spans="1:5" ht="19.5" thickBot="1" x14ac:dyDescent="0.25">
      <c r="A14" s="94"/>
      <c r="B14" s="94"/>
      <c r="C14" s="94"/>
      <c r="D14" s="102" t="s">
        <v>400</v>
      </c>
      <c r="E14" s="101"/>
    </row>
    <row r="15" spans="1:5" ht="208.5" customHeight="1" thickBot="1" x14ac:dyDescent="0.25">
      <c r="A15" s="94"/>
      <c r="B15" s="123"/>
      <c r="C15" s="123"/>
      <c r="D15" s="125" t="s">
        <v>412</v>
      </c>
      <c r="E15" s="94"/>
    </row>
    <row r="16" spans="1:5" ht="12.75" customHeight="1" x14ac:dyDescent="0.2">
      <c r="A16" s="94"/>
      <c r="B16" s="96"/>
      <c r="C16" s="96"/>
      <c r="D16" s="96"/>
      <c r="E16" s="9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29F3-2581-4C06-A1A2-C104C3736831}">
  <sheetPr>
    <tabColor theme="9" tint="0.39997558519241921"/>
    <pageSetUpPr fitToPage="1"/>
  </sheetPr>
  <dimension ref="B1:N122"/>
  <sheetViews>
    <sheetView showGridLines="0" topLeftCell="A23" zoomScaleNormal="100" workbookViewId="0">
      <selection activeCell="C18" sqref="C18:G18"/>
    </sheetView>
  </sheetViews>
  <sheetFormatPr defaultColWidth="9.140625" defaultRowHeight="12.75" x14ac:dyDescent="0.2"/>
  <cols>
    <col min="1" max="1" width="6.5703125" style="2" customWidth="1"/>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15" style="2" customWidth="1"/>
    <col min="12" max="12" width="19.7109375" style="2" bestFit="1" customWidth="1"/>
    <col min="13" max="13" width="12.140625" style="2" customWidth="1"/>
    <col min="14" max="14" width="11.7109375" style="2" customWidth="1"/>
    <col min="15" max="16384" width="9.140625" style="2"/>
  </cols>
  <sheetData>
    <row r="1" spans="2:11" ht="20.25" customHeight="1" x14ac:dyDescent="0.2">
      <c r="B1" s="111" t="s">
        <v>399</v>
      </c>
      <c r="C1" s="192">
        <v>45758</v>
      </c>
      <c r="D1" s="192"/>
      <c r="E1" s="111" t="s">
        <v>410</v>
      </c>
      <c r="F1" s="192">
        <v>45747</v>
      </c>
      <c r="G1" s="192"/>
    </row>
    <row r="2" spans="2:11" ht="21" x14ac:dyDescent="0.35">
      <c r="B2" s="191" t="s">
        <v>245</v>
      </c>
      <c r="C2" s="191"/>
      <c r="D2" s="191"/>
      <c r="E2" s="191"/>
      <c r="F2" s="191"/>
      <c r="G2" s="191"/>
      <c r="H2" s="5"/>
      <c r="I2" s="5"/>
    </row>
    <row r="3" spans="2:11" ht="7.5" customHeight="1" x14ac:dyDescent="0.2">
      <c r="B3" s="6"/>
      <c r="C3" s="6"/>
      <c r="D3" s="6"/>
      <c r="E3" s="6"/>
      <c r="F3" s="6"/>
      <c r="G3" s="6"/>
      <c r="H3" s="6"/>
      <c r="I3" s="6"/>
    </row>
    <row r="4" spans="2:11" ht="15" customHeight="1" x14ac:dyDescent="0.2">
      <c r="B4" s="7" t="s">
        <v>419</v>
      </c>
      <c r="C4" s="7" t="s">
        <v>244</v>
      </c>
      <c r="D4" s="7" t="s">
        <v>243</v>
      </c>
      <c r="E4" s="164" t="s">
        <v>425</v>
      </c>
      <c r="F4" s="164" t="s">
        <v>426</v>
      </c>
      <c r="G4" s="164" t="s">
        <v>427</v>
      </c>
      <c r="J4" s="8" t="s">
        <v>241</v>
      </c>
      <c r="K4" s="188" t="s">
        <v>416</v>
      </c>
    </row>
    <row r="5" spans="2:11" x14ac:dyDescent="0.2">
      <c r="B5" s="7" t="s">
        <v>132</v>
      </c>
      <c r="C5" s="7"/>
      <c r="D5" s="7"/>
      <c r="E5" s="163">
        <f t="shared" ref="E5:E15" si="0">SUMIFS(E$23:E$1005, B$23:B$1005, $B5)*100</f>
        <v>16</v>
      </c>
      <c r="F5" s="163">
        <f t="shared" ref="F5:F15" si="1">SUMIFS(F$23:F$1005, B$23:B$1005, $B5)*100</f>
        <v>17.000000000000004</v>
      </c>
      <c r="G5" s="163">
        <f>Table51012[[#This Row],[New Total (%)]]-Table51012[[#This Row],[Old Total (%)]]</f>
        <v>1.0000000000000036</v>
      </c>
      <c r="J5" s="10" t="s">
        <v>132</v>
      </c>
      <c r="K5" s="188"/>
    </row>
    <row r="6" spans="2:11" x14ac:dyDescent="0.2">
      <c r="B6" s="7" t="s">
        <v>133</v>
      </c>
      <c r="C6" s="7"/>
      <c r="D6" s="7"/>
      <c r="E6" s="163">
        <f t="shared" si="0"/>
        <v>12.000000000000002</v>
      </c>
      <c r="F6" s="163">
        <f t="shared" si="1"/>
        <v>11.5</v>
      </c>
      <c r="G6" s="163">
        <f>Table51012[[#This Row],[New Total (%)]]-Table51012[[#This Row],[Old Total (%)]]</f>
        <v>-0.50000000000000178</v>
      </c>
      <c r="J6" s="10" t="s">
        <v>133</v>
      </c>
      <c r="K6" s="188"/>
    </row>
    <row r="7" spans="2:11" x14ac:dyDescent="0.2">
      <c r="B7" s="7" t="s">
        <v>148</v>
      </c>
      <c r="C7" s="7"/>
      <c r="D7" s="7"/>
      <c r="E7" s="163">
        <f t="shared" si="0"/>
        <v>11</v>
      </c>
      <c r="F7" s="163">
        <f t="shared" si="1"/>
        <v>10.999999999999998</v>
      </c>
      <c r="G7" s="163">
        <f>Table51012[[#This Row],[New Total (%)]]-Table51012[[#This Row],[Old Total (%)]]</f>
        <v>0</v>
      </c>
      <c r="J7" s="10" t="s">
        <v>148</v>
      </c>
      <c r="K7" s="188"/>
    </row>
    <row r="8" spans="2:11" x14ac:dyDescent="0.2">
      <c r="B8" s="7" t="s">
        <v>162</v>
      </c>
      <c r="C8" s="7"/>
      <c r="D8" s="7"/>
      <c r="E8" s="163">
        <f t="shared" si="0"/>
        <v>2</v>
      </c>
      <c r="F8" s="163">
        <f t="shared" si="1"/>
        <v>2</v>
      </c>
      <c r="G8" s="163">
        <f>Table51012[[#This Row],[New Total (%)]]-Table51012[[#This Row],[Old Total (%)]]</f>
        <v>0</v>
      </c>
      <c r="J8" s="10" t="s">
        <v>162</v>
      </c>
      <c r="K8" s="188"/>
    </row>
    <row r="9" spans="2:11" x14ac:dyDescent="0.2">
      <c r="B9" s="7" t="s">
        <v>167</v>
      </c>
      <c r="C9" s="7"/>
      <c r="D9" s="7"/>
      <c r="E9" s="163">
        <f t="shared" si="0"/>
        <v>23</v>
      </c>
      <c r="F9" s="163">
        <f t="shared" si="1"/>
        <v>24.000000000000004</v>
      </c>
      <c r="G9" s="163">
        <f>Table51012[[#This Row],[New Total (%)]]-Table51012[[#This Row],[Old Total (%)]]</f>
        <v>1.0000000000000036</v>
      </c>
      <c r="J9" s="10" t="s">
        <v>167</v>
      </c>
      <c r="K9" s="188"/>
    </row>
    <row r="10" spans="2:11" x14ac:dyDescent="0.2">
      <c r="B10" s="7" t="s">
        <v>204</v>
      </c>
      <c r="C10" s="7"/>
      <c r="D10" s="7"/>
      <c r="E10" s="163">
        <f t="shared" si="0"/>
        <v>4</v>
      </c>
      <c r="F10" s="163">
        <f t="shared" si="1"/>
        <v>3</v>
      </c>
      <c r="G10" s="163">
        <f>Table51012[[#This Row],[New Total (%)]]-Table51012[[#This Row],[Old Total (%)]]</f>
        <v>-1</v>
      </c>
      <c r="J10" s="10" t="s">
        <v>204</v>
      </c>
      <c r="K10" s="188"/>
    </row>
    <row r="11" spans="2:11" x14ac:dyDescent="0.2">
      <c r="B11" s="7" t="s">
        <v>214</v>
      </c>
      <c r="C11" s="7"/>
      <c r="D11" s="7"/>
      <c r="E11" s="163">
        <f t="shared" si="0"/>
        <v>10</v>
      </c>
      <c r="F11" s="163">
        <f t="shared" si="1"/>
        <v>10</v>
      </c>
      <c r="G11" s="163">
        <f>Table51012[[#This Row],[New Total (%)]]-Table51012[[#This Row],[Old Total (%)]]</f>
        <v>0</v>
      </c>
      <c r="J11" s="10" t="s">
        <v>214</v>
      </c>
      <c r="K11" s="188"/>
    </row>
    <row r="12" spans="2:11" x14ac:dyDescent="0.2">
      <c r="B12" s="7" t="s">
        <v>233</v>
      </c>
      <c r="C12" s="7"/>
      <c r="D12" s="7"/>
      <c r="E12" s="163">
        <f t="shared" si="0"/>
        <v>6</v>
      </c>
      <c r="F12" s="163">
        <f t="shared" si="1"/>
        <v>5.5</v>
      </c>
      <c r="G12" s="163">
        <f>Table51012[[#This Row],[New Total (%)]]-Table51012[[#This Row],[Old Total (%)]]</f>
        <v>-0.5</v>
      </c>
      <c r="J12" s="10" t="s">
        <v>233</v>
      </c>
      <c r="K12" s="188"/>
    </row>
    <row r="13" spans="2:11" x14ac:dyDescent="0.2">
      <c r="B13" s="7" t="s">
        <v>228</v>
      </c>
      <c r="C13" s="7"/>
      <c r="D13" s="7"/>
      <c r="E13" s="163">
        <f t="shared" si="0"/>
        <v>4.5</v>
      </c>
      <c r="F13" s="163">
        <f t="shared" si="1"/>
        <v>3.5000000000000004</v>
      </c>
      <c r="G13" s="163">
        <f>Table51012[[#This Row],[New Total (%)]]-Table51012[[#This Row],[Old Total (%)]]</f>
        <v>-0.99999999999999956</v>
      </c>
      <c r="J13" s="10" t="s">
        <v>228</v>
      </c>
      <c r="K13" s="188"/>
    </row>
    <row r="14" spans="2:11" x14ac:dyDescent="0.2">
      <c r="B14" s="7" t="s">
        <v>209</v>
      </c>
      <c r="C14" s="7"/>
      <c r="D14" s="7"/>
      <c r="E14" s="163">
        <f t="shared" si="0"/>
        <v>2</v>
      </c>
      <c r="F14" s="163">
        <f t="shared" si="1"/>
        <v>4</v>
      </c>
      <c r="G14" s="163">
        <f>Table51012[[#This Row],[New Total (%)]]-Table51012[[#This Row],[Old Total (%)]]</f>
        <v>2</v>
      </c>
      <c r="J14" s="10" t="s">
        <v>209</v>
      </c>
      <c r="K14" s="188"/>
    </row>
    <row r="15" spans="2:11" x14ac:dyDescent="0.2">
      <c r="B15" s="7" t="s">
        <v>193</v>
      </c>
      <c r="C15" s="7"/>
      <c r="D15" s="7"/>
      <c r="E15" s="163">
        <f t="shared" si="0"/>
        <v>9.5</v>
      </c>
      <c r="F15" s="163">
        <f t="shared" si="1"/>
        <v>8.5</v>
      </c>
      <c r="G15" s="163">
        <f>Table51012[[#This Row],[New Total (%)]]-Table51012[[#This Row],[Old Total (%)]]</f>
        <v>-1</v>
      </c>
      <c r="J15" s="10" t="s">
        <v>193</v>
      </c>
      <c r="K15" s="188"/>
    </row>
    <row r="16" spans="2:11" x14ac:dyDescent="0.2">
      <c r="B16" s="7" t="s">
        <v>33</v>
      </c>
      <c r="C16" s="7"/>
      <c r="D16" s="7"/>
      <c r="E16" s="163">
        <f>SUM(Table51012[Old Total (%)])</f>
        <v>100</v>
      </c>
      <c r="F16" s="163">
        <f>SUM(Table51012[New Total (%)])</f>
        <v>100</v>
      </c>
      <c r="G16" s="163">
        <f>SUM(Table51012[Diff (%)])</f>
        <v>5.773159728050814E-15</v>
      </c>
      <c r="J16" s="11"/>
      <c r="K16" s="188"/>
    </row>
    <row r="17" spans="2:14" ht="6" customHeight="1" x14ac:dyDescent="0.2">
      <c r="B17" s="7"/>
      <c r="C17" s="7"/>
      <c r="D17" s="7"/>
      <c r="E17" s="9"/>
      <c r="F17" s="9"/>
      <c r="G17" s="9"/>
      <c r="I17" s="12"/>
      <c r="K17" s="188"/>
    </row>
    <row r="18" spans="2:14" ht="54" customHeight="1" x14ac:dyDescent="0.2">
      <c r="B18" s="13" t="s">
        <v>247</v>
      </c>
      <c r="C18" s="189" t="str" cm="1">
        <f t="array" ref="C18">_xlfn.TEXTJOIN(", ", TRUE, _xlfn._xlws.FILTER(D$23:D$1003, (E$23:E$1003=0)*(F$23:F$1003&gt;0)))</f>
        <v>Blackrock, Chubb, Schwab, Bank of America, Eli Lilly, Novo Nordisk, AstraZeneca, Toyota, TJX, Lululemon, ASML, Advanced Micro, Arista Networks, Amphenol, Intuit, Motorola Solutions, Synopsys, Qualcomm, Sea, Live Nation, Pinterest, Sempra, Steel Dynamics, Vulcan Materials, Uber, Eaton, WW Grainger, AMETEK, Vertiv, Cheniere Energy, Post Holdings</v>
      </c>
      <c r="D18" s="189"/>
      <c r="E18" s="189"/>
      <c r="F18" s="189"/>
      <c r="G18" s="190"/>
      <c r="H18" s="14"/>
      <c r="I18" s="14"/>
      <c r="K18" s="188"/>
    </row>
    <row r="19" spans="2:14" ht="5.25" customHeight="1" x14ac:dyDescent="0.2">
      <c r="B19" s="15"/>
      <c r="C19" s="3"/>
      <c r="D19" s="16"/>
      <c r="E19" s="16"/>
      <c r="F19" s="16"/>
      <c r="G19" s="16"/>
      <c r="H19" s="16"/>
      <c r="I19" s="16"/>
      <c r="K19" s="188"/>
    </row>
    <row r="20" spans="2:14" ht="24.75" customHeight="1" x14ac:dyDescent="0.2">
      <c r="B20" s="13" t="s">
        <v>248</v>
      </c>
      <c r="C20" s="189" t="str" cm="1">
        <f t="array" ref="C20">_xlfn.TEXTJOIN(", ", TRUE, _xlfn._xlws.FILTER(D$18:D$1003, (E$18:E$1003&gt;0)*(F$18:F$1003=0)))</f>
        <v>Interactive Brokers, Square, United Health, Adobe, Salesforce, Amdocs, Disney, First Energy, Airbus, L3 Harris, Haliburton</v>
      </c>
      <c r="D20" s="189"/>
      <c r="E20" s="189"/>
      <c r="F20" s="189"/>
      <c r="G20" s="190"/>
      <c r="H20" s="14"/>
      <c r="I20" s="14"/>
      <c r="K20" s="188"/>
    </row>
    <row r="21" spans="2:14" ht="18.75" customHeight="1" x14ac:dyDescent="0.2">
      <c r="B21" s="17"/>
      <c r="C21" s="17"/>
      <c r="D21" s="17"/>
      <c r="E21" s="18"/>
      <c r="F21" s="18"/>
      <c r="G21" s="18"/>
      <c r="I21" s="12"/>
    </row>
    <row r="22" spans="2:14" ht="15.75" customHeight="1" x14ac:dyDescent="0.25">
      <c r="B22" s="61" t="s">
        <v>106</v>
      </c>
      <c r="C22" s="61" t="s">
        <v>123</v>
      </c>
      <c r="D22" s="61" t="s">
        <v>30</v>
      </c>
      <c r="E22" s="62" t="s">
        <v>107</v>
      </c>
      <c r="F22" s="62" t="s">
        <v>108</v>
      </c>
      <c r="G22" s="62" t="s">
        <v>242</v>
      </c>
      <c r="H22" s="1"/>
      <c r="I22" s="1"/>
      <c r="J22" s="1"/>
      <c r="K22" s="1"/>
      <c r="L22" s="1"/>
      <c r="M22" s="1"/>
      <c r="N22" s="1"/>
    </row>
    <row r="23" spans="2:14" x14ac:dyDescent="0.2">
      <c r="B23" s="21" t="s">
        <v>132</v>
      </c>
      <c r="C23" s="21" t="s">
        <v>109</v>
      </c>
      <c r="D23" s="21" t="s">
        <v>124</v>
      </c>
      <c r="E23" s="22">
        <v>1.4999999999999999E-2</v>
      </c>
      <c r="F23" s="22">
        <v>1.4999999999999999E-2</v>
      </c>
      <c r="G23" s="22">
        <f t="shared" ref="G23:G35" si="2">F23-E23</f>
        <v>0</v>
      </c>
      <c r="H23" s="1"/>
      <c r="J23" s="1"/>
    </row>
    <row r="24" spans="2:14" x14ac:dyDescent="0.2">
      <c r="B24" s="21" t="s">
        <v>132</v>
      </c>
      <c r="C24" s="21" t="s">
        <v>110</v>
      </c>
      <c r="D24" s="21" t="s">
        <v>125</v>
      </c>
      <c r="E24" s="22">
        <v>0.02</v>
      </c>
      <c r="F24" s="22">
        <v>0.02</v>
      </c>
      <c r="G24" s="22">
        <f t="shared" si="2"/>
        <v>0</v>
      </c>
      <c r="H24" s="1"/>
      <c r="J24" s="1"/>
    </row>
    <row r="25" spans="2:14" x14ac:dyDescent="0.2">
      <c r="B25" s="21" t="s">
        <v>132</v>
      </c>
      <c r="C25" s="21" t="s">
        <v>111</v>
      </c>
      <c r="D25" s="21" t="s">
        <v>126</v>
      </c>
      <c r="E25" s="22">
        <v>0.02</v>
      </c>
      <c r="F25" s="22">
        <v>0.02</v>
      </c>
      <c r="G25" s="22">
        <f t="shared" si="2"/>
        <v>0</v>
      </c>
      <c r="H25" s="1"/>
      <c r="J25" s="1"/>
    </row>
    <row r="26" spans="2:14" x14ac:dyDescent="0.2">
      <c r="B26" s="21" t="s">
        <v>132</v>
      </c>
      <c r="C26" s="21" t="s">
        <v>112</v>
      </c>
      <c r="D26" s="21" t="s">
        <v>65</v>
      </c>
      <c r="E26" s="22">
        <v>0.01</v>
      </c>
      <c r="F26" s="22">
        <v>0</v>
      </c>
      <c r="G26" s="22">
        <f t="shared" si="2"/>
        <v>-0.01</v>
      </c>
      <c r="H26" s="1"/>
      <c r="J26" s="1"/>
    </row>
    <row r="27" spans="2:14" x14ac:dyDescent="0.2">
      <c r="B27" s="21" t="s">
        <v>132</v>
      </c>
      <c r="C27" s="21" t="s">
        <v>113</v>
      </c>
      <c r="D27" s="21" t="s">
        <v>127</v>
      </c>
      <c r="E27" s="22">
        <v>1.4999999999999999E-2</v>
      </c>
      <c r="F27" s="22">
        <v>1.4999999999999999E-2</v>
      </c>
      <c r="G27" s="22">
        <f t="shared" si="2"/>
        <v>0</v>
      </c>
      <c r="H27" s="1"/>
      <c r="J27" s="1"/>
      <c r="K27" s="146" t="s">
        <v>415</v>
      </c>
    </row>
    <row r="28" spans="2:14" x14ac:dyDescent="0.2">
      <c r="B28" s="21" t="s">
        <v>132</v>
      </c>
      <c r="C28" s="21" t="s">
        <v>114</v>
      </c>
      <c r="D28" s="21" t="s">
        <v>128</v>
      </c>
      <c r="E28" s="22">
        <v>1.4999999999999999E-2</v>
      </c>
      <c r="F28" s="22">
        <v>0.01</v>
      </c>
      <c r="G28" s="22">
        <f t="shared" si="2"/>
        <v>-4.9999999999999992E-3</v>
      </c>
      <c r="H28" s="1"/>
      <c r="J28" s="1"/>
    </row>
    <row r="29" spans="2:14" x14ac:dyDescent="0.2">
      <c r="B29" s="21" t="s">
        <v>132</v>
      </c>
      <c r="C29" s="21" t="s">
        <v>115</v>
      </c>
      <c r="D29" s="21" t="s">
        <v>129</v>
      </c>
      <c r="E29" s="22">
        <v>1.4999999999999999E-2</v>
      </c>
      <c r="F29" s="22">
        <v>1.4999999999999999E-2</v>
      </c>
      <c r="G29" s="22">
        <f t="shared" si="2"/>
        <v>0</v>
      </c>
      <c r="H29" s="1"/>
      <c r="J29" s="1"/>
    </row>
    <row r="30" spans="2:14" x14ac:dyDescent="0.2">
      <c r="B30" s="21" t="s">
        <v>132</v>
      </c>
      <c r="C30" s="21" t="s">
        <v>116</v>
      </c>
      <c r="D30" s="21" t="s">
        <v>130</v>
      </c>
      <c r="E30" s="22">
        <v>0.02</v>
      </c>
      <c r="F30" s="22">
        <v>0.02</v>
      </c>
      <c r="G30" s="22">
        <f t="shared" si="2"/>
        <v>0</v>
      </c>
      <c r="H30" s="1"/>
      <c r="J30" s="1"/>
    </row>
    <row r="31" spans="2:14" x14ac:dyDescent="0.2">
      <c r="B31" s="21" t="s">
        <v>132</v>
      </c>
      <c r="C31" s="21" t="s">
        <v>117</v>
      </c>
      <c r="D31" s="21" t="s">
        <v>131</v>
      </c>
      <c r="E31" s="22">
        <v>0.01</v>
      </c>
      <c r="F31" s="22">
        <v>0.01</v>
      </c>
      <c r="G31" s="22">
        <f t="shared" si="2"/>
        <v>0</v>
      </c>
      <c r="H31" s="1"/>
      <c r="J31" s="1"/>
    </row>
    <row r="32" spans="2:14" x14ac:dyDescent="0.2">
      <c r="B32" s="21" t="s">
        <v>132</v>
      </c>
      <c r="C32" s="21" t="s">
        <v>118</v>
      </c>
      <c r="D32" s="21" t="s">
        <v>67</v>
      </c>
      <c r="E32" s="22">
        <v>0.02</v>
      </c>
      <c r="F32" s="22">
        <v>0</v>
      </c>
      <c r="G32" s="22">
        <f t="shared" si="2"/>
        <v>-0.02</v>
      </c>
      <c r="H32" s="1"/>
      <c r="J32" s="1"/>
    </row>
    <row r="33" spans="2:14" x14ac:dyDescent="0.2">
      <c r="B33" s="21" t="s">
        <v>132</v>
      </c>
      <c r="C33" s="21" t="s">
        <v>119</v>
      </c>
      <c r="D33" s="21" t="s">
        <v>64</v>
      </c>
      <c r="E33" s="22">
        <v>0</v>
      </c>
      <c r="F33" s="22">
        <v>1.2500000000000001E-2</v>
      </c>
      <c r="G33" s="22">
        <f t="shared" si="2"/>
        <v>1.2500000000000001E-2</v>
      </c>
      <c r="H33" s="1"/>
      <c r="J33" s="1"/>
    </row>
    <row r="34" spans="2:14" x14ac:dyDescent="0.2">
      <c r="B34" s="21" t="s">
        <v>132</v>
      </c>
      <c r="C34" s="21" t="s">
        <v>120</v>
      </c>
      <c r="D34" s="21" t="s">
        <v>66</v>
      </c>
      <c r="E34" s="22">
        <v>0</v>
      </c>
      <c r="F34" s="22">
        <v>0.01</v>
      </c>
      <c r="G34" s="22">
        <f t="shared" si="2"/>
        <v>0.01</v>
      </c>
      <c r="H34" s="1"/>
      <c r="J34" s="1"/>
    </row>
    <row r="35" spans="2:14" x14ac:dyDescent="0.2">
      <c r="B35" s="21" t="s">
        <v>132</v>
      </c>
      <c r="C35" s="21" t="s">
        <v>121</v>
      </c>
      <c r="D35" s="21" t="s">
        <v>68</v>
      </c>
      <c r="E35" s="22">
        <v>0</v>
      </c>
      <c r="F35" s="22">
        <v>0.01</v>
      </c>
      <c r="G35" s="22">
        <f t="shared" si="2"/>
        <v>0.01</v>
      </c>
      <c r="H35" s="1"/>
      <c r="J35" s="1"/>
    </row>
    <row r="36" spans="2:14" x14ac:dyDescent="0.2">
      <c r="B36" s="21" t="s">
        <v>132</v>
      </c>
      <c r="C36" s="21" t="s">
        <v>122</v>
      </c>
      <c r="D36" s="21" t="s">
        <v>70</v>
      </c>
      <c r="E36" s="22">
        <v>0</v>
      </c>
      <c r="F36" s="22">
        <v>1.2500000000000001E-2</v>
      </c>
      <c r="G36" s="22">
        <f>F36-E36</f>
        <v>1.2500000000000001E-2</v>
      </c>
      <c r="H36" s="1"/>
      <c r="J36" s="1"/>
    </row>
    <row r="37" spans="2:14" x14ac:dyDescent="0.2">
      <c r="B37" s="21" t="s">
        <v>133</v>
      </c>
      <c r="C37" s="21" t="s">
        <v>134</v>
      </c>
      <c r="D37" s="21" t="s">
        <v>135</v>
      </c>
      <c r="E37" s="22">
        <v>0.02</v>
      </c>
      <c r="F37" s="22">
        <v>1.4999999999999999E-2</v>
      </c>
      <c r="G37" s="22">
        <f t="shared" ref="G37:G45" si="3">F37-E37</f>
        <v>-5.000000000000001E-3</v>
      </c>
      <c r="H37" s="1"/>
      <c r="I37" s="1"/>
      <c r="J37" s="1"/>
    </row>
    <row r="38" spans="2:14" x14ac:dyDescent="0.2">
      <c r="B38" s="21" t="s">
        <v>133</v>
      </c>
      <c r="C38" s="21" t="s">
        <v>136</v>
      </c>
      <c r="D38" s="21" t="s">
        <v>137</v>
      </c>
      <c r="E38" s="22">
        <v>0.02</v>
      </c>
      <c r="F38" s="22">
        <v>1.4999999999999999E-2</v>
      </c>
      <c r="G38" s="22">
        <f t="shared" si="3"/>
        <v>-5.000000000000001E-3</v>
      </c>
      <c r="H38" s="1"/>
    </row>
    <row r="39" spans="2:14" x14ac:dyDescent="0.2">
      <c r="B39" s="21" t="s">
        <v>133</v>
      </c>
      <c r="C39" s="21" t="s">
        <v>138</v>
      </c>
      <c r="D39" s="21" t="s">
        <v>139</v>
      </c>
      <c r="E39" s="22">
        <v>0.02</v>
      </c>
      <c r="F39" s="22">
        <v>1.4999999999999999E-2</v>
      </c>
      <c r="G39" s="22">
        <f t="shared" si="3"/>
        <v>-5.000000000000001E-3</v>
      </c>
      <c r="H39" s="1"/>
      <c r="M39" s="1"/>
      <c r="N39" s="1"/>
    </row>
    <row r="40" spans="2:14" x14ac:dyDescent="0.2">
      <c r="B40" s="21" t="s">
        <v>133</v>
      </c>
      <c r="C40" s="21" t="s">
        <v>140</v>
      </c>
      <c r="D40" s="21" t="s">
        <v>141</v>
      </c>
      <c r="E40" s="22">
        <v>0.02</v>
      </c>
      <c r="F40" s="22">
        <v>0.02</v>
      </c>
      <c r="G40" s="22">
        <f t="shared" si="3"/>
        <v>0</v>
      </c>
      <c r="H40" s="1"/>
      <c r="M40" s="1"/>
      <c r="N40" s="1"/>
    </row>
    <row r="41" spans="2:14" x14ac:dyDescent="0.2">
      <c r="B41" s="21" t="s">
        <v>133</v>
      </c>
      <c r="C41" s="21" t="s">
        <v>142</v>
      </c>
      <c r="D41" s="21" t="s">
        <v>69</v>
      </c>
      <c r="E41" s="22">
        <v>0.02</v>
      </c>
      <c r="F41" s="22">
        <v>0</v>
      </c>
      <c r="G41" s="22">
        <f t="shared" si="3"/>
        <v>-0.02</v>
      </c>
      <c r="H41" s="1"/>
      <c r="M41" s="1"/>
      <c r="N41" s="1"/>
    </row>
    <row r="42" spans="2:14" x14ac:dyDescent="0.2">
      <c r="B42" s="21" t="s">
        <v>133</v>
      </c>
      <c r="C42" s="21" t="s">
        <v>143</v>
      </c>
      <c r="D42" s="21" t="s">
        <v>144</v>
      </c>
      <c r="E42" s="22">
        <v>0.02</v>
      </c>
      <c r="F42" s="22">
        <v>0.02</v>
      </c>
      <c r="G42" s="22">
        <f t="shared" si="3"/>
        <v>0</v>
      </c>
      <c r="H42" s="1"/>
      <c r="M42" s="1"/>
      <c r="N42" s="1"/>
    </row>
    <row r="43" spans="2:14" x14ac:dyDescent="0.2">
      <c r="B43" s="21" t="s">
        <v>133</v>
      </c>
      <c r="C43" s="21" t="s">
        <v>145</v>
      </c>
      <c r="D43" s="21" t="s">
        <v>72</v>
      </c>
      <c r="E43" s="22">
        <v>0</v>
      </c>
      <c r="F43" s="22">
        <v>0.01</v>
      </c>
      <c r="G43" s="22">
        <f t="shared" si="3"/>
        <v>0.01</v>
      </c>
      <c r="H43" s="1"/>
      <c r="M43" s="1"/>
      <c r="N43" s="1"/>
    </row>
    <row r="44" spans="2:14" x14ac:dyDescent="0.2">
      <c r="B44" s="21" t="s">
        <v>133</v>
      </c>
      <c r="C44" s="21" t="s">
        <v>146</v>
      </c>
      <c r="D44" s="21" t="s">
        <v>74</v>
      </c>
      <c r="E44" s="22">
        <v>0</v>
      </c>
      <c r="F44" s="22">
        <v>0.01</v>
      </c>
      <c r="G44" s="22">
        <f t="shared" si="3"/>
        <v>0.01</v>
      </c>
      <c r="H44" s="1"/>
      <c r="M44" s="1"/>
      <c r="N44" s="1"/>
    </row>
    <row r="45" spans="2:14" x14ac:dyDescent="0.2">
      <c r="B45" s="21" t="s">
        <v>133</v>
      </c>
      <c r="C45" s="21" t="s">
        <v>147</v>
      </c>
      <c r="D45" s="21" t="s">
        <v>76</v>
      </c>
      <c r="E45" s="22">
        <v>0</v>
      </c>
      <c r="F45" s="22">
        <v>0.01</v>
      </c>
      <c r="G45" s="22">
        <f t="shared" si="3"/>
        <v>0.01</v>
      </c>
      <c r="H45" s="1"/>
      <c r="M45" s="1"/>
      <c r="N45" s="1"/>
    </row>
    <row r="46" spans="2:14" x14ac:dyDescent="0.2">
      <c r="B46" s="21" t="s">
        <v>148</v>
      </c>
      <c r="C46" s="21" t="s">
        <v>149</v>
      </c>
      <c r="D46" s="21" t="s">
        <v>150</v>
      </c>
      <c r="E46" s="22">
        <v>0.02</v>
      </c>
      <c r="F46" s="22">
        <v>0.02</v>
      </c>
      <c r="G46" s="22">
        <f>F46-E46</f>
        <v>0</v>
      </c>
    </row>
    <row r="47" spans="2:14" x14ac:dyDescent="0.2">
      <c r="B47" s="21" t="s">
        <v>148</v>
      </c>
      <c r="C47" s="21" t="s">
        <v>151</v>
      </c>
      <c r="D47" s="21" t="s">
        <v>152</v>
      </c>
      <c r="E47" s="22">
        <v>0.02</v>
      </c>
      <c r="F47" s="22">
        <v>1.4999999999999999E-2</v>
      </c>
      <c r="G47" s="22">
        <f t="shared" ref="G47:G73" si="4">F47-E47</f>
        <v>-5.000000000000001E-3</v>
      </c>
    </row>
    <row r="48" spans="2:14" x14ac:dyDescent="0.2">
      <c r="B48" s="21" t="s">
        <v>148</v>
      </c>
      <c r="C48" s="21" t="s">
        <v>153</v>
      </c>
      <c r="D48" s="21" t="s">
        <v>154</v>
      </c>
      <c r="E48" s="22">
        <v>0.02</v>
      </c>
      <c r="F48" s="22">
        <v>1.4999999999999999E-2</v>
      </c>
      <c r="G48" s="22">
        <f t="shared" si="4"/>
        <v>-5.000000000000001E-3</v>
      </c>
    </row>
    <row r="49" spans="2:12" x14ac:dyDescent="0.2">
      <c r="B49" s="21" t="s">
        <v>148</v>
      </c>
      <c r="C49" s="21" t="s">
        <v>155</v>
      </c>
      <c r="D49" s="21" t="s">
        <v>156</v>
      </c>
      <c r="E49" s="22">
        <v>0.03</v>
      </c>
      <c r="F49" s="22">
        <v>0.02</v>
      </c>
      <c r="G49" s="22">
        <f t="shared" si="4"/>
        <v>-9.9999999999999985E-3</v>
      </c>
    </row>
    <row r="50" spans="2:12" x14ac:dyDescent="0.2">
      <c r="B50" s="21" t="s">
        <v>148</v>
      </c>
      <c r="C50" s="21" t="s">
        <v>157</v>
      </c>
      <c r="D50" s="21" t="s">
        <v>158</v>
      </c>
      <c r="E50" s="22">
        <v>0.02</v>
      </c>
      <c r="F50" s="22">
        <v>0.01</v>
      </c>
      <c r="G50" s="22">
        <f t="shared" si="4"/>
        <v>-0.01</v>
      </c>
    </row>
    <row r="51" spans="2:12" x14ac:dyDescent="0.2">
      <c r="B51" s="21" t="s">
        <v>148</v>
      </c>
      <c r="C51" s="21" t="s">
        <v>159</v>
      </c>
      <c r="D51" s="21" t="s">
        <v>78</v>
      </c>
      <c r="E51" s="22">
        <v>0</v>
      </c>
      <c r="F51" s="22">
        <v>0.01</v>
      </c>
      <c r="G51" s="22">
        <f t="shared" si="4"/>
        <v>0.01</v>
      </c>
      <c r="I51" s="1"/>
      <c r="J51" s="1"/>
      <c r="K51" s="1"/>
      <c r="L51" s="1"/>
    </row>
    <row r="52" spans="2:12" x14ac:dyDescent="0.2">
      <c r="B52" s="21" t="s">
        <v>148</v>
      </c>
      <c r="C52" s="21" t="s">
        <v>160</v>
      </c>
      <c r="D52" s="21" t="s">
        <v>80</v>
      </c>
      <c r="E52" s="22">
        <v>0</v>
      </c>
      <c r="F52" s="22">
        <v>0.01</v>
      </c>
      <c r="G52" s="22">
        <f t="shared" si="4"/>
        <v>0.01</v>
      </c>
    </row>
    <row r="53" spans="2:12" x14ac:dyDescent="0.2">
      <c r="B53" s="21" t="s">
        <v>148</v>
      </c>
      <c r="C53" s="21" t="s">
        <v>161</v>
      </c>
      <c r="D53" s="21" t="s">
        <v>82</v>
      </c>
      <c r="E53" s="22">
        <v>0</v>
      </c>
      <c r="F53" s="22">
        <v>0.01</v>
      </c>
      <c r="G53" s="22">
        <f t="shared" si="4"/>
        <v>0.01</v>
      </c>
    </row>
    <row r="54" spans="2:12" x14ac:dyDescent="0.2">
      <c r="B54" s="21" t="s">
        <v>162</v>
      </c>
      <c r="C54" s="21" t="s">
        <v>163</v>
      </c>
      <c r="D54" s="21" t="s">
        <v>164</v>
      </c>
      <c r="E54" s="22">
        <v>0.02</v>
      </c>
      <c r="F54" s="22">
        <v>0.02</v>
      </c>
      <c r="G54" s="22">
        <f t="shared" si="4"/>
        <v>0</v>
      </c>
    </row>
    <row r="55" spans="2:12" x14ac:dyDescent="0.2">
      <c r="B55" s="21" t="s">
        <v>162</v>
      </c>
      <c r="C55" s="21" t="s">
        <v>165</v>
      </c>
      <c r="D55" s="21" t="s">
        <v>166</v>
      </c>
      <c r="E55" s="22">
        <v>0</v>
      </c>
      <c r="F55" s="22">
        <v>0</v>
      </c>
      <c r="G55" s="22">
        <f t="shared" si="4"/>
        <v>0</v>
      </c>
    </row>
    <row r="56" spans="2:12" x14ac:dyDescent="0.2">
      <c r="B56" s="21" t="s">
        <v>167</v>
      </c>
      <c r="C56" s="21" t="s">
        <v>168</v>
      </c>
      <c r="D56" s="21" t="s">
        <v>71</v>
      </c>
      <c r="E56" s="22">
        <v>0.02</v>
      </c>
      <c r="F56" s="22">
        <v>0</v>
      </c>
      <c r="G56" s="22">
        <f t="shared" si="4"/>
        <v>-0.02</v>
      </c>
    </row>
    <row r="57" spans="2:12" x14ac:dyDescent="0.2">
      <c r="B57" s="21" t="s">
        <v>167</v>
      </c>
      <c r="C57" s="21" t="s">
        <v>169</v>
      </c>
      <c r="D57" s="21" t="s">
        <v>170</v>
      </c>
      <c r="E57" s="22">
        <v>0.02</v>
      </c>
      <c r="F57" s="22">
        <v>0.02</v>
      </c>
      <c r="G57" s="22">
        <f t="shared" si="4"/>
        <v>0</v>
      </c>
    </row>
    <row r="58" spans="2:12" x14ac:dyDescent="0.2">
      <c r="B58" s="21" t="s">
        <v>167</v>
      </c>
      <c r="C58" s="21" t="s">
        <v>171</v>
      </c>
      <c r="D58" s="21" t="s">
        <v>73</v>
      </c>
      <c r="E58" s="22">
        <v>0.02</v>
      </c>
      <c r="F58" s="22">
        <v>0</v>
      </c>
      <c r="G58" s="22">
        <f t="shared" si="4"/>
        <v>-0.02</v>
      </c>
    </row>
    <row r="59" spans="2:12" x14ac:dyDescent="0.2">
      <c r="B59" s="21" t="s">
        <v>167</v>
      </c>
      <c r="C59" s="21" t="s">
        <v>172</v>
      </c>
      <c r="D59" s="21" t="s">
        <v>173</v>
      </c>
      <c r="E59" s="22">
        <v>0.02</v>
      </c>
      <c r="F59" s="22">
        <v>0.02</v>
      </c>
      <c r="G59" s="22">
        <f t="shared" si="4"/>
        <v>0</v>
      </c>
    </row>
    <row r="60" spans="2:12" x14ac:dyDescent="0.2">
      <c r="B60" s="21" t="s">
        <v>167</v>
      </c>
      <c r="C60" s="21" t="s">
        <v>174</v>
      </c>
      <c r="D60" s="21" t="s">
        <v>75</v>
      </c>
      <c r="E60" s="22">
        <v>0.02</v>
      </c>
      <c r="F60" s="22">
        <v>0</v>
      </c>
      <c r="G60" s="22">
        <f t="shared" si="4"/>
        <v>-0.02</v>
      </c>
    </row>
    <row r="61" spans="2:12" x14ac:dyDescent="0.2">
      <c r="B61" s="21" t="s">
        <v>167</v>
      </c>
      <c r="C61" s="21" t="s">
        <v>175</v>
      </c>
      <c r="D61" s="21" t="s">
        <v>176</v>
      </c>
      <c r="E61" s="22">
        <v>0.02</v>
      </c>
      <c r="F61" s="22">
        <v>0.02</v>
      </c>
      <c r="G61" s="22">
        <f t="shared" si="4"/>
        <v>0</v>
      </c>
    </row>
    <row r="62" spans="2:12" x14ac:dyDescent="0.2">
      <c r="B62" s="21" t="s">
        <v>167</v>
      </c>
      <c r="C62" s="21" t="s">
        <v>177</v>
      </c>
      <c r="D62" s="21" t="s">
        <v>84</v>
      </c>
      <c r="E62" s="22">
        <v>0</v>
      </c>
      <c r="F62" s="22">
        <v>0.01</v>
      </c>
      <c r="G62" s="22">
        <f t="shared" si="4"/>
        <v>0.01</v>
      </c>
    </row>
    <row r="63" spans="2:12" x14ac:dyDescent="0.2">
      <c r="B63" s="21" t="s">
        <v>167</v>
      </c>
      <c r="C63" s="21" t="s">
        <v>178</v>
      </c>
      <c r="D63" s="21" t="s">
        <v>179</v>
      </c>
      <c r="E63" s="22">
        <v>0.02</v>
      </c>
      <c r="F63" s="22">
        <v>0.02</v>
      </c>
      <c r="G63" s="22">
        <f t="shared" si="4"/>
        <v>0</v>
      </c>
    </row>
    <row r="64" spans="2:12" x14ac:dyDescent="0.2">
      <c r="B64" s="21" t="s">
        <v>167</v>
      </c>
      <c r="C64" s="21" t="s">
        <v>180</v>
      </c>
      <c r="D64" s="21" t="s">
        <v>181</v>
      </c>
      <c r="E64" s="22">
        <v>0.04</v>
      </c>
      <c r="F64" s="22">
        <v>0.03</v>
      </c>
      <c r="G64" s="22">
        <f t="shared" si="4"/>
        <v>-1.0000000000000002E-2</v>
      </c>
    </row>
    <row r="65" spans="2:7" x14ac:dyDescent="0.2">
      <c r="B65" s="21" t="s">
        <v>167</v>
      </c>
      <c r="C65" s="21" t="s">
        <v>182</v>
      </c>
      <c r="D65" s="21" t="s">
        <v>183</v>
      </c>
      <c r="E65" s="22">
        <v>0.03</v>
      </c>
      <c r="F65" s="22">
        <v>0.03</v>
      </c>
      <c r="G65" s="22">
        <f t="shared" si="4"/>
        <v>0</v>
      </c>
    </row>
    <row r="66" spans="2:7" x14ac:dyDescent="0.2">
      <c r="B66" s="21" t="s">
        <v>167</v>
      </c>
      <c r="C66" s="21" t="s">
        <v>184</v>
      </c>
      <c r="D66" s="21" t="s">
        <v>185</v>
      </c>
      <c r="E66" s="22">
        <v>0.02</v>
      </c>
      <c r="F66" s="22">
        <v>0.02</v>
      </c>
      <c r="G66" s="22">
        <f t="shared" si="4"/>
        <v>0</v>
      </c>
    </row>
    <row r="67" spans="2:7" x14ac:dyDescent="0.2">
      <c r="B67" s="21" t="s">
        <v>167</v>
      </c>
      <c r="C67" s="21" t="s">
        <v>186</v>
      </c>
      <c r="D67" s="21" t="s">
        <v>86</v>
      </c>
      <c r="E67" s="22">
        <v>0</v>
      </c>
      <c r="F67" s="22">
        <v>0.01</v>
      </c>
      <c r="G67" s="22">
        <f t="shared" si="4"/>
        <v>0.01</v>
      </c>
    </row>
    <row r="68" spans="2:7" x14ac:dyDescent="0.2">
      <c r="B68" s="21" t="s">
        <v>167</v>
      </c>
      <c r="C68" s="21" t="s">
        <v>187</v>
      </c>
      <c r="D68" s="21" t="s">
        <v>87</v>
      </c>
      <c r="E68" s="22">
        <v>0</v>
      </c>
      <c r="F68" s="22">
        <v>0.01</v>
      </c>
      <c r="G68" s="22">
        <f t="shared" si="4"/>
        <v>0.01</v>
      </c>
    </row>
    <row r="69" spans="2:7" x14ac:dyDescent="0.2">
      <c r="B69" s="21" t="s">
        <v>167</v>
      </c>
      <c r="C69" s="21" t="s">
        <v>188</v>
      </c>
      <c r="D69" s="21" t="s">
        <v>88</v>
      </c>
      <c r="E69" s="22">
        <v>0</v>
      </c>
      <c r="F69" s="22">
        <v>0.01</v>
      </c>
      <c r="G69" s="22">
        <f t="shared" si="4"/>
        <v>0.01</v>
      </c>
    </row>
    <row r="70" spans="2:7" x14ac:dyDescent="0.2">
      <c r="B70" s="21" t="s">
        <v>167</v>
      </c>
      <c r="C70" s="21" t="s">
        <v>189</v>
      </c>
      <c r="D70" s="21" t="s">
        <v>89</v>
      </c>
      <c r="E70" s="22">
        <v>0</v>
      </c>
      <c r="F70" s="22">
        <v>0.01</v>
      </c>
      <c r="G70" s="22">
        <f t="shared" si="4"/>
        <v>0.01</v>
      </c>
    </row>
    <row r="71" spans="2:7" x14ac:dyDescent="0.2">
      <c r="B71" s="21" t="s">
        <v>167</v>
      </c>
      <c r="C71" s="21" t="s">
        <v>190</v>
      </c>
      <c r="D71" s="21" t="s">
        <v>90</v>
      </c>
      <c r="E71" s="22">
        <v>0</v>
      </c>
      <c r="F71" s="22">
        <v>0.01</v>
      </c>
      <c r="G71" s="22">
        <f t="shared" si="4"/>
        <v>0.01</v>
      </c>
    </row>
    <row r="72" spans="2:7" x14ac:dyDescent="0.2">
      <c r="B72" s="21" t="s">
        <v>167</v>
      </c>
      <c r="C72" s="21" t="s">
        <v>191</v>
      </c>
      <c r="D72" s="21" t="s">
        <v>91</v>
      </c>
      <c r="E72" s="22">
        <v>0</v>
      </c>
      <c r="F72" s="22">
        <v>0.01</v>
      </c>
      <c r="G72" s="22">
        <f t="shared" si="4"/>
        <v>0.01</v>
      </c>
    </row>
    <row r="73" spans="2:7" x14ac:dyDescent="0.2">
      <c r="B73" s="21" t="s">
        <v>167</v>
      </c>
      <c r="C73" s="21" t="s">
        <v>192</v>
      </c>
      <c r="D73" s="21" t="s">
        <v>92</v>
      </c>
      <c r="E73" s="22">
        <v>0</v>
      </c>
      <c r="F73" s="22">
        <v>0.01</v>
      </c>
      <c r="G73" s="22">
        <f t="shared" si="4"/>
        <v>0.01</v>
      </c>
    </row>
    <row r="74" spans="2:7" x14ac:dyDescent="0.2">
      <c r="B74" s="21" t="s">
        <v>193</v>
      </c>
      <c r="C74" s="21" t="s">
        <v>194</v>
      </c>
      <c r="D74" s="21" t="s">
        <v>195</v>
      </c>
      <c r="E74" s="22">
        <v>0.03</v>
      </c>
      <c r="F74" s="22">
        <v>1.4999999999999999E-2</v>
      </c>
      <c r="G74" s="22">
        <f>F74-E74</f>
        <v>-1.4999999999999999E-2</v>
      </c>
    </row>
    <row r="75" spans="2:7" x14ac:dyDescent="0.2">
      <c r="B75" s="21" t="s">
        <v>193</v>
      </c>
      <c r="C75" s="21" t="s">
        <v>196</v>
      </c>
      <c r="D75" s="21" t="s">
        <v>77</v>
      </c>
      <c r="E75" s="22">
        <v>0.02</v>
      </c>
      <c r="F75" s="22">
        <v>0</v>
      </c>
      <c r="G75" s="22">
        <f t="shared" ref="G75:G76" si="5">F75-E75</f>
        <v>-0.02</v>
      </c>
    </row>
    <row r="76" spans="2:7" x14ac:dyDescent="0.2">
      <c r="B76" s="21" t="s">
        <v>193</v>
      </c>
      <c r="C76" s="21" t="s">
        <v>197</v>
      </c>
      <c r="D76" s="21" t="s">
        <v>198</v>
      </c>
      <c r="E76" s="22">
        <v>0.02</v>
      </c>
      <c r="F76" s="22">
        <v>0.01</v>
      </c>
      <c r="G76" s="22">
        <f t="shared" si="5"/>
        <v>-0.01</v>
      </c>
    </row>
    <row r="77" spans="2:7" x14ac:dyDescent="0.2">
      <c r="B77" s="21" t="s">
        <v>193</v>
      </c>
      <c r="C77" s="21" t="s">
        <v>199</v>
      </c>
      <c r="D77" s="21" t="s">
        <v>200</v>
      </c>
      <c r="E77" s="22">
        <v>2.5000000000000001E-2</v>
      </c>
      <c r="F77" s="22">
        <v>1.4999999999999999E-2</v>
      </c>
      <c r="G77" s="22">
        <f>F77-E77</f>
        <v>-1.0000000000000002E-2</v>
      </c>
    </row>
    <row r="78" spans="2:7" x14ac:dyDescent="0.2">
      <c r="B78" s="21" t="s">
        <v>193</v>
      </c>
      <c r="C78" s="21" t="s">
        <v>201</v>
      </c>
      <c r="D78" s="21" t="s">
        <v>93</v>
      </c>
      <c r="E78" s="22">
        <v>0</v>
      </c>
      <c r="F78" s="22">
        <v>1.4999999999999999E-2</v>
      </c>
      <c r="G78" s="22">
        <f t="shared" ref="G78:G86" si="6">F78-E78</f>
        <v>1.4999999999999999E-2</v>
      </c>
    </row>
    <row r="79" spans="2:7" x14ac:dyDescent="0.2">
      <c r="B79" s="21" t="s">
        <v>193</v>
      </c>
      <c r="C79" s="21" t="s">
        <v>202</v>
      </c>
      <c r="D79" s="21" t="s">
        <v>94</v>
      </c>
      <c r="E79" s="22">
        <v>0</v>
      </c>
      <c r="F79" s="22">
        <v>1.4999999999999999E-2</v>
      </c>
      <c r="G79" s="22">
        <f t="shared" si="6"/>
        <v>1.4999999999999999E-2</v>
      </c>
    </row>
    <row r="80" spans="2:7" x14ac:dyDescent="0.2">
      <c r="B80" s="21" t="s">
        <v>193</v>
      </c>
      <c r="C80" s="21" t="s">
        <v>203</v>
      </c>
      <c r="D80" s="21" t="s">
        <v>95</v>
      </c>
      <c r="E80" s="22">
        <v>0</v>
      </c>
      <c r="F80" s="22">
        <v>1.4999999999999999E-2</v>
      </c>
      <c r="G80" s="22">
        <f t="shared" si="6"/>
        <v>1.4999999999999999E-2</v>
      </c>
    </row>
    <row r="81" spans="2:7" x14ac:dyDescent="0.2">
      <c r="B81" s="21" t="s">
        <v>204</v>
      </c>
      <c r="C81" s="21" t="s">
        <v>205</v>
      </c>
      <c r="D81" s="21" t="s">
        <v>79</v>
      </c>
      <c r="E81" s="22">
        <v>0.02</v>
      </c>
      <c r="F81" s="22">
        <v>0</v>
      </c>
      <c r="G81" s="22">
        <f t="shared" si="6"/>
        <v>-0.02</v>
      </c>
    </row>
    <row r="82" spans="2:7" x14ac:dyDescent="0.2">
      <c r="B82" s="21" t="s">
        <v>204</v>
      </c>
      <c r="C82" s="21" t="s">
        <v>206</v>
      </c>
      <c r="D82" s="21" t="s">
        <v>207</v>
      </c>
      <c r="E82" s="22">
        <v>0.02</v>
      </c>
      <c r="F82" s="22">
        <v>0.02</v>
      </c>
      <c r="G82" s="22">
        <f t="shared" si="6"/>
        <v>0</v>
      </c>
    </row>
    <row r="83" spans="2:7" x14ac:dyDescent="0.2">
      <c r="B83" s="21" t="s">
        <v>204</v>
      </c>
      <c r="C83" s="21" t="s">
        <v>208</v>
      </c>
      <c r="D83" s="21" t="s">
        <v>96</v>
      </c>
      <c r="E83" s="22">
        <v>0</v>
      </c>
      <c r="F83" s="22">
        <v>0.01</v>
      </c>
      <c r="G83" s="22">
        <f t="shared" si="6"/>
        <v>0.01</v>
      </c>
    </row>
    <row r="84" spans="2:7" x14ac:dyDescent="0.2">
      <c r="B84" s="21" t="s">
        <v>209</v>
      </c>
      <c r="C84" s="21" t="s">
        <v>210</v>
      </c>
      <c r="D84" s="21" t="s">
        <v>211</v>
      </c>
      <c r="E84" s="22">
        <v>0.02</v>
      </c>
      <c r="F84" s="22">
        <v>0.02</v>
      </c>
      <c r="G84" s="22">
        <f t="shared" si="6"/>
        <v>0</v>
      </c>
    </row>
    <row r="85" spans="2:7" x14ac:dyDescent="0.2">
      <c r="B85" s="21" t="s">
        <v>209</v>
      </c>
      <c r="C85" s="21" t="s">
        <v>212</v>
      </c>
      <c r="D85" s="21" t="s">
        <v>97</v>
      </c>
      <c r="E85" s="22">
        <v>0</v>
      </c>
      <c r="F85" s="22">
        <v>0.01</v>
      </c>
      <c r="G85" s="22">
        <f t="shared" si="6"/>
        <v>0.01</v>
      </c>
    </row>
    <row r="86" spans="2:7" x14ac:dyDescent="0.2">
      <c r="B86" s="21" t="s">
        <v>209</v>
      </c>
      <c r="C86" s="21" t="s">
        <v>213</v>
      </c>
      <c r="D86" s="21" t="s">
        <v>98</v>
      </c>
      <c r="E86" s="22">
        <v>0</v>
      </c>
      <c r="F86" s="22">
        <v>0.01</v>
      </c>
      <c r="G86" s="22">
        <f t="shared" si="6"/>
        <v>0.01</v>
      </c>
    </row>
    <row r="87" spans="2:7" x14ac:dyDescent="0.2">
      <c r="B87" s="21" t="s">
        <v>214</v>
      </c>
      <c r="C87" s="21" t="s">
        <v>215</v>
      </c>
      <c r="D87" s="21" t="s">
        <v>216</v>
      </c>
      <c r="E87" s="22">
        <v>0.02</v>
      </c>
      <c r="F87" s="22">
        <v>1.2500000000000001E-2</v>
      </c>
      <c r="G87" s="22">
        <f>F87-E87</f>
        <v>-7.4999999999999997E-3</v>
      </c>
    </row>
    <row r="88" spans="2:7" x14ac:dyDescent="0.2">
      <c r="B88" s="21" t="s">
        <v>214</v>
      </c>
      <c r="C88" s="21" t="s">
        <v>217</v>
      </c>
      <c r="D88" s="21" t="s">
        <v>81</v>
      </c>
      <c r="E88" s="22">
        <v>0.02</v>
      </c>
      <c r="F88" s="22">
        <v>0</v>
      </c>
      <c r="G88" s="22">
        <f t="shared" ref="G88:G92" si="7">F88-E88</f>
        <v>-0.02</v>
      </c>
    </row>
    <row r="89" spans="2:7" x14ac:dyDescent="0.2">
      <c r="B89" s="21" t="s">
        <v>214</v>
      </c>
      <c r="C89" s="21" t="s">
        <v>218</v>
      </c>
      <c r="D89" s="21" t="s">
        <v>219</v>
      </c>
      <c r="E89" s="22">
        <v>0.02</v>
      </c>
      <c r="F89" s="22">
        <v>1.2500000000000001E-2</v>
      </c>
      <c r="G89" s="22">
        <f t="shared" si="7"/>
        <v>-7.4999999999999997E-3</v>
      </c>
    </row>
    <row r="90" spans="2:7" x14ac:dyDescent="0.2">
      <c r="B90" s="21" t="s">
        <v>214</v>
      </c>
      <c r="C90" s="21" t="s">
        <v>220</v>
      </c>
      <c r="D90" s="21" t="s">
        <v>83</v>
      </c>
      <c r="E90" s="22">
        <v>0.02</v>
      </c>
      <c r="F90" s="22">
        <v>0</v>
      </c>
      <c r="G90" s="22">
        <f t="shared" si="7"/>
        <v>-0.02</v>
      </c>
    </row>
    <row r="91" spans="2:7" x14ac:dyDescent="0.2">
      <c r="B91" s="21" t="s">
        <v>214</v>
      </c>
      <c r="C91" s="21" t="s">
        <v>221</v>
      </c>
      <c r="D91" s="21" t="s">
        <v>222</v>
      </c>
      <c r="E91" s="22">
        <v>0.02</v>
      </c>
      <c r="F91" s="22">
        <v>1.2500000000000001E-2</v>
      </c>
      <c r="G91" s="22">
        <f t="shared" si="7"/>
        <v>-7.4999999999999997E-3</v>
      </c>
    </row>
    <row r="92" spans="2:7" x14ac:dyDescent="0.2">
      <c r="B92" s="21" t="s">
        <v>214</v>
      </c>
      <c r="C92" s="21" t="s">
        <v>223</v>
      </c>
      <c r="D92" s="21" t="s">
        <v>99</v>
      </c>
      <c r="E92" s="22">
        <v>0</v>
      </c>
      <c r="F92" s="22">
        <v>1.2500000000000001E-2</v>
      </c>
      <c r="G92" s="22">
        <f t="shared" si="7"/>
        <v>1.2500000000000001E-2</v>
      </c>
    </row>
    <row r="93" spans="2:7" x14ac:dyDescent="0.2">
      <c r="B93" s="21" t="s">
        <v>214</v>
      </c>
      <c r="C93" s="21" t="s">
        <v>224</v>
      </c>
      <c r="D93" s="21" t="s">
        <v>100</v>
      </c>
      <c r="E93" s="22">
        <v>0</v>
      </c>
      <c r="F93" s="22">
        <v>1.2500000000000001E-2</v>
      </c>
      <c r="G93" s="22">
        <f>F93-E93</f>
        <v>1.2500000000000001E-2</v>
      </c>
    </row>
    <row r="94" spans="2:7" x14ac:dyDescent="0.2">
      <c r="B94" s="21" t="s">
        <v>214</v>
      </c>
      <c r="C94" s="21" t="s">
        <v>225</v>
      </c>
      <c r="D94" s="21" t="s">
        <v>101</v>
      </c>
      <c r="E94" s="22">
        <v>0</v>
      </c>
      <c r="F94" s="22">
        <v>1.2500000000000001E-2</v>
      </c>
      <c r="G94" s="22">
        <f>F94-E94</f>
        <v>1.2500000000000001E-2</v>
      </c>
    </row>
    <row r="95" spans="2:7" x14ac:dyDescent="0.2">
      <c r="B95" s="21" t="s">
        <v>214</v>
      </c>
      <c r="C95" s="21" t="s">
        <v>226</v>
      </c>
      <c r="D95" s="21" t="s">
        <v>102</v>
      </c>
      <c r="E95" s="22">
        <v>0</v>
      </c>
      <c r="F95" s="22">
        <v>1.2500000000000001E-2</v>
      </c>
      <c r="G95" s="22">
        <f t="shared" ref="G95:G96" si="8">F95-E95</f>
        <v>1.2500000000000001E-2</v>
      </c>
    </row>
    <row r="96" spans="2:7" x14ac:dyDescent="0.2">
      <c r="B96" s="21" t="s">
        <v>214</v>
      </c>
      <c r="C96" s="21" t="s">
        <v>227</v>
      </c>
      <c r="D96" s="21" t="s">
        <v>103</v>
      </c>
      <c r="E96" s="22">
        <v>0</v>
      </c>
      <c r="F96" s="22">
        <v>1.2500000000000001E-2</v>
      </c>
      <c r="G96" s="22">
        <f t="shared" si="8"/>
        <v>1.2500000000000001E-2</v>
      </c>
    </row>
    <row r="97" spans="2:7" x14ac:dyDescent="0.2">
      <c r="B97" s="21" t="s">
        <v>228</v>
      </c>
      <c r="C97" s="21" t="s">
        <v>229</v>
      </c>
      <c r="D97" s="21" t="s">
        <v>230</v>
      </c>
      <c r="E97" s="22">
        <v>0.02</v>
      </c>
      <c r="F97" s="22">
        <v>0.02</v>
      </c>
      <c r="G97" s="22">
        <f>F97-E97</f>
        <v>0</v>
      </c>
    </row>
    <row r="98" spans="2:7" x14ac:dyDescent="0.2">
      <c r="B98" s="21" t="s">
        <v>228</v>
      </c>
      <c r="C98" s="21" t="s">
        <v>231</v>
      </c>
      <c r="D98" s="21" t="s">
        <v>85</v>
      </c>
      <c r="E98" s="22">
        <v>2.5000000000000001E-2</v>
      </c>
      <c r="F98" s="22">
        <v>0</v>
      </c>
      <c r="G98" s="22">
        <f t="shared" ref="G98:G103" si="9">F98-E98</f>
        <v>-2.5000000000000001E-2</v>
      </c>
    </row>
    <row r="99" spans="2:7" x14ac:dyDescent="0.2">
      <c r="B99" s="21" t="s">
        <v>228</v>
      </c>
      <c r="C99" s="21" t="s">
        <v>232</v>
      </c>
      <c r="D99" s="21" t="s">
        <v>104</v>
      </c>
      <c r="E99" s="22">
        <v>0</v>
      </c>
      <c r="F99" s="22">
        <v>1.4999999999999999E-2</v>
      </c>
      <c r="G99" s="22">
        <f t="shared" si="9"/>
        <v>1.4999999999999999E-2</v>
      </c>
    </row>
    <row r="100" spans="2:7" x14ac:dyDescent="0.2">
      <c r="B100" s="21" t="s">
        <v>233</v>
      </c>
      <c r="C100" s="21" t="s">
        <v>234</v>
      </c>
      <c r="D100" s="21" t="s">
        <v>235</v>
      </c>
      <c r="E100" s="22">
        <v>0.02</v>
      </c>
      <c r="F100" s="22">
        <v>0.01</v>
      </c>
      <c r="G100" s="22">
        <f t="shared" si="9"/>
        <v>-0.01</v>
      </c>
    </row>
    <row r="101" spans="2:7" x14ac:dyDescent="0.2">
      <c r="B101" s="21" t="s">
        <v>233</v>
      </c>
      <c r="C101" s="21" t="s">
        <v>236</v>
      </c>
      <c r="D101" s="21" t="s">
        <v>237</v>
      </c>
      <c r="E101" s="22">
        <v>0.02</v>
      </c>
      <c r="F101" s="22">
        <v>1.4999999999999999E-2</v>
      </c>
      <c r="G101" s="22">
        <f t="shared" si="9"/>
        <v>-5.000000000000001E-3</v>
      </c>
    </row>
    <row r="102" spans="2:7" x14ac:dyDescent="0.2">
      <c r="B102" s="21" t="s">
        <v>233</v>
      </c>
      <c r="C102" s="21" t="s">
        <v>238</v>
      </c>
      <c r="D102" s="21" t="s">
        <v>239</v>
      </c>
      <c r="E102" s="22">
        <v>0.02</v>
      </c>
      <c r="F102" s="22">
        <v>1.4999999999999999E-2</v>
      </c>
      <c r="G102" s="22">
        <f t="shared" si="9"/>
        <v>-5.000000000000001E-3</v>
      </c>
    </row>
    <row r="103" spans="2:7" x14ac:dyDescent="0.2">
      <c r="B103" s="21" t="s">
        <v>233</v>
      </c>
      <c r="C103" s="21" t="s">
        <v>240</v>
      </c>
      <c r="D103" s="21" t="s">
        <v>105</v>
      </c>
      <c r="E103" s="22">
        <v>0</v>
      </c>
      <c r="F103" s="22">
        <v>1.4999999999999999E-2</v>
      </c>
      <c r="G103" s="22">
        <f t="shared" si="9"/>
        <v>1.4999999999999999E-2</v>
      </c>
    </row>
    <row r="104" spans="2:7" x14ac:dyDescent="0.2">
      <c r="B104" s="23"/>
      <c r="C104" s="23"/>
      <c r="D104" s="23"/>
      <c r="E104" s="24"/>
      <c r="F104" s="24"/>
      <c r="G104" s="24"/>
    </row>
    <row r="105" spans="2:7" x14ac:dyDescent="0.2">
      <c r="B105" s="23"/>
      <c r="C105" s="23"/>
      <c r="D105" s="23"/>
      <c r="E105" s="24"/>
      <c r="F105" s="24"/>
      <c r="G105" s="24"/>
    </row>
    <row r="106" spans="2:7" x14ac:dyDescent="0.2">
      <c r="B106" s="23"/>
      <c r="C106" s="23"/>
      <c r="D106" s="23"/>
      <c r="E106" s="24"/>
      <c r="F106" s="24"/>
      <c r="G106" s="24"/>
    </row>
    <row r="107" spans="2:7" x14ac:dyDescent="0.2">
      <c r="B107" s="23"/>
      <c r="C107" s="23"/>
      <c r="D107" s="23"/>
      <c r="E107" s="24"/>
      <c r="F107" s="24"/>
      <c r="G107" s="24"/>
    </row>
    <row r="108" spans="2:7" x14ac:dyDescent="0.2">
      <c r="B108" s="23"/>
      <c r="C108" s="23"/>
      <c r="D108" s="23"/>
      <c r="E108" s="24"/>
      <c r="F108" s="24"/>
      <c r="G108" s="24"/>
    </row>
    <row r="109" spans="2:7" x14ac:dyDescent="0.2">
      <c r="B109" s="23"/>
      <c r="C109" s="23"/>
      <c r="D109" s="23"/>
      <c r="E109" s="24"/>
      <c r="F109" s="24"/>
      <c r="G109" s="24"/>
    </row>
    <row r="110" spans="2:7" x14ac:dyDescent="0.2">
      <c r="B110" s="23"/>
      <c r="C110" s="23"/>
      <c r="D110" s="23"/>
      <c r="E110" s="24"/>
      <c r="F110" s="24"/>
      <c r="G110" s="24"/>
    </row>
    <row r="111" spans="2:7" x14ac:dyDescent="0.2">
      <c r="B111" s="23"/>
      <c r="C111" s="23"/>
      <c r="D111" s="23"/>
      <c r="E111" s="24"/>
      <c r="F111" s="24"/>
      <c r="G111" s="24"/>
    </row>
    <row r="112" spans="2:7" x14ac:dyDescent="0.2">
      <c r="B112" s="23"/>
      <c r="C112" s="23"/>
      <c r="D112" s="23"/>
      <c r="E112" s="24"/>
      <c r="F112" s="24"/>
      <c r="G112" s="24"/>
    </row>
    <row r="113" spans="2:7" x14ac:dyDescent="0.2">
      <c r="B113" s="23"/>
      <c r="C113" s="23"/>
      <c r="D113" s="23"/>
      <c r="E113" s="24"/>
      <c r="F113" s="24"/>
      <c r="G113" s="24"/>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6">
    <mergeCell ref="K4:K20"/>
    <mergeCell ref="C18:G18"/>
    <mergeCell ref="C20:G20"/>
    <mergeCell ref="B2:G2"/>
    <mergeCell ref="C1:D1"/>
    <mergeCell ref="F1:G1"/>
  </mergeCells>
  <conditionalFormatting sqref="B23:G113">
    <cfRule type="expression" dxfId="3" priority="1">
      <formula>ISEVEN(SUMPRODUCT(--($B$23:$B23&lt;&gt;$B$22:$B22)))</formula>
    </cfRule>
  </conditionalFormatting>
  <dataValidations count="1">
    <dataValidation type="list" allowBlank="1" showInputMessage="1" showErrorMessage="1" sqref="B23:B103" xr:uid="{E147AE3E-0AA4-42BB-B9B0-7AB2F6356927}">
      <formula1>growth_categories</formula1>
    </dataValidation>
  </dataValidations>
  <pageMargins left="0.7" right="0.7" top="0.75" bottom="0.75" header="0.3" footer="0.3"/>
  <pageSetup fitToHeight="0" orientation="portrait" r:id="rId1"/>
  <ignoredErrors>
    <ignoredError sqref="G23:G110" unlockedFormula="1"/>
  </ignoredErrors>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F821-810E-49FC-9B67-4F086A9B7AD1}">
  <sheetPr>
    <tabColor theme="9" tint="0.39997558519241921"/>
  </sheetPr>
  <dimension ref="A1:L41"/>
  <sheetViews>
    <sheetView showGridLines="0" tabSelected="1" topLeftCell="A11" zoomScaleNormal="100" workbookViewId="0">
      <selection activeCell="G23" sqref="G23"/>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35"/>
      <c r="B1" s="35"/>
      <c r="C1" s="35"/>
      <c r="D1" s="36"/>
      <c r="E1" s="36"/>
      <c r="F1" s="35"/>
    </row>
    <row r="2" spans="1:6" ht="17.25" customHeight="1" x14ac:dyDescent="0.2">
      <c r="A2" s="35"/>
      <c r="B2" s="195" t="s">
        <v>397</v>
      </c>
      <c r="C2" s="196"/>
      <c r="D2" s="56" t="s">
        <v>399</v>
      </c>
      <c r="E2" s="64">
        <v>45758</v>
      </c>
      <c r="F2" s="35"/>
    </row>
    <row r="3" spans="1:6" ht="18" customHeight="1" x14ac:dyDescent="0.2">
      <c r="A3" s="35"/>
      <c r="B3" s="197"/>
      <c r="C3" s="198"/>
      <c r="D3" s="57" t="s">
        <v>398</v>
      </c>
      <c r="E3" s="65">
        <v>45747</v>
      </c>
      <c r="F3" s="35"/>
    </row>
    <row r="4" spans="1:6" x14ac:dyDescent="0.2">
      <c r="A4" s="35"/>
      <c r="B4" s="35"/>
      <c r="C4" s="35"/>
      <c r="D4" s="36"/>
      <c r="E4" s="36"/>
      <c r="F4" s="35"/>
    </row>
    <row r="5" spans="1:6" ht="15.75" x14ac:dyDescent="0.2">
      <c r="A5" s="35"/>
      <c r="B5" s="193" t="s">
        <v>396</v>
      </c>
      <c r="C5" s="193"/>
      <c r="D5" s="193"/>
      <c r="E5" s="36"/>
      <c r="F5" s="35"/>
    </row>
    <row r="6" spans="1:6" s="40" customFormat="1" x14ac:dyDescent="0.25">
      <c r="A6" s="38"/>
      <c r="B6" s="58" t="s">
        <v>56</v>
      </c>
      <c r="C6" s="59" t="s">
        <v>30</v>
      </c>
      <c r="D6" s="60" t="s">
        <v>31</v>
      </c>
      <c r="E6" s="39"/>
      <c r="F6" s="38"/>
    </row>
    <row r="7" spans="1:6" s="40" customFormat="1" x14ac:dyDescent="0.25">
      <c r="A7" s="38"/>
      <c r="B7" s="126">
        <v>1</v>
      </c>
      <c r="C7" s="42" t="s">
        <v>20</v>
      </c>
      <c r="D7" s="127">
        <v>2.9660000000000002</v>
      </c>
      <c r="E7" s="128"/>
      <c r="F7" s="38"/>
    </row>
    <row r="8" spans="1:6" s="40" customFormat="1" x14ac:dyDescent="0.25">
      <c r="A8" s="38"/>
      <c r="B8" s="129">
        <v>2</v>
      </c>
      <c r="C8" s="43" t="s">
        <v>21</v>
      </c>
      <c r="D8" s="130">
        <v>2.7850000000000001</v>
      </c>
      <c r="E8" s="128"/>
      <c r="F8" s="38"/>
    </row>
    <row r="9" spans="1:6" s="40" customFormat="1" x14ac:dyDescent="0.25">
      <c r="A9" s="38"/>
      <c r="B9" s="129">
        <v>3</v>
      </c>
      <c r="C9" s="43" t="s">
        <v>22</v>
      </c>
      <c r="D9" s="130">
        <v>2.145</v>
      </c>
      <c r="E9" s="128"/>
      <c r="F9" s="38"/>
    </row>
    <row r="10" spans="1:6" s="40" customFormat="1" x14ac:dyDescent="0.25">
      <c r="A10" s="38"/>
      <c r="B10" s="129">
        <v>4</v>
      </c>
      <c r="C10" s="43" t="s">
        <v>23</v>
      </c>
      <c r="D10" s="130">
        <v>2.089</v>
      </c>
      <c r="E10" s="128"/>
      <c r="F10" s="38"/>
    </row>
    <row r="11" spans="1:6" s="40" customFormat="1" x14ac:dyDescent="0.25">
      <c r="A11" s="38"/>
      <c r="B11" s="129">
        <v>5</v>
      </c>
      <c r="C11" s="43" t="s">
        <v>24</v>
      </c>
      <c r="D11" s="130">
        <v>2.085</v>
      </c>
      <c r="E11" s="128"/>
      <c r="F11" s="38"/>
    </row>
    <row r="12" spans="1:6" s="40" customFormat="1" x14ac:dyDescent="0.25">
      <c r="A12" s="38"/>
      <c r="B12" s="129">
        <v>6</v>
      </c>
      <c r="C12" s="43" t="s">
        <v>25</v>
      </c>
      <c r="D12" s="130">
        <v>2.0840000000000001</v>
      </c>
      <c r="E12" s="128"/>
      <c r="F12" s="38"/>
    </row>
    <row r="13" spans="1:6" s="40" customFormat="1" x14ac:dyDescent="0.25">
      <c r="A13" s="38"/>
      <c r="B13" s="129">
        <v>7</v>
      </c>
      <c r="C13" s="43" t="s">
        <v>26</v>
      </c>
      <c r="D13" s="130">
        <v>2.0830000000000002</v>
      </c>
      <c r="E13" s="128"/>
      <c r="F13" s="38"/>
    </row>
    <row r="14" spans="1:6" s="40" customFormat="1" x14ac:dyDescent="0.25">
      <c r="A14" s="38"/>
      <c r="B14" s="129">
        <v>8</v>
      </c>
      <c r="C14" s="43" t="s">
        <v>27</v>
      </c>
      <c r="D14" s="130">
        <v>2.0750000000000002</v>
      </c>
      <c r="E14" s="128"/>
      <c r="F14" s="38"/>
    </row>
    <row r="15" spans="1:6" s="40" customFormat="1" x14ac:dyDescent="0.25">
      <c r="A15" s="38"/>
      <c r="B15" s="129">
        <v>9</v>
      </c>
      <c r="C15" s="43" t="s">
        <v>28</v>
      </c>
      <c r="D15" s="130">
        <v>2.0510000000000002</v>
      </c>
      <c r="E15" s="128"/>
      <c r="F15" s="38"/>
    </row>
    <row r="16" spans="1:6" s="40" customFormat="1" x14ac:dyDescent="0.25">
      <c r="A16" s="38"/>
      <c r="B16" s="131">
        <v>10</v>
      </c>
      <c r="C16" s="44" t="s">
        <v>29</v>
      </c>
      <c r="D16" s="132">
        <v>2.0129999999999999</v>
      </c>
      <c r="E16" s="128"/>
      <c r="F16" s="38"/>
    </row>
    <row r="17" spans="1:6" s="40" customFormat="1" x14ac:dyDescent="0.25">
      <c r="A17" s="38"/>
      <c r="B17" s="133"/>
      <c r="C17" s="133"/>
      <c r="D17" s="128"/>
      <c r="E17" s="128"/>
      <c r="F17" s="38"/>
    </row>
    <row r="18" spans="1:6" s="40" customFormat="1" ht="15.75" x14ac:dyDescent="0.25">
      <c r="A18" s="38"/>
      <c r="B18" s="194" t="s">
        <v>394</v>
      </c>
      <c r="C18" s="194"/>
      <c r="D18" s="194"/>
      <c r="E18" s="128"/>
      <c r="F18" s="38"/>
    </row>
    <row r="19" spans="1:6" s="40" customFormat="1" x14ac:dyDescent="0.25">
      <c r="A19" s="38"/>
      <c r="B19" s="134" t="s">
        <v>53</v>
      </c>
      <c r="C19" s="135" t="s">
        <v>54</v>
      </c>
      <c r="D19" s="135" t="s">
        <v>31</v>
      </c>
      <c r="E19" s="128"/>
      <c r="F19" s="38"/>
    </row>
    <row r="20" spans="1:6" s="40" customFormat="1" x14ac:dyDescent="0.25">
      <c r="A20" s="38"/>
      <c r="B20" s="46" t="s">
        <v>36</v>
      </c>
      <c r="C20" s="136">
        <v>61</v>
      </c>
      <c r="D20" s="136">
        <v>90</v>
      </c>
      <c r="E20" s="128"/>
      <c r="F20" s="38"/>
    </row>
    <row r="21" spans="1:6" s="40" customFormat="1" x14ac:dyDescent="0.25">
      <c r="A21" s="38"/>
      <c r="B21" s="47" t="s">
        <v>38</v>
      </c>
      <c r="C21" s="137">
        <v>5</v>
      </c>
      <c r="D21" s="137">
        <v>6.11</v>
      </c>
      <c r="E21" s="128"/>
      <c r="F21" s="38"/>
    </row>
    <row r="22" spans="1:6" s="40" customFormat="1" x14ac:dyDescent="0.25">
      <c r="A22" s="38"/>
      <c r="B22" s="47" t="s">
        <v>35</v>
      </c>
      <c r="C22" s="137">
        <v>2</v>
      </c>
      <c r="D22" s="137">
        <v>2.4900000000000002</v>
      </c>
      <c r="E22" s="128"/>
      <c r="F22" s="38"/>
    </row>
    <row r="23" spans="1:6" s="40" customFormat="1" x14ac:dyDescent="0.25">
      <c r="A23" s="38"/>
      <c r="B23" s="47" t="s">
        <v>37</v>
      </c>
      <c r="C23" s="137">
        <v>1</v>
      </c>
      <c r="D23" s="137">
        <v>1.39</v>
      </c>
      <c r="E23" s="128"/>
      <c r="F23" s="38"/>
    </row>
    <row r="24" spans="1:6" s="40" customFormat="1" x14ac:dyDescent="0.25">
      <c r="A24" s="38"/>
      <c r="B24" s="48" t="s">
        <v>34</v>
      </c>
      <c r="C24" s="138">
        <v>0</v>
      </c>
      <c r="D24" s="138">
        <v>0</v>
      </c>
      <c r="E24" s="128"/>
      <c r="F24" s="38"/>
    </row>
    <row r="25" spans="1:6" s="40" customFormat="1" x14ac:dyDescent="0.25">
      <c r="A25" s="38"/>
      <c r="B25" s="133" t="s">
        <v>55</v>
      </c>
      <c r="C25" s="139">
        <f>SUM(C20:C24)</f>
        <v>69</v>
      </c>
      <c r="D25" s="139">
        <f>SUM(D20:D24)</f>
        <v>99.99</v>
      </c>
      <c r="E25" s="128"/>
      <c r="F25" s="38"/>
    </row>
    <row r="26" spans="1:6" s="40" customFormat="1" x14ac:dyDescent="0.25">
      <c r="A26" s="38"/>
      <c r="B26" s="133"/>
      <c r="C26" s="133"/>
      <c r="D26" s="128"/>
      <c r="E26" s="128"/>
      <c r="F26" s="38"/>
    </row>
    <row r="27" spans="1:6" s="40" customFormat="1" ht="15.75" x14ac:dyDescent="0.25">
      <c r="A27" s="38"/>
      <c r="B27" s="194" t="s">
        <v>395</v>
      </c>
      <c r="C27" s="194"/>
      <c r="D27" s="194"/>
      <c r="E27" s="194"/>
      <c r="F27" s="38"/>
    </row>
    <row r="28" spans="1:6" s="40" customFormat="1" x14ac:dyDescent="0.25">
      <c r="A28" s="38"/>
      <c r="B28" s="134" t="s">
        <v>41</v>
      </c>
      <c r="C28" s="135" t="s">
        <v>42</v>
      </c>
      <c r="D28" s="135" t="s">
        <v>43</v>
      </c>
      <c r="E28" s="135" t="s">
        <v>44</v>
      </c>
      <c r="F28" s="38"/>
    </row>
    <row r="29" spans="1:6" s="40" customFormat="1" x14ac:dyDescent="0.25">
      <c r="A29" s="38"/>
      <c r="B29" s="48" t="s">
        <v>52</v>
      </c>
      <c r="C29" s="138">
        <v>100</v>
      </c>
      <c r="D29" s="138">
        <v>100</v>
      </c>
      <c r="E29" s="138">
        <v>0</v>
      </c>
      <c r="F29" s="38"/>
    </row>
    <row r="30" spans="1:6" s="40" customFormat="1" x14ac:dyDescent="0.25">
      <c r="A30" s="38"/>
      <c r="B30" s="179" t="s">
        <v>45</v>
      </c>
      <c r="C30" s="180">
        <v>1.76</v>
      </c>
      <c r="D30" s="180">
        <v>2.2799999999999998</v>
      </c>
      <c r="E30" s="180">
        <v>-0.51</v>
      </c>
      <c r="F30" s="38"/>
    </row>
    <row r="31" spans="1:6" s="40" customFormat="1" x14ac:dyDescent="0.25">
      <c r="A31" s="38"/>
      <c r="B31" s="47" t="s">
        <v>46</v>
      </c>
      <c r="C31" s="137">
        <v>22.53</v>
      </c>
      <c r="D31" s="137">
        <v>20.059999999999999</v>
      </c>
      <c r="E31" s="137">
        <v>2.4700000000000002</v>
      </c>
      <c r="F31" s="38"/>
    </row>
    <row r="32" spans="1:6" s="40" customFormat="1" x14ac:dyDescent="0.25">
      <c r="A32" s="38"/>
      <c r="B32" s="47" t="s">
        <v>47</v>
      </c>
      <c r="C32" s="137">
        <v>15.64</v>
      </c>
      <c r="D32" s="137">
        <v>14.82</v>
      </c>
      <c r="E32" s="137">
        <v>0.81</v>
      </c>
      <c r="F32" s="38"/>
    </row>
    <row r="33" spans="1:12" s="40" customFormat="1" x14ac:dyDescent="0.25">
      <c r="A33" s="38"/>
      <c r="B33" s="47" t="s">
        <v>48</v>
      </c>
      <c r="C33" s="137">
        <v>4.26</v>
      </c>
      <c r="D33" s="137">
        <v>3.05</v>
      </c>
      <c r="E33" s="137">
        <v>1.21</v>
      </c>
      <c r="F33" s="38"/>
    </row>
    <row r="34" spans="1:12" s="40" customFormat="1" x14ac:dyDescent="0.25">
      <c r="A34" s="38"/>
      <c r="B34" s="47" t="s">
        <v>49</v>
      </c>
      <c r="C34" s="137">
        <v>117.43</v>
      </c>
      <c r="D34" s="137">
        <v>140.22</v>
      </c>
      <c r="E34" s="137">
        <v>-22.8</v>
      </c>
      <c r="F34" s="38"/>
    </row>
    <row r="35" spans="1:12" s="40" customFormat="1" x14ac:dyDescent="0.25">
      <c r="A35" s="38"/>
      <c r="B35" s="47" t="s">
        <v>50</v>
      </c>
      <c r="C35" s="137">
        <v>1.35</v>
      </c>
      <c r="D35" s="137">
        <v>1.18</v>
      </c>
      <c r="E35" s="137">
        <v>0.17</v>
      </c>
      <c r="F35" s="38"/>
      <c r="I35" s="177"/>
      <c r="J35" s="178"/>
      <c r="K35" s="178"/>
      <c r="L35" s="178"/>
    </row>
    <row r="36" spans="1:12" s="40" customFormat="1" x14ac:dyDescent="0.25">
      <c r="A36" s="38"/>
      <c r="B36" s="47" t="s">
        <v>51</v>
      </c>
      <c r="C36" s="137">
        <v>20.65</v>
      </c>
      <c r="D36" s="137">
        <v>14.85</v>
      </c>
      <c r="E36" s="137">
        <v>5.8</v>
      </c>
      <c r="F36" s="38"/>
      <c r="I36" s="177"/>
      <c r="J36" s="178"/>
      <c r="K36" s="178"/>
      <c r="L36" s="178"/>
    </row>
    <row r="37" spans="1:12" x14ac:dyDescent="0.2">
      <c r="A37" s="35"/>
      <c r="B37" s="35"/>
      <c r="C37" s="35"/>
      <c r="D37" s="36"/>
      <c r="E37" s="36"/>
      <c r="F37" s="35"/>
      <c r="I37" s="177"/>
      <c r="J37" s="178"/>
      <c r="K37" s="178"/>
      <c r="L37" s="178"/>
    </row>
    <row r="38" spans="1:12" x14ac:dyDescent="0.2">
      <c r="I38" s="177"/>
      <c r="J38" s="178"/>
      <c r="K38" s="178"/>
      <c r="L38" s="178"/>
    </row>
    <row r="39" spans="1:12" x14ac:dyDescent="0.2">
      <c r="I39" s="177"/>
      <c r="J39" s="178"/>
      <c r="K39" s="178"/>
      <c r="L39" s="178"/>
    </row>
    <row r="40" spans="1:12" x14ac:dyDescent="0.2">
      <c r="I40" s="177"/>
      <c r="J40" s="178"/>
      <c r="K40" s="178"/>
      <c r="L40" s="178"/>
    </row>
    <row r="41" spans="1:12" x14ac:dyDescent="0.2">
      <c r="I41" s="177"/>
      <c r="J41" s="178"/>
      <c r="K41" s="178"/>
      <c r="L41" s="178"/>
    </row>
  </sheetData>
  <sheetProtection selectLockedCells="1"/>
  <mergeCells count="4">
    <mergeCell ref="B5:D5"/>
    <mergeCell ref="B27:E27"/>
    <mergeCell ref="B18:D18"/>
    <mergeCell ref="B2:C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BEEA-E02A-44B2-AFFF-21CD2EBE31E3}">
  <sheetPr>
    <tabColor rgb="FFFFC000"/>
  </sheetPr>
  <dimension ref="A1:E21"/>
  <sheetViews>
    <sheetView showGridLines="0" zoomScaleNormal="100" workbookViewId="0">
      <selection activeCell="D4" sqref="D4"/>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85"/>
      <c r="B1" s="85"/>
      <c r="C1" s="85"/>
      <c r="D1" s="85"/>
      <c r="E1" s="85"/>
    </row>
    <row r="2" spans="1:5" s="33" customFormat="1" ht="18" customHeight="1" x14ac:dyDescent="0.25">
      <c r="A2" s="86"/>
      <c r="B2" s="112" t="s">
        <v>399</v>
      </c>
      <c r="C2" s="121">
        <v>45758</v>
      </c>
      <c r="D2" s="86"/>
      <c r="E2" s="86"/>
    </row>
    <row r="3" spans="1:5" s="33" customFormat="1" ht="18" customHeight="1" x14ac:dyDescent="0.25">
      <c r="A3" s="86"/>
      <c r="B3" s="112" t="s">
        <v>398</v>
      </c>
      <c r="C3" s="121">
        <v>45747</v>
      </c>
      <c r="D3" s="86"/>
      <c r="E3" s="86"/>
    </row>
    <row r="4" spans="1:5" x14ac:dyDescent="0.2">
      <c r="A4" s="86"/>
      <c r="B4" s="85"/>
      <c r="C4" s="85"/>
      <c r="D4" s="85"/>
      <c r="E4" s="85"/>
    </row>
    <row r="5" spans="1:5" ht="21" customHeight="1" x14ac:dyDescent="0.2">
      <c r="A5" s="85"/>
      <c r="B5" s="199" t="s">
        <v>407</v>
      </c>
      <c r="C5" s="199"/>
      <c r="D5" s="85"/>
      <c r="E5" s="85"/>
    </row>
    <row r="6" spans="1:5" ht="15" x14ac:dyDescent="0.2">
      <c r="A6" s="85"/>
      <c r="B6" s="89" t="s">
        <v>57</v>
      </c>
      <c r="C6" s="89" t="s">
        <v>58</v>
      </c>
      <c r="D6" s="85"/>
      <c r="E6" s="85"/>
    </row>
    <row r="7" spans="1:5" s="33" customFormat="1" x14ac:dyDescent="0.2">
      <c r="A7" s="86"/>
      <c r="B7" s="90" t="s">
        <v>59</v>
      </c>
      <c r="C7" s="91">
        <v>45747</v>
      </c>
      <c r="D7" s="86"/>
      <c r="E7" s="85"/>
    </row>
    <row r="8" spans="1:5" s="33" customFormat="1" x14ac:dyDescent="0.25">
      <c r="A8" s="86"/>
      <c r="B8" s="90" t="s">
        <v>42</v>
      </c>
      <c r="C8" s="92" t="s">
        <v>40</v>
      </c>
      <c r="D8" s="86"/>
      <c r="E8" s="86"/>
    </row>
    <row r="9" spans="1:5" s="33" customFormat="1" x14ac:dyDescent="0.25">
      <c r="A9" s="86"/>
      <c r="B9" s="90" t="s">
        <v>32</v>
      </c>
      <c r="C9" s="92" t="s">
        <v>63</v>
      </c>
      <c r="D9" s="86"/>
      <c r="E9" s="86"/>
    </row>
    <row r="10" spans="1:5" s="33" customFormat="1" x14ac:dyDescent="0.25">
      <c r="A10" s="86"/>
      <c r="B10" s="90" t="s">
        <v>60</v>
      </c>
      <c r="C10" s="92" t="s">
        <v>61</v>
      </c>
      <c r="D10" s="86"/>
      <c r="E10" s="86"/>
    </row>
    <row r="11" spans="1:5" s="33" customFormat="1" x14ac:dyDescent="0.25">
      <c r="A11" s="86"/>
      <c r="B11" s="90" t="s">
        <v>43</v>
      </c>
      <c r="C11" s="92" t="s">
        <v>62</v>
      </c>
      <c r="D11" s="86"/>
      <c r="E11" s="86"/>
    </row>
    <row r="12" spans="1:5" x14ac:dyDescent="0.2">
      <c r="A12" s="85"/>
      <c r="B12" s="85"/>
      <c r="C12" s="85"/>
      <c r="D12" s="85"/>
      <c r="E12" s="85"/>
    </row>
    <row r="13" spans="1:5" x14ac:dyDescent="0.2">
      <c r="A13" s="85"/>
      <c r="B13" s="85"/>
      <c r="C13" s="85"/>
      <c r="D13" s="85"/>
      <c r="E13" s="85"/>
    </row>
    <row r="14" spans="1:5" ht="30.75" customHeight="1" thickBot="1" x14ac:dyDescent="0.25">
      <c r="A14" s="85"/>
      <c r="B14" s="85"/>
      <c r="C14" s="85"/>
      <c r="D14" s="93" t="s">
        <v>403</v>
      </c>
      <c r="E14" s="88"/>
    </row>
    <row r="15" spans="1:5" ht="208.5" customHeight="1" thickBot="1" x14ac:dyDescent="0.25">
      <c r="A15" s="85"/>
      <c r="B15" s="122"/>
      <c r="C15" s="122"/>
      <c r="D15" s="143" t="s">
        <v>418</v>
      </c>
      <c r="E15" s="85"/>
    </row>
    <row r="16" spans="1:5" ht="12.75" customHeight="1" x14ac:dyDescent="0.2">
      <c r="A16" s="85"/>
      <c r="B16" s="87"/>
      <c r="C16" s="87"/>
      <c r="D16" s="87"/>
      <c r="E16" s="85"/>
    </row>
    <row r="17" spans="1:5" ht="12.75" customHeight="1" x14ac:dyDescent="0.2">
      <c r="A17" s="85"/>
      <c r="B17" s="87"/>
      <c r="C17" s="87"/>
      <c r="D17" s="87"/>
      <c r="E17" s="85"/>
    </row>
    <row r="18" spans="1:5" ht="12.75" customHeight="1" x14ac:dyDescent="0.2">
      <c r="B18" s="63"/>
      <c r="C18" s="63"/>
      <c r="D18" s="63"/>
    </row>
    <row r="19" spans="1:5" ht="12.75" customHeight="1" x14ac:dyDescent="0.2">
      <c r="B19" s="63"/>
      <c r="C19" s="63"/>
      <c r="D19" s="63"/>
    </row>
    <row r="20" spans="1:5" ht="12.75" customHeight="1" x14ac:dyDescent="0.2">
      <c r="B20" s="63"/>
      <c r="C20" s="63"/>
      <c r="D20" s="63"/>
    </row>
    <row r="21" spans="1:5" ht="13.5" customHeight="1" x14ac:dyDescent="0.2">
      <c r="B21" s="63"/>
      <c r="C21" s="63"/>
      <c r="D21" s="63"/>
    </row>
  </sheetData>
  <sheetProtection selectLockedCells="1"/>
  <mergeCells count="1">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380A-9C48-4E25-9CFF-983861C59F6B}">
  <sheetPr>
    <tabColor rgb="FFFFC000"/>
    <pageSetUpPr fitToPage="1"/>
  </sheetPr>
  <dimension ref="B1:N124"/>
  <sheetViews>
    <sheetView showGridLines="0" topLeftCell="A12" zoomScale="85" zoomScaleNormal="85" workbookViewId="0">
      <selection activeCell="L15" sqref="L15"/>
    </sheetView>
  </sheetViews>
  <sheetFormatPr defaultColWidth="9.140625" defaultRowHeight="12.75" x14ac:dyDescent="0.2"/>
  <cols>
    <col min="1" max="1" width="9.140625" style="2"/>
    <col min="2" max="2" width="21.5703125" style="2" customWidth="1"/>
    <col min="3" max="3" width="16.42578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5" style="2" customWidth="1"/>
    <col min="12" max="12" width="19.7109375" style="2" bestFit="1" customWidth="1"/>
    <col min="13" max="13" width="12.140625" style="2" customWidth="1"/>
    <col min="14" max="14" width="11.7109375" style="2" customWidth="1"/>
    <col min="15" max="16384" width="9.140625" style="2"/>
  </cols>
  <sheetData>
    <row r="1" spans="2:11" ht="23.25" customHeight="1" x14ac:dyDescent="0.2">
      <c r="B1" s="114" t="s">
        <v>399</v>
      </c>
      <c r="C1" s="202">
        <v>45758</v>
      </c>
      <c r="D1" s="202"/>
      <c r="E1" s="115" t="s">
        <v>410</v>
      </c>
      <c r="F1" s="202">
        <v>45747</v>
      </c>
      <c r="G1" s="202"/>
      <c r="K1" s="145" t="s">
        <v>414</v>
      </c>
    </row>
    <row r="2" spans="2:11" ht="15.75" x14ac:dyDescent="0.25">
      <c r="B2" s="26" t="s">
        <v>246</v>
      </c>
      <c r="C2" s="4"/>
      <c r="D2" s="4"/>
      <c r="E2" s="4"/>
      <c r="F2" s="4"/>
      <c r="G2" s="4"/>
      <c r="H2" s="5"/>
      <c r="I2" s="5"/>
      <c r="K2" s="200" t="s">
        <v>413</v>
      </c>
    </row>
    <row r="3" spans="2:11" ht="7.5" customHeight="1" x14ac:dyDescent="0.2">
      <c r="B3" s="6"/>
      <c r="C3" s="6"/>
      <c r="D3" s="6"/>
      <c r="E3" s="6"/>
      <c r="F3" s="6"/>
      <c r="G3" s="6"/>
      <c r="H3" s="6"/>
      <c r="I3" s="6"/>
      <c r="K3" s="200"/>
    </row>
    <row r="4" spans="2:11" ht="15" customHeight="1" x14ac:dyDescent="0.2">
      <c r="B4" s="7" t="s">
        <v>419</v>
      </c>
      <c r="C4" s="7" t="s">
        <v>244</v>
      </c>
      <c r="D4" s="7" t="s">
        <v>243</v>
      </c>
      <c r="E4" s="164" t="s">
        <v>425</v>
      </c>
      <c r="F4" s="164" t="s">
        <v>426</v>
      </c>
      <c r="G4" s="164" t="s">
        <v>427</v>
      </c>
      <c r="J4" s="8" t="s">
        <v>241</v>
      </c>
      <c r="K4" s="200"/>
    </row>
    <row r="5" spans="2:11" x14ac:dyDescent="0.2">
      <c r="B5" s="7" t="s">
        <v>132</v>
      </c>
      <c r="C5" s="7"/>
      <c r="D5" s="7"/>
      <c r="E5" s="163">
        <f t="shared" ref="E5:E15" si="0">SUMIFS(E$23:E$1007, B$23:B$1007, $B5)*100</f>
        <v>15.5</v>
      </c>
      <c r="F5" s="163">
        <f t="shared" ref="F5:F15" si="1">SUMIFS(F$23:F$1007, B$23:B$1007, $B5)*100</f>
        <v>13.999999999999998</v>
      </c>
      <c r="G5" s="163">
        <f>Table510[[#This Row],[New Total (%)]]-Table510[[#This Row],[Old Total (%)]]</f>
        <v>-1.5000000000000018</v>
      </c>
      <c r="J5" s="10" t="s">
        <v>132</v>
      </c>
      <c r="K5" s="200"/>
    </row>
    <row r="6" spans="2:11" x14ac:dyDescent="0.2">
      <c r="B6" s="7" t="s">
        <v>133</v>
      </c>
      <c r="C6" s="7"/>
      <c r="D6" s="7"/>
      <c r="E6" s="163">
        <f t="shared" si="0"/>
        <v>12</v>
      </c>
      <c r="F6" s="163">
        <f t="shared" si="1"/>
        <v>10.5</v>
      </c>
      <c r="G6" s="163">
        <f>Table510[[#This Row],[New Total (%)]]-Table510[[#This Row],[Old Total (%)]]</f>
        <v>-1.5</v>
      </c>
      <c r="J6" s="10" t="s">
        <v>133</v>
      </c>
      <c r="K6" s="200"/>
    </row>
    <row r="7" spans="2:11" x14ac:dyDescent="0.2">
      <c r="B7" s="7" t="s">
        <v>148</v>
      </c>
      <c r="C7" s="7"/>
      <c r="D7" s="7"/>
      <c r="E7" s="163">
        <f t="shared" si="0"/>
        <v>9.5</v>
      </c>
      <c r="F7" s="163">
        <f t="shared" si="1"/>
        <v>10</v>
      </c>
      <c r="G7" s="163">
        <f>Table510[[#This Row],[New Total (%)]]-Table510[[#This Row],[Old Total (%)]]</f>
        <v>0.5</v>
      </c>
      <c r="J7" s="10" t="s">
        <v>148</v>
      </c>
      <c r="K7" s="200"/>
    </row>
    <row r="8" spans="2:11" x14ac:dyDescent="0.2">
      <c r="B8" s="7" t="s">
        <v>162</v>
      </c>
      <c r="C8" s="7"/>
      <c r="D8" s="7"/>
      <c r="E8" s="163">
        <f t="shared" si="0"/>
        <v>3</v>
      </c>
      <c r="F8" s="163">
        <f t="shared" si="1"/>
        <v>3</v>
      </c>
      <c r="G8" s="163">
        <f>Table510[[#This Row],[New Total (%)]]-Table510[[#This Row],[Old Total (%)]]</f>
        <v>0</v>
      </c>
      <c r="J8" s="10" t="s">
        <v>162</v>
      </c>
      <c r="K8" s="200"/>
    </row>
    <row r="9" spans="2:11" x14ac:dyDescent="0.2">
      <c r="B9" s="7" t="s">
        <v>167</v>
      </c>
      <c r="C9" s="7"/>
      <c r="D9" s="7"/>
      <c r="E9" s="163">
        <f t="shared" si="0"/>
        <v>21.500000000000007</v>
      </c>
      <c r="F9" s="163">
        <f t="shared" si="1"/>
        <v>24.000000000000011</v>
      </c>
      <c r="G9" s="163">
        <f>Table510[[#This Row],[New Total (%)]]-Table510[[#This Row],[Old Total (%)]]</f>
        <v>2.5000000000000036</v>
      </c>
      <c r="J9" s="10" t="s">
        <v>167</v>
      </c>
      <c r="K9" s="200"/>
    </row>
    <row r="10" spans="2:11" x14ac:dyDescent="0.2">
      <c r="B10" s="7" t="s">
        <v>204</v>
      </c>
      <c r="C10" s="7"/>
      <c r="D10" s="7"/>
      <c r="E10" s="163">
        <f t="shared" si="0"/>
        <v>4</v>
      </c>
      <c r="F10" s="163">
        <f t="shared" si="1"/>
        <v>4</v>
      </c>
      <c r="G10" s="163">
        <f>Table510[[#This Row],[New Total (%)]]-Table510[[#This Row],[Old Total (%)]]</f>
        <v>0</v>
      </c>
      <c r="J10" s="10" t="s">
        <v>204</v>
      </c>
      <c r="K10" s="200"/>
    </row>
    <row r="11" spans="2:11" x14ac:dyDescent="0.2">
      <c r="B11" s="7" t="s">
        <v>214</v>
      </c>
      <c r="C11" s="7"/>
      <c r="D11" s="7"/>
      <c r="E11" s="163">
        <f t="shared" si="0"/>
        <v>9.5</v>
      </c>
      <c r="F11" s="163">
        <f t="shared" si="1"/>
        <v>9.5</v>
      </c>
      <c r="G11" s="163">
        <f>Table510[[#This Row],[New Total (%)]]-Table510[[#This Row],[Old Total (%)]]</f>
        <v>0</v>
      </c>
      <c r="J11" s="10" t="s">
        <v>214</v>
      </c>
      <c r="K11" s="200"/>
    </row>
    <row r="12" spans="2:11" x14ac:dyDescent="0.2">
      <c r="B12" s="7" t="s">
        <v>233</v>
      </c>
      <c r="C12" s="7"/>
      <c r="D12" s="7"/>
      <c r="E12" s="163">
        <f t="shared" si="0"/>
        <v>9.5000000000000018</v>
      </c>
      <c r="F12" s="163">
        <f t="shared" si="1"/>
        <v>9.5000000000000018</v>
      </c>
      <c r="G12" s="163">
        <f>Table510[[#This Row],[New Total (%)]]-Table510[[#This Row],[Old Total (%)]]</f>
        <v>0</v>
      </c>
      <c r="J12" s="10" t="s">
        <v>233</v>
      </c>
      <c r="K12" s="200"/>
    </row>
    <row r="13" spans="2:11" x14ac:dyDescent="0.2">
      <c r="B13" s="7" t="s">
        <v>228</v>
      </c>
      <c r="C13" s="7"/>
      <c r="D13" s="7"/>
      <c r="E13" s="163">
        <f t="shared" si="0"/>
        <v>4</v>
      </c>
      <c r="F13" s="163">
        <f t="shared" si="1"/>
        <v>4</v>
      </c>
      <c r="G13" s="163">
        <f>Table510[[#This Row],[New Total (%)]]-Table510[[#This Row],[Old Total (%)]]</f>
        <v>0</v>
      </c>
      <c r="J13" s="10" t="s">
        <v>228</v>
      </c>
      <c r="K13" s="200"/>
    </row>
    <row r="14" spans="2:11" x14ac:dyDescent="0.2">
      <c r="B14" s="7" t="s">
        <v>209</v>
      </c>
      <c r="C14" s="7"/>
      <c r="D14" s="7"/>
      <c r="E14" s="163">
        <f t="shared" si="0"/>
        <v>3.5000000000000004</v>
      </c>
      <c r="F14" s="163">
        <f t="shared" si="1"/>
        <v>3.5000000000000004</v>
      </c>
      <c r="G14" s="163">
        <f>Table510[[#This Row],[New Total (%)]]-Table510[[#This Row],[Old Total (%)]]</f>
        <v>0</v>
      </c>
      <c r="J14" s="10" t="s">
        <v>209</v>
      </c>
      <c r="K14" s="200"/>
    </row>
    <row r="15" spans="2:11" x14ac:dyDescent="0.2">
      <c r="B15" s="7" t="s">
        <v>193</v>
      </c>
      <c r="C15" s="7"/>
      <c r="D15" s="7"/>
      <c r="E15" s="163">
        <f t="shared" si="0"/>
        <v>8</v>
      </c>
      <c r="F15" s="163">
        <f t="shared" si="1"/>
        <v>8</v>
      </c>
      <c r="G15" s="163">
        <f>Table510[[#This Row],[New Total (%)]]-Table510[[#This Row],[Old Total (%)]]</f>
        <v>0</v>
      </c>
      <c r="J15" s="10" t="s">
        <v>193</v>
      </c>
      <c r="K15" s="200"/>
    </row>
    <row r="16" spans="2:11" x14ac:dyDescent="0.2">
      <c r="B16" s="7" t="s">
        <v>33</v>
      </c>
      <c r="C16" s="7"/>
      <c r="D16" s="7"/>
      <c r="E16" s="163">
        <f>SUM(Table510[Old Total (%)])</f>
        <v>100</v>
      </c>
      <c r="F16" s="163">
        <f>SUM(Table510[New Total (%)])</f>
        <v>100.00000000000001</v>
      </c>
      <c r="G16" s="163">
        <f>SUM(Table510[Diff (%)])</f>
        <v>1.7763568394002505E-15</v>
      </c>
      <c r="J16" s="11"/>
      <c r="K16" s="200"/>
    </row>
    <row r="17" spans="2:14" ht="6" customHeight="1" x14ac:dyDescent="0.2">
      <c r="B17" s="7"/>
      <c r="C17" s="7"/>
      <c r="D17" s="7"/>
      <c r="E17" s="140"/>
      <c r="F17" s="140"/>
      <c r="G17" s="140"/>
      <c r="I17" s="12"/>
      <c r="K17" s="200"/>
    </row>
    <row r="18" spans="2:14" ht="54" customHeight="1" x14ac:dyDescent="0.2">
      <c r="B18" s="13" t="s">
        <v>247</v>
      </c>
      <c r="C18" s="189" t="str" cm="1">
        <f t="array" ref="C18">_xlfn.TEXTJOIN(", ", TRUE, _xlfn._xlws.FILTER(D$18:D$1005, (E$18:E$1005=0)*(F$18:F$1005&gt;0)))</f>
        <v>T Rowe Price, JP Morgan, Morgan Stanley, Visa, Merck, Molina, Gartner, Microsoft, Nvidia, Arista, ASML, Intuit, Canadian NR, Canadian National Railway, Nestle, Unilever, Schlumberger</v>
      </c>
      <c r="D18" s="189"/>
      <c r="E18" s="189"/>
      <c r="F18" s="189"/>
      <c r="G18" s="190"/>
      <c r="H18" s="14"/>
      <c r="I18" s="14"/>
      <c r="K18" s="200"/>
    </row>
    <row r="19" spans="2:14" ht="5.25" customHeight="1" x14ac:dyDescent="0.2">
      <c r="B19" s="15"/>
      <c r="C19" s="3"/>
      <c r="D19" s="16"/>
      <c r="E19" s="16"/>
      <c r="F19" s="16"/>
      <c r="G19" s="16"/>
      <c r="H19" s="16"/>
      <c r="I19" s="16"/>
      <c r="K19" s="200"/>
    </row>
    <row r="20" spans="2:14" ht="24.75" customHeight="1" x14ac:dyDescent="0.2">
      <c r="B20" s="13" t="s">
        <v>248</v>
      </c>
      <c r="C20" s="189" t="str" cm="1">
        <f t="array" ref="C20">_xlfn.TEXTJOIN(", ", TRUE, _xlfn._xlws.FILTER(D$23:D$1005, (E$23:E$1005&gt;0)*(F$23:F$1005=0)))</f>
        <v>Capital One, Citigroup, Brookfield, Synchrony Financial, Bristol Myers, Neurocrine, United Health, Check Point, Cisco, Fiserv, Oracle, Rio Tinto, RTX, Constellation, Halliburton</v>
      </c>
      <c r="D20" s="189"/>
      <c r="E20" s="189"/>
      <c r="F20" s="189"/>
      <c r="G20" s="190"/>
      <c r="H20" s="14"/>
      <c r="I20" s="14"/>
      <c r="K20" s="200"/>
    </row>
    <row r="21" spans="2:14" ht="8.25" customHeight="1" x14ac:dyDescent="0.2">
      <c r="B21" s="17"/>
      <c r="C21" s="17"/>
      <c r="D21" s="17"/>
      <c r="E21" s="18"/>
      <c r="F21" s="18"/>
      <c r="G21" s="18"/>
      <c r="I21" s="12"/>
      <c r="K21" s="201" t="s">
        <v>414</v>
      </c>
    </row>
    <row r="22" spans="2:14" ht="12.75" customHeight="1" x14ac:dyDescent="0.2">
      <c r="B22" s="19" t="s">
        <v>106</v>
      </c>
      <c r="C22" s="19" t="s">
        <v>123</v>
      </c>
      <c r="D22" s="19" t="s">
        <v>30</v>
      </c>
      <c r="E22" s="20" t="s">
        <v>107</v>
      </c>
      <c r="F22" s="20" t="s">
        <v>108</v>
      </c>
      <c r="G22" s="20" t="s">
        <v>242</v>
      </c>
      <c r="H22" s="1"/>
      <c r="I22" s="1"/>
      <c r="J22" s="1"/>
      <c r="K22" s="201"/>
      <c r="L22" s="1"/>
      <c r="M22" s="1"/>
      <c r="N22" s="1"/>
    </row>
    <row r="23" spans="2:14" ht="12.75" customHeight="1" x14ac:dyDescent="0.2">
      <c r="B23" s="21" t="s">
        <v>132</v>
      </c>
      <c r="C23" s="21" t="s">
        <v>250</v>
      </c>
      <c r="D23" s="21" t="s">
        <v>251</v>
      </c>
      <c r="E23" s="22">
        <v>0.02</v>
      </c>
      <c r="F23" s="22">
        <v>0.02</v>
      </c>
      <c r="G23" s="22">
        <f>growth_holdings9[[#This Row],[New]]-growth_holdings9[[#This Row],[Old]]</f>
        <v>0</v>
      </c>
      <c r="H23" s="1"/>
      <c r="J23" s="1"/>
      <c r="K23" s="201"/>
    </row>
    <row r="24" spans="2:14" ht="12.75" customHeight="1" x14ac:dyDescent="0.2">
      <c r="B24" s="21" t="s">
        <v>132</v>
      </c>
      <c r="C24" s="21" t="s">
        <v>119</v>
      </c>
      <c r="D24" s="21" t="s">
        <v>64</v>
      </c>
      <c r="E24" s="22">
        <v>0.02</v>
      </c>
      <c r="F24" s="22">
        <v>0.02</v>
      </c>
      <c r="G24" s="22">
        <f>growth_holdings9[[#This Row],[New]]-growth_holdings9[[#This Row],[Old]]</f>
        <v>0</v>
      </c>
      <c r="H24" s="1"/>
      <c r="J24" s="1"/>
      <c r="K24" s="201"/>
    </row>
    <row r="25" spans="2:14" ht="12.75" customHeight="1" x14ac:dyDescent="0.2">
      <c r="B25" s="21" t="s">
        <v>132</v>
      </c>
      <c r="C25" s="21" t="s">
        <v>252</v>
      </c>
      <c r="D25" s="21" t="s">
        <v>253</v>
      </c>
      <c r="E25" s="22">
        <v>0.02</v>
      </c>
      <c r="F25" s="22">
        <v>0</v>
      </c>
      <c r="G25" s="22">
        <f>growth_holdings9[[#This Row],[New]]-growth_holdings9[[#This Row],[Old]]</f>
        <v>-0.02</v>
      </c>
      <c r="H25" s="1"/>
      <c r="J25" s="1"/>
      <c r="K25" s="201"/>
    </row>
    <row r="26" spans="2:14" ht="12.75" customHeight="1" x14ac:dyDescent="0.2">
      <c r="B26" s="21" t="s">
        <v>132</v>
      </c>
      <c r="C26" s="21" t="s">
        <v>254</v>
      </c>
      <c r="D26" s="21" t="s">
        <v>255</v>
      </c>
      <c r="E26" s="22">
        <v>0.02</v>
      </c>
      <c r="F26" s="22">
        <v>0.02</v>
      </c>
      <c r="G26" s="22">
        <f>growth_holdings9[[#This Row],[New]]-growth_holdings9[[#This Row],[Old]]</f>
        <v>0</v>
      </c>
      <c r="H26" s="1"/>
      <c r="J26" s="1"/>
      <c r="K26" s="201"/>
    </row>
    <row r="27" spans="2:14" ht="12.75" customHeight="1" x14ac:dyDescent="0.2">
      <c r="B27" s="21" t="s">
        <v>132</v>
      </c>
      <c r="C27" s="21" t="s">
        <v>256</v>
      </c>
      <c r="D27" s="21" t="s">
        <v>257</v>
      </c>
      <c r="E27" s="22">
        <v>0</v>
      </c>
      <c r="F27" s="22">
        <v>1.4999999999999999E-2</v>
      </c>
      <c r="G27" s="22">
        <f>growth_holdings9[[#This Row],[New]]-growth_holdings9[[#This Row],[Old]]</f>
        <v>1.4999999999999999E-2</v>
      </c>
      <c r="H27" s="1"/>
      <c r="J27" s="1"/>
      <c r="K27" s="201"/>
    </row>
    <row r="28" spans="2:14" ht="12.75" customHeight="1" x14ac:dyDescent="0.2">
      <c r="B28" s="21" t="s">
        <v>132</v>
      </c>
      <c r="C28" s="21" t="s">
        <v>258</v>
      </c>
      <c r="D28" s="21" t="s">
        <v>259</v>
      </c>
      <c r="E28" s="22">
        <v>0</v>
      </c>
      <c r="F28" s="22">
        <v>1.4999999999999999E-2</v>
      </c>
      <c r="G28" s="22">
        <f>growth_holdings9[[#This Row],[New]]-growth_holdings9[[#This Row],[Old]]</f>
        <v>1.4999999999999999E-2</v>
      </c>
      <c r="H28" s="1"/>
      <c r="J28" s="1"/>
      <c r="K28" s="201"/>
    </row>
    <row r="29" spans="2:14" ht="12.75" customHeight="1" x14ac:dyDescent="0.2">
      <c r="B29" s="21" t="s">
        <v>132</v>
      </c>
      <c r="C29" s="21" t="s">
        <v>260</v>
      </c>
      <c r="D29" s="21" t="s">
        <v>261</v>
      </c>
      <c r="E29" s="22">
        <v>0</v>
      </c>
      <c r="F29" s="22">
        <v>1.4999999999999999E-2</v>
      </c>
      <c r="G29" s="22">
        <f>growth_holdings9[[#This Row],[New]]-growth_holdings9[[#This Row],[Old]]</f>
        <v>1.4999999999999999E-2</v>
      </c>
      <c r="H29" s="1"/>
      <c r="J29" s="1"/>
      <c r="K29" s="201"/>
    </row>
    <row r="30" spans="2:14" ht="12.75" customHeight="1" x14ac:dyDescent="0.2">
      <c r="B30" s="21" t="s">
        <v>132</v>
      </c>
      <c r="C30" s="21" t="s">
        <v>116</v>
      </c>
      <c r="D30" s="21" t="s">
        <v>130</v>
      </c>
      <c r="E30" s="22">
        <v>0</v>
      </c>
      <c r="F30" s="22">
        <v>1.4999999999999999E-2</v>
      </c>
      <c r="G30" s="22">
        <f>growth_holdings9[[#This Row],[New]]-growth_holdings9[[#This Row],[Old]]</f>
        <v>1.4999999999999999E-2</v>
      </c>
      <c r="H30" s="1"/>
      <c r="J30" s="1"/>
      <c r="K30" s="201"/>
    </row>
    <row r="31" spans="2:14" ht="12.75" customHeight="1" x14ac:dyDescent="0.2">
      <c r="B31" s="21" t="s">
        <v>132</v>
      </c>
      <c r="C31" s="21" t="s">
        <v>262</v>
      </c>
      <c r="D31" s="21" t="s">
        <v>263</v>
      </c>
      <c r="E31" s="22">
        <v>0.02</v>
      </c>
      <c r="F31" s="22">
        <v>0</v>
      </c>
      <c r="G31" s="22">
        <f>growth_holdings9[[#This Row],[New]]-growth_holdings9[[#This Row],[Old]]</f>
        <v>-0.02</v>
      </c>
      <c r="H31" s="1"/>
      <c r="J31" s="1"/>
      <c r="K31" s="201"/>
    </row>
    <row r="32" spans="2:14" ht="12.75" customHeight="1" x14ac:dyDescent="0.2">
      <c r="B32" s="21" t="s">
        <v>132</v>
      </c>
      <c r="C32" s="21" t="s">
        <v>264</v>
      </c>
      <c r="D32" s="21" t="s">
        <v>265</v>
      </c>
      <c r="E32" s="22">
        <v>1.4999999999999999E-2</v>
      </c>
      <c r="F32" s="22">
        <v>0</v>
      </c>
      <c r="G32" s="22">
        <f>growth_holdings9[[#This Row],[New]]-growth_holdings9[[#This Row],[Old]]</f>
        <v>-1.4999999999999999E-2</v>
      </c>
      <c r="H32" s="1"/>
      <c r="J32" s="1"/>
      <c r="K32" s="201"/>
    </row>
    <row r="33" spans="2:14" ht="12.75" customHeight="1" x14ac:dyDescent="0.2">
      <c r="B33" s="21" t="s">
        <v>132</v>
      </c>
      <c r="C33" s="21" t="s">
        <v>266</v>
      </c>
      <c r="D33" s="21" t="s">
        <v>267</v>
      </c>
      <c r="E33" s="22">
        <v>0.02</v>
      </c>
      <c r="F33" s="22">
        <v>0.02</v>
      </c>
      <c r="G33" s="22">
        <f>growth_holdings9[[#This Row],[New]]-growth_holdings9[[#This Row],[Old]]</f>
        <v>0</v>
      </c>
      <c r="H33" s="1"/>
      <c r="J33" s="1"/>
      <c r="K33" s="201"/>
    </row>
    <row r="34" spans="2:14" ht="12.75" customHeight="1" x14ac:dyDescent="0.2">
      <c r="B34" s="21" t="s">
        <v>132</v>
      </c>
      <c r="C34" s="21" t="s">
        <v>268</v>
      </c>
      <c r="D34" s="21" t="s">
        <v>269</v>
      </c>
      <c r="E34" s="22">
        <v>0.02</v>
      </c>
      <c r="F34" s="22">
        <v>0</v>
      </c>
      <c r="G34" s="22">
        <f>growth_holdings9[[#This Row],[New]]-growth_holdings9[[#This Row],[Old]]</f>
        <v>-0.02</v>
      </c>
      <c r="H34" s="1"/>
      <c r="J34" s="1"/>
      <c r="K34" s="201"/>
    </row>
    <row r="35" spans="2:14" ht="12.75" customHeight="1" x14ac:dyDescent="0.2">
      <c r="B35" s="21" t="s">
        <v>133</v>
      </c>
      <c r="C35" s="21" t="s">
        <v>270</v>
      </c>
      <c r="D35" s="21" t="s">
        <v>271</v>
      </c>
      <c r="E35" s="22">
        <v>1.4999999999999999E-2</v>
      </c>
      <c r="F35" s="22">
        <v>0</v>
      </c>
      <c r="G35" s="22">
        <f>growth_holdings9[[#This Row],[New]]-growth_holdings9[[#This Row],[Old]]</f>
        <v>-1.4999999999999999E-2</v>
      </c>
      <c r="H35" s="1"/>
      <c r="J35" s="1"/>
      <c r="K35" s="201"/>
    </row>
    <row r="36" spans="2:14" ht="12.75" customHeight="1" x14ac:dyDescent="0.2">
      <c r="B36" s="21" t="s">
        <v>133</v>
      </c>
      <c r="C36" s="21" t="s">
        <v>272</v>
      </c>
      <c r="D36" s="21" t="s">
        <v>273</v>
      </c>
      <c r="E36" s="22">
        <v>1.4999999999999999E-2</v>
      </c>
      <c r="F36" s="22">
        <v>1.4999999999999999E-2</v>
      </c>
      <c r="G36" s="22">
        <f>growth_holdings9[[#This Row],[New]]-growth_holdings9[[#This Row],[Old]]</f>
        <v>0</v>
      </c>
      <c r="H36" s="1"/>
      <c r="J36" s="1"/>
      <c r="K36" s="201"/>
    </row>
    <row r="37" spans="2:14" ht="12.75" customHeight="1" x14ac:dyDescent="0.2">
      <c r="B37" s="21" t="s">
        <v>133</v>
      </c>
      <c r="C37" s="21" t="s">
        <v>136</v>
      </c>
      <c r="D37" s="21" t="s">
        <v>137</v>
      </c>
      <c r="E37" s="22">
        <v>0</v>
      </c>
      <c r="F37" s="22">
        <v>1.4999999999999999E-2</v>
      </c>
      <c r="G37" s="22">
        <f>growth_holdings9[[#This Row],[New]]-growth_holdings9[[#This Row],[Old]]</f>
        <v>1.4999999999999999E-2</v>
      </c>
      <c r="H37" s="1"/>
      <c r="I37" s="1"/>
      <c r="J37" s="1"/>
      <c r="K37" s="201"/>
    </row>
    <row r="38" spans="2:14" ht="12.75" customHeight="1" x14ac:dyDescent="0.2">
      <c r="B38" s="21" t="s">
        <v>133</v>
      </c>
      <c r="C38" s="21" t="s">
        <v>138</v>
      </c>
      <c r="D38" s="21" t="s">
        <v>139</v>
      </c>
      <c r="E38" s="22">
        <v>0</v>
      </c>
      <c r="F38" s="22">
        <v>1.4999999999999999E-2</v>
      </c>
      <c r="G38" s="22">
        <f>growth_holdings9[[#This Row],[New]]-growth_holdings9[[#This Row],[Old]]</f>
        <v>1.4999999999999999E-2</v>
      </c>
      <c r="H38" s="1"/>
      <c r="K38" s="201"/>
    </row>
    <row r="39" spans="2:14" ht="12.75" customHeight="1" x14ac:dyDescent="0.2">
      <c r="B39" s="21" t="s">
        <v>133</v>
      </c>
      <c r="C39" s="21" t="s">
        <v>274</v>
      </c>
      <c r="D39" s="21" t="s">
        <v>275</v>
      </c>
      <c r="E39" s="22">
        <v>1.4999999999999999E-2</v>
      </c>
      <c r="F39" s="22">
        <v>0</v>
      </c>
      <c r="G39" s="22">
        <f>growth_holdings9[[#This Row],[New]]-growth_holdings9[[#This Row],[Old]]</f>
        <v>-1.4999999999999999E-2</v>
      </c>
      <c r="H39" s="1"/>
      <c r="K39" s="201"/>
      <c r="M39" s="1"/>
      <c r="N39" s="1"/>
    </row>
    <row r="40" spans="2:14" ht="12.75" customHeight="1" x14ac:dyDescent="0.2">
      <c r="B40" s="21" t="s">
        <v>133</v>
      </c>
      <c r="C40" s="21" t="s">
        <v>276</v>
      </c>
      <c r="D40" s="21" t="s">
        <v>277</v>
      </c>
      <c r="E40" s="22">
        <v>1.4999999999999999E-2</v>
      </c>
      <c r="F40" s="22">
        <v>1.4999999999999999E-2</v>
      </c>
      <c r="G40" s="22">
        <f>growth_holdings9[[#This Row],[New]]-growth_holdings9[[#This Row],[Old]]</f>
        <v>0</v>
      </c>
      <c r="H40" s="1"/>
      <c r="K40" s="201"/>
      <c r="M40" s="1"/>
      <c r="N40" s="1"/>
    </row>
    <row r="41" spans="2:14" ht="12.75" customHeight="1" x14ac:dyDescent="0.2">
      <c r="B41" s="21" t="s">
        <v>133</v>
      </c>
      <c r="C41" s="21" t="s">
        <v>142</v>
      </c>
      <c r="D41" s="21" t="s">
        <v>69</v>
      </c>
      <c r="E41" s="22">
        <v>1.4999999999999999E-2</v>
      </c>
      <c r="F41" s="22">
        <v>0</v>
      </c>
      <c r="G41" s="22">
        <f>growth_holdings9[[#This Row],[New]]-growth_holdings9[[#This Row],[Old]]</f>
        <v>-1.4999999999999999E-2</v>
      </c>
      <c r="H41" s="1"/>
      <c r="K41" s="201"/>
      <c r="M41" s="1"/>
      <c r="N41" s="1"/>
    </row>
    <row r="42" spans="2:14" ht="12.75" customHeight="1" x14ac:dyDescent="0.2">
      <c r="B42" s="21" t="s">
        <v>133</v>
      </c>
      <c r="C42" s="21" t="s">
        <v>134</v>
      </c>
      <c r="D42" s="21" t="s">
        <v>135</v>
      </c>
      <c r="E42" s="22">
        <v>1.4999999999999999E-2</v>
      </c>
      <c r="F42" s="22">
        <v>1.4999999999999999E-2</v>
      </c>
      <c r="G42" s="22">
        <f>growth_holdings9[[#This Row],[New]]-growth_holdings9[[#This Row],[Old]]</f>
        <v>0</v>
      </c>
      <c r="H42" s="1"/>
      <c r="K42" s="201"/>
      <c r="M42" s="1"/>
      <c r="N42" s="1"/>
    </row>
    <row r="43" spans="2:14" ht="12.75" customHeight="1" x14ac:dyDescent="0.2">
      <c r="B43" s="21" t="s">
        <v>133</v>
      </c>
      <c r="C43" s="21" t="s">
        <v>278</v>
      </c>
      <c r="D43" s="21" t="s">
        <v>279</v>
      </c>
      <c r="E43" s="22">
        <v>1.4999999999999999E-2</v>
      </c>
      <c r="F43" s="22">
        <v>1.4999999999999999E-2</v>
      </c>
      <c r="G43" s="22">
        <f>growth_holdings9[[#This Row],[New]]-growth_holdings9[[#This Row],[Old]]</f>
        <v>0</v>
      </c>
      <c r="H43" s="1"/>
      <c r="K43" s="201"/>
      <c r="M43" s="1"/>
      <c r="N43" s="1"/>
    </row>
    <row r="44" spans="2:14" ht="12.75" customHeight="1" x14ac:dyDescent="0.2">
      <c r="B44" s="21" t="s">
        <v>133</v>
      </c>
      <c r="C44" s="21" t="s">
        <v>280</v>
      </c>
      <c r="D44" s="21" t="s">
        <v>281</v>
      </c>
      <c r="E44" s="22">
        <v>1.4999999999999999E-2</v>
      </c>
      <c r="F44" s="22">
        <v>1.4999999999999999E-2</v>
      </c>
      <c r="G44" s="22">
        <f>growth_holdings9[[#This Row],[New]]-growth_holdings9[[#This Row],[Old]]</f>
        <v>0</v>
      </c>
      <c r="H44" s="1"/>
      <c r="K44" s="201"/>
      <c r="M44" s="1"/>
      <c r="N44" s="1"/>
    </row>
    <row r="45" spans="2:14" ht="12.75" customHeight="1" x14ac:dyDescent="0.2">
      <c r="B45" s="21" t="s">
        <v>148</v>
      </c>
      <c r="C45" s="21" t="s">
        <v>282</v>
      </c>
      <c r="D45" s="21" t="s">
        <v>283</v>
      </c>
      <c r="E45" s="22">
        <v>1.4999999999999999E-2</v>
      </c>
      <c r="F45" s="22">
        <v>1.4999999999999999E-2</v>
      </c>
      <c r="G45" s="22">
        <f>growth_holdings9[[#This Row],[New]]-growth_holdings9[[#This Row],[Old]]</f>
        <v>0</v>
      </c>
      <c r="H45" s="1"/>
      <c r="K45" s="201"/>
      <c r="M45" s="1"/>
      <c r="N45" s="1"/>
    </row>
    <row r="46" spans="2:14" ht="12.75" customHeight="1" x14ac:dyDescent="0.2">
      <c r="B46" s="21" t="s">
        <v>148</v>
      </c>
      <c r="C46" s="21" t="s">
        <v>284</v>
      </c>
      <c r="D46" s="21" t="s">
        <v>285</v>
      </c>
      <c r="E46" s="22">
        <v>1.4999999999999999E-2</v>
      </c>
      <c r="F46" s="22">
        <v>1.4999999999999999E-2</v>
      </c>
      <c r="G46" s="22">
        <f>growth_holdings9[[#This Row],[New]]-growth_holdings9[[#This Row],[Old]]</f>
        <v>0</v>
      </c>
      <c r="K46" s="201"/>
    </row>
    <row r="47" spans="2:14" ht="12.75" customHeight="1" x14ac:dyDescent="0.2">
      <c r="B47" s="21" t="s">
        <v>148</v>
      </c>
      <c r="C47" s="21" t="s">
        <v>286</v>
      </c>
      <c r="D47" s="21" t="s">
        <v>287</v>
      </c>
      <c r="E47" s="22">
        <v>1.4999999999999999E-2</v>
      </c>
      <c r="F47" s="22">
        <v>1.4999999999999999E-2</v>
      </c>
      <c r="G47" s="22">
        <f>growth_holdings9[[#This Row],[New]]-growth_holdings9[[#This Row],[Old]]</f>
        <v>0</v>
      </c>
      <c r="K47" s="201"/>
    </row>
    <row r="48" spans="2:14" ht="12.75" customHeight="1" x14ac:dyDescent="0.2">
      <c r="B48" s="21" t="s">
        <v>148</v>
      </c>
      <c r="C48" s="21" t="s">
        <v>155</v>
      </c>
      <c r="D48" s="21" t="s">
        <v>156</v>
      </c>
      <c r="E48" s="22">
        <v>1.4999999999999999E-2</v>
      </c>
      <c r="F48" s="22">
        <v>0.02</v>
      </c>
      <c r="G48" s="22">
        <f>growth_holdings9[[#This Row],[New]]-growth_holdings9[[#This Row],[Old]]</f>
        <v>5.000000000000001E-3</v>
      </c>
      <c r="K48" s="201"/>
    </row>
    <row r="49" spans="2:12" ht="12.75" customHeight="1" x14ac:dyDescent="0.2">
      <c r="B49" s="21" t="s">
        <v>148</v>
      </c>
      <c r="C49" s="21" t="s">
        <v>157</v>
      </c>
      <c r="D49" s="21" t="s">
        <v>158</v>
      </c>
      <c r="E49" s="22">
        <v>0.02</v>
      </c>
      <c r="F49" s="22">
        <v>0.02</v>
      </c>
      <c r="G49" s="22">
        <f>growth_holdings9[[#This Row],[New]]-growth_holdings9[[#This Row],[Old]]</f>
        <v>0</v>
      </c>
      <c r="K49" s="144"/>
    </row>
    <row r="50" spans="2:12" ht="12.75" customHeight="1" x14ac:dyDescent="0.2">
      <c r="B50" s="21" t="s">
        <v>148</v>
      </c>
      <c r="C50" s="21" t="s">
        <v>288</v>
      </c>
      <c r="D50" s="21" t="s">
        <v>289</v>
      </c>
      <c r="E50" s="22">
        <v>1.4999999999999999E-2</v>
      </c>
      <c r="F50" s="22">
        <v>1.4999999999999999E-2</v>
      </c>
      <c r="G50" s="22">
        <f>growth_holdings9[[#This Row],[New]]-growth_holdings9[[#This Row],[Old]]</f>
        <v>0</v>
      </c>
      <c r="K50" s="144"/>
    </row>
    <row r="51" spans="2:12" ht="12.75" customHeight="1" x14ac:dyDescent="0.2">
      <c r="B51" s="21" t="s">
        <v>162</v>
      </c>
      <c r="C51" s="21" t="s">
        <v>290</v>
      </c>
      <c r="D51" s="21" t="s">
        <v>291</v>
      </c>
      <c r="E51" s="22">
        <v>1.4999999999999999E-2</v>
      </c>
      <c r="F51" s="22">
        <v>1.4999999999999999E-2</v>
      </c>
      <c r="G51" s="22">
        <f>growth_holdings9[[#This Row],[New]]-growth_holdings9[[#This Row],[Old]]</f>
        <v>0</v>
      </c>
      <c r="I51" s="1"/>
      <c r="J51" s="1"/>
      <c r="K51" s="144"/>
      <c r="L51" s="1"/>
    </row>
    <row r="52" spans="2:12" ht="12.75" customHeight="1" x14ac:dyDescent="0.2">
      <c r="B52" s="21" t="s">
        <v>162</v>
      </c>
      <c r="C52" s="21" t="s">
        <v>163</v>
      </c>
      <c r="D52" s="21" t="s">
        <v>164</v>
      </c>
      <c r="E52" s="22">
        <v>1.4999999999999999E-2</v>
      </c>
      <c r="F52" s="22">
        <v>1.4999999999999999E-2</v>
      </c>
      <c r="G52" s="22">
        <f>growth_holdings9[[#This Row],[New]]-growth_holdings9[[#This Row],[Old]]</f>
        <v>0</v>
      </c>
      <c r="K52" s="144"/>
    </row>
    <row r="53" spans="2:12" ht="12.75" customHeight="1" x14ac:dyDescent="0.2">
      <c r="B53" s="21" t="s">
        <v>167</v>
      </c>
      <c r="C53" s="21" t="s">
        <v>292</v>
      </c>
      <c r="D53" s="21" t="s">
        <v>293</v>
      </c>
      <c r="E53" s="22">
        <v>1.4999999999999999E-2</v>
      </c>
      <c r="F53" s="22">
        <v>1.4999999999999999E-2</v>
      </c>
      <c r="G53" s="22">
        <f>growth_holdings9[[#This Row],[New]]-growth_holdings9[[#This Row],[Old]]</f>
        <v>0</v>
      </c>
      <c r="K53" s="144"/>
    </row>
    <row r="54" spans="2:12" ht="12.75" customHeight="1" x14ac:dyDescent="0.2">
      <c r="B54" s="21" t="s">
        <v>167</v>
      </c>
      <c r="C54" s="21" t="s">
        <v>169</v>
      </c>
      <c r="D54" s="21" t="s">
        <v>170</v>
      </c>
      <c r="E54" s="22">
        <v>1.4999999999999999E-2</v>
      </c>
      <c r="F54" s="22">
        <v>1.4999999999999999E-2</v>
      </c>
      <c r="G54" s="22">
        <f>growth_holdings9[[#This Row],[New]]-growth_holdings9[[#This Row],[Old]]</f>
        <v>0</v>
      </c>
      <c r="K54" s="144"/>
    </row>
    <row r="55" spans="2:12" ht="12.75" customHeight="1" x14ac:dyDescent="0.2">
      <c r="B55" s="21" t="s">
        <v>167</v>
      </c>
      <c r="C55" s="21" t="s">
        <v>294</v>
      </c>
      <c r="D55" s="21" t="s">
        <v>295</v>
      </c>
      <c r="E55" s="22">
        <v>1.4999999999999999E-2</v>
      </c>
      <c r="F55" s="22">
        <v>0</v>
      </c>
      <c r="G55" s="22">
        <f>growth_holdings9[[#This Row],[New]]-growth_holdings9[[#This Row],[Old]]</f>
        <v>-1.4999999999999999E-2</v>
      </c>
      <c r="K55" s="144"/>
    </row>
    <row r="56" spans="2:12" ht="12.75" customHeight="1" x14ac:dyDescent="0.2">
      <c r="B56" s="21" t="s">
        <v>167</v>
      </c>
      <c r="C56" s="21" t="s">
        <v>172</v>
      </c>
      <c r="D56" s="21" t="s">
        <v>173</v>
      </c>
      <c r="E56" s="22">
        <v>0.02</v>
      </c>
      <c r="F56" s="22">
        <v>0</v>
      </c>
      <c r="G56" s="22">
        <f>growth_holdings9[[#This Row],[New]]-growth_holdings9[[#This Row],[Old]]</f>
        <v>-0.02</v>
      </c>
      <c r="K56" s="144"/>
    </row>
    <row r="57" spans="2:12" ht="12.75" customHeight="1" x14ac:dyDescent="0.2">
      <c r="B57" s="21" t="s">
        <v>167</v>
      </c>
      <c r="C57" s="21" t="s">
        <v>296</v>
      </c>
      <c r="D57" s="21" t="s">
        <v>297</v>
      </c>
      <c r="E57" s="22">
        <v>1.4999999999999999E-2</v>
      </c>
      <c r="F57" s="22">
        <v>1.4999999999999999E-2</v>
      </c>
      <c r="G57" s="22">
        <f>growth_holdings9[[#This Row],[New]]-growth_holdings9[[#This Row],[Old]]</f>
        <v>0</v>
      </c>
      <c r="K57" s="144"/>
    </row>
    <row r="58" spans="2:12" ht="12.75" customHeight="1" x14ac:dyDescent="0.2">
      <c r="B58" s="21" t="s">
        <v>167</v>
      </c>
      <c r="C58" s="21" t="s">
        <v>298</v>
      </c>
      <c r="D58" s="21" t="s">
        <v>299</v>
      </c>
      <c r="E58" s="22">
        <v>1.4999999999999999E-2</v>
      </c>
      <c r="F58" s="22">
        <v>0</v>
      </c>
      <c r="G58" s="22">
        <f>growth_holdings9[[#This Row],[New]]-growth_holdings9[[#This Row],[Old]]</f>
        <v>-1.4999999999999999E-2</v>
      </c>
      <c r="K58" s="144"/>
    </row>
    <row r="59" spans="2:12" ht="12.75" customHeight="1" x14ac:dyDescent="0.2">
      <c r="B59" s="21" t="s">
        <v>167</v>
      </c>
      <c r="C59" s="21" t="s">
        <v>300</v>
      </c>
      <c r="D59" s="21" t="s">
        <v>301</v>
      </c>
      <c r="E59" s="22">
        <v>1.4999999999999999E-2</v>
      </c>
      <c r="F59" s="22">
        <v>1.4999999999999999E-2</v>
      </c>
      <c r="G59" s="22">
        <f>growth_holdings9[[#This Row],[New]]-growth_holdings9[[#This Row],[Old]]</f>
        <v>0</v>
      </c>
      <c r="K59" s="144"/>
    </row>
    <row r="60" spans="2:12" ht="12.75" customHeight="1" x14ac:dyDescent="0.2">
      <c r="B60" s="21" t="s">
        <v>167</v>
      </c>
      <c r="C60" s="21" t="s">
        <v>302</v>
      </c>
      <c r="D60" s="21" t="s">
        <v>303</v>
      </c>
      <c r="E60" s="22">
        <v>0</v>
      </c>
      <c r="F60" s="22">
        <v>0.01</v>
      </c>
      <c r="G60" s="22">
        <f>growth_holdings9[[#This Row],[New]]-growth_holdings9[[#This Row],[Old]]</f>
        <v>0.01</v>
      </c>
      <c r="K60" s="144"/>
    </row>
    <row r="61" spans="2:12" ht="12.75" customHeight="1" x14ac:dyDescent="0.2">
      <c r="B61" s="21" t="s">
        <v>167</v>
      </c>
      <c r="C61" s="21" t="s">
        <v>180</v>
      </c>
      <c r="D61" s="21" t="s">
        <v>181</v>
      </c>
      <c r="E61" s="22">
        <v>0</v>
      </c>
      <c r="F61" s="22">
        <v>0.02</v>
      </c>
      <c r="G61" s="22">
        <f>growth_holdings9[[#This Row],[New]]-growth_holdings9[[#This Row],[Old]]</f>
        <v>0.02</v>
      </c>
      <c r="K61" s="144"/>
    </row>
    <row r="62" spans="2:12" ht="12.75" customHeight="1" x14ac:dyDescent="0.2">
      <c r="B62" s="21" t="s">
        <v>167</v>
      </c>
      <c r="C62" s="21" t="s">
        <v>304</v>
      </c>
      <c r="D62" s="21" t="s">
        <v>305</v>
      </c>
      <c r="E62" s="22">
        <v>1.4999999999999999E-2</v>
      </c>
      <c r="F62" s="22">
        <v>1.4999999999999999E-2</v>
      </c>
      <c r="G62" s="22">
        <f>growth_holdings9[[#This Row],[New]]-growth_holdings9[[#This Row],[Old]]</f>
        <v>0</v>
      </c>
      <c r="K62" s="144"/>
    </row>
    <row r="63" spans="2:12" ht="12.75" customHeight="1" x14ac:dyDescent="0.2">
      <c r="B63" s="21" t="s">
        <v>167</v>
      </c>
      <c r="C63" s="21" t="s">
        <v>182</v>
      </c>
      <c r="D63" s="21" t="s">
        <v>183</v>
      </c>
      <c r="E63" s="22">
        <v>0</v>
      </c>
      <c r="F63" s="22">
        <v>1.4999999999999999E-2</v>
      </c>
      <c r="G63" s="22">
        <f>growth_holdings9[[#This Row],[New]]-growth_holdings9[[#This Row],[Old]]</f>
        <v>1.4999999999999999E-2</v>
      </c>
      <c r="K63" s="144"/>
    </row>
    <row r="64" spans="2:12" ht="12.75" customHeight="1" x14ac:dyDescent="0.2">
      <c r="B64" s="21" t="s">
        <v>167</v>
      </c>
      <c r="C64" s="21" t="s">
        <v>187</v>
      </c>
      <c r="D64" s="21" t="s">
        <v>306</v>
      </c>
      <c r="E64" s="22">
        <v>0</v>
      </c>
      <c r="F64" s="22">
        <v>1.4999999999999999E-2</v>
      </c>
      <c r="G64" s="22">
        <f>growth_holdings9[[#This Row],[New]]-growth_holdings9[[#This Row],[Old]]</f>
        <v>1.4999999999999999E-2</v>
      </c>
      <c r="K64" s="144"/>
    </row>
    <row r="65" spans="2:11" ht="12.75" customHeight="1" x14ac:dyDescent="0.2">
      <c r="B65" s="21" t="s">
        <v>167</v>
      </c>
      <c r="C65" s="21" t="s">
        <v>177</v>
      </c>
      <c r="D65" s="21" t="s">
        <v>84</v>
      </c>
      <c r="E65" s="22">
        <v>0</v>
      </c>
      <c r="F65" s="22">
        <v>1.4999999999999999E-2</v>
      </c>
      <c r="G65" s="22">
        <f>growth_holdings9[[#This Row],[New]]-growth_holdings9[[#This Row],[Old]]</f>
        <v>1.4999999999999999E-2</v>
      </c>
      <c r="K65" s="144"/>
    </row>
    <row r="66" spans="2:11" ht="12.75" customHeight="1" x14ac:dyDescent="0.2">
      <c r="B66" s="21" t="s">
        <v>167</v>
      </c>
      <c r="C66" s="21" t="s">
        <v>189</v>
      </c>
      <c r="D66" s="21" t="s">
        <v>89</v>
      </c>
      <c r="E66" s="22">
        <v>0</v>
      </c>
      <c r="F66" s="22">
        <v>1.4999999999999999E-2</v>
      </c>
      <c r="G66" s="22">
        <f>growth_holdings9[[#This Row],[New]]-growth_holdings9[[#This Row],[Old]]</f>
        <v>1.4999999999999999E-2</v>
      </c>
      <c r="K66" s="144"/>
    </row>
    <row r="67" spans="2:11" ht="12.75" customHeight="1" x14ac:dyDescent="0.2">
      <c r="B67" s="21" t="s">
        <v>167</v>
      </c>
      <c r="C67" s="21" t="s">
        <v>178</v>
      </c>
      <c r="D67" s="21" t="s">
        <v>307</v>
      </c>
      <c r="E67" s="22">
        <v>1.4999999999999999E-2</v>
      </c>
      <c r="F67" s="22">
        <v>1.4999999999999999E-2</v>
      </c>
      <c r="G67" s="22">
        <f>growth_holdings9[[#This Row],[New]]-growth_holdings9[[#This Row],[Old]]</f>
        <v>0</v>
      </c>
      <c r="K67" s="144"/>
    </row>
    <row r="68" spans="2:11" ht="12.75" customHeight="1" x14ac:dyDescent="0.2">
      <c r="B68" s="21" t="s">
        <v>167</v>
      </c>
      <c r="C68" s="21" t="s">
        <v>308</v>
      </c>
      <c r="D68" s="21" t="s">
        <v>309</v>
      </c>
      <c r="E68" s="22">
        <v>1.4999999999999999E-2</v>
      </c>
      <c r="F68" s="22">
        <v>0</v>
      </c>
      <c r="G68" s="22">
        <f>growth_holdings9[[#This Row],[New]]-growth_holdings9[[#This Row],[Old]]</f>
        <v>-1.4999999999999999E-2</v>
      </c>
      <c r="K68" s="144"/>
    </row>
    <row r="69" spans="2:11" ht="12.75" customHeight="1" x14ac:dyDescent="0.2">
      <c r="B69" s="21" t="s">
        <v>167</v>
      </c>
      <c r="C69" s="21" t="s">
        <v>192</v>
      </c>
      <c r="D69" s="21" t="s">
        <v>92</v>
      </c>
      <c r="E69" s="22">
        <v>1.4999999999999999E-2</v>
      </c>
      <c r="F69" s="22">
        <v>1.4999999999999999E-2</v>
      </c>
      <c r="G69" s="22">
        <f>growth_holdings9[[#This Row],[New]]-growth_holdings9[[#This Row],[Old]]</f>
        <v>0</v>
      </c>
      <c r="K69" s="144"/>
    </row>
    <row r="70" spans="2:11" ht="12.75" customHeight="1" x14ac:dyDescent="0.2">
      <c r="B70" s="21" t="s">
        <v>167</v>
      </c>
      <c r="C70" s="21" t="s">
        <v>310</v>
      </c>
      <c r="D70" s="21" t="s">
        <v>311</v>
      </c>
      <c r="E70" s="22">
        <v>1.4999999999999999E-2</v>
      </c>
      <c r="F70" s="22">
        <v>1.4999999999999999E-2</v>
      </c>
      <c r="G70" s="22">
        <f>growth_holdings9[[#This Row],[New]]-growth_holdings9[[#This Row],[Old]]</f>
        <v>0</v>
      </c>
      <c r="K70" s="144"/>
    </row>
    <row r="71" spans="2:11" ht="12.75" customHeight="1" x14ac:dyDescent="0.2">
      <c r="B71" s="21" t="s">
        <v>167</v>
      </c>
      <c r="C71" s="21" t="s">
        <v>312</v>
      </c>
      <c r="D71" s="21" t="s">
        <v>313</v>
      </c>
      <c r="E71" s="22">
        <v>1.4999999999999999E-2</v>
      </c>
      <c r="F71" s="22">
        <v>1.4999999999999999E-2</v>
      </c>
      <c r="G71" s="22">
        <f>growth_holdings9[[#This Row],[New]]-growth_holdings9[[#This Row],[Old]]</f>
        <v>0</v>
      </c>
      <c r="K71" s="144"/>
    </row>
    <row r="72" spans="2:11" ht="12.75" customHeight="1" x14ac:dyDescent="0.2">
      <c r="B72" s="21" t="s">
        <v>167</v>
      </c>
      <c r="C72" s="21" t="s">
        <v>314</v>
      </c>
      <c r="D72" s="21" t="s">
        <v>315</v>
      </c>
      <c r="E72" s="22">
        <v>1.4999999999999999E-2</v>
      </c>
      <c r="F72" s="22">
        <v>1.4999999999999999E-2</v>
      </c>
      <c r="G72" s="22">
        <f>growth_holdings9[[#This Row],[New]]-growth_holdings9[[#This Row],[Old]]</f>
        <v>0</v>
      </c>
      <c r="K72" s="144"/>
    </row>
    <row r="73" spans="2:11" ht="12.75" customHeight="1" x14ac:dyDescent="0.2">
      <c r="B73" s="21" t="s">
        <v>193</v>
      </c>
      <c r="C73" s="21" t="s">
        <v>194</v>
      </c>
      <c r="D73" s="21" t="s">
        <v>195</v>
      </c>
      <c r="E73" s="22">
        <v>0.02</v>
      </c>
      <c r="F73" s="22">
        <v>0.02</v>
      </c>
      <c r="G73" s="22">
        <f>growth_holdings9[[#This Row],[New]]-growth_holdings9[[#This Row],[Old]]</f>
        <v>0</v>
      </c>
      <c r="K73" s="144"/>
    </row>
    <row r="74" spans="2:11" ht="12.75" customHeight="1" x14ac:dyDescent="0.2">
      <c r="B74" s="21" t="s">
        <v>193</v>
      </c>
      <c r="C74" s="21" t="s">
        <v>203</v>
      </c>
      <c r="D74" s="21" t="s">
        <v>95</v>
      </c>
      <c r="E74" s="22">
        <v>0.02</v>
      </c>
      <c r="F74" s="22">
        <v>0.02</v>
      </c>
      <c r="G74" s="22">
        <f>growth_holdings9[[#This Row],[New]]-growth_holdings9[[#This Row],[Old]]</f>
        <v>0</v>
      </c>
      <c r="K74" s="144"/>
    </row>
    <row r="75" spans="2:11" ht="12.75" customHeight="1" x14ac:dyDescent="0.2">
      <c r="B75" s="21" t="s">
        <v>193</v>
      </c>
      <c r="C75" s="21" t="s">
        <v>316</v>
      </c>
      <c r="D75" s="21" t="s">
        <v>317</v>
      </c>
      <c r="E75" s="22">
        <v>0.02</v>
      </c>
      <c r="F75" s="22">
        <v>0.02</v>
      </c>
      <c r="G75" s="22">
        <f>growth_holdings9[[#This Row],[New]]-growth_holdings9[[#This Row],[Old]]</f>
        <v>0</v>
      </c>
      <c r="K75" s="144"/>
    </row>
    <row r="76" spans="2:11" ht="12.75" customHeight="1" x14ac:dyDescent="0.2">
      <c r="B76" s="21" t="s">
        <v>193</v>
      </c>
      <c r="C76" s="21" t="s">
        <v>199</v>
      </c>
      <c r="D76" s="21" t="s">
        <v>200</v>
      </c>
      <c r="E76" s="22">
        <v>0.02</v>
      </c>
      <c r="F76" s="22">
        <v>0.02</v>
      </c>
      <c r="G76" s="22">
        <f>growth_holdings9[[#This Row],[New]]-growth_holdings9[[#This Row],[Old]]</f>
        <v>0</v>
      </c>
      <c r="K76" s="144"/>
    </row>
    <row r="77" spans="2:11" ht="12.75" customHeight="1" x14ac:dyDescent="0.2">
      <c r="B77" s="21" t="s">
        <v>204</v>
      </c>
      <c r="C77" s="21" t="s">
        <v>318</v>
      </c>
      <c r="D77" s="21" t="s">
        <v>319</v>
      </c>
      <c r="E77" s="22">
        <v>0.02</v>
      </c>
      <c r="F77" s="22">
        <v>0.02</v>
      </c>
      <c r="G77" s="22">
        <f>growth_holdings9[[#This Row],[New]]-growth_holdings9[[#This Row],[Old]]</f>
        <v>0</v>
      </c>
      <c r="K77" s="144"/>
    </row>
    <row r="78" spans="2:11" ht="12.75" customHeight="1" x14ac:dyDescent="0.2">
      <c r="B78" s="21" t="s">
        <v>204</v>
      </c>
      <c r="C78" s="21" t="s">
        <v>208</v>
      </c>
      <c r="D78" s="21" t="s">
        <v>96</v>
      </c>
      <c r="E78" s="22">
        <v>0.02</v>
      </c>
      <c r="F78" s="22">
        <v>0.02</v>
      </c>
      <c r="G78" s="22">
        <f>growth_holdings9[[#This Row],[New]]-growth_holdings9[[#This Row],[Old]]</f>
        <v>0</v>
      </c>
      <c r="K78" s="144"/>
    </row>
    <row r="79" spans="2:11" ht="12.75" customHeight="1" x14ac:dyDescent="0.2">
      <c r="B79" s="21" t="s">
        <v>209</v>
      </c>
      <c r="C79" s="21" t="s">
        <v>320</v>
      </c>
      <c r="D79" s="21" t="s">
        <v>321</v>
      </c>
      <c r="E79" s="22">
        <v>0</v>
      </c>
      <c r="F79" s="22">
        <v>1.4999999999999999E-2</v>
      </c>
      <c r="G79" s="22">
        <f>growth_holdings9[[#This Row],[New]]-growth_holdings9[[#This Row],[Old]]</f>
        <v>1.4999999999999999E-2</v>
      </c>
      <c r="K79" s="144"/>
    </row>
    <row r="80" spans="2:11" ht="12.75" customHeight="1" x14ac:dyDescent="0.2">
      <c r="B80" s="21" t="s">
        <v>209</v>
      </c>
      <c r="C80" s="21" t="s">
        <v>322</v>
      </c>
      <c r="D80" s="21" t="s">
        <v>323</v>
      </c>
      <c r="E80" s="22">
        <v>0.02</v>
      </c>
      <c r="F80" s="22">
        <v>0.02</v>
      </c>
      <c r="G80" s="22">
        <f>growth_holdings9[[#This Row],[New]]-growth_holdings9[[#This Row],[Old]]</f>
        <v>0</v>
      </c>
      <c r="K80" s="144"/>
    </row>
    <row r="81" spans="2:11" ht="12.75" customHeight="1" x14ac:dyDescent="0.2">
      <c r="B81" s="21" t="s">
        <v>209</v>
      </c>
      <c r="C81" s="21" t="s">
        <v>324</v>
      </c>
      <c r="D81" s="21" t="s">
        <v>325</v>
      </c>
      <c r="E81" s="22">
        <v>1.4999999999999999E-2</v>
      </c>
      <c r="F81" s="22">
        <v>0</v>
      </c>
      <c r="G81" s="22">
        <f>growth_holdings9[[#This Row],[New]]-growth_holdings9[[#This Row],[Old]]</f>
        <v>-1.4999999999999999E-2</v>
      </c>
      <c r="K81" s="144"/>
    </row>
    <row r="82" spans="2:11" ht="12.75" customHeight="1" x14ac:dyDescent="0.2">
      <c r="B82" s="21" t="s">
        <v>214</v>
      </c>
      <c r="C82" s="21" t="s">
        <v>326</v>
      </c>
      <c r="D82" s="21" t="s">
        <v>327</v>
      </c>
      <c r="E82" s="22">
        <v>0.02</v>
      </c>
      <c r="F82" s="22">
        <v>0.02</v>
      </c>
      <c r="G82" s="22">
        <f>growth_holdings9[[#This Row],[New]]-growth_holdings9[[#This Row],[Old]]</f>
        <v>0</v>
      </c>
      <c r="K82" s="144"/>
    </row>
    <row r="83" spans="2:11" ht="12.75" customHeight="1" x14ac:dyDescent="0.2">
      <c r="B83" s="21" t="s">
        <v>214</v>
      </c>
      <c r="C83" s="21" t="s">
        <v>328</v>
      </c>
      <c r="D83" s="21" t="s">
        <v>329</v>
      </c>
      <c r="E83" s="22">
        <v>0</v>
      </c>
      <c r="F83" s="22">
        <v>1.4999999999999999E-2</v>
      </c>
      <c r="G83" s="22">
        <f>growth_holdings9[[#This Row],[New]]-growth_holdings9[[#This Row],[Old]]</f>
        <v>1.4999999999999999E-2</v>
      </c>
      <c r="K83" s="144"/>
    </row>
    <row r="84" spans="2:11" ht="12.75" customHeight="1" x14ac:dyDescent="0.2">
      <c r="B84" s="21" t="s">
        <v>214</v>
      </c>
      <c r="C84" s="21" t="s">
        <v>330</v>
      </c>
      <c r="D84" s="21" t="s">
        <v>331</v>
      </c>
      <c r="E84" s="22">
        <v>1.4999999999999999E-2</v>
      </c>
      <c r="F84" s="22">
        <v>1.4999999999999999E-2</v>
      </c>
      <c r="G84" s="22">
        <f>growth_holdings9[[#This Row],[New]]-growth_holdings9[[#This Row],[Old]]</f>
        <v>0</v>
      </c>
      <c r="K84" s="144"/>
    </row>
    <row r="85" spans="2:11" ht="12.75" customHeight="1" x14ac:dyDescent="0.2">
      <c r="B85" s="21" t="s">
        <v>214</v>
      </c>
      <c r="C85" s="21" t="s">
        <v>332</v>
      </c>
      <c r="D85" s="21" t="s">
        <v>333</v>
      </c>
      <c r="E85" s="22">
        <v>1.4999999999999999E-2</v>
      </c>
      <c r="F85" s="22">
        <v>1.4999999999999999E-2</v>
      </c>
      <c r="G85" s="22">
        <f>growth_holdings9[[#This Row],[New]]-growth_holdings9[[#This Row],[Old]]</f>
        <v>0</v>
      </c>
      <c r="K85" s="144"/>
    </row>
    <row r="86" spans="2:11" ht="12.75" customHeight="1" x14ac:dyDescent="0.2">
      <c r="B86" s="21" t="s">
        <v>214</v>
      </c>
      <c r="C86" s="21" t="s">
        <v>334</v>
      </c>
      <c r="D86" s="21" t="s">
        <v>335</v>
      </c>
      <c r="E86" s="22">
        <v>1.4999999999999999E-2</v>
      </c>
      <c r="F86" s="22">
        <v>1.4999999999999999E-2</v>
      </c>
      <c r="G86" s="22">
        <f>growth_holdings9[[#This Row],[New]]-growth_holdings9[[#This Row],[Old]]</f>
        <v>0</v>
      </c>
      <c r="K86" s="144"/>
    </row>
    <row r="87" spans="2:11" ht="12.75" customHeight="1" x14ac:dyDescent="0.2">
      <c r="B87" s="21" t="s">
        <v>214</v>
      </c>
      <c r="C87" s="21" t="s">
        <v>336</v>
      </c>
      <c r="D87" s="21" t="s">
        <v>337</v>
      </c>
      <c r="E87" s="22">
        <v>1.4999999999999999E-2</v>
      </c>
      <c r="F87" s="22">
        <v>0</v>
      </c>
      <c r="G87" s="22">
        <f>growth_holdings9[[#This Row],[New]]-growth_holdings9[[#This Row],[Old]]</f>
        <v>-1.4999999999999999E-2</v>
      </c>
      <c r="K87" s="144"/>
    </row>
    <row r="88" spans="2:11" ht="12.75" customHeight="1" x14ac:dyDescent="0.2">
      <c r="B88" s="21" t="s">
        <v>214</v>
      </c>
      <c r="C88" s="21" t="s">
        <v>338</v>
      </c>
      <c r="D88" s="21" t="s">
        <v>339</v>
      </c>
      <c r="E88" s="22">
        <v>1.4999999999999999E-2</v>
      </c>
      <c r="F88" s="22">
        <v>1.4999999999999999E-2</v>
      </c>
      <c r="G88" s="22">
        <f>growth_holdings9[[#This Row],[New]]-growth_holdings9[[#This Row],[Old]]</f>
        <v>0</v>
      </c>
      <c r="K88" s="144"/>
    </row>
    <row r="89" spans="2:11" ht="12.75" customHeight="1" x14ac:dyDescent="0.2">
      <c r="B89" s="21" t="s">
        <v>233</v>
      </c>
      <c r="C89" s="21" t="s">
        <v>234</v>
      </c>
      <c r="D89" s="21" t="s">
        <v>235</v>
      </c>
      <c r="E89" s="22">
        <v>1.4999999999999999E-2</v>
      </c>
      <c r="F89" s="22">
        <v>1.4999999999999999E-2</v>
      </c>
      <c r="G89" s="22">
        <f>growth_holdings9[[#This Row],[New]]-growth_holdings9[[#This Row],[Old]]</f>
        <v>0</v>
      </c>
      <c r="K89" s="144"/>
    </row>
    <row r="90" spans="2:11" ht="12.75" customHeight="1" x14ac:dyDescent="0.2">
      <c r="B90" s="21" t="s">
        <v>233</v>
      </c>
      <c r="C90" s="21" t="s">
        <v>340</v>
      </c>
      <c r="D90" s="21" t="s">
        <v>341</v>
      </c>
      <c r="E90" s="22">
        <v>0.02</v>
      </c>
      <c r="F90" s="22">
        <v>0.02</v>
      </c>
      <c r="G90" s="22">
        <f>growth_holdings9[[#This Row],[New]]-growth_holdings9[[#This Row],[Old]]</f>
        <v>0</v>
      </c>
      <c r="K90" s="144"/>
    </row>
    <row r="91" spans="2:11" ht="12.75" customHeight="1" x14ac:dyDescent="0.2">
      <c r="B91" s="21" t="s">
        <v>233</v>
      </c>
      <c r="C91" s="21" t="s">
        <v>238</v>
      </c>
      <c r="D91" s="21" t="s">
        <v>239</v>
      </c>
      <c r="E91" s="22">
        <v>0.02</v>
      </c>
      <c r="F91" s="22">
        <v>0</v>
      </c>
      <c r="G91" s="22">
        <f>growth_holdings9[[#This Row],[New]]-growth_holdings9[[#This Row],[Old]]</f>
        <v>-0.02</v>
      </c>
      <c r="K91" s="144"/>
    </row>
    <row r="92" spans="2:11" ht="12.75" customHeight="1" x14ac:dyDescent="0.2">
      <c r="B92" s="21" t="s">
        <v>233</v>
      </c>
      <c r="C92" s="21" t="s">
        <v>342</v>
      </c>
      <c r="D92" s="21" t="s">
        <v>343</v>
      </c>
      <c r="E92" s="22">
        <v>0</v>
      </c>
      <c r="F92" s="22">
        <v>0.01</v>
      </c>
      <c r="G92" s="22">
        <f>growth_holdings9[[#This Row],[New]]-growth_holdings9[[#This Row],[Old]]</f>
        <v>0.01</v>
      </c>
      <c r="K92" s="144"/>
    </row>
    <row r="93" spans="2:11" ht="12.75" customHeight="1" x14ac:dyDescent="0.2">
      <c r="B93" s="21" t="s">
        <v>233</v>
      </c>
      <c r="C93" s="21" t="s">
        <v>344</v>
      </c>
      <c r="D93" s="21" t="s">
        <v>345</v>
      </c>
      <c r="E93" s="22">
        <v>0</v>
      </c>
      <c r="F93" s="22">
        <v>0.01</v>
      </c>
      <c r="G93" s="22">
        <f>growth_holdings9[[#This Row],[New]]-growth_holdings9[[#This Row],[Old]]</f>
        <v>0.01</v>
      </c>
      <c r="K93" s="144"/>
    </row>
    <row r="94" spans="2:11" ht="12.75" customHeight="1" x14ac:dyDescent="0.2">
      <c r="B94" s="21" t="s">
        <v>233</v>
      </c>
      <c r="C94" s="21" t="s">
        <v>346</v>
      </c>
      <c r="D94" s="21" t="s">
        <v>347</v>
      </c>
      <c r="E94" s="22">
        <v>0.02</v>
      </c>
      <c r="F94" s="22">
        <v>0.02</v>
      </c>
      <c r="G94" s="22">
        <f>growth_holdings9[[#This Row],[New]]-growth_holdings9[[#This Row],[Old]]</f>
        <v>0</v>
      </c>
      <c r="K94" s="144"/>
    </row>
    <row r="95" spans="2:11" ht="12.75" customHeight="1" x14ac:dyDescent="0.2">
      <c r="B95" s="21" t="s">
        <v>233</v>
      </c>
      <c r="C95" s="21" t="s">
        <v>348</v>
      </c>
      <c r="D95" s="21" t="s">
        <v>349</v>
      </c>
      <c r="E95" s="22">
        <v>0.02</v>
      </c>
      <c r="F95" s="22">
        <v>0.02</v>
      </c>
      <c r="G95" s="22">
        <f>growth_holdings9[[#This Row],[New]]-growth_holdings9[[#This Row],[Old]]</f>
        <v>0</v>
      </c>
      <c r="K95" s="144"/>
    </row>
    <row r="96" spans="2:11" ht="12.75" customHeight="1" x14ac:dyDescent="0.2">
      <c r="B96" s="21" t="s">
        <v>228</v>
      </c>
      <c r="C96" s="21" t="s">
        <v>231</v>
      </c>
      <c r="D96" s="21" t="s">
        <v>350</v>
      </c>
      <c r="E96" s="22">
        <v>0.02</v>
      </c>
      <c r="F96" s="22">
        <v>0</v>
      </c>
      <c r="G96" s="22">
        <f>growth_holdings9[[#This Row],[New]]-growth_holdings9[[#This Row],[Old]]</f>
        <v>-0.02</v>
      </c>
      <c r="K96" s="144"/>
    </row>
    <row r="97" spans="2:11" ht="12.75" customHeight="1" x14ac:dyDescent="0.2">
      <c r="B97" s="21" t="s">
        <v>228</v>
      </c>
      <c r="C97" s="21" t="s">
        <v>351</v>
      </c>
      <c r="D97" s="21" t="s">
        <v>352</v>
      </c>
      <c r="E97" s="22">
        <v>0</v>
      </c>
      <c r="F97" s="22">
        <v>0.02</v>
      </c>
      <c r="G97" s="22">
        <f>growth_holdings9[[#This Row],[New]]-growth_holdings9[[#This Row],[Old]]</f>
        <v>0.02</v>
      </c>
      <c r="K97" s="144"/>
    </row>
    <row r="98" spans="2:11" ht="12.75" customHeight="1" x14ac:dyDescent="0.2">
      <c r="B98" s="21" t="s">
        <v>228</v>
      </c>
      <c r="C98" s="21" t="s">
        <v>353</v>
      </c>
      <c r="D98" s="21" t="s">
        <v>354</v>
      </c>
      <c r="E98" s="22">
        <v>0.02</v>
      </c>
      <c r="F98" s="22">
        <v>0.02</v>
      </c>
      <c r="G98" s="22">
        <f>growth_holdings9[[#This Row],[New]]-growth_holdings9[[#This Row],[Old]]</f>
        <v>0</v>
      </c>
      <c r="K98" s="144"/>
    </row>
    <row r="99" spans="2:11" x14ac:dyDescent="0.2">
      <c r="B99" s="21"/>
      <c r="C99" s="184"/>
      <c r="D99" s="21"/>
      <c r="E99" s="22"/>
      <c r="F99" s="22"/>
      <c r="G99" s="22"/>
    </row>
    <row r="100" spans="2:11" x14ac:dyDescent="0.2">
      <c r="B100" s="21"/>
      <c r="C100" s="21"/>
      <c r="D100" s="21"/>
      <c r="E100" s="22"/>
      <c r="F100" s="22"/>
      <c r="G100" s="22"/>
    </row>
    <row r="101" spans="2:11" x14ac:dyDescent="0.2">
      <c r="B101" s="21"/>
      <c r="C101" s="21"/>
      <c r="D101" s="21"/>
      <c r="E101" s="22"/>
      <c r="F101" s="22"/>
      <c r="G101" s="22"/>
    </row>
    <row r="102" spans="2:11" x14ac:dyDescent="0.2">
      <c r="B102" s="21"/>
      <c r="C102" s="21"/>
      <c r="D102" s="21"/>
      <c r="E102" s="22"/>
      <c r="F102" s="22"/>
      <c r="G102" s="22"/>
    </row>
    <row r="103" spans="2:11" x14ac:dyDescent="0.2">
      <c r="B103" s="21"/>
      <c r="C103" s="21"/>
      <c r="D103" s="21"/>
      <c r="E103" s="22"/>
      <c r="F103" s="22"/>
      <c r="G103" s="22"/>
    </row>
    <row r="104" spans="2:11" x14ac:dyDescent="0.2">
      <c r="B104" s="29"/>
      <c r="C104" s="29"/>
      <c r="D104" s="30"/>
      <c r="E104" s="31"/>
      <c r="F104" s="31"/>
      <c r="G104" s="22"/>
    </row>
    <row r="105" spans="2:11" x14ac:dyDescent="0.2">
      <c r="B105" s="29"/>
      <c r="C105" s="29"/>
      <c r="D105" s="30"/>
      <c r="E105" s="31"/>
      <c r="F105" s="31"/>
      <c r="G105" s="22"/>
    </row>
    <row r="106" spans="2:11" x14ac:dyDescent="0.2">
      <c r="B106" s="21"/>
      <c r="C106" s="21"/>
      <c r="D106" s="21"/>
      <c r="E106" s="22"/>
      <c r="F106" s="22"/>
      <c r="G106" s="22"/>
    </row>
    <row r="107" spans="2:11" x14ac:dyDescent="0.2">
      <c r="B107" s="21"/>
      <c r="C107" s="21"/>
      <c r="D107" s="21"/>
      <c r="E107" s="22"/>
      <c r="F107" s="22"/>
      <c r="G107" s="22"/>
    </row>
    <row r="108" spans="2:11" x14ac:dyDescent="0.2">
      <c r="B108" s="21"/>
      <c r="C108" s="21"/>
      <c r="D108" s="21"/>
      <c r="E108" s="22"/>
      <c r="F108" s="22"/>
      <c r="G108" s="22"/>
    </row>
    <row r="109" spans="2:11" x14ac:dyDescent="0.2">
      <c r="B109" s="21"/>
      <c r="C109" s="21"/>
      <c r="D109" s="21"/>
      <c r="E109" s="22"/>
      <c r="F109" s="22"/>
      <c r="G109" s="22"/>
    </row>
    <row r="110" spans="2:11" x14ac:dyDescent="0.2">
      <c r="B110" s="21"/>
      <c r="C110" s="21"/>
      <c r="D110" s="21"/>
      <c r="E110" s="22"/>
      <c r="F110" s="22"/>
      <c r="G110" s="22"/>
    </row>
    <row r="111" spans="2:11" x14ac:dyDescent="0.2">
      <c r="B111" s="21"/>
      <c r="C111" s="21"/>
      <c r="D111" s="21"/>
      <c r="E111" s="22"/>
      <c r="F111" s="22"/>
      <c r="G111" s="22"/>
    </row>
    <row r="112" spans="2:11"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row r="123" spans="2:7" x14ac:dyDescent="0.2">
      <c r="B123" s="21"/>
      <c r="C123" s="21"/>
      <c r="D123" s="21"/>
      <c r="E123" s="22"/>
      <c r="F123" s="22"/>
      <c r="G123" s="22"/>
    </row>
    <row r="124" spans="2:7" x14ac:dyDescent="0.2">
      <c r="B124" s="21"/>
      <c r="C124" s="21"/>
      <c r="D124" s="21"/>
      <c r="E124" s="22"/>
      <c r="F124" s="22"/>
      <c r="G124" s="22"/>
    </row>
  </sheetData>
  <sheetProtection selectLockedCells="1"/>
  <mergeCells count="6">
    <mergeCell ref="K2:K20"/>
    <mergeCell ref="K21:K48"/>
    <mergeCell ref="C18:G18"/>
    <mergeCell ref="C20:G20"/>
    <mergeCell ref="C1:D1"/>
    <mergeCell ref="F1:G1"/>
  </mergeCells>
  <conditionalFormatting sqref="B23:G105 B107:G115">
    <cfRule type="expression" dxfId="2" priority="1">
      <formula>ISEVEN(SUMPRODUCT(--($B$23:$B23&lt;&gt;$B$22:$B22)))</formula>
    </cfRule>
  </conditionalFormatting>
  <conditionalFormatting sqref="B106:G106">
    <cfRule type="expression" dxfId="1" priority="3">
      <formula>ISEVEN(SUMPRODUCT(--($B$23:$B106&lt;&gt;$B$22:$B103)))</formula>
    </cfRule>
  </conditionalFormatting>
  <dataValidations count="1">
    <dataValidation type="list" allowBlank="1" showInputMessage="1" showErrorMessage="1" sqref="B23:B105" xr:uid="{13D634A1-55A5-49AD-BA27-B85BA19D4176}">
      <formula1>growth_categories</formula1>
    </dataValidation>
  </dataValidations>
  <pageMargins left="0.7" right="0.7" top="0.75" bottom="0.75" header="0.3" footer="0.3"/>
  <pageSetup fitToHeight="0" orientation="portrait" r:id="rId1"/>
  <ignoredErrors>
    <ignoredError sqref="G106:G120" unlockedFormula="1"/>
  </ignoredErrors>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64F8-E209-4DA8-8F00-785C2360FF18}">
  <sheetPr>
    <tabColor rgb="FFFFC000"/>
  </sheetPr>
  <dimension ref="A1:F35"/>
  <sheetViews>
    <sheetView showGridLines="0" topLeftCell="A12" zoomScaleNormal="100" workbookViewId="0">
      <selection activeCell="B29" sqref="B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66"/>
      <c r="B1" s="66"/>
      <c r="C1" s="66"/>
      <c r="D1" s="67"/>
      <c r="E1" s="67"/>
      <c r="F1" s="66"/>
    </row>
    <row r="2" spans="1:6" x14ac:dyDescent="0.2">
      <c r="A2" s="66"/>
      <c r="B2" s="203" t="s">
        <v>404</v>
      </c>
      <c r="C2" s="204"/>
      <c r="D2" s="70" t="s">
        <v>399</v>
      </c>
      <c r="E2" s="71">
        <v>45758</v>
      </c>
      <c r="F2" s="66"/>
    </row>
    <row r="3" spans="1:6" x14ac:dyDescent="0.2">
      <c r="A3" s="66"/>
      <c r="B3" s="205"/>
      <c r="C3" s="206"/>
      <c r="D3" s="72" t="s">
        <v>398</v>
      </c>
      <c r="E3" s="73">
        <v>45747</v>
      </c>
      <c r="F3" s="66"/>
    </row>
    <row r="4" spans="1:6" x14ac:dyDescent="0.2">
      <c r="A4" s="66"/>
      <c r="B4" s="66"/>
      <c r="C4" s="66"/>
      <c r="D4" s="67"/>
      <c r="E4" s="67"/>
      <c r="F4" s="66"/>
    </row>
    <row r="5" spans="1:6" ht="15.75" x14ac:dyDescent="0.2">
      <c r="A5" s="66"/>
      <c r="B5" s="207" t="s">
        <v>396</v>
      </c>
      <c r="C5" s="207"/>
      <c r="D5" s="207"/>
      <c r="E5" s="67"/>
      <c r="F5" s="66"/>
    </row>
    <row r="6" spans="1:6" s="40" customFormat="1" x14ac:dyDescent="0.25">
      <c r="A6" s="68"/>
      <c r="B6" s="45" t="s">
        <v>56</v>
      </c>
      <c r="C6" s="37" t="s">
        <v>30</v>
      </c>
      <c r="D6" s="49" t="s">
        <v>31</v>
      </c>
      <c r="E6" s="69"/>
      <c r="F6" s="68"/>
    </row>
    <row r="7" spans="1:6" s="40" customFormat="1" x14ac:dyDescent="0.25">
      <c r="A7" s="68"/>
      <c r="B7" s="53">
        <v>1</v>
      </c>
      <c r="C7" s="42" t="s">
        <v>10</v>
      </c>
      <c r="D7" s="127">
        <v>2.04</v>
      </c>
      <c r="E7" s="69"/>
      <c r="F7" s="68"/>
    </row>
    <row r="8" spans="1:6" s="40" customFormat="1" x14ac:dyDescent="0.25">
      <c r="A8" s="68"/>
      <c r="B8" s="54">
        <v>2</v>
      </c>
      <c r="C8" s="43" t="s">
        <v>11</v>
      </c>
      <c r="D8" s="130">
        <v>2.0299999999999998</v>
      </c>
      <c r="E8" s="69"/>
      <c r="F8" s="68"/>
    </row>
    <row r="9" spans="1:6" s="40" customFormat="1" x14ac:dyDescent="0.25">
      <c r="A9" s="68"/>
      <c r="B9" s="54">
        <v>3</v>
      </c>
      <c r="C9" s="43" t="s">
        <v>12</v>
      </c>
      <c r="D9" s="130">
        <v>2.02</v>
      </c>
      <c r="E9" s="69"/>
      <c r="F9" s="68"/>
    </row>
    <row r="10" spans="1:6" s="40" customFormat="1" x14ac:dyDescent="0.25">
      <c r="A10" s="68"/>
      <c r="B10" s="54">
        <v>4</v>
      </c>
      <c r="C10" s="43" t="s">
        <v>13</v>
      </c>
      <c r="D10" s="130">
        <v>2.02</v>
      </c>
      <c r="E10" s="69"/>
      <c r="F10" s="68"/>
    </row>
    <row r="11" spans="1:6" s="40" customFormat="1" x14ac:dyDescent="0.25">
      <c r="A11" s="68"/>
      <c r="B11" s="54">
        <v>5</v>
      </c>
      <c r="C11" s="43" t="s">
        <v>14</v>
      </c>
      <c r="D11" s="130">
        <v>1.96</v>
      </c>
      <c r="E11" s="69"/>
      <c r="F11" s="68"/>
    </row>
    <row r="12" spans="1:6" s="40" customFormat="1" x14ac:dyDescent="0.25">
      <c r="A12" s="68"/>
      <c r="B12" s="54">
        <v>6</v>
      </c>
      <c r="C12" s="43" t="s">
        <v>15</v>
      </c>
      <c r="D12" s="130">
        <v>1.96</v>
      </c>
      <c r="E12" s="69"/>
      <c r="F12" s="68"/>
    </row>
    <row r="13" spans="1:6" s="40" customFormat="1" x14ac:dyDescent="0.25">
      <c r="A13" s="68"/>
      <c r="B13" s="54">
        <v>7</v>
      </c>
      <c r="C13" s="43" t="s">
        <v>16</v>
      </c>
      <c r="D13" s="130">
        <v>1.96</v>
      </c>
      <c r="E13" s="69"/>
      <c r="F13" s="68"/>
    </row>
    <row r="14" spans="1:6" s="40" customFormat="1" x14ac:dyDescent="0.25">
      <c r="A14" s="68"/>
      <c r="B14" s="54">
        <v>8</v>
      </c>
      <c r="C14" s="43" t="s">
        <v>17</v>
      </c>
      <c r="D14" s="130">
        <v>1.95</v>
      </c>
      <c r="E14" s="69"/>
      <c r="F14" s="68"/>
    </row>
    <row r="15" spans="1:6" s="40" customFormat="1" x14ac:dyDescent="0.25">
      <c r="A15" s="68"/>
      <c r="B15" s="54">
        <v>9</v>
      </c>
      <c r="C15" s="43" t="s">
        <v>18</v>
      </c>
      <c r="D15" s="130">
        <v>1.94</v>
      </c>
      <c r="E15" s="69"/>
      <c r="F15" s="68"/>
    </row>
    <row r="16" spans="1:6" s="40" customFormat="1" x14ac:dyDescent="0.25">
      <c r="A16" s="68"/>
      <c r="B16" s="55">
        <v>10</v>
      </c>
      <c r="C16" s="44" t="s">
        <v>19</v>
      </c>
      <c r="D16" s="132">
        <v>1.94</v>
      </c>
      <c r="E16" s="69"/>
      <c r="F16" s="68"/>
    </row>
    <row r="17" spans="1:6" s="40" customFormat="1" x14ac:dyDescent="0.25">
      <c r="A17" s="68"/>
      <c r="B17" s="68"/>
      <c r="C17" s="68"/>
      <c r="D17" s="69"/>
      <c r="E17" s="69"/>
      <c r="F17" s="68"/>
    </row>
    <row r="18" spans="1:6" s="40" customFormat="1" ht="15.75" x14ac:dyDescent="0.25">
      <c r="A18" s="68"/>
      <c r="B18" s="208" t="s">
        <v>394</v>
      </c>
      <c r="C18" s="208"/>
      <c r="D18" s="208"/>
      <c r="E18" s="69"/>
      <c r="F18" s="68"/>
    </row>
    <row r="19" spans="1:6" s="40" customFormat="1" x14ac:dyDescent="0.25">
      <c r="A19" s="68"/>
      <c r="B19" s="45" t="s">
        <v>53</v>
      </c>
      <c r="C19" s="49" t="s">
        <v>54</v>
      </c>
      <c r="D19" s="49" t="s">
        <v>31</v>
      </c>
      <c r="E19" s="185" t="s">
        <v>447</v>
      </c>
      <c r="F19" s="68"/>
    </row>
    <row r="20" spans="1:6" s="40" customFormat="1" x14ac:dyDescent="0.25">
      <c r="A20" s="68"/>
      <c r="B20" s="46" t="s">
        <v>36</v>
      </c>
      <c r="C20" s="136">
        <v>92.41</v>
      </c>
      <c r="D20" s="136">
        <v>76.52</v>
      </c>
      <c r="E20" s="186">
        <f>Table26[[#This Row],[Holdings]]-Table26[[#This Row],[Weight (%)]]</f>
        <v>15.89</v>
      </c>
      <c r="F20" s="68"/>
    </row>
    <row r="21" spans="1:6" s="40" customFormat="1" x14ac:dyDescent="0.25">
      <c r="A21" s="68"/>
      <c r="B21" s="47" t="s">
        <v>38</v>
      </c>
      <c r="C21" s="137">
        <v>6.27</v>
      </c>
      <c r="D21" s="137">
        <v>14.63</v>
      </c>
      <c r="E21" s="186">
        <f>Table26[[#This Row],[Holdings]]-Table26[[#This Row],[Weight (%)]]</f>
        <v>-8.3600000000000012</v>
      </c>
      <c r="F21" s="68"/>
    </row>
    <row r="22" spans="1:6" s="40" customFormat="1" x14ac:dyDescent="0.25">
      <c r="A22" s="68"/>
      <c r="B22" s="47" t="s">
        <v>35</v>
      </c>
      <c r="C22" s="137">
        <v>1.32</v>
      </c>
      <c r="D22" s="137">
        <v>8.34</v>
      </c>
      <c r="E22" s="186">
        <f>Table26[[#This Row],[Holdings]]-Table26[[#This Row],[Weight (%)]]</f>
        <v>-7.02</v>
      </c>
      <c r="F22" s="68"/>
    </row>
    <row r="23" spans="1:6" s="40" customFormat="1" x14ac:dyDescent="0.25">
      <c r="A23" s="68"/>
      <c r="B23" s="47" t="s">
        <v>37</v>
      </c>
      <c r="C23" s="137">
        <v>0</v>
      </c>
      <c r="D23" s="137">
        <v>0.28999999999999998</v>
      </c>
      <c r="E23" s="186">
        <f>Table26[[#This Row],[Holdings]]-Table26[[#This Row],[Weight (%)]]</f>
        <v>-0.28999999999999998</v>
      </c>
      <c r="F23" s="68"/>
    </row>
    <row r="24" spans="1:6" s="40" customFormat="1" x14ac:dyDescent="0.25">
      <c r="A24" s="68"/>
      <c r="B24" s="48" t="s">
        <v>34</v>
      </c>
      <c r="C24" s="138">
        <v>0</v>
      </c>
      <c r="D24" s="138">
        <v>0.22</v>
      </c>
      <c r="E24" s="186">
        <f>Table26[[#This Row],[Holdings]]-Table26[[#This Row],[Weight (%)]]</f>
        <v>-0.22</v>
      </c>
      <c r="F24" s="68"/>
    </row>
    <row r="25" spans="1:6" s="40" customFormat="1" x14ac:dyDescent="0.25">
      <c r="A25" s="68"/>
      <c r="B25" s="40" t="s">
        <v>55</v>
      </c>
      <c r="C25" s="141">
        <f>SUM(C20:C24)</f>
        <v>99.999999999999986</v>
      </c>
      <c r="D25" s="141">
        <f>SUM(D20:D24)</f>
        <v>100</v>
      </c>
      <c r="E25" s="69"/>
      <c r="F25" s="68"/>
    </row>
    <row r="26" spans="1:6" s="40" customFormat="1" x14ac:dyDescent="0.25">
      <c r="A26" s="68"/>
      <c r="B26" s="68"/>
      <c r="C26" s="68"/>
      <c r="D26" s="69"/>
      <c r="E26" s="69"/>
      <c r="F26" s="68"/>
    </row>
    <row r="27" spans="1:6" s="40" customFormat="1" ht="15.75" x14ac:dyDescent="0.25">
      <c r="A27" s="68"/>
      <c r="B27" s="208" t="s">
        <v>395</v>
      </c>
      <c r="C27" s="208"/>
      <c r="D27" s="208"/>
      <c r="E27" s="208"/>
      <c r="F27" s="68"/>
    </row>
    <row r="28" spans="1:6" s="40" customFormat="1" x14ac:dyDescent="0.25">
      <c r="A28" s="68"/>
      <c r="B28" s="45" t="s">
        <v>41</v>
      </c>
      <c r="C28" s="49" t="s">
        <v>42</v>
      </c>
      <c r="D28" s="49" t="s">
        <v>43</v>
      </c>
      <c r="E28" s="49" t="s">
        <v>44</v>
      </c>
      <c r="F28" s="68"/>
    </row>
    <row r="29" spans="1:6" s="40" customFormat="1" x14ac:dyDescent="0.25">
      <c r="A29" s="68"/>
      <c r="B29" s="46" t="s">
        <v>441</v>
      </c>
      <c r="C29" s="137">
        <v>100</v>
      </c>
      <c r="D29" s="136">
        <v>100</v>
      </c>
      <c r="E29" s="136">
        <v>0</v>
      </c>
      <c r="F29" s="68"/>
    </row>
    <row r="30" spans="1:6" s="40" customFormat="1" x14ac:dyDescent="0.25">
      <c r="A30" s="68"/>
      <c r="B30" s="47" t="s">
        <v>45</v>
      </c>
      <c r="C30" s="142">
        <v>2.5099999999999998</v>
      </c>
      <c r="D30" s="137">
        <v>2.2799999999999998</v>
      </c>
      <c r="E30" s="137">
        <v>0.24</v>
      </c>
      <c r="F30" s="68"/>
    </row>
    <row r="31" spans="1:6" s="40" customFormat="1" x14ac:dyDescent="0.25">
      <c r="A31" s="68"/>
      <c r="B31" s="47" t="s">
        <v>46</v>
      </c>
      <c r="C31" s="137">
        <v>15.31</v>
      </c>
      <c r="D31" s="137">
        <v>20.059999999999999</v>
      </c>
      <c r="E31" s="137">
        <v>-4.75</v>
      </c>
      <c r="F31" s="68"/>
    </row>
    <row r="32" spans="1:6" s="40" customFormat="1" x14ac:dyDescent="0.25">
      <c r="A32" s="68"/>
      <c r="B32" s="47" t="s">
        <v>47</v>
      </c>
      <c r="C32" s="137">
        <v>11.22</v>
      </c>
      <c r="D32" s="137">
        <v>14.82</v>
      </c>
      <c r="E32" s="137">
        <v>-3.6</v>
      </c>
      <c r="F32" s="68"/>
    </row>
    <row r="33" spans="1:6" s="40" customFormat="1" x14ac:dyDescent="0.25">
      <c r="A33" s="68"/>
      <c r="B33" s="47" t="s">
        <v>51</v>
      </c>
      <c r="C33" s="137">
        <v>17.760000000000002</v>
      </c>
      <c r="D33" s="137">
        <v>14.85</v>
      </c>
      <c r="E33" s="137">
        <v>2.91</v>
      </c>
      <c r="F33" s="68"/>
    </row>
    <row r="34" spans="1:6" s="40" customFormat="1" x14ac:dyDescent="0.25">
      <c r="A34" s="68"/>
      <c r="B34" s="47" t="s">
        <v>440</v>
      </c>
      <c r="C34" s="137">
        <v>5.92</v>
      </c>
      <c r="D34" s="137">
        <v>3.81</v>
      </c>
      <c r="E34" s="137">
        <v>2.11</v>
      </c>
      <c r="F34" s="68"/>
    </row>
    <row r="35" spans="1:6" x14ac:dyDescent="0.2">
      <c r="A35" s="66"/>
      <c r="B35" s="66"/>
      <c r="C35" s="66"/>
      <c r="D35" s="67"/>
      <c r="E35" s="67"/>
      <c r="F35" s="66"/>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B2E0-F84B-4E08-B061-6B4FA40DFD00}">
  <sheetPr>
    <tabColor theme="8"/>
  </sheetPr>
  <dimension ref="A1:E21"/>
  <sheetViews>
    <sheetView showGridLines="0" zoomScaleNormal="100" workbookViewId="0">
      <selection activeCell="D7" sqref="D7"/>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104"/>
      <c r="B1" s="104"/>
      <c r="C1" s="104"/>
      <c r="D1" s="104"/>
      <c r="E1" s="104"/>
    </row>
    <row r="2" spans="1:5" ht="18.75" customHeight="1" x14ac:dyDescent="0.2">
      <c r="A2" s="104"/>
      <c r="B2" s="113" t="s">
        <v>399</v>
      </c>
      <c r="C2" s="118">
        <v>45758</v>
      </c>
      <c r="D2" s="104"/>
      <c r="E2" s="104"/>
    </row>
    <row r="3" spans="1:5" ht="19.5" customHeight="1" x14ac:dyDescent="0.2">
      <c r="A3" s="104"/>
      <c r="B3" s="113" t="s">
        <v>398</v>
      </c>
      <c r="C3" s="118">
        <v>45747</v>
      </c>
      <c r="D3" s="104"/>
      <c r="E3" s="104"/>
    </row>
    <row r="4" spans="1:5" x14ac:dyDescent="0.2">
      <c r="A4" s="104"/>
      <c r="B4" s="104"/>
      <c r="C4" s="104"/>
      <c r="D4" s="104"/>
      <c r="E4" s="104"/>
    </row>
    <row r="5" spans="1:5" ht="18.75" customHeight="1" x14ac:dyDescent="0.2">
      <c r="A5" s="104"/>
      <c r="B5" s="209" t="s">
        <v>409</v>
      </c>
      <c r="C5" s="209"/>
      <c r="D5" s="104"/>
      <c r="E5" s="104"/>
    </row>
    <row r="6" spans="1:5" ht="15" x14ac:dyDescent="0.2">
      <c r="A6" s="104"/>
      <c r="B6" s="74" t="s">
        <v>57</v>
      </c>
      <c r="C6" s="74" t="s">
        <v>58</v>
      </c>
      <c r="D6" s="104"/>
      <c r="E6" s="104"/>
    </row>
    <row r="7" spans="1:5" s="33" customFormat="1" x14ac:dyDescent="0.25">
      <c r="A7" s="105"/>
      <c r="B7" s="107" t="s">
        <v>59</v>
      </c>
      <c r="C7" s="108">
        <v>45747</v>
      </c>
      <c r="D7" s="105"/>
      <c r="E7" s="105"/>
    </row>
    <row r="8" spans="1:5" s="33" customFormat="1" x14ac:dyDescent="0.25">
      <c r="A8" s="105"/>
      <c r="B8" s="107" t="s">
        <v>42</v>
      </c>
      <c r="C8" s="109" t="s">
        <v>40</v>
      </c>
      <c r="D8" s="105"/>
      <c r="E8" s="105"/>
    </row>
    <row r="9" spans="1:5" s="33" customFormat="1" x14ac:dyDescent="0.25">
      <c r="A9" s="105"/>
      <c r="B9" s="107" t="s">
        <v>32</v>
      </c>
      <c r="C9" s="109" t="s">
        <v>442</v>
      </c>
      <c r="D9" s="105"/>
      <c r="E9" s="105"/>
    </row>
    <row r="10" spans="1:5" s="33" customFormat="1" x14ac:dyDescent="0.25">
      <c r="A10" s="105"/>
      <c r="B10" s="107" t="s">
        <v>60</v>
      </c>
      <c r="C10" s="109" t="s">
        <v>61</v>
      </c>
      <c r="D10" s="105"/>
      <c r="E10" s="105"/>
    </row>
    <row r="11" spans="1:5" s="33" customFormat="1" x14ac:dyDescent="0.25">
      <c r="A11" s="105"/>
      <c r="B11" s="107" t="s">
        <v>43</v>
      </c>
      <c r="C11" s="109" t="s">
        <v>445</v>
      </c>
      <c r="D11" s="105"/>
      <c r="E11" s="105"/>
    </row>
    <row r="12" spans="1:5" x14ac:dyDescent="0.2">
      <c r="A12" s="104"/>
      <c r="B12" s="104"/>
      <c r="C12" s="104"/>
      <c r="D12" s="104"/>
      <c r="E12" s="104"/>
    </row>
    <row r="13" spans="1:5" x14ac:dyDescent="0.2">
      <c r="A13" s="104"/>
      <c r="B13" s="104"/>
      <c r="C13" s="104"/>
      <c r="D13" s="104"/>
      <c r="E13" s="104"/>
    </row>
    <row r="14" spans="1:5" ht="19.5" thickBot="1" x14ac:dyDescent="0.25">
      <c r="A14" s="104"/>
      <c r="B14" s="104"/>
      <c r="C14" s="119"/>
      <c r="D14" s="103" t="s">
        <v>405</v>
      </c>
      <c r="E14" s="104"/>
    </row>
    <row r="15" spans="1:5" ht="208.5" customHeight="1" thickBot="1" x14ac:dyDescent="0.25">
      <c r="A15" s="104"/>
      <c r="B15" s="120"/>
      <c r="C15" s="120"/>
      <c r="D15" s="147" t="s">
        <v>417</v>
      </c>
      <c r="E15" s="104"/>
    </row>
    <row r="16" spans="1:5" ht="12.75" customHeight="1" x14ac:dyDescent="0.2">
      <c r="A16" s="104"/>
      <c r="B16" s="106"/>
      <c r="C16" s="106"/>
      <c r="D16" s="106"/>
      <c r="E16" s="10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AB74-C0D5-4122-B312-937024AEE65F}">
  <sheetPr>
    <tabColor theme="8"/>
    <pageSetUpPr fitToPage="1"/>
  </sheetPr>
  <dimension ref="B1:N122"/>
  <sheetViews>
    <sheetView showGridLines="0" zoomScale="85" zoomScaleNormal="85" workbookViewId="0">
      <selection activeCell="B5" sqref="B5"/>
    </sheetView>
  </sheetViews>
  <sheetFormatPr defaultColWidth="9.140625" defaultRowHeight="12.75" x14ac:dyDescent="0.2"/>
  <cols>
    <col min="1" max="1" width="9.140625" style="2"/>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2.5703125" style="2" customWidth="1"/>
    <col min="12" max="12" width="19.7109375" style="2" bestFit="1" customWidth="1"/>
    <col min="13" max="13" width="12.140625" style="2" customWidth="1"/>
    <col min="14" max="14" width="11.7109375" style="2" customWidth="1"/>
    <col min="15" max="16384" width="9.140625" style="2"/>
  </cols>
  <sheetData>
    <row r="1" spans="2:11" ht="28.5" customHeight="1" x14ac:dyDescent="0.2">
      <c r="B1" s="116" t="s">
        <v>399</v>
      </c>
      <c r="C1" s="210">
        <v>45758</v>
      </c>
      <c r="D1" s="210"/>
      <c r="E1" s="117" t="s">
        <v>410</v>
      </c>
      <c r="F1" s="210">
        <v>45747</v>
      </c>
      <c r="G1" s="210"/>
    </row>
    <row r="2" spans="2:11" ht="15.75" x14ac:dyDescent="0.25">
      <c r="B2" s="27" t="s">
        <v>249</v>
      </c>
      <c r="C2" s="28"/>
      <c r="D2" s="28"/>
      <c r="E2" s="28"/>
      <c r="F2" s="28"/>
      <c r="G2" s="28"/>
      <c r="H2" s="5"/>
      <c r="I2" s="5"/>
    </row>
    <row r="3" spans="2:11" ht="7.5" customHeight="1" x14ac:dyDescent="0.2">
      <c r="B3" s="6"/>
      <c r="C3" s="6"/>
      <c r="D3" s="6"/>
      <c r="E3" s="6"/>
      <c r="F3" s="6"/>
      <c r="G3" s="6"/>
      <c r="H3" s="6"/>
      <c r="I3" s="6"/>
    </row>
    <row r="4" spans="2:11" x14ac:dyDescent="0.2">
      <c r="B4" s="7" t="s">
        <v>419</v>
      </c>
      <c r="C4" s="7" t="s">
        <v>244</v>
      </c>
      <c r="D4" s="7" t="s">
        <v>243</v>
      </c>
      <c r="E4" s="164" t="s">
        <v>425</v>
      </c>
      <c r="F4" s="164" t="s">
        <v>426</v>
      </c>
      <c r="G4" s="164" t="s">
        <v>427</v>
      </c>
      <c r="J4" s="8" t="s">
        <v>241</v>
      </c>
    </row>
    <row r="5" spans="2:11" x14ac:dyDescent="0.2">
      <c r="B5" s="7" t="s">
        <v>132</v>
      </c>
      <c r="C5" s="7"/>
      <c r="D5" s="7"/>
      <c r="E5" s="163">
        <f t="shared" ref="E5:E15" si="0">SUMIFS(E$23:E$1005, B$23:B$1005, $B5)*100</f>
        <v>0</v>
      </c>
      <c r="F5" s="163">
        <f t="shared" ref="F5:F15" si="1">SUMIFS(F$23:F$1005, B$23:B$1005, $B5)*100</f>
        <v>0</v>
      </c>
      <c r="G5" s="163">
        <f>Table51014[[#This Row],[New Total (%)]]-Table51014[[#This Row],[Old Total (%)]]</f>
        <v>0</v>
      </c>
      <c r="J5" s="10" t="s">
        <v>132</v>
      </c>
    </row>
    <row r="6" spans="2:11" x14ac:dyDescent="0.2">
      <c r="B6" s="7" t="s">
        <v>133</v>
      </c>
      <c r="C6" s="7"/>
      <c r="D6" s="7"/>
      <c r="E6" s="163">
        <f t="shared" si="0"/>
        <v>0</v>
      </c>
      <c r="F6" s="163">
        <f t="shared" si="1"/>
        <v>0</v>
      </c>
      <c r="G6" s="163">
        <f>Table51014[[#This Row],[New Total (%)]]-Table51014[[#This Row],[Old Total (%)]]</f>
        <v>0</v>
      </c>
      <c r="J6" s="10" t="s">
        <v>133</v>
      </c>
    </row>
    <row r="7" spans="2:11" x14ac:dyDescent="0.2">
      <c r="B7" s="7" t="s">
        <v>148</v>
      </c>
      <c r="C7" s="7"/>
      <c r="D7" s="7"/>
      <c r="E7" s="163">
        <f t="shared" si="0"/>
        <v>0</v>
      </c>
      <c r="F7" s="163">
        <f t="shared" si="1"/>
        <v>0</v>
      </c>
      <c r="G7" s="163">
        <f>Table51014[[#This Row],[New Total (%)]]-Table51014[[#This Row],[Old Total (%)]]</f>
        <v>0</v>
      </c>
      <c r="J7" s="10" t="s">
        <v>148</v>
      </c>
    </row>
    <row r="8" spans="2:11" x14ac:dyDescent="0.2">
      <c r="B8" s="7" t="s">
        <v>162</v>
      </c>
      <c r="C8" s="7"/>
      <c r="D8" s="7"/>
      <c r="E8" s="163">
        <f t="shared" si="0"/>
        <v>0</v>
      </c>
      <c r="F8" s="163">
        <f t="shared" si="1"/>
        <v>0</v>
      </c>
      <c r="G8" s="163">
        <f>Table51014[[#This Row],[New Total (%)]]-Table51014[[#This Row],[Old Total (%)]]</f>
        <v>0</v>
      </c>
      <c r="J8" s="10" t="s">
        <v>162</v>
      </c>
      <c r="K8" s="32" t="s">
        <v>401</v>
      </c>
    </row>
    <row r="9" spans="2:11" x14ac:dyDescent="0.2">
      <c r="B9" s="7" t="s">
        <v>167</v>
      </c>
      <c r="C9" s="7"/>
      <c r="D9" s="7"/>
      <c r="E9" s="163">
        <f t="shared" si="0"/>
        <v>0</v>
      </c>
      <c r="F9" s="163">
        <f t="shared" si="1"/>
        <v>0</v>
      </c>
      <c r="G9" s="163">
        <f>Table51014[[#This Row],[New Total (%)]]-Table51014[[#This Row],[Old Total (%)]]</f>
        <v>0</v>
      </c>
      <c r="J9" s="10" t="s">
        <v>167</v>
      </c>
    </row>
    <row r="10" spans="2:11" x14ac:dyDescent="0.2">
      <c r="B10" s="7" t="s">
        <v>204</v>
      </c>
      <c r="C10" s="7"/>
      <c r="D10" s="7"/>
      <c r="E10" s="163">
        <f t="shared" si="0"/>
        <v>0</v>
      </c>
      <c r="F10" s="163">
        <f t="shared" si="1"/>
        <v>0</v>
      </c>
      <c r="G10" s="163">
        <f>Table51014[[#This Row],[New Total (%)]]-Table51014[[#This Row],[Old Total (%)]]</f>
        <v>0</v>
      </c>
      <c r="J10" s="10" t="s">
        <v>204</v>
      </c>
    </row>
    <row r="11" spans="2:11" x14ac:dyDescent="0.2">
      <c r="B11" s="7" t="s">
        <v>214</v>
      </c>
      <c r="C11" s="7"/>
      <c r="D11" s="7"/>
      <c r="E11" s="163">
        <f t="shared" si="0"/>
        <v>0</v>
      </c>
      <c r="F11" s="163">
        <f t="shared" si="1"/>
        <v>0</v>
      </c>
      <c r="G11" s="163">
        <f>Table51014[[#This Row],[New Total (%)]]-Table51014[[#This Row],[Old Total (%)]]</f>
        <v>0</v>
      </c>
      <c r="J11" s="10" t="s">
        <v>214</v>
      </c>
    </row>
    <row r="12" spans="2:11" x14ac:dyDescent="0.2">
      <c r="B12" s="7" t="s">
        <v>233</v>
      </c>
      <c r="C12" s="7"/>
      <c r="D12" s="7"/>
      <c r="E12" s="163">
        <f t="shared" si="0"/>
        <v>0</v>
      </c>
      <c r="F12" s="163">
        <f t="shared" si="1"/>
        <v>0</v>
      </c>
      <c r="G12" s="163">
        <f>Table51014[[#This Row],[New Total (%)]]-Table51014[[#This Row],[Old Total (%)]]</f>
        <v>0</v>
      </c>
      <c r="J12" s="10" t="s">
        <v>233</v>
      </c>
    </row>
    <row r="13" spans="2:11" x14ac:dyDescent="0.2">
      <c r="B13" s="7" t="s">
        <v>228</v>
      </c>
      <c r="C13" s="7"/>
      <c r="D13" s="7"/>
      <c r="E13" s="163">
        <f t="shared" si="0"/>
        <v>0</v>
      </c>
      <c r="F13" s="163">
        <f t="shared" si="1"/>
        <v>0</v>
      </c>
      <c r="G13" s="163">
        <f>Table51014[[#This Row],[New Total (%)]]-Table51014[[#This Row],[Old Total (%)]]</f>
        <v>0</v>
      </c>
      <c r="J13" s="10" t="s">
        <v>228</v>
      </c>
    </row>
    <row r="14" spans="2:11" x14ac:dyDescent="0.2">
      <c r="B14" s="7" t="s">
        <v>209</v>
      </c>
      <c r="C14" s="7"/>
      <c r="D14" s="7"/>
      <c r="E14" s="163">
        <f t="shared" si="0"/>
        <v>0</v>
      </c>
      <c r="F14" s="163">
        <f t="shared" si="1"/>
        <v>0</v>
      </c>
      <c r="G14" s="163">
        <f>Table51014[[#This Row],[New Total (%)]]-Table51014[[#This Row],[Old Total (%)]]</f>
        <v>0</v>
      </c>
      <c r="J14" s="10" t="s">
        <v>209</v>
      </c>
    </row>
    <row r="15" spans="2:11" x14ac:dyDescent="0.2">
      <c r="B15" s="7" t="s">
        <v>193</v>
      </c>
      <c r="C15" s="7"/>
      <c r="D15" s="7"/>
      <c r="E15" s="163">
        <f t="shared" si="0"/>
        <v>0</v>
      </c>
      <c r="F15" s="163">
        <f t="shared" si="1"/>
        <v>0</v>
      </c>
      <c r="G15" s="163">
        <f>Table51014[[#This Row],[New Total (%)]]-Table51014[[#This Row],[Old Total (%)]]</f>
        <v>0</v>
      </c>
      <c r="J15" s="10" t="s">
        <v>193</v>
      </c>
    </row>
    <row r="16" spans="2:11" x14ac:dyDescent="0.2">
      <c r="B16" s="7" t="s">
        <v>33</v>
      </c>
      <c r="C16" s="7"/>
      <c r="D16" s="7"/>
      <c r="E16" s="163">
        <f>SUM(Table51014[Old Total (%)])</f>
        <v>0</v>
      </c>
      <c r="F16" s="163">
        <f>SUM(Table51014[New Total (%)])</f>
        <v>0</v>
      </c>
      <c r="G16" s="163">
        <f>SUM(Table51014[Diff (%)])</f>
        <v>0</v>
      </c>
      <c r="J16" s="11"/>
    </row>
    <row r="17" spans="2:14" ht="6" customHeight="1" x14ac:dyDescent="0.2">
      <c r="B17" s="7"/>
      <c r="C17" s="7"/>
      <c r="D17" s="7"/>
      <c r="E17" s="9"/>
      <c r="F17" s="9"/>
      <c r="G17" s="9"/>
      <c r="I17" s="12"/>
    </row>
    <row r="18" spans="2:14" ht="54" customHeight="1" x14ac:dyDescent="0.2">
      <c r="B18" s="13" t="s">
        <v>247</v>
      </c>
      <c r="C18" s="189" t="e" cm="1" vm="1">
        <f t="array" ref="C18">_xlfn.TEXTJOIN(", ", TRUE, _xlfn._xlws.FILTER(D$18:D$1003, (E$18:E$1003=0)*(F$18:F$1003&gt;0)))</f>
        <v>#VALUE!</v>
      </c>
      <c r="D18" s="189"/>
      <c r="E18" s="189"/>
      <c r="F18" s="189"/>
      <c r="G18" s="190"/>
      <c r="H18" s="14"/>
      <c r="I18" s="14"/>
      <c r="K18" s="32" t="s">
        <v>401</v>
      </c>
    </row>
    <row r="19" spans="2:14" ht="5.25" customHeight="1" x14ac:dyDescent="0.2">
      <c r="B19" s="15"/>
      <c r="C19" s="3"/>
      <c r="D19" s="16"/>
      <c r="E19" s="16"/>
      <c r="F19" s="16"/>
      <c r="G19" s="16"/>
      <c r="H19" s="16"/>
      <c r="I19" s="16"/>
    </row>
    <row r="20" spans="2:14" ht="24.75" customHeight="1" x14ac:dyDescent="0.2">
      <c r="B20" s="13" t="s">
        <v>248</v>
      </c>
      <c r="C20" s="189" t="e" cm="1" vm="1">
        <f t="array" ref="C20">_xlfn.TEXTJOIN(", ", TRUE, _xlfn._xlws.FILTER(D$23:D$1003, (E$23:E$1003&gt;0)*(F$23:F$1003=0)))</f>
        <v>#VALUE!</v>
      </c>
      <c r="D20" s="189"/>
      <c r="E20" s="189"/>
      <c r="F20" s="189"/>
      <c r="G20" s="190"/>
      <c r="H20" s="14"/>
      <c r="I20" s="14"/>
    </row>
    <row r="21" spans="2:14" ht="8.25" customHeight="1" x14ac:dyDescent="0.2">
      <c r="B21" s="17"/>
      <c r="C21" s="17"/>
      <c r="D21" s="17"/>
      <c r="E21" s="18"/>
      <c r="F21" s="18"/>
      <c r="G21" s="18"/>
      <c r="I21" s="12"/>
    </row>
    <row r="22" spans="2:14" x14ac:dyDescent="0.2">
      <c r="B22" s="19" t="s">
        <v>106</v>
      </c>
      <c r="C22" s="19" t="s">
        <v>123</v>
      </c>
      <c r="D22" s="19" t="s">
        <v>30</v>
      </c>
      <c r="E22" s="20" t="s">
        <v>107</v>
      </c>
      <c r="F22" s="20" t="s">
        <v>108</v>
      </c>
      <c r="G22" s="20" t="s">
        <v>242</v>
      </c>
      <c r="H22" s="1"/>
      <c r="I22" s="1"/>
      <c r="J22" s="1"/>
      <c r="K22" s="1"/>
      <c r="L22" s="1"/>
      <c r="M22" s="1"/>
      <c r="N22" s="1"/>
    </row>
    <row r="23" spans="2:14" x14ac:dyDescent="0.2">
      <c r="B23" s="21"/>
      <c r="C23" s="21"/>
      <c r="D23" s="21"/>
      <c r="E23" s="22"/>
      <c r="F23" s="22"/>
      <c r="G23" s="22"/>
      <c r="H23" s="1"/>
      <c r="J23" s="1"/>
    </row>
    <row r="24" spans="2:14" x14ac:dyDescent="0.2">
      <c r="B24" s="21"/>
      <c r="C24" s="21"/>
      <c r="D24" s="21"/>
      <c r="E24" s="22"/>
      <c r="F24" s="22"/>
      <c r="G24" s="22"/>
      <c r="H24" s="1"/>
      <c r="J24" s="1"/>
    </row>
    <row r="25" spans="2:14" x14ac:dyDescent="0.2">
      <c r="B25" s="21"/>
      <c r="C25" s="21"/>
      <c r="D25" s="21"/>
      <c r="E25" s="22"/>
      <c r="F25" s="22"/>
      <c r="G25" s="22"/>
      <c r="H25" s="1"/>
      <c r="J25" s="1"/>
    </row>
    <row r="26" spans="2:14" x14ac:dyDescent="0.2">
      <c r="B26" s="21"/>
      <c r="C26" s="21"/>
      <c r="D26" s="21"/>
      <c r="E26" s="22"/>
      <c r="F26" s="22"/>
      <c r="G26" s="22"/>
      <c r="H26" s="1"/>
      <c r="J26" s="1"/>
    </row>
    <row r="27" spans="2:14" x14ac:dyDescent="0.2">
      <c r="B27" s="21"/>
      <c r="C27" s="21"/>
      <c r="D27" s="21"/>
      <c r="E27" s="22"/>
      <c r="F27" s="22"/>
      <c r="G27" s="22"/>
      <c r="H27" s="1"/>
      <c r="J27" s="1"/>
    </row>
    <row r="28" spans="2:14" x14ac:dyDescent="0.2">
      <c r="B28" s="21"/>
      <c r="C28" s="21"/>
      <c r="D28" s="21"/>
      <c r="E28" s="22"/>
      <c r="F28" s="22"/>
      <c r="G28" s="22"/>
      <c r="H28" s="1"/>
      <c r="J28" s="1"/>
      <c r="K28" s="34" t="s">
        <v>402</v>
      </c>
    </row>
    <row r="29" spans="2:14" x14ac:dyDescent="0.2">
      <c r="B29" s="21"/>
      <c r="C29" s="21"/>
      <c r="D29" s="21"/>
      <c r="E29" s="22"/>
      <c r="F29" s="22"/>
      <c r="G29" s="22"/>
      <c r="H29" s="1"/>
      <c r="J29" s="1"/>
    </row>
    <row r="30" spans="2:14" x14ac:dyDescent="0.2">
      <c r="B30" s="21"/>
      <c r="C30" s="21"/>
      <c r="D30" s="21"/>
      <c r="E30" s="22"/>
      <c r="F30" s="22"/>
      <c r="G30" s="22"/>
      <c r="H30" s="1"/>
      <c r="J30" s="1"/>
    </row>
    <row r="31" spans="2:14" x14ac:dyDescent="0.2">
      <c r="B31" s="21"/>
      <c r="C31" s="21"/>
      <c r="D31" s="21"/>
      <c r="E31" s="22"/>
      <c r="F31" s="22"/>
      <c r="G31" s="22"/>
      <c r="H31" s="1"/>
      <c r="J31" s="1"/>
    </row>
    <row r="32" spans="2:14" x14ac:dyDescent="0.2">
      <c r="B32" s="21"/>
      <c r="C32" s="21"/>
      <c r="D32" s="21"/>
      <c r="E32" s="22"/>
      <c r="F32" s="22"/>
      <c r="G32" s="22"/>
      <c r="H32" s="1"/>
      <c r="J32" s="1"/>
    </row>
    <row r="33" spans="2:14" x14ac:dyDescent="0.2">
      <c r="B33" s="21"/>
      <c r="C33" s="21"/>
      <c r="D33" s="21"/>
      <c r="E33" s="22"/>
      <c r="F33" s="22"/>
      <c r="G33" s="22"/>
      <c r="H33" s="1"/>
      <c r="J33" s="1"/>
    </row>
    <row r="34" spans="2:14" x14ac:dyDescent="0.2">
      <c r="B34" s="21"/>
      <c r="C34" s="21"/>
      <c r="D34" s="21"/>
      <c r="E34" s="22"/>
      <c r="F34" s="22"/>
      <c r="G34" s="22"/>
      <c r="H34" s="1"/>
      <c r="J34" s="1"/>
    </row>
    <row r="35" spans="2:14" x14ac:dyDescent="0.2">
      <c r="B35" s="21"/>
      <c r="C35" s="21"/>
      <c r="D35" s="21"/>
      <c r="E35" s="22"/>
      <c r="F35" s="22"/>
      <c r="G35" s="22"/>
      <c r="H35" s="1"/>
      <c r="J35" s="1"/>
    </row>
    <row r="36" spans="2:14" x14ac:dyDescent="0.2">
      <c r="B36" s="21"/>
      <c r="C36" s="21"/>
      <c r="D36" s="21"/>
      <c r="E36" s="22"/>
      <c r="F36" s="22"/>
      <c r="G36" s="22"/>
      <c r="H36" s="1"/>
      <c r="J36" s="1"/>
    </row>
    <row r="37" spans="2:14" x14ac:dyDescent="0.2">
      <c r="B37" s="21"/>
      <c r="C37" s="21"/>
      <c r="D37" s="21"/>
      <c r="E37" s="22"/>
      <c r="F37" s="22"/>
      <c r="G37" s="22"/>
      <c r="H37" s="1"/>
      <c r="I37" s="1"/>
      <c r="J37" s="1"/>
    </row>
    <row r="38" spans="2:14" x14ac:dyDescent="0.2">
      <c r="B38" s="21"/>
      <c r="C38" s="21"/>
      <c r="D38" s="21"/>
      <c r="E38" s="22"/>
      <c r="F38" s="22"/>
      <c r="G38" s="22"/>
      <c r="H38" s="1"/>
    </row>
    <row r="39" spans="2:14" x14ac:dyDescent="0.2">
      <c r="B39" s="21"/>
      <c r="C39" s="21"/>
      <c r="D39" s="21"/>
      <c r="E39" s="22"/>
      <c r="F39" s="22"/>
      <c r="G39" s="22"/>
      <c r="H39" s="1"/>
      <c r="M39" s="1"/>
      <c r="N39" s="1"/>
    </row>
    <row r="40" spans="2:14" x14ac:dyDescent="0.2">
      <c r="B40" s="21"/>
      <c r="C40" s="21"/>
      <c r="D40" s="21"/>
      <c r="E40" s="22"/>
      <c r="F40" s="22"/>
      <c r="G40" s="22"/>
      <c r="H40" s="1"/>
      <c r="M40" s="1"/>
      <c r="N40" s="1"/>
    </row>
    <row r="41" spans="2:14" x14ac:dyDescent="0.2">
      <c r="B41" s="21"/>
      <c r="C41" s="21"/>
      <c r="D41" s="21"/>
      <c r="E41" s="22"/>
      <c r="F41" s="22"/>
      <c r="G41" s="22"/>
      <c r="H41" s="1"/>
      <c r="M41" s="1"/>
      <c r="N41" s="1"/>
    </row>
    <row r="42" spans="2:14" x14ac:dyDescent="0.2">
      <c r="B42" s="21"/>
      <c r="C42" s="21"/>
      <c r="D42" s="21"/>
      <c r="E42" s="22"/>
      <c r="F42" s="22"/>
      <c r="G42" s="22"/>
      <c r="H42" s="1"/>
      <c r="M42" s="1"/>
      <c r="N42" s="1"/>
    </row>
    <row r="43" spans="2:14" x14ac:dyDescent="0.2">
      <c r="B43" s="21"/>
      <c r="C43" s="21"/>
      <c r="D43" s="21"/>
      <c r="E43" s="22"/>
      <c r="F43" s="22"/>
      <c r="G43" s="22"/>
      <c r="H43" s="1"/>
      <c r="M43" s="1"/>
      <c r="N43" s="1"/>
    </row>
    <row r="44" spans="2:14" x14ac:dyDescent="0.2">
      <c r="B44" s="21"/>
      <c r="C44" s="21"/>
      <c r="D44" s="21"/>
      <c r="E44" s="22"/>
      <c r="F44" s="22"/>
      <c r="G44" s="22"/>
      <c r="H44" s="1"/>
      <c r="M44" s="1"/>
      <c r="N44" s="1"/>
    </row>
    <row r="45" spans="2:14" x14ac:dyDescent="0.2">
      <c r="B45" s="21"/>
      <c r="C45" s="21"/>
      <c r="D45" s="21"/>
      <c r="E45" s="22"/>
      <c r="F45" s="22"/>
      <c r="G45" s="22"/>
      <c r="H45" s="1"/>
      <c r="M45" s="1"/>
      <c r="N45" s="1"/>
    </row>
    <row r="46" spans="2:14" x14ac:dyDescent="0.2">
      <c r="B46" s="21"/>
      <c r="C46" s="21"/>
      <c r="D46" s="21"/>
      <c r="E46" s="22"/>
      <c r="F46" s="22"/>
      <c r="G46" s="22"/>
    </row>
    <row r="47" spans="2:14" x14ac:dyDescent="0.2">
      <c r="B47" s="21"/>
      <c r="C47" s="21"/>
      <c r="D47" s="21"/>
      <c r="E47" s="22"/>
      <c r="F47" s="22"/>
      <c r="G47" s="22"/>
    </row>
    <row r="48" spans="2:14" x14ac:dyDescent="0.2">
      <c r="B48" s="21"/>
      <c r="C48" s="21"/>
      <c r="D48" s="21"/>
      <c r="E48" s="22"/>
      <c r="F48" s="22"/>
      <c r="G48" s="22"/>
    </row>
    <row r="49" spans="2:12" x14ac:dyDescent="0.2">
      <c r="B49" s="21"/>
      <c r="C49" s="21"/>
      <c r="D49" s="21"/>
      <c r="E49" s="22"/>
      <c r="F49" s="22"/>
      <c r="G49" s="22"/>
    </row>
    <row r="50" spans="2:12" x14ac:dyDescent="0.2">
      <c r="B50" s="21"/>
      <c r="C50" s="21"/>
      <c r="D50" s="21"/>
      <c r="E50" s="22"/>
      <c r="F50" s="22"/>
      <c r="G50" s="22"/>
    </row>
    <row r="51" spans="2:12" x14ac:dyDescent="0.2">
      <c r="B51" s="21"/>
      <c r="C51" s="21"/>
      <c r="D51" s="21"/>
      <c r="E51" s="22"/>
      <c r="F51" s="22"/>
      <c r="G51" s="22"/>
      <c r="I51" s="1"/>
      <c r="J51" s="1"/>
      <c r="K51" s="1"/>
      <c r="L51" s="1"/>
    </row>
    <row r="52" spans="2:12" x14ac:dyDescent="0.2">
      <c r="B52" s="21"/>
      <c r="C52" s="21"/>
      <c r="D52" s="21"/>
      <c r="E52" s="22"/>
      <c r="F52" s="22"/>
      <c r="G52" s="22"/>
    </row>
    <row r="53" spans="2:12" x14ac:dyDescent="0.2">
      <c r="B53" s="21"/>
      <c r="C53" s="21"/>
      <c r="D53" s="21"/>
      <c r="E53" s="22"/>
      <c r="F53" s="22"/>
      <c r="G53" s="22"/>
    </row>
    <row r="54" spans="2:12" x14ac:dyDescent="0.2">
      <c r="B54" s="21"/>
      <c r="C54" s="21"/>
      <c r="D54" s="21"/>
      <c r="E54" s="22"/>
      <c r="F54" s="22"/>
      <c r="G54" s="22"/>
    </row>
    <row r="55" spans="2:12" x14ac:dyDescent="0.2">
      <c r="B55" s="21"/>
      <c r="C55" s="21"/>
      <c r="D55" s="21"/>
      <c r="E55" s="22"/>
      <c r="F55" s="22"/>
      <c r="G55" s="22"/>
    </row>
    <row r="56" spans="2:12" x14ac:dyDescent="0.2">
      <c r="B56" s="21"/>
      <c r="C56" s="21"/>
      <c r="D56" s="21"/>
      <c r="E56" s="22"/>
      <c r="F56" s="22"/>
      <c r="G56" s="22"/>
    </row>
    <row r="57" spans="2:12" x14ac:dyDescent="0.2">
      <c r="B57" s="21"/>
      <c r="C57" s="21"/>
      <c r="D57" s="21"/>
      <c r="E57" s="22"/>
      <c r="F57" s="22"/>
      <c r="G57" s="22"/>
    </row>
    <row r="58" spans="2:12" x14ac:dyDescent="0.2">
      <c r="B58" s="21"/>
      <c r="C58" s="21"/>
      <c r="D58" s="21"/>
      <c r="E58" s="22"/>
      <c r="F58" s="22"/>
      <c r="G58" s="22"/>
    </row>
    <row r="59" spans="2:12" x14ac:dyDescent="0.2">
      <c r="B59" s="21"/>
      <c r="C59" s="21"/>
      <c r="D59" s="21"/>
      <c r="E59" s="22"/>
      <c r="F59" s="22"/>
      <c r="G59" s="22"/>
    </row>
    <row r="60" spans="2:12" x14ac:dyDescent="0.2">
      <c r="B60" s="21"/>
      <c r="C60" s="21"/>
      <c r="D60" s="21"/>
      <c r="E60" s="22"/>
      <c r="F60" s="22"/>
      <c r="G60" s="22"/>
    </row>
    <row r="61" spans="2:12" x14ac:dyDescent="0.2">
      <c r="B61" s="21"/>
      <c r="C61" s="21"/>
      <c r="D61" s="21"/>
      <c r="E61" s="22"/>
      <c r="F61" s="22"/>
      <c r="G61" s="22"/>
    </row>
    <row r="62" spans="2:12" x14ac:dyDescent="0.2">
      <c r="B62" s="21"/>
      <c r="C62" s="21"/>
      <c r="D62" s="21"/>
      <c r="E62" s="22"/>
      <c r="F62" s="22"/>
      <c r="G62" s="22"/>
    </row>
    <row r="63" spans="2:12" x14ac:dyDescent="0.2">
      <c r="B63" s="21"/>
      <c r="C63" s="21"/>
      <c r="D63" s="21"/>
      <c r="E63" s="22"/>
      <c r="F63" s="22"/>
      <c r="G63" s="22"/>
    </row>
    <row r="64" spans="2:12" x14ac:dyDescent="0.2">
      <c r="B64" s="21"/>
      <c r="C64" s="21"/>
      <c r="D64" s="21"/>
      <c r="E64" s="22"/>
      <c r="F64" s="22"/>
      <c r="G64" s="22"/>
    </row>
    <row r="65" spans="2:7" x14ac:dyDescent="0.2">
      <c r="B65" s="21"/>
      <c r="C65" s="21"/>
      <c r="D65" s="21"/>
      <c r="E65" s="22"/>
      <c r="F65" s="22"/>
      <c r="G65" s="22"/>
    </row>
    <row r="66" spans="2:7" x14ac:dyDescent="0.2">
      <c r="B66" s="21"/>
      <c r="C66" s="21"/>
      <c r="D66" s="21"/>
      <c r="E66" s="22"/>
      <c r="F66" s="22"/>
      <c r="G66" s="22"/>
    </row>
    <row r="67" spans="2:7" x14ac:dyDescent="0.2">
      <c r="B67" s="21"/>
      <c r="C67" s="21"/>
      <c r="D67" s="21"/>
      <c r="E67" s="22"/>
      <c r="F67" s="22"/>
      <c r="G67" s="22"/>
    </row>
    <row r="68" spans="2:7" x14ac:dyDescent="0.2">
      <c r="B68" s="21"/>
      <c r="C68" s="21"/>
      <c r="D68" s="21"/>
      <c r="E68" s="22"/>
      <c r="F68" s="22"/>
      <c r="G68" s="22"/>
    </row>
    <row r="69" spans="2:7" x14ac:dyDescent="0.2">
      <c r="B69" s="21"/>
      <c r="C69" s="21"/>
      <c r="D69" s="21"/>
      <c r="E69" s="22"/>
      <c r="F69" s="22"/>
      <c r="G69" s="22"/>
    </row>
    <row r="70" spans="2:7" x14ac:dyDescent="0.2">
      <c r="B70" s="21"/>
      <c r="C70" s="21"/>
      <c r="D70" s="21"/>
      <c r="E70" s="22"/>
      <c r="F70" s="22"/>
      <c r="G70" s="22"/>
    </row>
    <row r="71" spans="2:7" x14ac:dyDescent="0.2">
      <c r="B71" s="21"/>
      <c r="C71" s="21"/>
      <c r="D71" s="21"/>
      <c r="E71" s="22"/>
      <c r="F71" s="22"/>
      <c r="G71" s="22"/>
    </row>
    <row r="72" spans="2:7" x14ac:dyDescent="0.2">
      <c r="B72" s="21"/>
      <c r="C72" s="21"/>
      <c r="D72" s="21"/>
      <c r="E72" s="22"/>
      <c r="F72" s="22"/>
      <c r="G72" s="22"/>
    </row>
    <row r="73" spans="2:7" x14ac:dyDescent="0.2">
      <c r="B73" s="21"/>
      <c r="C73" s="21"/>
      <c r="D73" s="21"/>
      <c r="E73" s="22"/>
      <c r="F73" s="22"/>
      <c r="G73" s="22"/>
    </row>
    <row r="74" spans="2:7" x14ac:dyDescent="0.2">
      <c r="B74" s="21"/>
      <c r="C74" s="21"/>
      <c r="D74" s="21"/>
      <c r="E74" s="22"/>
      <c r="F74" s="22"/>
      <c r="G74" s="22"/>
    </row>
    <row r="75" spans="2:7" x14ac:dyDescent="0.2">
      <c r="B75" s="21"/>
      <c r="C75" s="21"/>
      <c r="D75" s="21"/>
      <c r="E75" s="22"/>
      <c r="F75" s="22"/>
      <c r="G75" s="22"/>
    </row>
    <row r="76" spans="2:7" x14ac:dyDescent="0.2">
      <c r="B76" s="21"/>
      <c r="C76" s="21"/>
      <c r="D76" s="21"/>
      <c r="E76" s="22"/>
      <c r="F76" s="22"/>
      <c r="G76" s="22"/>
    </row>
    <row r="77" spans="2:7" x14ac:dyDescent="0.2">
      <c r="B77" s="21"/>
      <c r="C77" s="21"/>
      <c r="D77" s="21"/>
      <c r="E77" s="22"/>
      <c r="F77" s="22"/>
      <c r="G77" s="22"/>
    </row>
    <row r="78" spans="2:7" x14ac:dyDescent="0.2">
      <c r="B78" s="21"/>
      <c r="C78" s="21"/>
      <c r="D78" s="21"/>
      <c r="E78" s="22"/>
      <c r="F78" s="22"/>
      <c r="G78" s="22"/>
    </row>
    <row r="79" spans="2:7" x14ac:dyDescent="0.2">
      <c r="B79" s="21"/>
      <c r="C79" s="21"/>
      <c r="D79" s="21"/>
      <c r="E79" s="22"/>
      <c r="F79" s="22"/>
      <c r="G79" s="22"/>
    </row>
    <row r="80" spans="2:7" x14ac:dyDescent="0.2">
      <c r="B80" s="21"/>
      <c r="C80" s="21"/>
      <c r="D80" s="21"/>
      <c r="E80" s="22"/>
      <c r="F80" s="22"/>
      <c r="G80" s="22"/>
    </row>
    <row r="81" spans="2:7" x14ac:dyDescent="0.2">
      <c r="B81" s="21"/>
      <c r="C81" s="21"/>
      <c r="D81" s="21"/>
      <c r="E81" s="22"/>
      <c r="F81" s="22"/>
      <c r="G81" s="22"/>
    </row>
    <row r="82" spans="2:7" x14ac:dyDescent="0.2">
      <c r="B82" s="21"/>
      <c r="C82" s="21"/>
      <c r="D82" s="21"/>
      <c r="E82" s="22"/>
      <c r="F82" s="22"/>
      <c r="G82" s="22"/>
    </row>
    <row r="83" spans="2:7" x14ac:dyDescent="0.2">
      <c r="B83" s="21"/>
      <c r="C83" s="21"/>
      <c r="D83" s="21"/>
      <c r="E83" s="22"/>
      <c r="F83" s="22"/>
      <c r="G83" s="22"/>
    </row>
    <row r="84" spans="2:7" x14ac:dyDescent="0.2">
      <c r="B84" s="21"/>
      <c r="C84" s="21"/>
      <c r="D84" s="21"/>
      <c r="E84" s="22"/>
      <c r="F84" s="22"/>
      <c r="G84" s="22"/>
    </row>
    <row r="85" spans="2:7" x14ac:dyDescent="0.2">
      <c r="B85" s="21"/>
      <c r="C85" s="21"/>
      <c r="D85" s="21"/>
      <c r="E85" s="22"/>
      <c r="F85" s="22"/>
      <c r="G85" s="22"/>
    </row>
    <row r="86" spans="2:7" x14ac:dyDescent="0.2">
      <c r="B86" s="21"/>
      <c r="C86" s="21"/>
      <c r="D86" s="21"/>
      <c r="E86" s="22"/>
      <c r="F86" s="22"/>
      <c r="G86" s="22"/>
    </row>
    <row r="87" spans="2:7" x14ac:dyDescent="0.2">
      <c r="B87" s="21"/>
      <c r="C87" s="21"/>
      <c r="D87" s="21"/>
      <c r="E87" s="22"/>
      <c r="F87" s="22"/>
      <c r="G87" s="22"/>
    </row>
    <row r="88" spans="2:7" x14ac:dyDescent="0.2">
      <c r="B88" s="21"/>
      <c r="C88" s="21"/>
      <c r="D88" s="21"/>
      <c r="E88" s="22"/>
      <c r="F88" s="22"/>
      <c r="G88" s="22"/>
    </row>
    <row r="89" spans="2:7" x14ac:dyDescent="0.2">
      <c r="B89" s="21"/>
      <c r="C89" s="21"/>
      <c r="D89" s="21"/>
      <c r="E89" s="22"/>
      <c r="F89" s="22"/>
      <c r="G89" s="22"/>
    </row>
    <row r="90" spans="2:7" x14ac:dyDescent="0.2">
      <c r="B90" s="21"/>
      <c r="C90" s="21"/>
      <c r="D90" s="21"/>
      <c r="E90" s="22"/>
      <c r="F90" s="22"/>
      <c r="G90" s="22"/>
    </row>
    <row r="91" spans="2:7" x14ac:dyDescent="0.2">
      <c r="B91" s="21"/>
      <c r="C91" s="21"/>
      <c r="D91" s="21"/>
      <c r="E91" s="22"/>
      <c r="F91" s="22"/>
      <c r="G91" s="22"/>
    </row>
    <row r="92" spans="2:7" x14ac:dyDescent="0.2">
      <c r="B92" s="21"/>
      <c r="C92" s="21"/>
      <c r="D92" s="21"/>
      <c r="E92" s="22"/>
      <c r="F92" s="22"/>
      <c r="G92" s="22"/>
    </row>
    <row r="93" spans="2:7" x14ac:dyDescent="0.2">
      <c r="B93" s="21"/>
      <c r="C93" s="21"/>
      <c r="D93" s="21"/>
      <c r="E93" s="22"/>
      <c r="F93" s="22"/>
      <c r="G93" s="22"/>
    </row>
    <row r="94" spans="2:7" x14ac:dyDescent="0.2">
      <c r="B94" s="21"/>
      <c r="C94" s="21"/>
      <c r="D94" s="21"/>
      <c r="E94" s="22"/>
      <c r="F94" s="22"/>
      <c r="G94" s="22"/>
    </row>
    <row r="95" spans="2:7" x14ac:dyDescent="0.2">
      <c r="B95" s="21"/>
      <c r="C95" s="21"/>
      <c r="D95" s="21"/>
      <c r="E95" s="22"/>
      <c r="F95" s="22"/>
      <c r="G95" s="22"/>
    </row>
    <row r="96" spans="2:7" x14ac:dyDescent="0.2">
      <c r="B96" s="21"/>
      <c r="C96" s="21"/>
      <c r="D96" s="21"/>
      <c r="E96" s="22"/>
      <c r="F96" s="22"/>
      <c r="G96" s="22"/>
    </row>
    <row r="97" spans="2:7" x14ac:dyDescent="0.2">
      <c r="B97" s="21"/>
      <c r="C97" s="21"/>
      <c r="D97" s="21"/>
      <c r="E97" s="22"/>
      <c r="F97" s="22"/>
      <c r="G97" s="22"/>
    </row>
    <row r="98" spans="2:7" x14ac:dyDescent="0.2">
      <c r="B98" s="21"/>
      <c r="C98" s="21"/>
      <c r="D98" s="21"/>
      <c r="E98" s="22"/>
      <c r="F98" s="22"/>
      <c r="G98" s="22"/>
    </row>
    <row r="99" spans="2:7" x14ac:dyDescent="0.2">
      <c r="B99" s="21"/>
      <c r="C99" s="21"/>
      <c r="D99" s="21"/>
      <c r="E99" s="22"/>
      <c r="F99" s="22"/>
      <c r="G99" s="22"/>
    </row>
    <row r="100" spans="2:7" x14ac:dyDescent="0.2">
      <c r="B100" s="21"/>
      <c r="C100" s="21"/>
      <c r="D100" s="21"/>
      <c r="E100" s="22"/>
      <c r="F100" s="22"/>
      <c r="G100" s="22"/>
    </row>
    <row r="101" spans="2:7" x14ac:dyDescent="0.2">
      <c r="B101" s="21"/>
      <c r="C101" s="21"/>
      <c r="D101" s="21"/>
      <c r="E101" s="22"/>
      <c r="F101" s="22"/>
      <c r="G101" s="22"/>
    </row>
    <row r="102" spans="2:7" x14ac:dyDescent="0.2">
      <c r="B102" s="21"/>
      <c r="C102" s="21"/>
      <c r="D102" s="21"/>
      <c r="E102" s="22"/>
      <c r="F102" s="22"/>
      <c r="G102" s="22"/>
    </row>
    <row r="103" spans="2:7" x14ac:dyDescent="0.2">
      <c r="B103" s="21"/>
      <c r="C103" s="21"/>
      <c r="D103" s="21"/>
      <c r="E103" s="22"/>
      <c r="F103" s="22"/>
      <c r="G103" s="22"/>
    </row>
    <row r="104" spans="2:7" x14ac:dyDescent="0.2">
      <c r="B104" s="21"/>
      <c r="C104" s="21"/>
      <c r="D104" s="21"/>
      <c r="E104" s="22"/>
      <c r="F104" s="22"/>
      <c r="G104" s="22"/>
    </row>
    <row r="105" spans="2:7" x14ac:dyDescent="0.2">
      <c r="B105" s="21"/>
      <c r="C105" s="21"/>
      <c r="D105" s="21"/>
      <c r="E105" s="22"/>
      <c r="F105" s="22"/>
      <c r="G105" s="22"/>
    </row>
    <row r="106" spans="2:7" x14ac:dyDescent="0.2">
      <c r="B106" s="21"/>
      <c r="C106" s="21"/>
      <c r="D106" s="21"/>
      <c r="E106" s="22"/>
      <c r="F106" s="22"/>
      <c r="G106" s="22"/>
    </row>
    <row r="107" spans="2:7" x14ac:dyDescent="0.2">
      <c r="B107" s="21"/>
      <c r="C107" s="21"/>
      <c r="D107" s="21"/>
      <c r="E107" s="22"/>
      <c r="F107" s="22"/>
      <c r="G107" s="22"/>
    </row>
    <row r="108" spans="2:7" x14ac:dyDescent="0.2">
      <c r="B108" s="21"/>
      <c r="C108" s="21"/>
      <c r="D108" s="21"/>
      <c r="E108" s="22"/>
      <c r="F108" s="22"/>
      <c r="G108" s="22"/>
    </row>
    <row r="109" spans="2:7" x14ac:dyDescent="0.2">
      <c r="B109" s="21"/>
      <c r="C109" s="21"/>
      <c r="D109" s="21"/>
      <c r="E109" s="22"/>
      <c r="F109" s="22"/>
      <c r="G109" s="22"/>
    </row>
    <row r="110" spans="2:7" x14ac:dyDescent="0.2">
      <c r="B110" s="21"/>
      <c r="C110" s="21"/>
      <c r="D110" s="21"/>
      <c r="E110" s="22"/>
      <c r="F110" s="22"/>
      <c r="G110" s="22"/>
    </row>
    <row r="111" spans="2:7" x14ac:dyDescent="0.2">
      <c r="B111" s="21"/>
      <c r="C111" s="21"/>
      <c r="D111" s="21"/>
      <c r="E111" s="22"/>
      <c r="F111" s="22"/>
      <c r="G111" s="22"/>
    </row>
    <row r="112" spans="2:7"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4">
    <mergeCell ref="C18:G18"/>
    <mergeCell ref="C20:G20"/>
    <mergeCell ref="C1:D1"/>
    <mergeCell ref="F1:G1"/>
  </mergeCells>
  <conditionalFormatting sqref="B23:G113">
    <cfRule type="expression" dxfId="0" priority="1">
      <formula>ISEVEN(SUMPRODUCT(--($B$23:$B23&lt;&gt;$B$22:$B22)))</formula>
    </cfRule>
  </conditionalFormatting>
  <dataValidations count="1">
    <dataValidation type="list" allowBlank="1" showInputMessage="1" showErrorMessage="1" sqref="B23:B103" xr:uid="{33EB990C-3C88-4940-AC37-D3528D3D02D9}">
      <formula1>growth_categories</formula1>
    </dataValidation>
  </dataValidations>
  <pageMargins left="0.7" right="0.7" top="0.75" bottom="0.75" header="0.3" footer="0.3"/>
  <pageSetup fitToHeight="0" orientation="portrait" r:id="rId1"/>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5CA1-E4EF-4351-AF8B-13255BF0001C}">
  <sheetPr>
    <tabColor theme="8"/>
  </sheetPr>
  <dimension ref="A1:F35"/>
  <sheetViews>
    <sheetView showGridLines="0" topLeftCell="A8" zoomScaleNormal="100" workbookViewId="0">
      <selection activeCell="B29" sqref="B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75"/>
      <c r="B1" s="75"/>
      <c r="C1" s="75"/>
      <c r="D1" s="76"/>
      <c r="E1" s="76"/>
      <c r="F1" s="75"/>
    </row>
    <row r="2" spans="1:6" ht="18" customHeight="1" x14ac:dyDescent="0.2">
      <c r="A2" s="75"/>
      <c r="B2" s="211" t="s">
        <v>411</v>
      </c>
      <c r="C2" s="212"/>
      <c r="D2" s="81" t="s">
        <v>399</v>
      </c>
      <c r="E2" s="82">
        <v>45758</v>
      </c>
      <c r="F2" s="75"/>
    </row>
    <row r="3" spans="1:6" ht="18" customHeight="1" x14ac:dyDescent="0.2">
      <c r="A3" s="75"/>
      <c r="B3" s="213"/>
      <c r="C3" s="214"/>
      <c r="D3" s="83" t="s">
        <v>398</v>
      </c>
      <c r="E3" s="84">
        <v>45747</v>
      </c>
      <c r="F3" s="75"/>
    </row>
    <row r="4" spans="1:6" x14ac:dyDescent="0.2">
      <c r="A4" s="75"/>
      <c r="B4" s="75"/>
      <c r="C4" s="75"/>
      <c r="D4" s="76"/>
      <c r="E4" s="76"/>
      <c r="F4" s="75"/>
    </row>
    <row r="5" spans="1:6" ht="15.75" x14ac:dyDescent="0.2">
      <c r="A5" s="75"/>
      <c r="B5" s="215" t="s">
        <v>396</v>
      </c>
      <c r="C5" s="215"/>
      <c r="D5" s="215"/>
      <c r="E5" s="76"/>
      <c r="F5" s="75"/>
    </row>
    <row r="6" spans="1:6" s="40" customFormat="1" x14ac:dyDescent="0.25">
      <c r="A6" s="77"/>
      <c r="B6" s="45" t="s">
        <v>56</v>
      </c>
      <c r="C6" s="37" t="s">
        <v>30</v>
      </c>
      <c r="D6" s="49" t="s">
        <v>31</v>
      </c>
      <c r="E6" s="78"/>
      <c r="F6" s="77"/>
    </row>
    <row r="7" spans="1:6" s="40" customFormat="1" x14ac:dyDescent="0.25">
      <c r="A7" s="77"/>
      <c r="B7" s="53">
        <v>1</v>
      </c>
      <c r="C7" s="42" t="s">
        <v>0</v>
      </c>
      <c r="D7" s="127">
        <v>2.31</v>
      </c>
      <c r="E7" s="78"/>
      <c r="F7" s="77"/>
    </row>
    <row r="8" spans="1:6" s="40" customFormat="1" x14ac:dyDescent="0.25">
      <c r="A8" s="77"/>
      <c r="B8" s="54">
        <v>2</v>
      </c>
      <c r="C8" s="43" t="s">
        <v>1</v>
      </c>
      <c r="D8" s="130">
        <v>2.08</v>
      </c>
      <c r="E8" s="78"/>
      <c r="F8" s="77"/>
    </row>
    <row r="9" spans="1:6" s="40" customFormat="1" x14ac:dyDescent="0.25">
      <c r="A9" s="77"/>
      <c r="B9" s="54">
        <v>3</v>
      </c>
      <c r="C9" s="43" t="s">
        <v>2</v>
      </c>
      <c r="D9" s="130">
        <v>1.98</v>
      </c>
      <c r="E9" s="78"/>
      <c r="F9" s="77"/>
    </row>
    <row r="10" spans="1:6" s="40" customFormat="1" x14ac:dyDescent="0.25">
      <c r="A10" s="77"/>
      <c r="B10" s="54">
        <v>4</v>
      </c>
      <c r="C10" s="43" t="s">
        <v>3</v>
      </c>
      <c r="D10" s="130">
        <v>1.9</v>
      </c>
      <c r="E10" s="78"/>
      <c r="F10" s="77"/>
    </row>
    <row r="11" spans="1:6" s="40" customFormat="1" x14ac:dyDescent="0.25">
      <c r="A11" s="77"/>
      <c r="B11" s="54">
        <v>5</v>
      </c>
      <c r="C11" s="43" t="s">
        <v>4</v>
      </c>
      <c r="D11" s="130">
        <v>1.78</v>
      </c>
      <c r="E11" s="78"/>
      <c r="F11" s="77"/>
    </row>
    <row r="12" spans="1:6" s="40" customFormat="1" x14ac:dyDescent="0.25">
      <c r="A12" s="77"/>
      <c r="B12" s="54">
        <v>6</v>
      </c>
      <c r="C12" s="43" t="s">
        <v>5</v>
      </c>
      <c r="D12" s="130">
        <v>1.78</v>
      </c>
      <c r="E12" s="78"/>
      <c r="F12" s="77"/>
    </row>
    <row r="13" spans="1:6" s="40" customFormat="1" x14ac:dyDescent="0.25">
      <c r="A13" s="77"/>
      <c r="B13" s="54">
        <v>7</v>
      </c>
      <c r="C13" s="43" t="s">
        <v>6</v>
      </c>
      <c r="D13" s="130">
        <v>1.77</v>
      </c>
      <c r="E13" s="78"/>
      <c r="F13" s="77"/>
    </row>
    <row r="14" spans="1:6" s="40" customFormat="1" x14ac:dyDescent="0.25">
      <c r="A14" s="77"/>
      <c r="B14" s="54">
        <v>8</v>
      </c>
      <c r="C14" s="43" t="s">
        <v>7</v>
      </c>
      <c r="D14" s="130">
        <v>1.74</v>
      </c>
      <c r="E14" s="78"/>
      <c r="F14" s="77"/>
    </row>
    <row r="15" spans="1:6" s="40" customFormat="1" x14ac:dyDescent="0.25">
      <c r="A15" s="77"/>
      <c r="B15" s="54">
        <v>9</v>
      </c>
      <c r="C15" s="43" t="s">
        <v>8</v>
      </c>
      <c r="D15" s="130">
        <v>1.72</v>
      </c>
      <c r="E15" s="78"/>
      <c r="F15" s="77"/>
    </row>
    <row r="16" spans="1:6" s="40" customFormat="1" x14ac:dyDescent="0.25">
      <c r="A16" s="77"/>
      <c r="B16" s="55">
        <v>10</v>
      </c>
      <c r="C16" s="44" t="s">
        <v>9</v>
      </c>
      <c r="D16" s="132">
        <v>1.56</v>
      </c>
      <c r="E16" s="78"/>
      <c r="F16" s="77"/>
    </row>
    <row r="17" spans="1:6" s="40" customFormat="1" x14ac:dyDescent="0.25">
      <c r="A17" s="77"/>
      <c r="B17" s="77"/>
      <c r="C17" s="77"/>
      <c r="D17" s="78"/>
      <c r="E17" s="78"/>
      <c r="F17" s="77"/>
    </row>
    <row r="18" spans="1:6" s="40" customFormat="1" ht="15.75" x14ac:dyDescent="0.25">
      <c r="A18" s="77"/>
      <c r="B18" s="216" t="s">
        <v>394</v>
      </c>
      <c r="C18" s="216"/>
      <c r="D18" s="216"/>
      <c r="E18" s="78"/>
      <c r="F18" s="77"/>
    </row>
    <row r="19" spans="1:6" s="40" customFormat="1" x14ac:dyDescent="0.25">
      <c r="A19" s="77"/>
      <c r="B19" s="45" t="s">
        <v>53</v>
      </c>
      <c r="C19" s="49" t="s">
        <v>54</v>
      </c>
      <c r="D19" s="49" t="s">
        <v>31</v>
      </c>
      <c r="E19" s="78"/>
      <c r="F19" s="77"/>
    </row>
    <row r="20" spans="1:6" s="40" customFormat="1" x14ac:dyDescent="0.25">
      <c r="A20" s="77"/>
      <c r="B20" s="46" t="s">
        <v>36</v>
      </c>
      <c r="C20" s="50"/>
      <c r="D20" s="50"/>
      <c r="E20" s="78"/>
      <c r="F20" s="77"/>
    </row>
    <row r="21" spans="1:6" s="40" customFormat="1" x14ac:dyDescent="0.25">
      <c r="A21" s="77"/>
      <c r="B21" s="47" t="s">
        <v>38</v>
      </c>
      <c r="C21" s="51"/>
      <c r="D21" s="51"/>
      <c r="E21" s="78"/>
      <c r="F21" s="77"/>
    </row>
    <row r="22" spans="1:6" s="40" customFormat="1" x14ac:dyDescent="0.25">
      <c r="A22" s="77"/>
      <c r="B22" s="47" t="s">
        <v>35</v>
      </c>
      <c r="C22" s="51"/>
      <c r="D22" s="51"/>
      <c r="E22" s="78"/>
      <c r="F22" s="77"/>
    </row>
    <row r="23" spans="1:6" s="40" customFormat="1" x14ac:dyDescent="0.25">
      <c r="A23" s="77"/>
      <c r="B23" s="47" t="s">
        <v>37</v>
      </c>
      <c r="C23" s="51"/>
      <c r="D23" s="51"/>
      <c r="E23" s="78"/>
      <c r="F23" s="77"/>
    </row>
    <row r="24" spans="1:6" s="40" customFormat="1" x14ac:dyDescent="0.25">
      <c r="A24" s="77"/>
      <c r="B24" s="48" t="s">
        <v>34</v>
      </c>
      <c r="C24" s="52"/>
      <c r="D24" s="52"/>
      <c r="E24" s="78"/>
      <c r="F24" s="77"/>
    </row>
    <row r="25" spans="1:6" s="40" customFormat="1" x14ac:dyDescent="0.25">
      <c r="A25" s="77"/>
      <c r="B25" s="77" t="s">
        <v>55</v>
      </c>
      <c r="C25" s="79">
        <f>SUM(C20:C24)</f>
        <v>0</v>
      </c>
      <c r="D25" s="80">
        <f>SUM(D20:D24)</f>
        <v>0</v>
      </c>
      <c r="E25" s="78"/>
      <c r="F25" s="77"/>
    </row>
    <row r="26" spans="1:6" s="40" customFormat="1" x14ac:dyDescent="0.25">
      <c r="A26" s="77"/>
      <c r="B26" s="77"/>
      <c r="C26" s="77"/>
      <c r="D26" s="78"/>
      <c r="E26" s="78"/>
      <c r="F26" s="77"/>
    </row>
    <row r="27" spans="1:6" s="40" customFormat="1" ht="15.75" x14ac:dyDescent="0.25">
      <c r="A27" s="77"/>
      <c r="B27" s="216" t="s">
        <v>395</v>
      </c>
      <c r="C27" s="216"/>
      <c r="D27" s="216"/>
      <c r="E27" s="216"/>
      <c r="F27" s="77"/>
    </row>
    <row r="28" spans="1:6" s="40" customFormat="1" x14ac:dyDescent="0.25">
      <c r="A28" s="77"/>
      <c r="B28" s="45" t="s">
        <v>41</v>
      </c>
      <c r="C28" s="49" t="s">
        <v>42</v>
      </c>
      <c r="D28" s="49" t="s">
        <v>43</v>
      </c>
      <c r="E28" s="49" t="s">
        <v>44</v>
      </c>
      <c r="F28" s="77"/>
    </row>
    <row r="29" spans="1:6" s="40" customFormat="1" x14ac:dyDescent="0.25">
      <c r="A29" s="77"/>
      <c r="B29" s="46" t="s">
        <v>441</v>
      </c>
      <c r="C29" s="50">
        <v>100</v>
      </c>
      <c r="D29" s="50">
        <v>100</v>
      </c>
      <c r="E29" s="50">
        <v>0</v>
      </c>
      <c r="F29" s="77"/>
    </row>
    <row r="30" spans="1:6" s="40" customFormat="1" x14ac:dyDescent="0.25">
      <c r="A30" s="77"/>
      <c r="B30" s="47" t="s">
        <v>45</v>
      </c>
      <c r="C30" s="51">
        <v>2.7</v>
      </c>
      <c r="D30" s="51">
        <v>3.01</v>
      </c>
      <c r="E30" s="51">
        <v>-0.31</v>
      </c>
      <c r="F30" s="77"/>
    </row>
    <row r="31" spans="1:6" s="40" customFormat="1" x14ac:dyDescent="0.25">
      <c r="A31" s="77"/>
      <c r="B31" s="47" t="s">
        <v>46</v>
      </c>
      <c r="C31" s="51">
        <v>12.54</v>
      </c>
      <c r="D31" s="51">
        <v>45.97</v>
      </c>
      <c r="E31" s="51">
        <v>-53.43</v>
      </c>
      <c r="F31" s="77"/>
    </row>
    <row r="32" spans="1:6" s="40" customFormat="1" x14ac:dyDescent="0.25">
      <c r="A32" s="77"/>
      <c r="B32" s="47" t="s">
        <v>47</v>
      </c>
      <c r="C32" s="51">
        <v>8.84</v>
      </c>
      <c r="D32" s="51">
        <v>12.47</v>
      </c>
      <c r="E32" s="51">
        <v>-3.63</v>
      </c>
      <c r="F32" s="77"/>
    </row>
    <row r="33" spans="1:6" s="40" customFormat="1" x14ac:dyDescent="0.25">
      <c r="A33" s="77"/>
      <c r="B33" s="47" t="s">
        <v>51</v>
      </c>
      <c r="C33" s="51">
        <v>12.41</v>
      </c>
      <c r="D33" s="51">
        <v>0.31</v>
      </c>
      <c r="E33" s="51">
        <v>12.1</v>
      </c>
      <c r="F33" s="77"/>
    </row>
    <row r="34" spans="1:6" s="40" customFormat="1" x14ac:dyDescent="0.25">
      <c r="A34" s="77"/>
      <c r="B34" s="47" t="s">
        <v>440</v>
      </c>
      <c r="C34" s="51">
        <v>5.89</v>
      </c>
      <c r="D34" s="51">
        <v>0.84</v>
      </c>
      <c r="E34" s="51">
        <v>5.05</v>
      </c>
      <c r="F34" s="77"/>
    </row>
    <row r="35" spans="1:6" x14ac:dyDescent="0.2">
      <c r="A35" s="75"/>
      <c r="B35" s="75"/>
      <c r="C35" s="75"/>
      <c r="D35" s="76"/>
      <c r="E35" s="76"/>
      <c r="F35" s="75"/>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279F-82BB-49D7-A7C3-8107AFDF7201}">
  <sheetPr>
    <tabColor theme="1"/>
  </sheetPr>
  <dimension ref="A1:E21"/>
  <sheetViews>
    <sheetView showGridLines="0" topLeftCell="A6" zoomScaleNormal="100" workbookViewId="0">
      <selection activeCell="D17" sqref="D17"/>
    </sheetView>
  </sheetViews>
  <sheetFormatPr defaultColWidth="9.140625" defaultRowHeight="12.75" x14ac:dyDescent="0.2"/>
  <cols>
    <col min="1" max="1" width="3.85546875" style="2" customWidth="1"/>
    <col min="2" max="2" width="20.140625" style="2" customWidth="1"/>
    <col min="3" max="3" width="31.5703125" style="2" bestFit="1" customWidth="1"/>
    <col min="4" max="4" width="129" style="2" customWidth="1"/>
    <col min="5" max="16384" width="9.140625" style="2"/>
  </cols>
  <sheetData>
    <row r="1" spans="1:5" x14ac:dyDescent="0.2">
      <c r="A1" s="149"/>
      <c r="B1" s="149"/>
      <c r="C1" s="149"/>
      <c r="D1" s="149"/>
      <c r="E1" s="149"/>
    </row>
    <row r="2" spans="1:5" ht="15.75" customHeight="1" x14ac:dyDescent="0.2">
      <c r="A2" s="149"/>
      <c r="B2" s="153" t="s">
        <v>399</v>
      </c>
      <c r="C2" s="154">
        <v>45758</v>
      </c>
      <c r="D2" s="149"/>
      <c r="E2" s="149"/>
    </row>
    <row r="3" spans="1:5" ht="16.5" customHeight="1" x14ac:dyDescent="0.2">
      <c r="A3" s="149"/>
      <c r="B3" s="153" t="s">
        <v>398</v>
      </c>
      <c r="C3" s="154">
        <v>45747</v>
      </c>
      <c r="D3" s="149"/>
      <c r="E3" s="149"/>
    </row>
    <row r="4" spans="1:5" x14ac:dyDescent="0.2">
      <c r="A4" s="149"/>
      <c r="B4" s="149"/>
      <c r="C4" s="149"/>
      <c r="D4" s="149"/>
      <c r="E4" s="149"/>
    </row>
    <row r="5" spans="1:5" ht="18.75" customHeight="1" x14ac:dyDescent="0.2">
      <c r="A5" s="149"/>
      <c r="B5" s="217" t="s">
        <v>421</v>
      </c>
      <c r="C5" s="217"/>
      <c r="D5" s="149"/>
      <c r="E5" s="149"/>
    </row>
    <row r="6" spans="1:5" ht="15" x14ac:dyDescent="0.2">
      <c r="A6" s="149"/>
      <c r="B6" s="165" t="s">
        <v>57</v>
      </c>
      <c r="C6" s="165" t="s">
        <v>58</v>
      </c>
      <c r="D6" s="149"/>
      <c r="E6" s="149"/>
    </row>
    <row r="7" spans="1:5" s="33" customFormat="1" x14ac:dyDescent="0.2">
      <c r="A7" s="150"/>
      <c r="B7" s="167" t="s">
        <v>59</v>
      </c>
      <c r="C7" s="168">
        <v>45747</v>
      </c>
      <c r="D7" s="149"/>
      <c r="E7" s="150"/>
    </row>
    <row r="8" spans="1:5" s="33" customFormat="1" x14ac:dyDescent="0.25">
      <c r="A8" s="150"/>
      <c r="B8" s="167" t="s">
        <v>42</v>
      </c>
      <c r="C8" s="169" t="s">
        <v>420</v>
      </c>
      <c r="D8" s="150"/>
      <c r="E8" s="150"/>
    </row>
    <row r="9" spans="1:5" s="33" customFormat="1" x14ac:dyDescent="0.25">
      <c r="A9" s="150"/>
      <c r="B9" s="167" t="s">
        <v>32</v>
      </c>
      <c r="C9" s="181" t="s">
        <v>442</v>
      </c>
      <c r="D9" s="150"/>
      <c r="E9" s="150"/>
    </row>
    <row r="10" spans="1:5" s="33" customFormat="1" x14ac:dyDescent="0.25">
      <c r="A10" s="150"/>
      <c r="B10" s="167" t="s">
        <v>60</v>
      </c>
      <c r="C10" s="169" t="s">
        <v>61</v>
      </c>
      <c r="D10" s="150"/>
      <c r="E10" s="150"/>
    </row>
    <row r="11" spans="1:5" s="33" customFormat="1" x14ac:dyDescent="0.25">
      <c r="A11" s="150"/>
      <c r="B11" s="167" t="s">
        <v>43</v>
      </c>
      <c r="C11" s="169" t="s">
        <v>442</v>
      </c>
      <c r="D11" s="150"/>
      <c r="E11" s="150"/>
    </row>
    <row r="12" spans="1:5" x14ac:dyDescent="0.2">
      <c r="A12" s="149"/>
      <c r="B12" s="149"/>
      <c r="C12" s="149"/>
      <c r="D12" s="149"/>
      <c r="E12" s="149"/>
    </row>
    <row r="13" spans="1:5" ht="18.75" x14ac:dyDescent="0.2">
      <c r="A13" s="149"/>
      <c r="B13" s="149"/>
      <c r="C13" s="149"/>
      <c r="D13" s="166" t="s">
        <v>422</v>
      </c>
      <c r="E13" s="149"/>
    </row>
    <row r="14" spans="1:5" ht="15" x14ac:dyDescent="0.2">
      <c r="A14" s="149"/>
      <c r="B14" s="149"/>
      <c r="C14" s="149"/>
      <c r="D14" s="149"/>
      <c r="E14" s="151"/>
    </row>
    <row r="15" spans="1:5" ht="15" x14ac:dyDescent="0.2">
      <c r="A15" s="149"/>
      <c r="B15" s="149"/>
      <c r="C15" s="182" t="s">
        <v>443</v>
      </c>
      <c r="D15" s="182" t="s">
        <v>444</v>
      </c>
      <c r="E15" s="151"/>
    </row>
    <row r="16" spans="1:5" ht="78.75" x14ac:dyDescent="0.2">
      <c r="A16" s="149"/>
      <c r="B16" s="152"/>
      <c r="C16" s="170" t="s">
        <v>428</v>
      </c>
      <c r="D16" s="171" t="s">
        <v>431</v>
      </c>
      <c r="E16" s="149"/>
    </row>
    <row r="17" spans="1:5" ht="63" x14ac:dyDescent="0.2">
      <c r="A17" s="149"/>
      <c r="B17" s="152"/>
      <c r="C17" s="170" t="s">
        <v>429</v>
      </c>
      <c r="D17" s="171" t="s">
        <v>432</v>
      </c>
      <c r="E17" s="149"/>
    </row>
    <row r="18" spans="1:5" ht="63" x14ac:dyDescent="0.2">
      <c r="A18" s="149"/>
      <c r="B18" s="152"/>
      <c r="C18" s="170" t="s">
        <v>430</v>
      </c>
      <c r="D18" s="171" t="s">
        <v>433</v>
      </c>
      <c r="E18" s="149"/>
    </row>
    <row r="19" spans="1:5" ht="12.75" customHeight="1" x14ac:dyDescent="0.2">
      <c r="B19" s="63"/>
      <c r="C19" s="63"/>
      <c r="D19" s="63"/>
    </row>
    <row r="20" spans="1:5" ht="12.75" customHeight="1" x14ac:dyDescent="0.2">
      <c r="B20" s="63"/>
      <c r="C20" s="63"/>
      <c r="D20" s="63"/>
    </row>
    <row r="21" spans="1:5" ht="13.5" customHeight="1" x14ac:dyDescent="0.2">
      <c r="B21" s="63"/>
      <c r="C21" s="63"/>
      <c r="D21" s="63"/>
    </row>
  </sheetData>
  <sheetProtection selectLockedCells="1"/>
  <mergeCells count="1">
    <mergeCell ref="B5:C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CE3A-38AC-442D-A02F-4ED81410B0A3}">
  <sheetPr>
    <tabColor theme="3" tint="0.499984740745262"/>
  </sheetPr>
  <dimension ref="A1:L60"/>
  <sheetViews>
    <sheetView showGridLines="0" topLeftCell="A6" zoomScaleNormal="100" workbookViewId="0">
      <selection activeCell="C12" sqref="C12"/>
    </sheetView>
  </sheetViews>
  <sheetFormatPr defaultColWidth="9.140625" defaultRowHeight="12.75" x14ac:dyDescent="0.2"/>
  <cols>
    <col min="1" max="1" width="3.85546875" style="2" customWidth="1"/>
    <col min="2" max="2" width="26.140625" style="2" bestFit="1" customWidth="1"/>
    <col min="3" max="7" width="24.140625" style="2" customWidth="1"/>
    <col min="8" max="16384" width="9.140625" style="2"/>
  </cols>
  <sheetData>
    <row r="1" spans="1:12" x14ac:dyDescent="0.2">
      <c r="A1" s="155"/>
      <c r="B1" s="155"/>
      <c r="C1" s="155"/>
      <c r="D1" s="155"/>
      <c r="E1" s="155"/>
      <c r="F1" s="155"/>
      <c r="G1" s="155"/>
      <c r="H1" s="155"/>
      <c r="I1" s="155"/>
      <c r="J1" s="155"/>
      <c r="K1" s="155"/>
      <c r="L1" s="155"/>
    </row>
    <row r="2" spans="1:12" ht="15.75" customHeight="1" x14ac:dyDescent="0.2">
      <c r="A2" s="155"/>
      <c r="B2" s="40" t="s">
        <v>399</v>
      </c>
      <c r="C2" s="148">
        <v>45758</v>
      </c>
      <c r="D2" s="155"/>
      <c r="E2" s="155"/>
      <c r="F2" s="155"/>
      <c r="G2" s="155"/>
      <c r="H2" s="155"/>
      <c r="I2" s="155"/>
      <c r="J2" s="155"/>
      <c r="K2" s="155"/>
      <c r="L2" s="155"/>
    </row>
    <row r="3" spans="1:12" ht="16.5" customHeight="1" x14ac:dyDescent="0.2">
      <c r="A3" s="155"/>
      <c r="B3" s="40" t="s">
        <v>398</v>
      </c>
      <c r="C3" s="148">
        <v>45747</v>
      </c>
      <c r="D3" s="155"/>
      <c r="E3" s="155"/>
      <c r="F3" s="155"/>
      <c r="G3" s="155"/>
      <c r="H3" s="155"/>
      <c r="I3" s="155"/>
      <c r="J3" s="155"/>
      <c r="K3" s="155"/>
      <c r="L3" s="155"/>
    </row>
    <row r="4" spans="1:12" x14ac:dyDescent="0.2">
      <c r="A4" s="155"/>
      <c r="B4" s="155"/>
      <c r="C4" s="155"/>
      <c r="D4" s="155"/>
      <c r="E4" s="155"/>
      <c r="F4" s="155"/>
      <c r="G4" s="155"/>
      <c r="H4" s="155"/>
      <c r="I4" s="155"/>
      <c r="J4" s="155"/>
      <c r="K4" s="155"/>
      <c r="L4" s="155"/>
    </row>
    <row r="5" spans="1:12" ht="18.75" customHeight="1" x14ac:dyDescent="0.2">
      <c r="A5" s="155"/>
      <c r="B5" s="218" t="s">
        <v>424</v>
      </c>
      <c r="C5" s="218"/>
      <c r="D5" s="155"/>
      <c r="E5" s="155"/>
      <c r="F5" s="155"/>
      <c r="G5" s="155"/>
      <c r="H5" s="155"/>
      <c r="I5" s="155"/>
      <c r="J5" s="155"/>
      <c r="K5" s="155"/>
      <c r="L5" s="155"/>
    </row>
    <row r="6" spans="1:12" ht="15" x14ac:dyDescent="0.2">
      <c r="A6" s="155"/>
      <c r="B6" s="160" t="s">
        <v>57</v>
      </c>
      <c r="C6" s="160" t="s">
        <v>58</v>
      </c>
      <c r="D6" s="155"/>
      <c r="E6" s="155"/>
      <c r="F6" s="155"/>
      <c r="G6" s="155"/>
      <c r="H6" s="155"/>
      <c r="I6" s="155"/>
      <c r="J6" s="155"/>
      <c r="K6" s="155"/>
      <c r="L6" s="155"/>
    </row>
    <row r="7" spans="1:12" s="33" customFormat="1" x14ac:dyDescent="0.25">
      <c r="A7" s="156"/>
      <c r="B7" s="107" t="s">
        <v>59</v>
      </c>
      <c r="C7" s="108">
        <v>45747</v>
      </c>
      <c r="D7" s="156"/>
      <c r="E7" s="156"/>
      <c r="F7" s="156"/>
      <c r="G7" s="156"/>
      <c r="H7" s="156"/>
      <c r="I7" s="156"/>
      <c r="J7" s="156"/>
      <c r="K7" s="156"/>
      <c r="L7" s="156"/>
    </row>
    <row r="8" spans="1:12" s="33" customFormat="1" x14ac:dyDescent="0.25">
      <c r="A8" s="156"/>
      <c r="B8" s="107" t="s">
        <v>42</v>
      </c>
      <c r="C8" s="109" t="s">
        <v>406</v>
      </c>
      <c r="D8" s="156"/>
      <c r="E8" s="156"/>
      <c r="F8" s="156"/>
      <c r="G8" s="156"/>
      <c r="H8" s="156"/>
      <c r="I8" s="156"/>
      <c r="J8" s="156"/>
      <c r="K8" s="156"/>
      <c r="L8" s="156"/>
    </row>
    <row r="9" spans="1:12" s="33" customFormat="1" x14ac:dyDescent="0.25">
      <c r="A9" s="156"/>
      <c r="B9" s="107" t="s">
        <v>32</v>
      </c>
      <c r="C9" s="109" t="s">
        <v>442</v>
      </c>
      <c r="D9" s="156"/>
      <c r="E9" s="156"/>
      <c r="F9" s="156"/>
      <c r="G9" s="156"/>
      <c r="H9" s="156"/>
      <c r="I9" s="156"/>
      <c r="J9" s="156"/>
      <c r="K9" s="156"/>
      <c r="L9" s="156"/>
    </row>
    <row r="10" spans="1:12" s="33" customFormat="1" x14ac:dyDescent="0.25">
      <c r="A10" s="156"/>
      <c r="B10" s="107" t="s">
        <v>60</v>
      </c>
      <c r="C10" s="109" t="s">
        <v>61</v>
      </c>
      <c r="D10" s="156"/>
      <c r="E10" s="156"/>
      <c r="F10" s="156"/>
      <c r="G10" s="156"/>
      <c r="H10" s="156"/>
      <c r="I10" s="156"/>
      <c r="J10" s="156"/>
      <c r="K10" s="156"/>
      <c r="L10" s="156"/>
    </row>
    <row r="11" spans="1:12" s="33" customFormat="1" x14ac:dyDescent="0.25">
      <c r="A11" s="156"/>
      <c r="B11" s="107" t="s">
        <v>43</v>
      </c>
      <c r="C11" s="109" t="s">
        <v>442</v>
      </c>
      <c r="D11" s="156"/>
      <c r="E11" s="156"/>
      <c r="F11" s="156"/>
      <c r="G11" s="156"/>
      <c r="H11" s="156"/>
      <c r="I11" s="156"/>
      <c r="J11" s="156"/>
      <c r="K11" s="156"/>
      <c r="L11" s="156"/>
    </row>
    <row r="12" spans="1:12" x14ac:dyDescent="0.2">
      <c r="A12" s="155"/>
      <c r="B12" s="155"/>
      <c r="C12" s="155"/>
      <c r="D12" s="155"/>
      <c r="E12" s="155"/>
      <c r="F12" s="155"/>
      <c r="G12" s="155"/>
      <c r="H12" s="155"/>
      <c r="I12" s="155"/>
      <c r="J12" s="155"/>
      <c r="K12" s="155"/>
      <c r="L12" s="155"/>
    </row>
    <row r="13" spans="1:12" x14ac:dyDescent="0.2">
      <c r="A13" s="155"/>
      <c r="B13" s="155"/>
      <c r="C13" s="155"/>
      <c r="D13" s="155"/>
      <c r="E13" s="155"/>
      <c r="F13" s="155"/>
      <c r="G13" s="155"/>
      <c r="H13" s="155"/>
      <c r="I13" s="155"/>
      <c r="J13" s="155"/>
      <c r="K13" s="155"/>
      <c r="L13" s="155"/>
    </row>
    <row r="14" spans="1:12" ht="18.75" customHeight="1" x14ac:dyDescent="0.2">
      <c r="A14" s="155"/>
      <c r="B14" s="155"/>
      <c r="C14" s="155"/>
      <c r="D14" s="220" t="s">
        <v>423</v>
      </c>
      <c r="E14" s="220"/>
      <c r="F14" s="220"/>
      <c r="G14" s="220"/>
      <c r="H14" s="220"/>
      <c r="I14" s="220"/>
      <c r="J14" s="220"/>
      <c r="K14" s="220"/>
      <c r="L14" s="155"/>
    </row>
    <row r="15" spans="1:12" ht="83.25" customHeight="1" x14ac:dyDescent="0.2">
      <c r="A15" s="155"/>
      <c r="B15" s="157"/>
      <c r="C15" s="157"/>
      <c r="D15" s="219" t="s">
        <v>434</v>
      </c>
      <c r="E15" s="219"/>
      <c r="F15" s="219"/>
      <c r="G15" s="219"/>
      <c r="H15" s="219"/>
      <c r="I15" s="219"/>
      <c r="J15" s="219"/>
      <c r="K15" s="219"/>
      <c r="L15" s="155"/>
    </row>
    <row r="16" spans="1:12" ht="12.75" customHeight="1" x14ac:dyDescent="0.2">
      <c r="A16" s="155"/>
      <c r="B16" s="158"/>
      <c r="C16" s="158"/>
      <c r="D16" s="159"/>
      <c r="E16" s="159"/>
      <c r="F16" s="159"/>
      <c r="G16" s="159"/>
      <c r="H16" s="159"/>
      <c r="I16" s="159"/>
      <c r="J16" s="159"/>
      <c r="K16" s="159"/>
      <c r="L16" s="155"/>
    </row>
    <row r="17" spans="1:12" ht="12.75" customHeight="1" x14ac:dyDescent="0.2">
      <c r="A17" s="155"/>
      <c r="B17" s="158"/>
      <c r="C17" s="158"/>
      <c r="D17" s="158"/>
      <c r="E17" s="155"/>
      <c r="F17" s="155"/>
      <c r="G17" s="155"/>
      <c r="H17" s="155"/>
      <c r="I17" s="155"/>
      <c r="J17" s="155"/>
      <c r="K17" s="155"/>
      <c r="L17" s="155"/>
    </row>
    <row r="18" spans="1:12" ht="12.75" customHeight="1" x14ac:dyDescent="0.2">
      <c r="A18" s="155"/>
      <c r="B18" s="161" t="s">
        <v>355</v>
      </c>
      <c r="C18" s="161" t="s">
        <v>356</v>
      </c>
      <c r="D18" s="161" t="s">
        <v>123</v>
      </c>
      <c r="E18" s="161" t="s">
        <v>357</v>
      </c>
      <c r="F18" s="161" t="s">
        <v>358</v>
      </c>
      <c r="G18" s="161" t="s">
        <v>359</v>
      </c>
      <c r="H18" s="155"/>
      <c r="I18" s="155"/>
      <c r="J18" s="155"/>
      <c r="K18" s="155"/>
      <c r="L18" s="155"/>
    </row>
    <row r="19" spans="1:12" ht="12.75" customHeight="1" x14ac:dyDescent="0.2">
      <c r="A19" s="155"/>
      <c r="B19" s="21" t="s">
        <v>360</v>
      </c>
      <c r="C19" s="21" t="s">
        <v>361</v>
      </c>
      <c r="D19" s="21" t="s">
        <v>362</v>
      </c>
      <c r="E19" s="21" t="s">
        <v>363</v>
      </c>
      <c r="F19" s="21" t="s">
        <v>148</v>
      </c>
      <c r="G19" s="162">
        <v>0.1065</v>
      </c>
      <c r="H19" s="155"/>
      <c r="I19" s="155"/>
      <c r="J19" s="155"/>
      <c r="K19" s="155"/>
      <c r="L19" s="155"/>
    </row>
    <row r="20" spans="1:12" ht="12.75" customHeight="1" x14ac:dyDescent="0.2">
      <c r="A20" s="155"/>
      <c r="B20" s="21" t="s">
        <v>364</v>
      </c>
      <c r="C20" s="21" t="s">
        <v>365</v>
      </c>
      <c r="D20" s="21" t="s">
        <v>366</v>
      </c>
      <c r="E20" s="21" t="s">
        <v>367</v>
      </c>
      <c r="F20" s="21" t="s">
        <v>368</v>
      </c>
      <c r="G20" s="162">
        <v>9.5000000000000001E-2</v>
      </c>
      <c r="H20" s="155"/>
      <c r="I20" s="155"/>
      <c r="J20" s="155"/>
      <c r="K20" s="155"/>
      <c r="L20" s="155"/>
    </row>
    <row r="21" spans="1:12" ht="13.5" customHeight="1" x14ac:dyDescent="0.2">
      <c r="A21" s="155"/>
      <c r="B21" s="21" t="s">
        <v>369</v>
      </c>
      <c r="C21" s="21" t="s">
        <v>361</v>
      </c>
      <c r="D21" s="21" t="s">
        <v>370</v>
      </c>
      <c r="E21" s="21" t="s">
        <v>371</v>
      </c>
      <c r="F21" s="21" t="s">
        <v>372</v>
      </c>
      <c r="G21" s="162">
        <v>0.1105</v>
      </c>
      <c r="H21" s="155"/>
      <c r="I21" s="155"/>
      <c r="J21" s="155"/>
      <c r="K21" s="155"/>
      <c r="L21" s="155"/>
    </row>
    <row r="22" spans="1:12" x14ac:dyDescent="0.2">
      <c r="A22" s="155"/>
      <c r="B22" s="21" t="s">
        <v>373</v>
      </c>
      <c r="C22" s="21" t="s">
        <v>365</v>
      </c>
      <c r="D22" s="21" t="s">
        <v>374</v>
      </c>
      <c r="E22" s="21" t="s">
        <v>375</v>
      </c>
      <c r="F22" s="21" t="s">
        <v>228</v>
      </c>
      <c r="G22" s="162">
        <v>9.7500000000000003E-2</v>
      </c>
      <c r="H22" s="155"/>
      <c r="I22" s="155"/>
      <c r="J22" s="155"/>
      <c r="K22" s="155"/>
      <c r="L22" s="155"/>
    </row>
    <row r="23" spans="1:12" x14ac:dyDescent="0.2">
      <c r="A23" s="155"/>
      <c r="B23" s="21" t="s">
        <v>376</v>
      </c>
      <c r="C23" s="21" t="s">
        <v>377</v>
      </c>
      <c r="D23" s="21" t="s">
        <v>378</v>
      </c>
      <c r="E23" s="21" t="s">
        <v>379</v>
      </c>
      <c r="F23" s="21" t="s">
        <v>380</v>
      </c>
      <c r="G23" s="162">
        <v>8.2000000000000003E-2</v>
      </c>
      <c r="H23" s="155"/>
      <c r="I23" s="155"/>
      <c r="J23" s="155"/>
      <c r="K23" s="155"/>
      <c r="L23" s="155"/>
    </row>
    <row r="24" spans="1:12" x14ac:dyDescent="0.2">
      <c r="A24" s="155"/>
      <c r="B24" s="21" t="s">
        <v>381</v>
      </c>
      <c r="C24" s="21" t="s">
        <v>361</v>
      </c>
      <c r="D24" s="21" t="s">
        <v>382</v>
      </c>
      <c r="E24" s="21" t="s">
        <v>383</v>
      </c>
      <c r="F24" s="21" t="s">
        <v>368</v>
      </c>
      <c r="G24" s="162">
        <v>7.4999999999999997E-2</v>
      </c>
      <c r="H24" s="155"/>
      <c r="I24" s="155"/>
      <c r="J24" s="155"/>
      <c r="K24" s="155"/>
      <c r="L24" s="155"/>
    </row>
    <row r="25" spans="1:12" x14ac:dyDescent="0.2">
      <c r="A25" s="155"/>
      <c r="B25" s="21" t="s">
        <v>384</v>
      </c>
      <c r="C25" s="21" t="s">
        <v>385</v>
      </c>
      <c r="D25" s="21" t="s">
        <v>386</v>
      </c>
      <c r="E25" s="21" t="s">
        <v>387</v>
      </c>
      <c r="F25" s="21" t="s">
        <v>214</v>
      </c>
      <c r="G25" s="162">
        <v>0.1188</v>
      </c>
      <c r="H25" s="155"/>
      <c r="I25" s="155"/>
      <c r="J25" s="155"/>
      <c r="K25" s="155"/>
      <c r="L25" s="155"/>
    </row>
    <row r="26" spans="1:12" x14ac:dyDescent="0.2">
      <c r="A26" s="155"/>
      <c r="B26" s="21" t="s">
        <v>384</v>
      </c>
      <c r="C26" s="21" t="s">
        <v>388</v>
      </c>
      <c r="D26" s="21" t="s">
        <v>386</v>
      </c>
      <c r="E26" s="21" t="s">
        <v>387</v>
      </c>
      <c r="F26" s="21" t="s">
        <v>214</v>
      </c>
      <c r="G26" s="162">
        <v>7.0099999999999996E-2</v>
      </c>
      <c r="H26" s="155"/>
      <c r="I26" s="155"/>
      <c r="J26" s="155"/>
      <c r="K26" s="155"/>
      <c r="L26" s="155"/>
    </row>
    <row r="27" spans="1:12" x14ac:dyDescent="0.2">
      <c r="A27" s="155"/>
      <c r="B27" s="21" t="s">
        <v>389</v>
      </c>
      <c r="C27" s="21" t="s">
        <v>361</v>
      </c>
      <c r="D27" s="21" t="s">
        <v>390</v>
      </c>
      <c r="E27" s="21" t="s">
        <v>391</v>
      </c>
      <c r="F27" s="21" t="s">
        <v>204</v>
      </c>
      <c r="G27" s="162">
        <v>0.112</v>
      </c>
      <c r="H27" s="155"/>
      <c r="I27" s="155"/>
      <c r="J27" s="155"/>
      <c r="K27" s="155"/>
      <c r="L27" s="155"/>
    </row>
    <row r="28" spans="1:12" x14ac:dyDescent="0.2">
      <c r="A28" s="155"/>
      <c r="B28" s="21" t="s">
        <v>392</v>
      </c>
      <c r="C28" s="21" t="s">
        <v>388</v>
      </c>
      <c r="D28" s="21" t="s">
        <v>393</v>
      </c>
      <c r="E28" s="21" t="s">
        <v>17</v>
      </c>
      <c r="F28" s="21" t="s">
        <v>372</v>
      </c>
      <c r="G28" s="162">
        <v>9.2499999999999999E-2</v>
      </c>
      <c r="H28" s="155"/>
      <c r="I28" s="155"/>
      <c r="J28" s="155"/>
      <c r="K28" s="155"/>
      <c r="L28" s="155"/>
    </row>
    <row r="29" spans="1:12" ht="15.75" x14ac:dyDescent="0.2">
      <c r="A29" s="155"/>
      <c r="B29" s="158"/>
      <c r="C29" s="158"/>
      <c r="D29" s="158"/>
      <c r="E29" s="155"/>
      <c r="F29" s="155"/>
      <c r="G29" s="155"/>
      <c r="H29" s="155"/>
      <c r="I29" s="155"/>
      <c r="J29" s="155"/>
      <c r="K29" s="155"/>
      <c r="L29" s="155"/>
    </row>
    <row r="30" spans="1:12" ht="15.75" x14ac:dyDescent="0.2">
      <c r="B30" s="63"/>
      <c r="C30" s="63"/>
      <c r="D30" s="63"/>
    </row>
    <row r="31" spans="1:12" ht="15.75" x14ac:dyDescent="0.2">
      <c r="B31" s="63"/>
      <c r="C31" s="63"/>
      <c r="D31" s="63"/>
    </row>
    <row r="32" spans="1:12" ht="15.75" x14ac:dyDescent="0.2">
      <c r="B32" s="63"/>
      <c r="C32" s="63"/>
      <c r="D32" s="63"/>
    </row>
    <row r="33" spans="2:4" ht="15.75" x14ac:dyDescent="0.2">
      <c r="B33" s="63"/>
      <c r="C33" s="63"/>
      <c r="D33" s="63"/>
    </row>
    <row r="34" spans="2:4" ht="15.75" x14ac:dyDescent="0.2">
      <c r="B34" s="63"/>
      <c r="C34" s="63"/>
      <c r="D34" s="63"/>
    </row>
    <row r="35" spans="2:4" ht="15.75" x14ac:dyDescent="0.2">
      <c r="B35" s="63"/>
      <c r="C35" s="63"/>
      <c r="D35" s="63"/>
    </row>
    <row r="36" spans="2:4" ht="15.75" x14ac:dyDescent="0.2">
      <c r="B36" s="63"/>
      <c r="C36" s="63"/>
      <c r="D36" s="63"/>
    </row>
    <row r="37" spans="2:4" ht="15.75" x14ac:dyDescent="0.2">
      <c r="B37" s="63"/>
      <c r="C37" s="63"/>
      <c r="D37" s="63"/>
    </row>
    <row r="38" spans="2:4" ht="15.75" x14ac:dyDescent="0.2">
      <c r="B38" s="63"/>
      <c r="C38" s="63"/>
      <c r="D38" s="63"/>
    </row>
    <row r="39" spans="2:4" ht="15.75" x14ac:dyDescent="0.2">
      <c r="B39" s="63"/>
      <c r="C39" s="63"/>
      <c r="D39" s="63"/>
    </row>
    <row r="40" spans="2:4" ht="15.75" x14ac:dyDescent="0.2">
      <c r="B40" s="63"/>
      <c r="C40" s="63"/>
      <c r="D40" s="63"/>
    </row>
    <row r="41" spans="2:4" ht="15.75" x14ac:dyDescent="0.2">
      <c r="B41" s="63"/>
      <c r="C41" s="63"/>
      <c r="D41" s="63"/>
    </row>
    <row r="42" spans="2:4" ht="15.75" x14ac:dyDescent="0.2">
      <c r="B42" s="63"/>
      <c r="C42" s="63"/>
      <c r="D42" s="63"/>
    </row>
    <row r="43" spans="2:4" ht="15.75" x14ac:dyDescent="0.2">
      <c r="B43" s="63"/>
      <c r="C43" s="63"/>
      <c r="D43" s="63"/>
    </row>
    <row r="44" spans="2:4" ht="15.75" x14ac:dyDescent="0.2">
      <c r="B44" s="63"/>
      <c r="C44" s="63"/>
      <c r="D44" s="63"/>
    </row>
    <row r="45" spans="2:4" ht="15.75" x14ac:dyDescent="0.2">
      <c r="B45" s="63"/>
      <c r="C45" s="63"/>
      <c r="D45" s="63"/>
    </row>
    <row r="46" spans="2:4" ht="15.75" x14ac:dyDescent="0.2">
      <c r="B46" s="63"/>
      <c r="C46" s="63"/>
      <c r="D46" s="63"/>
    </row>
    <row r="47" spans="2:4" ht="15.75" x14ac:dyDescent="0.2">
      <c r="B47" s="63"/>
      <c r="C47" s="63"/>
      <c r="D47" s="63"/>
    </row>
    <row r="48" spans="2:4" ht="15.75" x14ac:dyDescent="0.2">
      <c r="B48" s="63"/>
      <c r="C48" s="63"/>
      <c r="D48" s="63"/>
    </row>
    <row r="49" spans="2:4" ht="15.75" x14ac:dyDescent="0.2">
      <c r="B49" s="63"/>
      <c r="C49" s="63"/>
      <c r="D49" s="63"/>
    </row>
    <row r="50" spans="2:4" ht="15.75" x14ac:dyDescent="0.2">
      <c r="B50" s="63"/>
      <c r="C50" s="63"/>
      <c r="D50" s="63"/>
    </row>
    <row r="51" spans="2:4" ht="15.75" x14ac:dyDescent="0.2">
      <c r="B51" s="63"/>
      <c r="C51" s="63"/>
      <c r="D51" s="63"/>
    </row>
    <row r="52" spans="2:4" ht="15.75" x14ac:dyDescent="0.2">
      <c r="B52" s="63"/>
      <c r="C52" s="63"/>
      <c r="D52" s="63"/>
    </row>
    <row r="53" spans="2:4" ht="15.75" x14ac:dyDescent="0.2">
      <c r="B53" s="63"/>
      <c r="C53" s="63"/>
      <c r="D53" s="63"/>
    </row>
    <row r="54" spans="2:4" ht="15.75" x14ac:dyDescent="0.2">
      <c r="B54" s="63"/>
      <c r="C54" s="63"/>
      <c r="D54" s="63"/>
    </row>
    <row r="55" spans="2:4" ht="15.75" x14ac:dyDescent="0.2">
      <c r="B55" s="63"/>
      <c r="C55" s="63"/>
      <c r="D55" s="63"/>
    </row>
    <row r="56" spans="2:4" ht="15.75" x14ac:dyDescent="0.2">
      <c r="B56" s="63"/>
      <c r="C56" s="63"/>
      <c r="D56" s="63"/>
    </row>
    <row r="57" spans="2:4" ht="15.75" x14ac:dyDescent="0.2">
      <c r="B57" s="63"/>
      <c r="C57" s="63"/>
      <c r="D57" s="63"/>
    </row>
    <row r="58" spans="2:4" ht="15.75" x14ac:dyDescent="0.2">
      <c r="B58" s="63"/>
      <c r="C58" s="63"/>
      <c r="D58" s="63"/>
    </row>
    <row r="59" spans="2:4" ht="15.75" x14ac:dyDescent="0.2">
      <c r="B59" s="63"/>
      <c r="C59" s="63"/>
      <c r="D59" s="63"/>
    </row>
    <row r="60" spans="2:4" ht="15.75" x14ac:dyDescent="0.2">
      <c r="B60" s="63"/>
      <c r="C60" s="63"/>
      <c r="D60" s="63"/>
    </row>
  </sheetData>
  <sheetProtection selectLockedCells="1"/>
  <mergeCells count="3">
    <mergeCell ref="B5:C5"/>
    <mergeCell ref="D15:K15"/>
    <mergeCell ref="D14:K1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57</vt:i4>
      </vt:variant>
    </vt:vector>
  </HeadingPairs>
  <TitlesOfParts>
    <vt:vector size="69" baseType="lpstr">
      <vt:lpstr>total_recap</vt:lpstr>
      <vt:lpstr>growth_overview</vt:lpstr>
      <vt:lpstr>growth_positions</vt:lpstr>
      <vt:lpstr>growth_stats</vt:lpstr>
      <vt:lpstr>core_overview</vt:lpstr>
      <vt:lpstr>core_positions</vt:lpstr>
      <vt:lpstr>core_stats</vt:lpstr>
      <vt:lpstr>smid_overview</vt:lpstr>
      <vt:lpstr>smid_positions</vt:lpstr>
      <vt:lpstr>smid_stats</vt:lpstr>
      <vt:lpstr>alternatives_overview</vt:lpstr>
      <vt:lpstr>structured_notes_overview</vt:lpstr>
      <vt:lpstr>Core_Metadata</vt:lpstr>
      <vt:lpstr>alternatives_overview!Core_Metric_Benchmark</vt:lpstr>
      <vt:lpstr>structured_notes_overview!Core_Metric_Benchmark</vt:lpstr>
      <vt:lpstr>Core_Metric_Benchmark</vt:lpstr>
      <vt:lpstr>alternatives_overview!Core_Metric_Difference</vt:lpstr>
      <vt:lpstr>structured_notes_overview!Core_Metric_Difference</vt:lpstr>
      <vt:lpstr>Core_Metric_Difference</vt:lpstr>
      <vt:lpstr>alternatives_overview!Core_Metric_Labels</vt:lpstr>
      <vt:lpstr>structured_notes_overview!Core_Metric_Labels</vt:lpstr>
      <vt:lpstr>Core_Metric_Labels</vt:lpstr>
      <vt:lpstr>alternatives_overview!Core_Metric_Portfolio</vt:lpstr>
      <vt:lpstr>structured_notes_overview!Core_Metric_Portfolio</vt:lpstr>
      <vt:lpstr>Core_Metric_Portfolio</vt:lpstr>
      <vt:lpstr>alternatives_overview!Core_RegionalAllocation</vt:lpstr>
      <vt:lpstr>structured_notes_overview!Core_RegionalAllocation</vt:lpstr>
      <vt:lpstr>Core_RegionalAllocation</vt:lpstr>
      <vt:lpstr>alternatives_overview!Core_Sector_Labels</vt:lpstr>
      <vt:lpstr>structured_notes_overview!Core_Sector_Labels</vt:lpstr>
      <vt:lpstr>Core_Sector_Labels</vt:lpstr>
      <vt:lpstr>alternatives_overview!Core_Sector_Totals</vt:lpstr>
      <vt:lpstr>structured_notes_overview!Core_Sector_Totals</vt:lpstr>
      <vt:lpstr>Core_Sector_Totals</vt:lpstr>
      <vt:lpstr>alternatives_overview!Core_Top10</vt:lpstr>
      <vt:lpstr>structured_notes_overview!Core_Top10</vt:lpstr>
      <vt:lpstr>Core_Top10</vt:lpstr>
      <vt:lpstr>CorePositions_SecuritiesAdded</vt:lpstr>
      <vt:lpstr>CorePositions_SecuritiesRemoved</vt:lpstr>
      <vt:lpstr>alternatives_overview!Growth_Metadata</vt:lpstr>
      <vt:lpstr>structured_notes_overview!Growth_Metadata</vt:lpstr>
      <vt:lpstr>Growth_Metadata</vt:lpstr>
      <vt:lpstr>alternatives_overview!Growth_Metric_Benchmark</vt:lpstr>
      <vt:lpstr>structured_notes_overview!Growth_Metric_Benchmark</vt:lpstr>
      <vt:lpstr>Growth_Metric_Benchmark</vt:lpstr>
      <vt:lpstr>alternatives_overview!Growth_Metric_Difference</vt:lpstr>
      <vt:lpstr>structured_notes_overview!Growth_Metric_Difference</vt:lpstr>
      <vt:lpstr>Growth_Metric_Difference</vt:lpstr>
      <vt:lpstr>alternatives_overview!Growth_Metric_Labels</vt:lpstr>
      <vt:lpstr>structured_notes_overview!Growth_Metric_Labels</vt:lpstr>
      <vt:lpstr>Growth_Metric_Labels</vt:lpstr>
      <vt:lpstr>alternatives_overview!Growth_Metric_Portfolio</vt:lpstr>
      <vt:lpstr>structured_notes_overview!Growth_Metric_Portfolio</vt:lpstr>
      <vt:lpstr>Growth_Metric_Portfolio</vt:lpstr>
      <vt:lpstr>alternatives_overview!Growth_RegionalAllocation</vt:lpstr>
      <vt:lpstr>structured_notes_overview!Growth_RegionalAllocation</vt:lpstr>
      <vt:lpstr>Growth_RegionalAllocation</vt:lpstr>
      <vt:lpstr>alternatives_overview!Growth_Sector_Labels</vt:lpstr>
      <vt:lpstr>structured_notes_overview!Growth_Sector_Labels</vt:lpstr>
      <vt:lpstr>Growth_Sector_Labels</vt:lpstr>
      <vt:lpstr>alternatives_overview!Growth_Sector_Totals</vt:lpstr>
      <vt:lpstr>structured_notes_overview!Growth_Sector_Totals</vt:lpstr>
      <vt:lpstr>Growth_Sector_Totals</vt:lpstr>
      <vt:lpstr>alternatives_overview!Growth_Top10</vt:lpstr>
      <vt:lpstr>structured_notes_overview!Growth_Top10</vt:lpstr>
      <vt:lpstr>Growth_Top10</vt:lpstr>
      <vt:lpstr>GrowthPositions_SecuritiesAdded</vt:lpstr>
      <vt:lpstr>GrowthPositions_SecuritiesRemoved</vt:lpstr>
      <vt:lpstr>SMID_Commentary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Knudsen</dc:creator>
  <cp:lastModifiedBy>Erik Knudsen</cp:lastModifiedBy>
  <dcterms:created xsi:type="dcterms:W3CDTF">2025-04-10T17:01:41Z</dcterms:created>
  <dcterms:modified xsi:type="dcterms:W3CDTF">2025-04-23T16:18:08Z</dcterms:modified>
</cp:coreProperties>
</file>