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\PRO\BlaajjPaint\Dossiers personnels\Adrien\"/>
    </mc:Choice>
  </mc:AlternateContent>
  <xr:revisionPtr revIDLastSave="0" documentId="13_ncr:1_{22E5AF3A-7E47-4C0C-8E30-924F2EDCC47F}" xr6:coauthVersionLast="32" xr6:coauthVersionMax="32" xr10:uidLastSave="{00000000-0000-0000-0000-000000000000}"/>
  <bookViews>
    <workbookView xWindow="3840" yWindow="0" windowWidth="27840" windowHeight="12810" activeTab="1" xr2:uid="{B17E6258-D8B2-42DC-B5D5-71953BBB4CE2}"/>
  </bookViews>
  <sheets>
    <sheet name="Feuil2" sheetId="2" r:id="rId1"/>
    <sheet name="Feuil3" sheetId="3" r:id="rId2"/>
    <sheet name="Feuil1" sheetId="1" r:id="rId3"/>
  </sheets>
  <calcPr calcId="179017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K11" i="1"/>
  <c r="K10" i="1"/>
  <c r="K6" i="1"/>
  <c r="K8" i="1"/>
  <c r="K7" i="1"/>
  <c r="K4" i="1"/>
  <c r="K5" i="1"/>
  <c r="J8" i="1"/>
  <c r="J11" i="1" l="1"/>
  <c r="J4" i="1"/>
  <c r="J6" i="1"/>
  <c r="J5" i="1"/>
  <c r="J15" i="1"/>
  <c r="I15" i="1" l="1"/>
  <c r="I11" i="1"/>
  <c r="I10" i="1"/>
  <c r="I5" i="1"/>
  <c r="I4" i="1"/>
  <c r="H15" i="1" s="1"/>
  <c r="I6" i="1"/>
  <c r="H11" i="1" l="1"/>
  <c r="H10" i="1"/>
  <c r="H9" i="1"/>
  <c r="H5" i="1"/>
  <c r="H6" i="1"/>
  <c r="H12" i="1"/>
  <c r="H4" i="1"/>
  <c r="H7" i="1"/>
  <c r="G15" i="1" l="1"/>
  <c r="G12" i="1"/>
  <c r="D12" i="1" s="1"/>
  <c r="G10" i="1"/>
  <c r="G7" i="1"/>
  <c r="G4" i="1"/>
  <c r="D7" i="1"/>
  <c r="G5" i="1"/>
  <c r="D8" i="1"/>
  <c r="D11" i="1"/>
  <c r="D13" i="1"/>
  <c r="D10" i="1" l="1"/>
  <c r="F15" i="1"/>
  <c r="F10" i="1"/>
  <c r="F9" i="1"/>
  <c r="D9" i="1" s="1"/>
  <c r="F5" i="1"/>
  <c r="D5" i="1" s="1"/>
  <c r="F4" i="1"/>
  <c r="D4" i="1" s="1"/>
  <c r="F6" i="1"/>
  <c r="D6" i="1" s="1"/>
  <c r="E15" i="1" l="1"/>
  <c r="D15" i="1" s="1"/>
  <c r="C12" i="1"/>
  <c r="C13" i="1"/>
  <c r="C9" i="1"/>
  <c r="C10" i="1"/>
  <c r="C8" i="1"/>
  <c r="C7" i="1"/>
  <c r="C6" i="1"/>
  <c r="C5" i="1"/>
  <c r="C4" i="1"/>
  <c r="C15" i="1" l="1"/>
</calcChain>
</file>

<file path=xl/sharedStrings.xml><?xml version="1.0" encoding="utf-8"?>
<sst xmlns="http://schemas.openxmlformats.org/spreadsheetml/2006/main" count="48" uniqueCount="25">
  <si>
    <t>Planification</t>
  </si>
  <si>
    <t>Modélisation</t>
  </si>
  <si>
    <t>Sauvegarde</t>
  </si>
  <si>
    <t>Historique</t>
  </si>
  <si>
    <t>Outils</t>
  </si>
  <si>
    <t>Documentation</t>
  </si>
  <si>
    <t>Autres</t>
  </si>
  <si>
    <t>Formation</t>
  </si>
  <si>
    <t>GUI</t>
  </si>
  <si>
    <t>Présentation</t>
  </si>
  <si>
    <t>total</t>
  </si>
  <si>
    <t>Adrien</t>
  </si>
  <si>
    <t>James</t>
  </si>
  <si>
    <t>Antoine</t>
  </si>
  <si>
    <t>Loyse</t>
  </si>
  <si>
    <t>Jérémie</t>
  </si>
  <si>
    <t>Benoît</t>
  </si>
  <si>
    <t>Tâches</t>
  </si>
  <si>
    <t>Étiquettes de lignes</t>
  </si>
  <si>
    <t>Total général</t>
  </si>
  <si>
    <t>Heures prévues</t>
  </si>
  <si>
    <t>Différence d'heures</t>
  </si>
  <si>
    <t>Somme de Heures prévues</t>
  </si>
  <si>
    <t>Heures effectuées</t>
  </si>
  <si>
    <t>Somme de Heures effectuées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</si>
</sst>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[RepartitionDuTravail.xlsx]Feuil2!Tableau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Planification Initiale</a:t>
            </a:r>
          </a:p>
        </c:rich>
      </c:tx>
      <c:layout>
        <c:manualLayout>
          <c:xMode val="edge"/>
          <c:yMode val="edge"/>
          <c:x val="0.31549903117024219"/>
          <c:y val="2.8216883815583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Feuil2!$A$2:$A$12</c:f>
              <c:strCache>
                <c:ptCount val="10"/>
                <c:pt idx="0">
                  <c:v>Formation</c:v>
                </c:pt>
                <c:pt idx="1">
                  <c:v>GUI</c:v>
                </c:pt>
                <c:pt idx="2">
                  <c:v>Documentation</c:v>
                </c:pt>
                <c:pt idx="3">
                  <c:v>Modélisation</c:v>
                </c:pt>
                <c:pt idx="4">
                  <c:v>Sauvegarde</c:v>
                </c:pt>
                <c:pt idx="5">
                  <c:v>Autres</c:v>
                </c:pt>
                <c:pt idx="6">
                  <c:v>Planification</c:v>
                </c:pt>
                <c:pt idx="7">
                  <c:v>Historique</c:v>
                </c:pt>
                <c:pt idx="8">
                  <c:v>Présentation</c:v>
                </c:pt>
                <c:pt idx="9">
                  <c:v>Outils</c:v>
                </c:pt>
              </c:strCache>
            </c:strRef>
          </c:cat>
          <c:val>
            <c:numRef>
              <c:f>Feuil2!$B$2:$B$12</c:f>
              <c:numCache>
                <c:formatCode>General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41.5</c:v>
                </c:pt>
                <c:pt idx="3">
                  <c:v>42</c:v>
                </c:pt>
                <c:pt idx="4">
                  <c:v>42.5</c:v>
                </c:pt>
                <c:pt idx="5">
                  <c:v>54.5</c:v>
                </c:pt>
                <c:pt idx="6">
                  <c:v>68.5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A-4958-B703-4FEBCF66B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6629136"/>
        <c:axId val="416632088"/>
      </c:barChart>
      <c:catAx>
        <c:axId val="416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Catégories</a:t>
                </a:r>
              </a:p>
            </c:rich>
          </c:tx>
          <c:layout>
            <c:manualLayout>
              <c:xMode val="edge"/>
              <c:yMode val="edge"/>
              <c:x val="1.4468371957440607E-2"/>
              <c:y val="0.34491634811717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2088"/>
        <c:crosses val="autoZero"/>
        <c:auto val="1"/>
        <c:lblAlgn val="ctr"/>
        <c:lblOffset val="100"/>
        <c:noMultiLvlLbl val="0"/>
      </c:catAx>
      <c:valAx>
        <c:axId val="4166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Temps</a:t>
                </a:r>
                <a:r>
                  <a:rPr lang="en-GB" sz="2000" b="1" baseline="0"/>
                  <a:t> [h]</a:t>
                </a:r>
                <a:endParaRPr lang="en-GB" sz="2000" b="1"/>
              </a:p>
            </c:rich>
          </c:tx>
          <c:layout>
            <c:manualLayout>
              <c:xMode val="edge"/>
              <c:yMode val="edge"/>
              <c:x val="0.44531576560818414"/>
              <c:y val="0.91658998529948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[RepartitionDuTravail.xlsx]Feuil3!Tableau croisé dynamique2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Feuil3!$B$1</c:f>
              <c:strCache>
                <c:ptCount val="1"/>
                <c:pt idx="0">
                  <c:v>Somme de Heures prévues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Feuil3!$A$2:$A$12</c:f>
              <c:strCache>
                <c:ptCount val="10"/>
                <c:pt idx="0">
                  <c:v>Formation</c:v>
                </c:pt>
                <c:pt idx="1">
                  <c:v>GUI</c:v>
                </c:pt>
                <c:pt idx="2">
                  <c:v>Documentation</c:v>
                </c:pt>
                <c:pt idx="3">
                  <c:v>Modélisation</c:v>
                </c:pt>
                <c:pt idx="4">
                  <c:v>Sauvegarde</c:v>
                </c:pt>
                <c:pt idx="5">
                  <c:v>Autres</c:v>
                </c:pt>
                <c:pt idx="6">
                  <c:v>Planification</c:v>
                </c:pt>
                <c:pt idx="7">
                  <c:v>Historique</c:v>
                </c:pt>
                <c:pt idx="8">
                  <c:v>Présentation</c:v>
                </c:pt>
                <c:pt idx="9">
                  <c:v>Outils</c:v>
                </c:pt>
              </c:strCache>
            </c:strRef>
          </c:cat>
          <c:val>
            <c:numRef>
              <c:f>Feuil3!$B$2:$B$12</c:f>
              <c:numCache>
                <c:formatCode>General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41.5</c:v>
                </c:pt>
                <c:pt idx="3">
                  <c:v>42</c:v>
                </c:pt>
                <c:pt idx="4">
                  <c:v>42.5</c:v>
                </c:pt>
                <c:pt idx="5">
                  <c:v>54.5</c:v>
                </c:pt>
                <c:pt idx="6">
                  <c:v>68.5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8-43DA-8DD1-5F529380A1F0}"/>
            </c:ext>
          </c:extLst>
        </c:ser>
        <c:ser>
          <c:idx val="1"/>
          <c:order val="1"/>
          <c:tx>
            <c:strRef>
              <c:f>Feuil3!$C$1</c:f>
              <c:strCache>
                <c:ptCount val="1"/>
                <c:pt idx="0">
                  <c:v>Somme de Heures effectuées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Feuil3!$A$2:$A$12</c:f>
              <c:strCache>
                <c:ptCount val="10"/>
                <c:pt idx="0">
                  <c:v>Formation</c:v>
                </c:pt>
                <c:pt idx="1">
                  <c:v>GUI</c:v>
                </c:pt>
                <c:pt idx="2">
                  <c:v>Documentation</c:v>
                </c:pt>
                <c:pt idx="3">
                  <c:v>Modélisation</c:v>
                </c:pt>
                <c:pt idx="4">
                  <c:v>Sauvegarde</c:v>
                </c:pt>
                <c:pt idx="5">
                  <c:v>Autres</c:v>
                </c:pt>
                <c:pt idx="6">
                  <c:v>Planification</c:v>
                </c:pt>
                <c:pt idx="7">
                  <c:v>Historique</c:v>
                </c:pt>
                <c:pt idx="8">
                  <c:v>Présentation</c:v>
                </c:pt>
                <c:pt idx="9">
                  <c:v>Outils</c:v>
                </c:pt>
              </c:strCache>
            </c:strRef>
          </c:cat>
          <c:val>
            <c:numRef>
              <c:f>Feuil3!$C$2:$C$12</c:f>
              <c:numCache>
                <c:formatCode>General</c:formatCode>
                <c:ptCount val="10"/>
                <c:pt idx="0">
                  <c:v>60</c:v>
                </c:pt>
                <c:pt idx="1">
                  <c:v>35</c:v>
                </c:pt>
                <c:pt idx="2">
                  <c:v>66</c:v>
                </c:pt>
                <c:pt idx="3">
                  <c:v>101.5</c:v>
                </c:pt>
                <c:pt idx="4">
                  <c:v>49</c:v>
                </c:pt>
                <c:pt idx="5">
                  <c:v>14.25</c:v>
                </c:pt>
                <c:pt idx="6">
                  <c:v>95.75</c:v>
                </c:pt>
                <c:pt idx="7">
                  <c:v>39</c:v>
                </c:pt>
                <c:pt idx="8">
                  <c:v>0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9AA-9FB0-9FBF2D4F12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50928392"/>
        <c:axId val="550928720"/>
      </c:barChart>
      <c:catAx>
        <c:axId val="55092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720"/>
        <c:crosses val="autoZero"/>
        <c:auto val="1"/>
        <c:lblAlgn val="ctr"/>
        <c:lblOffset val="100"/>
        <c:noMultiLvlLbl val="0"/>
      </c:catAx>
      <c:valAx>
        <c:axId val="5509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725724</xdr:colOff>
      <xdr:row>6</xdr:row>
      <xdr:rowOff>140803</xdr:rowOff>
    </xdr:from>
    <xdr:to>
      <xdr:col>5</xdr:col>
      <xdr:colOff>687457</xdr:colOff>
      <xdr:row>32</xdr:row>
      <xdr:rowOff>173934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B1904E-9EDF-4DB2-98E5-829F7C50F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EB731D-60B8-43E0-8C6E-BCD1D881F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Allemand" refreshedDate="43240.74529953704" createdVersion="6" refreshedVersion="6" minRefreshableVersion="3" recordCount="10" xr:uid="{CB24DB95-900B-4C42-AC12-FD258AF67E6E}">
  <cacheSource type="worksheet">
    <worksheetSource name="Tableau1"/>
  </cacheSource>
  <cacheFields count="10">
    <cacheField name="Tâches" numFmtId="0">
      <sharedItems count="10">
        <s v="Planification"/>
        <s v="Formation"/>
        <s v="Modélisation"/>
        <s v="GUI"/>
        <s v="Sauvegarde"/>
        <s v="Historique"/>
        <s v="Outils"/>
        <s v="Documentation"/>
        <s v="Autres"/>
        <s v="Présentation"/>
      </sharedItems>
    </cacheField>
    <cacheField name="Heures prévues" numFmtId="0">
      <sharedItems containsSemiMixedTypes="0" containsString="0" containsNumber="1" minValue="24" maxValue="78"/>
    </cacheField>
    <cacheField name="Heures effectuées" numFmtId="0">
      <sharedItems containsSemiMixedTypes="0" containsString="0" containsNumber="1" minValue="0" maxValue="187"/>
    </cacheField>
    <cacheField name="Différence d'heures" numFmtId="0">
      <sharedItems containsSemiMixedTypes="0" containsString="0" containsNumber="1" minValue="-78" maxValue="109"/>
    </cacheField>
    <cacheField name="Adrien" numFmtId="0">
      <sharedItems containsSemiMixedTypes="0" containsString="0" containsNumber="1" minValue="0" maxValue="28"/>
    </cacheField>
    <cacheField name="James" numFmtId="0">
      <sharedItems containsSemiMixedTypes="0" containsString="0" containsNumber="1" minValue="0" maxValue="38"/>
    </cacheField>
    <cacheField name="Antoine" numFmtId="0">
      <sharedItems containsSemiMixedTypes="0" containsString="0" containsNumber="1" minValue="0" maxValue="50"/>
    </cacheField>
    <cacheField name="Loyse" numFmtId="0">
      <sharedItems containsSemiMixedTypes="0" containsString="0" containsNumber="1" minValue="0" maxValue="32"/>
    </cacheField>
    <cacheField name="Jérémie" numFmtId="0">
      <sharedItems containsSemiMixedTypes="0" containsString="0" containsNumber="1" minValue="0" maxValue="47.5"/>
    </cacheField>
    <cacheField name="Benoît" numFmtId="0">
      <sharedItems containsSemiMixedTypes="0" containsString="0" containsNumber="1" minValue="0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8.5"/>
    <n v="95.75"/>
    <n v="27.25"/>
    <n v="17.5"/>
    <n v="14"/>
    <n v="18.5"/>
    <n v="9.25"/>
    <n v="18.5"/>
    <n v="18"/>
  </r>
  <r>
    <x v="1"/>
    <n v="24"/>
    <n v="60"/>
    <n v="36"/>
    <n v="7"/>
    <n v="8"/>
    <n v="9"/>
    <n v="12"/>
    <n v="13"/>
    <n v="11"/>
  </r>
  <r>
    <x v="2"/>
    <n v="42"/>
    <n v="101.5"/>
    <n v="59.5"/>
    <n v="11.5"/>
    <n v="0"/>
    <n v="12"/>
    <n v="20"/>
    <n v="10"/>
    <n v="48"/>
  </r>
  <r>
    <x v="3"/>
    <n v="30"/>
    <n v="35"/>
    <n v="5"/>
    <n v="0"/>
    <n v="18"/>
    <n v="9"/>
    <n v="0"/>
    <n v="0"/>
    <n v="8"/>
  </r>
  <r>
    <x v="4"/>
    <n v="42.5"/>
    <n v="49"/>
    <n v="6.5"/>
    <n v="0"/>
    <n v="0"/>
    <n v="0"/>
    <n v="0"/>
    <n v="47.5"/>
    <n v="1.5"/>
  </r>
  <r>
    <x v="5"/>
    <n v="78"/>
    <n v="39"/>
    <n v="-39"/>
    <n v="28"/>
    <n v="8"/>
    <n v="3"/>
    <n v="0"/>
    <n v="0"/>
    <n v="0"/>
  </r>
  <r>
    <x v="6"/>
    <n v="78"/>
    <n v="187"/>
    <n v="109"/>
    <n v="8"/>
    <n v="38"/>
    <n v="50"/>
    <n v="32"/>
    <n v="0"/>
    <n v="59"/>
  </r>
  <r>
    <x v="7"/>
    <n v="41.5"/>
    <n v="66"/>
    <n v="24.5"/>
    <n v="10"/>
    <n v="5.5"/>
    <n v="9"/>
    <n v="16"/>
    <n v="21"/>
    <n v="4.5"/>
  </r>
  <r>
    <x v="8"/>
    <n v="54.5"/>
    <n v="14.25"/>
    <n v="-40.25"/>
    <n v="7"/>
    <n v="5"/>
    <n v="2"/>
    <n v="0.25"/>
    <n v="0"/>
    <n v="0"/>
  </r>
  <r>
    <x v="9"/>
    <n v="78"/>
    <n v="0"/>
    <n v="-78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EC781-7882-4AD5-BA75-9237E87BB1A9}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1:B12" firstHeaderRow="1" firstDataRow="1" firstDataCol="1"/>
  <pivotFields count="10">
    <pivotField axis="axisRow" showAll="0" sortType="ascending">
      <items count="11">
        <item x="8"/>
        <item x="7"/>
        <item x="1"/>
        <item x="3"/>
        <item x="5"/>
        <item x="2"/>
        <item x="6"/>
        <item x="0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3"/>
    </i>
    <i>
      <x v="1"/>
    </i>
    <i>
      <x v="5"/>
    </i>
    <i>
      <x v="9"/>
    </i>
    <i>
      <x/>
    </i>
    <i>
      <x v="7"/>
    </i>
    <i>
      <x v="4"/>
    </i>
    <i>
      <x v="8"/>
    </i>
    <i>
      <x v="6"/>
    </i>
    <i t="grand">
      <x/>
    </i>
  </rowItems>
  <colItems count="1">
    <i/>
  </colItems>
  <dataFields count="1">
    <dataField name="Somme de Heures prévues" fld="1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15F7-7095-4071-8C6E-76747445245C}" name="Tableau croisé dynamique2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1:C12" firstHeaderRow="0" firstDataRow="1" firstDataCol="1"/>
  <pivotFields count="10">
    <pivotField axis="axisRow" showAll="0" sortType="ascending">
      <items count="11">
        <item x="8"/>
        <item x="7"/>
        <item x="1"/>
        <item x="3"/>
        <item x="5"/>
        <item x="2"/>
        <item x="6"/>
        <item x="0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3"/>
    </i>
    <i>
      <x v="1"/>
    </i>
    <i>
      <x v="5"/>
    </i>
    <i>
      <x v="9"/>
    </i>
    <i>
      <x/>
    </i>
    <i>
      <x v="7"/>
    </i>
    <i>
      <x v="4"/>
    </i>
    <i>
      <x v="8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Heures prévues" fld="1" baseField="0" baseItem="0"/>
    <dataField name="Somme de Heures effectué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859BF-1BBF-45C2-9DFD-E97335EBD23F}" name="Tableau1" displayName="Tableau1" ref="B3:K13" totalsRowShown="0" headerRowDxfId="13" headerRowBorderDxfId="12" tableBorderDxfId="11" totalsRowBorderDxfId="10">
  <autoFilter ref="B3:K13" xr:uid="{43DAF26E-C031-4F95-A3E4-8B67480ABEBC}"/>
  <tableColumns count="10">
    <tableColumn id="1" xr3:uid="{C8EECC32-53DD-470A-B46D-C79BD5FEF94A}" name="Tâches" dataDxfId="9"/>
    <tableColumn id="2" xr3:uid="{AC11890D-E2DD-4DB6-9EF5-0AC9F73E655A}" name="Heures prévues" dataDxfId="8"/>
    <tableColumn id="3" xr3:uid="{BD1B57E3-7E05-4A76-941D-E9F5E5B8414A}" name="Heures effectuées" dataDxfId="7">
      <calculatedColumnFormula>SUM(F4:K4)</calculatedColumnFormula>
    </tableColumn>
    <tableColumn id="10" xr3:uid="{D18A637A-9884-4419-91ED-1EE513EEC095}" name="Différence d'heures" dataDxfId="6">
      <calculatedColumnFormula>Tableau1[[#This Row],[Heures effectuées]]-Tableau1[[#This Row],[Heures prévues]]</calculatedColumnFormula>
    </tableColumn>
    <tableColumn id="4" xr3:uid="{C39213A5-5A33-4D0D-8258-4038705E0BE0}" name="Adrien" dataDxfId="5"/>
    <tableColumn id="5" xr3:uid="{9205A241-1110-4E96-8682-7D848B101F42}" name="James" dataDxfId="4"/>
    <tableColumn id="6" xr3:uid="{DA7DE98C-6BD0-4CAA-8D47-2BAD25DE6DD6}" name="Antoine" dataDxfId="3"/>
    <tableColumn id="7" xr3:uid="{7C3CEE41-FBE7-4091-8B38-727F1CE31C18}" name="Loyse" dataDxfId="2"/>
    <tableColumn id="8" xr3:uid="{6A2C71AE-9FDE-4B9F-BBC2-A1885E023C2C}" name="Jérémie" dataDxfId="1"/>
    <tableColumn id="9" xr3:uid="{9EE26F03-26FB-42A6-A1E8-7F709A432777}" name="Benoî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9023-42AF-4A9F-A523-AC9AFA0A1A4D}">
  <dimension ref="A1:B12"/>
  <sheetViews>
    <sheetView topLeftCell="B1" zoomScale="115" zoomScaleNormal="115" workbookViewId="0">
      <selection activeCell="M5" sqref="M5"/>
    </sheetView>
  </sheetViews>
  <sheetFormatPr baseColWidth="10" defaultRowHeight="15" x14ac:dyDescent="0.25"/>
  <cols>
    <col min="1" max="1" width="21" bestFit="1" customWidth="1"/>
    <col min="2" max="2" width="25.28515625" bestFit="1" customWidth="1"/>
    <col min="3" max="4" width="29" bestFit="1" customWidth="1"/>
    <col min="5" max="5" width="10.28515625" bestFit="1" customWidth="1"/>
    <col min="6" max="6" width="11.28515625" bestFit="1" customWidth="1"/>
    <col min="7" max="7" width="10.140625" bestFit="1" customWidth="1"/>
    <col min="8" max="8" width="14.7109375" bestFit="1" customWidth="1"/>
    <col min="9" max="9" width="12.140625" bestFit="1" customWidth="1"/>
    <col min="10" max="10" width="12.85546875" bestFit="1" customWidth="1"/>
    <col min="11" max="11" width="6.28515625" bestFit="1" customWidth="1"/>
    <col min="12" max="12" width="12.5703125" bestFit="1" customWidth="1"/>
  </cols>
  <sheetData>
    <row r="1" spans="1:2" x14ac:dyDescent="0.25">
      <c r="A1" s="18" t="s">
        <v>18</v>
      </c>
      <c r="B1" t="s">
        <v>22</v>
      </c>
    </row>
    <row r="2" spans="1:2" x14ac:dyDescent="0.25">
      <c r="A2" s="19" t="s">
        <v>7</v>
      </c>
      <c r="B2" s="20">
        <v>24</v>
      </c>
    </row>
    <row r="3" spans="1:2" x14ac:dyDescent="0.25">
      <c r="A3" s="19" t="s">
        <v>8</v>
      </c>
      <c r="B3" s="20">
        <v>30</v>
      </c>
    </row>
    <row r="4" spans="1:2" x14ac:dyDescent="0.25">
      <c r="A4" s="19" t="s">
        <v>5</v>
      </c>
      <c r="B4" s="20">
        <v>41.5</v>
      </c>
    </row>
    <row r="5" spans="1:2" x14ac:dyDescent="0.25">
      <c r="A5" s="19" t="s">
        <v>1</v>
      </c>
      <c r="B5" s="20">
        <v>42</v>
      </c>
    </row>
    <row r="6" spans="1:2" x14ac:dyDescent="0.25">
      <c r="A6" s="19" t="s">
        <v>2</v>
      </c>
      <c r="B6" s="20">
        <v>42.5</v>
      </c>
    </row>
    <row r="7" spans="1:2" x14ac:dyDescent="0.25">
      <c r="A7" s="19" t="s">
        <v>6</v>
      </c>
      <c r="B7" s="20">
        <v>54.5</v>
      </c>
    </row>
    <row r="8" spans="1:2" x14ac:dyDescent="0.25">
      <c r="A8" s="19" t="s">
        <v>0</v>
      </c>
      <c r="B8" s="20">
        <v>68.5</v>
      </c>
    </row>
    <row r="9" spans="1:2" x14ac:dyDescent="0.25">
      <c r="A9" s="19" t="s">
        <v>3</v>
      </c>
      <c r="B9" s="20">
        <v>78</v>
      </c>
    </row>
    <row r="10" spans="1:2" x14ac:dyDescent="0.25">
      <c r="A10" s="19" t="s">
        <v>9</v>
      </c>
      <c r="B10" s="20">
        <v>78</v>
      </c>
    </row>
    <row r="11" spans="1:2" x14ac:dyDescent="0.25">
      <c r="A11" s="19" t="s">
        <v>4</v>
      </c>
      <c r="B11" s="20">
        <v>78</v>
      </c>
    </row>
    <row r="12" spans="1:2" x14ac:dyDescent="0.25">
      <c r="A12" s="19" t="s">
        <v>19</v>
      </c>
      <c r="B12" s="20">
        <v>537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D180-22A6-4160-9A02-E5AD63CE95FE}">
  <dimension ref="A1:C12"/>
  <sheetViews>
    <sheetView tabSelected="1" workbookViewId="0">
      <selection activeCell="L19" sqref="L19"/>
    </sheetView>
  </sheetViews>
  <sheetFormatPr baseColWidth="10" defaultRowHeight="15" x14ac:dyDescent="0.25"/>
  <cols>
    <col min="1" max="1" width="21" bestFit="1" customWidth="1"/>
    <col min="2" max="2" width="25" bestFit="1" customWidth="1"/>
    <col min="3" max="3" width="27.5703125" bestFit="1" customWidth="1"/>
  </cols>
  <sheetData>
    <row r="1" spans="1:3" x14ac:dyDescent="0.25">
      <c r="A1" s="18" t="s">
        <v>18</v>
      </c>
      <c r="B1" t="s">
        <v>22</v>
      </c>
      <c r="C1" t="s">
        <v>24</v>
      </c>
    </row>
    <row r="2" spans="1:3" x14ac:dyDescent="0.25">
      <c r="A2" s="19" t="s">
        <v>7</v>
      </c>
      <c r="B2" s="20">
        <v>24</v>
      </c>
      <c r="C2" s="20">
        <v>60</v>
      </c>
    </row>
    <row r="3" spans="1:3" x14ac:dyDescent="0.25">
      <c r="A3" s="19" t="s">
        <v>8</v>
      </c>
      <c r="B3" s="20">
        <v>30</v>
      </c>
      <c r="C3" s="20">
        <v>35</v>
      </c>
    </row>
    <row r="4" spans="1:3" x14ac:dyDescent="0.25">
      <c r="A4" s="19" t="s">
        <v>5</v>
      </c>
      <c r="B4" s="20">
        <v>41.5</v>
      </c>
      <c r="C4" s="20">
        <v>66</v>
      </c>
    </row>
    <row r="5" spans="1:3" x14ac:dyDescent="0.25">
      <c r="A5" s="19" t="s">
        <v>1</v>
      </c>
      <c r="B5" s="20">
        <v>42</v>
      </c>
      <c r="C5" s="20">
        <v>101.5</v>
      </c>
    </row>
    <row r="6" spans="1:3" x14ac:dyDescent="0.25">
      <c r="A6" s="19" t="s">
        <v>2</v>
      </c>
      <c r="B6" s="20">
        <v>42.5</v>
      </c>
      <c r="C6" s="20">
        <v>49</v>
      </c>
    </row>
    <row r="7" spans="1:3" x14ac:dyDescent="0.25">
      <c r="A7" s="19" t="s">
        <v>6</v>
      </c>
      <c r="B7" s="20">
        <v>54.5</v>
      </c>
      <c r="C7" s="20">
        <v>14.25</v>
      </c>
    </row>
    <row r="8" spans="1:3" x14ac:dyDescent="0.25">
      <c r="A8" s="19" t="s">
        <v>0</v>
      </c>
      <c r="B8" s="20">
        <v>68.5</v>
      </c>
      <c r="C8" s="20">
        <v>95.75</v>
      </c>
    </row>
    <row r="9" spans="1:3" x14ac:dyDescent="0.25">
      <c r="A9" s="19" t="s">
        <v>3</v>
      </c>
      <c r="B9" s="20">
        <v>78</v>
      </c>
      <c r="C9" s="20">
        <v>39</v>
      </c>
    </row>
    <row r="10" spans="1:3" x14ac:dyDescent="0.25">
      <c r="A10" s="19" t="s">
        <v>9</v>
      </c>
      <c r="B10" s="20">
        <v>78</v>
      </c>
      <c r="C10" s="20">
        <v>0</v>
      </c>
    </row>
    <row r="11" spans="1:3" x14ac:dyDescent="0.25">
      <c r="A11" s="19" t="s">
        <v>4</v>
      </c>
      <c r="B11" s="20">
        <v>78</v>
      </c>
      <c r="C11" s="20">
        <v>187</v>
      </c>
    </row>
    <row r="12" spans="1:3" x14ac:dyDescent="0.25">
      <c r="A12" s="19" t="s">
        <v>19</v>
      </c>
      <c r="B12" s="20">
        <v>537</v>
      </c>
      <c r="C12" s="20">
        <v>647.5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C461-AEC7-42D9-8836-0E7559C825FE}">
  <dimension ref="B2:K15"/>
  <sheetViews>
    <sheetView topLeftCell="B1" workbookViewId="0">
      <selection activeCell="D3" sqref="D3"/>
    </sheetView>
  </sheetViews>
  <sheetFormatPr baseColWidth="10" defaultRowHeight="15" x14ac:dyDescent="0.25"/>
  <cols>
    <col min="2" max="2" width="14.7109375" bestFit="1" customWidth="1"/>
    <col min="3" max="3" width="15.140625" customWidth="1"/>
    <col min="4" max="4" width="20.28515625" customWidth="1"/>
    <col min="5" max="5" width="19.85546875" customWidth="1"/>
  </cols>
  <sheetData>
    <row r="2" spans="2:11" ht="15.75" thickBot="1" x14ac:dyDescent="0.3"/>
    <row r="3" spans="2:11" ht="15.75" thickBot="1" x14ac:dyDescent="0.3">
      <c r="B3" s="15" t="s">
        <v>17</v>
      </c>
      <c r="C3" s="15" t="s">
        <v>20</v>
      </c>
      <c r="D3" s="15" t="s">
        <v>23</v>
      </c>
      <c r="E3" s="21" t="s">
        <v>21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7" t="s">
        <v>16</v>
      </c>
    </row>
    <row r="4" spans="2:11" x14ac:dyDescent="0.25">
      <c r="B4" s="10" t="s">
        <v>0</v>
      </c>
      <c r="C4" s="11">
        <f>21.5+47</f>
        <v>68.5</v>
      </c>
      <c r="D4" s="11">
        <f>SUM(F4:K4)</f>
        <v>95.75</v>
      </c>
      <c r="E4" s="8">
        <f>Tableau1[[#This Row],[Heures effectuées]]-Tableau1[[#This Row],[Heures prévues]]</f>
        <v>27.25</v>
      </c>
      <c r="F4" s="1">
        <f>3+1+1+5+1+1.5+2+2+1</f>
        <v>17.5</v>
      </c>
      <c r="G4" s="1">
        <f>11+1.5+1.5</f>
        <v>14</v>
      </c>
      <c r="H4" s="1">
        <f>10.5+3.5+1.5+1.5+1.5</f>
        <v>18.5</v>
      </c>
      <c r="I4" s="1">
        <f>4.75+3+1.5</f>
        <v>9.25</v>
      </c>
      <c r="J4" s="1">
        <f>12.5+3+3</f>
        <v>18.5</v>
      </c>
      <c r="K4" s="2">
        <f>15+1.5+1.5</f>
        <v>18</v>
      </c>
    </row>
    <row r="5" spans="2:11" x14ac:dyDescent="0.25">
      <c r="B5" s="12" t="s">
        <v>7</v>
      </c>
      <c r="C5" s="9">
        <f>(8*3)</f>
        <v>24</v>
      </c>
      <c r="D5" s="9">
        <f t="shared" ref="D5:D13" si="0">SUM(F5:K5)</f>
        <v>60</v>
      </c>
      <c r="E5" s="22">
        <f>Tableau1[[#This Row],[Heures effectuées]]-Tableau1[[#This Row],[Heures prévues]]</f>
        <v>36</v>
      </c>
      <c r="F5" s="3">
        <f>5+2</f>
        <v>7</v>
      </c>
      <c r="G5" s="3">
        <f>4+4</f>
        <v>8</v>
      </c>
      <c r="H5" s="3">
        <f>6+3</f>
        <v>9</v>
      </c>
      <c r="I5" s="3">
        <f>9+1.5+1.5</f>
        <v>12</v>
      </c>
      <c r="J5" s="3">
        <f>10+3</f>
        <v>13</v>
      </c>
      <c r="K5" s="4">
        <f>11</f>
        <v>11</v>
      </c>
    </row>
    <row r="6" spans="2:11" x14ac:dyDescent="0.25">
      <c r="B6" s="12" t="s">
        <v>1</v>
      </c>
      <c r="C6" s="9">
        <f>(3*8)+(6*3)</f>
        <v>42</v>
      </c>
      <c r="D6" s="9">
        <f t="shared" si="0"/>
        <v>101.5</v>
      </c>
      <c r="E6" s="22">
        <f>Tableau1[[#This Row],[Heures effectuées]]-Tableau1[[#This Row],[Heures prévues]]</f>
        <v>59.5</v>
      </c>
      <c r="F6" s="3">
        <f>5+2.5+4</f>
        <v>11.5</v>
      </c>
      <c r="G6" s="3">
        <v>0</v>
      </c>
      <c r="H6" s="3">
        <f>8+4</f>
        <v>12</v>
      </c>
      <c r="I6" s="3">
        <f>12+8</f>
        <v>20</v>
      </c>
      <c r="J6" s="3">
        <f>6+4</f>
        <v>10</v>
      </c>
      <c r="K6" s="4">
        <f>6+5+37</f>
        <v>48</v>
      </c>
    </row>
    <row r="7" spans="2:11" x14ac:dyDescent="0.25">
      <c r="B7" s="12" t="s">
        <v>8</v>
      </c>
      <c r="C7" s="9">
        <f>(3*4)+(6*3)</f>
        <v>30</v>
      </c>
      <c r="D7" s="9">
        <f t="shared" si="0"/>
        <v>35</v>
      </c>
      <c r="E7" s="22">
        <f>Tableau1[[#This Row],[Heures effectuées]]-Tableau1[[#This Row],[Heures prévues]]</f>
        <v>5</v>
      </c>
      <c r="F7" s="3">
        <v>0</v>
      </c>
      <c r="G7" s="3">
        <f>6+5+5.5+1.5</f>
        <v>18</v>
      </c>
      <c r="H7" s="3">
        <f>4+2+3</f>
        <v>9</v>
      </c>
      <c r="I7" s="3">
        <v>0</v>
      </c>
      <c r="J7" s="3">
        <v>0</v>
      </c>
      <c r="K7" s="4">
        <f>8</f>
        <v>8</v>
      </c>
    </row>
    <row r="8" spans="2:11" x14ac:dyDescent="0.25">
      <c r="B8" s="12" t="s">
        <v>2</v>
      </c>
      <c r="C8" s="9">
        <f>(3*4)+(6*3)+(12.5)</f>
        <v>42.5</v>
      </c>
      <c r="D8" s="9">
        <f t="shared" si="0"/>
        <v>49</v>
      </c>
      <c r="E8" s="22">
        <f>Tableau1[[#This Row],[Heures effectuées]]-Tableau1[[#This Row],[Heures prévues]]</f>
        <v>6.5</v>
      </c>
      <c r="F8" s="3">
        <v>0</v>
      </c>
      <c r="G8" s="3">
        <v>0</v>
      </c>
      <c r="H8" s="3">
        <v>0</v>
      </c>
      <c r="I8" s="3">
        <v>0</v>
      </c>
      <c r="J8" s="3">
        <f>18.5+5+24</f>
        <v>47.5</v>
      </c>
      <c r="K8" s="4">
        <f>1.5</f>
        <v>1.5</v>
      </c>
    </row>
    <row r="9" spans="2:11" x14ac:dyDescent="0.25">
      <c r="B9" s="12" t="s">
        <v>3</v>
      </c>
      <c r="C9" s="9">
        <f>(47)+31</f>
        <v>78</v>
      </c>
      <c r="D9" s="9">
        <f t="shared" si="0"/>
        <v>39</v>
      </c>
      <c r="E9" s="22">
        <f>Tableau1[[#This Row],[Heures effectuées]]-Tableau1[[#This Row],[Heures prévues]]</f>
        <v>-39</v>
      </c>
      <c r="F9" s="3">
        <f>5+ 13+10</f>
        <v>28</v>
      </c>
      <c r="G9" s="3">
        <v>8</v>
      </c>
      <c r="H9" s="3">
        <f>3</f>
        <v>3</v>
      </c>
      <c r="I9" s="3">
        <v>0</v>
      </c>
      <c r="J9" s="3">
        <v>0</v>
      </c>
      <c r="K9" s="4">
        <v>0</v>
      </c>
    </row>
    <row r="10" spans="2:11" x14ac:dyDescent="0.25">
      <c r="B10" s="12" t="s">
        <v>4</v>
      </c>
      <c r="C10" s="9">
        <f>34+37+7</f>
        <v>78</v>
      </c>
      <c r="D10" s="9">
        <f t="shared" si="0"/>
        <v>187</v>
      </c>
      <c r="E10" s="22">
        <f>Tableau1[[#This Row],[Heures effectuées]]-Tableau1[[#This Row],[Heures prévues]]</f>
        <v>109</v>
      </c>
      <c r="F10" s="3">
        <f>4+2+2</f>
        <v>8</v>
      </c>
      <c r="G10" s="3">
        <f>0.5+36.5+1</f>
        <v>38</v>
      </c>
      <c r="H10" s="3">
        <f>5+1+12+10+12+3+7</f>
        <v>50</v>
      </c>
      <c r="I10" s="3">
        <f>9+13+10</f>
        <v>32</v>
      </c>
      <c r="J10" s="3">
        <v>0</v>
      </c>
      <c r="K10" s="4">
        <f>4+24+26+5</f>
        <v>59</v>
      </c>
    </row>
    <row r="11" spans="2:11" x14ac:dyDescent="0.25">
      <c r="B11" s="12" t="s">
        <v>5</v>
      </c>
      <c r="C11" s="9">
        <v>41.5</v>
      </c>
      <c r="D11" s="9">
        <f t="shared" si="0"/>
        <v>66</v>
      </c>
      <c r="E11" s="22">
        <f>Tableau1[[#This Row],[Heures effectuées]]-Tableau1[[#This Row],[Heures prévues]]</f>
        <v>24.5</v>
      </c>
      <c r="F11" s="3">
        <v>10</v>
      </c>
      <c r="G11" s="3">
        <v>5.5</v>
      </c>
      <c r="H11" s="3">
        <f>3+6</f>
        <v>9</v>
      </c>
      <c r="I11" s="3">
        <f>16</f>
        <v>16</v>
      </c>
      <c r="J11" s="3">
        <f>21</f>
        <v>21</v>
      </c>
      <c r="K11" s="4">
        <f>4.5</f>
        <v>4.5</v>
      </c>
    </row>
    <row r="12" spans="2:11" x14ac:dyDescent="0.25">
      <c r="B12" s="12" t="s">
        <v>6</v>
      </c>
      <c r="C12" s="9">
        <f>13+36+5.5</f>
        <v>54.5</v>
      </c>
      <c r="D12" s="9">
        <f t="shared" si="0"/>
        <v>14.25</v>
      </c>
      <c r="E12" s="22">
        <f>Tableau1[[#This Row],[Heures effectuées]]-Tableau1[[#This Row],[Heures prévues]]</f>
        <v>-40.25</v>
      </c>
      <c r="F12" s="3">
        <v>7</v>
      </c>
      <c r="G12" s="3">
        <f>0.5+4.5</f>
        <v>5</v>
      </c>
      <c r="H12" s="3">
        <f>2</f>
        <v>2</v>
      </c>
      <c r="I12" s="3">
        <v>0.25</v>
      </c>
      <c r="J12" s="3">
        <v>0</v>
      </c>
      <c r="K12" s="4">
        <v>0</v>
      </c>
    </row>
    <row r="13" spans="2:11" x14ac:dyDescent="0.25">
      <c r="B13" s="13" t="s">
        <v>9</v>
      </c>
      <c r="C13" s="14">
        <f>36+33+9</f>
        <v>78</v>
      </c>
      <c r="D13" s="14">
        <f t="shared" si="0"/>
        <v>0</v>
      </c>
      <c r="E13" s="7">
        <f>Tableau1[[#This Row],[Heures effectuées]]-Tableau1[[#This Row],[Heures prévues]]</f>
        <v>-78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5" spans="2:11" x14ac:dyDescent="0.25">
      <c r="B15" t="s">
        <v>10</v>
      </c>
      <c r="C15">
        <f>SUM(C4:C13)</f>
        <v>537</v>
      </c>
      <c r="D15">
        <f>SUM(E15:J15)</f>
        <v>647.5</v>
      </c>
      <c r="E15">
        <f>SUM(F4:F13)</f>
        <v>89</v>
      </c>
      <c r="F15">
        <f>SUM(G4:G13)</f>
        <v>96.5</v>
      </c>
      <c r="G15">
        <f>SUM(H4:H13)</f>
        <v>112.5</v>
      </c>
      <c r="H15">
        <f t="shared" ref="H15:I15" si="1">SUM(I4:I13)</f>
        <v>89.5</v>
      </c>
      <c r="I15">
        <f t="shared" si="1"/>
        <v>110</v>
      </c>
      <c r="J15">
        <f>SUM(K4:K13)</f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Allemand</dc:creator>
  <cp:lastModifiedBy>Adrien Allemand</cp:lastModifiedBy>
  <dcterms:created xsi:type="dcterms:W3CDTF">2018-05-20T11:44:48Z</dcterms:created>
  <dcterms:modified xsi:type="dcterms:W3CDTF">2018-05-20T15:53:35Z</dcterms:modified>
</cp:coreProperties>
</file>