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l computer\Desktop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externalReferences>
    <externalReference r:id="rId3"/>
  </externalReferenc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" i="2"/>
  <c r="C94" i="1" l="1"/>
  <c r="C93" i="1"/>
  <c r="C92" i="1"/>
  <c r="C91" i="1"/>
  <c r="C90" i="1"/>
  <c r="C89" i="1"/>
  <c r="AQ65" i="1"/>
  <c r="AQ64" i="1"/>
  <c r="AQ63" i="1"/>
  <c r="AQ62" i="1"/>
  <c r="AQ61" i="1"/>
  <c r="AG64" i="1"/>
  <c r="AF64" i="1"/>
  <c r="AE64" i="1"/>
  <c r="AC64" i="1"/>
  <c r="AD64" i="1" s="1"/>
  <c r="AG63" i="1"/>
  <c r="AF63" i="1"/>
  <c r="AE63" i="1"/>
  <c r="AC63" i="1"/>
  <c r="AD63" i="1" s="1"/>
  <c r="AG62" i="1"/>
  <c r="AF62" i="1"/>
  <c r="AE62" i="1"/>
  <c r="AC62" i="1"/>
  <c r="AD62" i="1" s="1"/>
  <c r="AG61" i="1"/>
  <c r="AF61" i="1"/>
  <c r="AE61" i="1"/>
  <c r="AC61" i="1"/>
  <c r="AD61" i="1" s="1"/>
  <c r="AG60" i="1"/>
  <c r="AF60" i="1"/>
  <c r="AE60" i="1"/>
  <c r="AD60" i="1"/>
  <c r="AC60" i="1"/>
  <c r="W68" i="1"/>
  <c r="W67" i="1"/>
  <c r="W61" i="1"/>
  <c r="W60" i="1"/>
  <c r="D53" i="1"/>
  <c r="D51" i="1"/>
  <c r="D49" i="1"/>
  <c r="AI47" i="1"/>
  <c r="AC53" i="1"/>
  <c r="AC52" i="1"/>
  <c r="AC51" i="1"/>
  <c r="AC50" i="1"/>
  <c r="AC49" i="1"/>
  <c r="AC48" i="1"/>
  <c r="AC47" i="1"/>
  <c r="AC46" i="1"/>
  <c r="N60" i="1"/>
  <c r="I35" i="1"/>
  <c r="H35" i="1"/>
  <c r="H36" i="1" s="1"/>
  <c r="I34" i="1"/>
  <c r="E36" i="1"/>
  <c r="E35" i="1"/>
  <c r="E34" i="1"/>
  <c r="E33" i="1"/>
  <c r="AE30" i="1"/>
  <c r="AE27" i="1"/>
  <c r="AE23" i="1"/>
  <c r="V26" i="1"/>
  <c r="V25" i="1"/>
  <c r="V24" i="1"/>
  <c r="V23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K22" i="1"/>
  <c r="F28" i="1"/>
  <c r="F22" i="1"/>
  <c r="C24" i="1"/>
  <c r="C23" i="1"/>
  <c r="C22" i="1"/>
  <c r="Z16" i="1"/>
  <c r="W16" i="1"/>
  <c r="T18" i="1"/>
  <c r="Q18" i="1"/>
  <c r="N17" i="1"/>
  <c r="N16" i="1"/>
  <c r="N11" i="1"/>
  <c r="N10" i="1"/>
  <c r="N9" i="1"/>
  <c r="N8" i="1"/>
  <c r="N7" i="1"/>
  <c r="J16" i="1"/>
  <c r="J15" i="1"/>
  <c r="J14" i="1"/>
  <c r="J13" i="1"/>
  <c r="J12" i="1"/>
  <c r="J11" i="1"/>
  <c r="J10" i="1"/>
  <c r="F10" i="1"/>
  <c r="F11" i="1" s="1"/>
  <c r="F12" i="1" s="1"/>
  <c r="F13" i="1" s="1"/>
  <c r="F14" i="1" s="1"/>
  <c r="F15" i="1" s="1"/>
  <c r="F16" i="1" s="1"/>
  <c r="J9" i="1"/>
  <c r="F9" i="1"/>
  <c r="J8" i="1"/>
  <c r="D16" i="1"/>
  <c r="A8" i="1"/>
  <c r="A9" i="1" s="1"/>
  <c r="A10" i="1" s="1"/>
  <c r="A11" i="1" s="1"/>
  <c r="A12" i="1" s="1"/>
  <c r="A13" i="1" s="1"/>
  <c r="A14" i="1" s="1"/>
  <c r="A15" i="1" s="1"/>
  <c r="H37" i="1" l="1"/>
  <c r="I36" i="1"/>
  <c r="I37" i="1" l="1"/>
  <c r="H38" i="1"/>
  <c r="H39" i="1" l="1"/>
  <c r="I38" i="1"/>
  <c r="H40" i="1" l="1"/>
  <c r="I39" i="1"/>
  <c r="H41" i="1" l="1"/>
  <c r="I40" i="1"/>
  <c r="I41" i="1" l="1"/>
  <c r="H42" i="1"/>
  <c r="H43" i="1" l="1"/>
  <c r="I42" i="1"/>
  <c r="I43" i="1" l="1"/>
  <c r="H44" i="1"/>
  <c r="H45" i="1" l="1"/>
  <c r="I44" i="1"/>
  <c r="I45" i="1" l="1"/>
  <c r="H46" i="1"/>
  <c r="H47" i="1" l="1"/>
  <c r="I46" i="1"/>
  <c r="H48" i="1" l="1"/>
  <c r="I47" i="1"/>
  <c r="H49" i="1" l="1"/>
  <c r="I49" i="1" s="1"/>
  <c r="I48" i="1"/>
  <c r="B96" i="1"/>
</calcChain>
</file>

<file path=xl/sharedStrings.xml><?xml version="1.0" encoding="utf-8"?>
<sst xmlns="http://schemas.openxmlformats.org/spreadsheetml/2006/main" count="480" uniqueCount="212">
  <si>
    <t>SUM</t>
  </si>
  <si>
    <t>Sr no.</t>
  </si>
  <si>
    <t>Qty</t>
  </si>
  <si>
    <t>Items</t>
  </si>
  <si>
    <t>Price</t>
  </si>
  <si>
    <t>Keyboard</t>
  </si>
  <si>
    <t>Mouse</t>
  </si>
  <si>
    <t>Charger</t>
  </si>
  <si>
    <t>Cpu</t>
  </si>
  <si>
    <t>Led</t>
  </si>
  <si>
    <t>Vga</t>
  </si>
  <si>
    <t>Ram</t>
  </si>
  <si>
    <t>Rom</t>
  </si>
  <si>
    <t>Remote</t>
  </si>
  <si>
    <t>Total</t>
  </si>
  <si>
    <t>PRODUCT</t>
  </si>
  <si>
    <t>TOTAL PER ITEM</t>
  </si>
  <si>
    <t>Data cable</t>
  </si>
  <si>
    <t>Monitor</t>
  </si>
  <si>
    <t>speaker</t>
  </si>
  <si>
    <t>PROPER</t>
  </si>
  <si>
    <t>aLi</t>
  </si>
  <si>
    <t>HaMza</t>
  </si>
  <si>
    <t>KAmRAN</t>
  </si>
  <si>
    <t>haNzla</t>
  </si>
  <si>
    <t>AlI</t>
  </si>
  <si>
    <t>Banana</t>
  </si>
  <si>
    <t>Grapes</t>
  </si>
  <si>
    <t>MAX</t>
  </si>
  <si>
    <t>NAME</t>
  </si>
  <si>
    <t>MARKS</t>
  </si>
  <si>
    <t>ALi</t>
  </si>
  <si>
    <t>Hamza</t>
  </si>
  <si>
    <t>Hanzla</t>
  </si>
  <si>
    <t>Mubashir</t>
  </si>
  <si>
    <t>Abdul</t>
  </si>
  <si>
    <t>Rehman</t>
  </si>
  <si>
    <t>Hassan</t>
  </si>
  <si>
    <t>MUJEEB</t>
  </si>
  <si>
    <t>ZEESHAN</t>
  </si>
  <si>
    <t xml:space="preserve">MIN </t>
  </si>
  <si>
    <t>Ali</t>
  </si>
  <si>
    <t>Mudassir</t>
  </si>
  <si>
    <t>ABDUL</t>
  </si>
  <si>
    <t>REHMAN</t>
  </si>
  <si>
    <t>MAHIRA</t>
  </si>
  <si>
    <t>BUSHRA</t>
  </si>
  <si>
    <t>LARGE</t>
  </si>
  <si>
    <t>TOTAL MARKS</t>
  </si>
  <si>
    <t>SMALL</t>
  </si>
  <si>
    <t>USMAN</t>
  </si>
  <si>
    <t>ALI</t>
  </si>
  <si>
    <t>DATE</t>
  </si>
  <si>
    <t>TODAY</t>
  </si>
  <si>
    <t>YESTERDAY</t>
  </si>
  <si>
    <t>TOMORROW</t>
  </si>
  <si>
    <t>TIME</t>
  </si>
  <si>
    <t>NOW</t>
  </si>
  <si>
    <t>Del blank cells</t>
  </si>
  <si>
    <t>0</t>
  </si>
  <si>
    <t>Column2</t>
  </si>
  <si>
    <t>Column3</t>
  </si>
  <si>
    <t>SUN</t>
  </si>
  <si>
    <t>JAN</t>
  </si>
  <si>
    <t>MON</t>
  </si>
  <si>
    <t>FEB</t>
  </si>
  <si>
    <t>TUE</t>
  </si>
  <si>
    <t>MAR</t>
  </si>
  <si>
    <t>WED</t>
  </si>
  <si>
    <t>APR</t>
  </si>
  <si>
    <t>THU</t>
  </si>
  <si>
    <t>MAY</t>
  </si>
  <si>
    <t>FRI</t>
  </si>
  <si>
    <t>JUN</t>
  </si>
  <si>
    <t>SAT</t>
  </si>
  <si>
    <t>JUL</t>
  </si>
  <si>
    <t>AUG</t>
  </si>
  <si>
    <t>SEP</t>
  </si>
  <si>
    <t>NOV</t>
  </si>
  <si>
    <t>DEC</t>
  </si>
  <si>
    <t>LEN</t>
  </si>
  <si>
    <t>ID</t>
  </si>
  <si>
    <t>DIGIT</t>
  </si>
  <si>
    <t>DAWOOD</t>
  </si>
  <si>
    <t>DAEWOO'</t>
  </si>
  <si>
    <t>DADADDAD000</t>
  </si>
  <si>
    <t>DEWEA</t>
  </si>
  <si>
    <t>COUNT</t>
  </si>
  <si>
    <t>UMAIR</t>
  </si>
  <si>
    <t>AHMED</t>
  </si>
  <si>
    <t>haMED</t>
  </si>
  <si>
    <t>Anas</t>
  </si>
  <si>
    <t>laiba</t>
  </si>
  <si>
    <t>FARDEEN</t>
  </si>
  <si>
    <t>AIZEL</t>
  </si>
  <si>
    <t>RIAZ</t>
  </si>
  <si>
    <t>COUNTA</t>
  </si>
  <si>
    <t>COUNTBLANK</t>
  </si>
  <si>
    <t>CONCATENATE</t>
  </si>
  <si>
    <t>FIRST NAME</t>
  </si>
  <si>
    <t>LAST NAME</t>
  </si>
  <si>
    <t>FULL NAME</t>
  </si>
  <si>
    <t>MUBASHIR</t>
  </si>
  <si>
    <t>ASHFAQ</t>
  </si>
  <si>
    <t>ROMAN</t>
  </si>
  <si>
    <t>NUMBER</t>
  </si>
  <si>
    <t>AVERAGE</t>
  </si>
  <si>
    <t>GRADE</t>
  </si>
  <si>
    <t>HAMZA</t>
  </si>
  <si>
    <t>HANZLA</t>
  </si>
  <si>
    <t>ARIB</t>
  </si>
  <si>
    <t>AVERAGE MARKS</t>
  </si>
  <si>
    <t>ZERO FIX</t>
  </si>
  <si>
    <t>PERCENTAGE</t>
  </si>
  <si>
    <t>MATH</t>
  </si>
  <si>
    <t>PHY</t>
  </si>
  <si>
    <t>CHEM</t>
  </si>
  <si>
    <t>OBTAIN MARKS</t>
  </si>
  <si>
    <t>P</t>
  </si>
  <si>
    <t>A</t>
  </si>
  <si>
    <t>RAFEY</t>
  </si>
  <si>
    <t>MUDASSIR</t>
  </si>
  <si>
    <t>TRIM TEXT</t>
  </si>
  <si>
    <t xml:space="preserve">AB     BDA   </t>
  </si>
  <si>
    <t>ROUND NUMBER</t>
  </si>
  <si>
    <t>Date</t>
  </si>
  <si>
    <t>City</t>
  </si>
  <si>
    <t>Salesperson</t>
  </si>
  <si>
    <t>Sales Amount</t>
  </si>
  <si>
    <t>MUL</t>
  </si>
  <si>
    <t>Aliya</t>
  </si>
  <si>
    <t>KAR</t>
  </si>
  <si>
    <t>Fariha</t>
  </si>
  <si>
    <t>ISL</t>
  </si>
  <si>
    <t>Zaib</t>
  </si>
  <si>
    <t>LHR</t>
  </si>
  <si>
    <t>Usman</t>
  </si>
  <si>
    <t>Zeshan</t>
  </si>
  <si>
    <t>Ahmad</t>
  </si>
  <si>
    <t>Month</t>
  </si>
  <si>
    <t>Internet Users</t>
  </si>
  <si>
    <t>Smart Phone Users</t>
  </si>
  <si>
    <t>Desktop User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</si>
  <si>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</si>
  <si>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</si>
  <si>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</si>
  <si>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</si>
  <si>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</si>
  <si>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</si>
  <si>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</si>
  <si>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</si>
  <si>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</si>
  <si>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</si>
  <si>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</si>
  <si>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</si>
  <si>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Column1</t>
  </si>
  <si>
    <r>
      <rPr>
        <sz val="11"/>
        <color rgb="FFFF0000"/>
        <rFont val="Aptos Narrow"/>
        <family val="2"/>
        <scheme val="minor"/>
      </rPr>
      <t>Relative cell Refrencing</t>
    </r>
    <r>
      <rPr>
        <sz val="11"/>
        <color theme="1"/>
        <rFont val="Aptos Narrow"/>
        <family val="2"/>
        <scheme val="minor"/>
      </rPr>
      <t>g</t>
    </r>
  </si>
  <si>
    <t>ABSOLUTE CELL REFRENCING</t>
  </si>
  <si>
    <t>Mixed Cell Refrencing</t>
  </si>
  <si>
    <t>Total Marks</t>
  </si>
  <si>
    <t>C</t>
  </si>
  <si>
    <t>Programming</t>
  </si>
  <si>
    <t>Maths</t>
  </si>
  <si>
    <t>Percentage</t>
  </si>
  <si>
    <t>% C</t>
  </si>
  <si>
    <t>%Programming</t>
  </si>
  <si>
    <t>%Maths</t>
  </si>
  <si>
    <t>Column4</t>
  </si>
  <si>
    <t>Column9</t>
  </si>
  <si>
    <t>Column5</t>
  </si>
  <si>
    <t>Column6</t>
  </si>
  <si>
    <t>Column7</t>
  </si>
  <si>
    <t>Column8</t>
  </si>
  <si>
    <t>Name</t>
  </si>
  <si>
    <t>Roll No</t>
  </si>
  <si>
    <t>Eng</t>
  </si>
  <si>
    <t>ICT</t>
  </si>
  <si>
    <t>Obtain Marks</t>
  </si>
  <si>
    <t>Rahman</t>
  </si>
  <si>
    <t>Decreasing</t>
  </si>
  <si>
    <t>Class</t>
  </si>
  <si>
    <t>Y</t>
  </si>
  <si>
    <t>B</t>
  </si>
  <si>
    <t>KWL</t>
  </si>
  <si>
    <t>KBR</t>
  </si>
  <si>
    <t>M</t>
  </si>
  <si>
    <t>KPK</t>
  </si>
  <si>
    <t>BWP</t>
  </si>
  <si>
    <t>Increasing</t>
  </si>
  <si>
    <t>Desert</t>
  </si>
  <si>
    <t>Region</t>
  </si>
  <si>
    <t>kheer</t>
  </si>
  <si>
    <t>East</t>
  </si>
  <si>
    <t>Custard</t>
  </si>
  <si>
    <t>West</t>
  </si>
  <si>
    <t>Pudding</t>
  </si>
  <si>
    <t>North</t>
  </si>
  <si>
    <t>Ras Malai</t>
  </si>
  <si>
    <t>South</t>
  </si>
  <si>
    <t>Ice cream</t>
  </si>
  <si>
    <t>North East</t>
  </si>
  <si>
    <t>Gulab Jamun</t>
  </si>
  <si>
    <t>North West</t>
  </si>
  <si>
    <t>Signature</t>
  </si>
  <si>
    <t>HLOOKUP</t>
  </si>
  <si>
    <t>Row Labels</t>
  </si>
  <si>
    <t>Sum of Sales Amount</t>
  </si>
  <si>
    <t>Grand Total</t>
  </si>
  <si>
    <t>Ibrahim</t>
  </si>
  <si>
    <t>MATHS</t>
  </si>
  <si>
    <t xml:space="preserve">Abdul </t>
  </si>
  <si>
    <t>Noor Fatima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</si>
</sst>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"/>
    <numFmt numFmtId="165" formatCode="0000"/>
  </numFmts>
  <fonts count="13">
    <font>
      <sz val="11"/>
      <color theme="1"/>
      <name val="Aptos Narrow"/>
      <family val="2"/>
      <scheme val="minor"/>
    </font>
    <font>
      <sz val="20"/>
      <name val="Bahnschrift Light SemiCondensed"/>
      <family val="2"/>
    </font>
    <font>
      <sz val="20"/>
      <color rgb="FFFF0000"/>
      <name val="Bahnschrift Light SemiCondensed"/>
      <family val="2"/>
    </font>
    <font>
      <b/>
      <sz val="22"/>
      <color theme="0" tint="-0.14999847407452621"/>
      <name val="Algerian"/>
      <family val="5"/>
    </font>
    <font>
      <sz val="11"/>
      <color rgb="FFC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8"/>
      <color rgb="FFFF0000"/>
      <name val="Aptos Narrow"/>
      <family val="2"/>
      <scheme val="minor"/>
    </font>
    <font>
      <sz val="24"/>
      <color rgb="FFFF000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1"/>
      <color theme="1"/>
      <name val="Libre Barcode 39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0" xfId="0" applyAlignment="1">
      <alignment horizontal="center"/>
    </xf>
    <xf numFmtId="18" fontId="0" fillId="0" borderId="0" xfId="0" applyNumberFormat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0" fillId="6" borderId="0" xfId="0" applyFill="1"/>
    <xf numFmtId="0" fontId="6" fillId="8" borderId="0" xfId="0" applyFont="1" applyFill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9" borderId="0" xfId="0" applyFill="1"/>
    <xf numFmtId="0" fontId="0" fillId="0" borderId="12" xfId="0" applyBorder="1"/>
    <xf numFmtId="3" fontId="0" fillId="0" borderId="12" xfId="0" applyNumberFormat="1" applyBorder="1"/>
    <xf numFmtId="0" fontId="0" fillId="10" borderId="0" xfId="0" applyFill="1"/>
    <xf numFmtId="0" fontId="6" fillId="0" borderId="11" xfId="0" applyFont="1" applyBorder="1"/>
    <xf numFmtId="0" fontId="7" fillId="12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8" fillId="0" borderId="0" xfId="0" applyFont="1"/>
    <xf numFmtId="0" fontId="0" fillId="7" borderId="0" xfId="0" applyFill="1"/>
    <xf numFmtId="0" fontId="0" fillId="0" borderId="14" xfId="0" applyBorder="1"/>
    <xf numFmtId="0" fontId="0" fillId="11" borderId="14" xfId="0" applyFill="1" applyBorder="1"/>
    <xf numFmtId="0" fontId="0" fillId="7" borderId="13" xfId="0" applyFill="1" applyBorder="1"/>
    <xf numFmtId="0" fontId="0" fillId="11" borderId="0" xfId="0" applyFill="1"/>
    <xf numFmtId="0" fontId="0" fillId="7" borderId="14" xfId="0" applyFill="1" applyBorder="1"/>
    <xf numFmtId="0" fontId="5" fillId="4" borderId="0" xfId="0" applyFont="1" applyFill="1"/>
    <xf numFmtId="0" fontId="9" fillId="4" borderId="0" xfId="0" applyFont="1" applyFill="1"/>
    <xf numFmtId="0" fontId="6" fillId="7" borderId="11" xfId="0" applyFont="1" applyFill="1" applyBorder="1"/>
    <xf numFmtId="0" fontId="10" fillId="0" borderId="0" xfId="0" applyFont="1"/>
    <xf numFmtId="0" fontId="5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  <xf numFmtId="0" fontId="0" fillId="0" borderId="0" xfId="0"/>
    <xf numFmtId="0" fontId="0" fillId="9" borderId="0" xfId="0" applyFill="1"/>
    <xf numFmtId="0" fontId="7" fillId="9" borderId="0" xfId="0" applyFont="1" applyFill="1"/>
    <xf numFmtId="0" fontId="12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22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3" tint="0.59999389629810485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Internet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[1]Sheet2!$B$2:$B$13</c:f>
              <c:numCache>
                <c:formatCode>General</c:formatCode>
                <c:ptCount val="12"/>
                <c:pt idx="0">
                  <c:v>51716</c:v>
                </c:pt>
                <c:pt idx="1">
                  <c:v>40683</c:v>
                </c:pt>
                <c:pt idx="2">
                  <c:v>49466</c:v>
                </c:pt>
                <c:pt idx="3">
                  <c:v>50949</c:v>
                </c:pt>
                <c:pt idx="4">
                  <c:v>38714</c:v>
                </c:pt>
                <c:pt idx="5">
                  <c:v>56993</c:v>
                </c:pt>
                <c:pt idx="6">
                  <c:v>47284</c:v>
                </c:pt>
                <c:pt idx="7">
                  <c:v>35927</c:v>
                </c:pt>
                <c:pt idx="8">
                  <c:v>46707</c:v>
                </c:pt>
                <c:pt idx="9">
                  <c:v>33256</c:v>
                </c:pt>
                <c:pt idx="10">
                  <c:v>67225</c:v>
                </c:pt>
                <c:pt idx="11">
                  <c:v>38444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64-41EC-9FA3-D2F0A4100A7F}"/>
            </c:ext>
          </c:extLst>
        </c:ser>
        <c:ser>
          <c:idx val="1"/>
          <c:order val="1"/>
          <c:tx>
            <c:strRef>
              <c:f>[1]Sheet2!$C$1</c:f>
              <c:strCache>
                <c:ptCount val="1"/>
                <c:pt idx="0">
                  <c:v>Smart Phone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[1]Sheet2!$C$2:$C$13</c:f>
              <c:numCache>
                <c:formatCode>General</c:formatCode>
                <c:ptCount val="12"/>
                <c:pt idx="0">
                  <c:v>38787</c:v>
                </c:pt>
                <c:pt idx="1">
                  <c:v>30512</c:v>
                </c:pt>
                <c:pt idx="2">
                  <c:v>37100</c:v>
                </c:pt>
                <c:pt idx="3">
                  <c:v>38212</c:v>
                </c:pt>
                <c:pt idx="4">
                  <c:v>29036</c:v>
                </c:pt>
                <c:pt idx="5">
                  <c:v>42745</c:v>
                </c:pt>
                <c:pt idx="6">
                  <c:v>35463</c:v>
                </c:pt>
                <c:pt idx="7">
                  <c:v>26945</c:v>
                </c:pt>
                <c:pt idx="8">
                  <c:v>35030</c:v>
                </c:pt>
                <c:pt idx="9">
                  <c:v>24942</c:v>
                </c:pt>
                <c:pt idx="10">
                  <c:v>50419</c:v>
                </c:pt>
                <c:pt idx="11">
                  <c:v>28833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64-41EC-9FA3-D2F0A4100A7F}"/>
            </c:ext>
          </c:extLst>
        </c:ser>
        <c:ser>
          <c:idx val="2"/>
          <c:order val="2"/>
          <c:tx>
            <c:strRef>
              <c:f>[1]Sheet2!$D$1</c:f>
              <c:strCache>
                <c:ptCount val="1"/>
                <c:pt idx="0">
                  <c:v>Desktop 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[1]Sheet2!$D$2:$D$13</c:f>
              <c:numCache>
                <c:formatCode>General</c:formatCode>
                <c:ptCount val="12"/>
                <c:pt idx="0">
                  <c:v>12929</c:v>
                </c:pt>
                <c:pt idx="1">
                  <c:v>10171</c:v>
                </c:pt>
                <c:pt idx="2">
                  <c:v>12367</c:v>
                </c:pt>
                <c:pt idx="3">
                  <c:v>12737</c:v>
                </c:pt>
                <c:pt idx="4">
                  <c:v>9679</c:v>
                </c:pt>
                <c:pt idx="5">
                  <c:v>14248</c:v>
                </c:pt>
                <c:pt idx="6">
                  <c:v>11821</c:v>
                </c:pt>
                <c:pt idx="7">
                  <c:v>8982</c:v>
                </c:pt>
                <c:pt idx="8">
                  <c:v>11677</c:v>
                </c:pt>
                <c:pt idx="9">
                  <c:v>8314</c:v>
                </c:pt>
                <c:pt idx="10">
                  <c:v>16806</c:v>
                </c:pt>
                <c:pt idx="11">
                  <c:v>9611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64-41EC-9FA3-D2F0A410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675840"/>
        <c:axId val="-1399672576"/>
      </c:lineChart>
      <c:catAx>
        <c:axId val="-13996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672576"/>
        <c:crosses val="autoZero"/>
        <c:auto val="1"/>
        <c:lblAlgn val="ctr"/>
        <c:lblOffset val="100"/>
        <c:noMultiLvlLbl val="0"/>
      </c:catAx>
      <c:valAx>
        <c:axId val="-13996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6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Internet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[1]Sheet2!$A$2:$A$13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[1]Sheet2!$B$2:$B$13</c:f>
              <c:numCache>
                <c:formatCode>General</c:formatCode>
                <c:ptCount val="12"/>
                <c:pt idx="0">
                  <c:v>51716</c:v>
                </c:pt>
                <c:pt idx="1">
                  <c:v>40683</c:v>
                </c:pt>
                <c:pt idx="2">
                  <c:v>49466</c:v>
                </c:pt>
                <c:pt idx="3">
                  <c:v>50949</c:v>
                </c:pt>
                <c:pt idx="4">
                  <c:v>38714</c:v>
                </c:pt>
                <c:pt idx="5">
                  <c:v>56993</c:v>
                </c:pt>
                <c:pt idx="6">
                  <c:v>47284</c:v>
                </c:pt>
                <c:pt idx="7">
                  <c:v>35927</c:v>
                </c:pt>
                <c:pt idx="8">
                  <c:v>46707</c:v>
                </c:pt>
                <c:pt idx="9">
                  <c:v>33256</c:v>
                </c:pt>
                <c:pt idx="10">
                  <c:v>67225</c:v>
                </c:pt>
                <c:pt idx="11">
                  <c:v>38444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24-4A07-9F87-98FD6E32C7E3}"/>
            </c:ext>
          </c:extLst>
        </c:ser>
        <c:ser>
          <c:idx val="1"/>
          <c:order val="1"/>
          <c:tx>
            <c:strRef>
              <c:f>[1]Sheet2!$C$1</c:f>
              <c:strCache>
                <c:ptCount val="1"/>
                <c:pt idx="0">
                  <c:v>Smart Phone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[1]Sheet2!$A$2:$A$13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[1]Sheet2!$C$2:$C$13</c:f>
              <c:numCache>
                <c:formatCode>General</c:formatCode>
                <c:ptCount val="12"/>
                <c:pt idx="0">
                  <c:v>38787</c:v>
                </c:pt>
                <c:pt idx="1">
                  <c:v>30512</c:v>
                </c:pt>
                <c:pt idx="2">
                  <c:v>37100</c:v>
                </c:pt>
                <c:pt idx="3">
                  <c:v>38212</c:v>
                </c:pt>
                <c:pt idx="4">
                  <c:v>29036</c:v>
                </c:pt>
                <c:pt idx="5">
                  <c:v>42745</c:v>
                </c:pt>
                <c:pt idx="6">
                  <c:v>35463</c:v>
                </c:pt>
                <c:pt idx="7">
                  <c:v>26945</c:v>
                </c:pt>
                <c:pt idx="8">
                  <c:v>35030</c:v>
                </c:pt>
                <c:pt idx="9">
                  <c:v>24942</c:v>
                </c:pt>
                <c:pt idx="10">
                  <c:v>50419</c:v>
                </c:pt>
                <c:pt idx="11">
                  <c:v>28833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24-4A07-9F87-98FD6E32C7E3}"/>
            </c:ext>
          </c:extLst>
        </c:ser>
        <c:ser>
          <c:idx val="2"/>
          <c:order val="2"/>
          <c:tx>
            <c:strRef>
              <c:f>[1]Sheet2!$D$1</c:f>
              <c:strCache>
                <c:ptCount val="1"/>
                <c:pt idx="0">
                  <c:v>Desktop User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[1]Sheet2!$A$2:$A$13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[1]Sheet2!$D$2:$D$13</c:f>
              <c:numCache>
                <c:formatCode>General</c:formatCode>
                <c:ptCount val="12"/>
                <c:pt idx="0">
                  <c:v>12929</c:v>
                </c:pt>
                <c:pt idx="1">
                  <c:v>10171</c:v>
                </c:pt>
                <c:pt idx="2">
                  <c:v>12367</c:v>
                </c:pt>
                <c:pt idx="3">
                  <c:v>12737</c:v>
                </c:pt>
                <c:pt idx="4">
                  <c:v>9679</c:v>
                </c:pt>
                <c:pt idx="5">
                  <c:v>14248</c:v>
                </c:pt>
                <c:pt idx="6">
                  <c:v>11821</c:v>
                </c:pt>
                <c:pt idx="7">
                  <c:v>8982</c:v>
                </c:pt>
                <c:pt idx="8">
                  <c:v>11677</c:v>
                </c:pt>
                <c:pt idx="9">
                  <c:v>8314</c:v>
                </c:pt>
                <c:pt idx="10">
                  <c:v>16806</c:v>
                </c:pt>
                <c:pt idx="11">
                  <c:v>9611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24-4A07-9F87-98FD6E32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673664"/>
        <c:axId val="-1399673120"/>
        <c:axId val="-1355229104"/>
      </c:line3DChart>
      <c:catAx>
        <c:axId val="-13996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673120"/>
        <c:crosses val="autoZero"/>
        <c:auto val="1"/>
        <c:lblAlgn val="ctr"/>
        <c:lblOffset val="100"/>
        <c:noMultiLvlLbl val="0"/>
      </c:catAx>
      <c:valAx>
        <c:axId val="-13996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673664"/>
        <c:crosses val="autoZero"/>
        <c:crossBetween val="between"/>
      </c:valAx>
      <c:serAx>
        <c:axId val="-1355229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6731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</xdr:colOff>
      <xdr:row>71</xdr:row>
      <xdr:rowOff>0</xdr:rowOff>
    </xdr:from>
    <xdr:to>
      <xdr:col>11</xdr:col>
      <xdr:colOff>82550</xdr:colOff>
      <xdr:row>83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92D3521-D7C9-44DF-988B-BC4F48A76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88901</xdr:colOff>
      <xdr:row>71</xdr:row>
      <xdr:rowOff>82551</xdr:rowOff>
    </xdr:from>
    <xdr:to>
      <xdr:col>17</xdr:col>
      <xdr:colOff>584604</xdr:colOff>
      <xdr:row>83</xdr:row>
      <xdr:rowOff>110874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FD11574-79AA-466F-9937-2836D86F1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39</xdr:col>
      <xdr:colOff>317500</xdr:colOff>
      <xdr:row>73</xdr:row>
      <xdr:rowOff>29883</xdr:rowOff>
    </xdr:from>
    <xdr:to>
      <xdr:col>44</xdr:col>
      <xdr:colOff>354600</xdr:colOff>
      <xdr:row>78</xdr:row>
      <xdr:rowOff>38509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87650" y="13790333"/>
          <a:ext cx="3339100" cy="89762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793750</xdr:colOff>
      <xdr:row>3</xdr:row>
      <xdr:rowOff>165100</xdr:rowOff>
    </xdr:from>
    <xdr:to>
      <xdr:col>2</xdr:col>
      <xdr:colOff>400050</xdr:colOff>
      <xdr:row>10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50" y="749300"/>
          <a:ext cx="1092200" cy="1092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idr/Downloads/hashir/ASSIGNMENT%20I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10"/>
      <sheetName val="Sheet11"/>
      <sheetName val="Sheet9"/>
      <sheetName val="Sheet12"/>
    </sheetNames>
    <sheetDataSet>
      <sheetData sheetId="0" refreshError="1"/>
      <sheetData sheetId="1">
        <row r="1">
          <cell r="B1" t="str">
            <v>Internet Users</v>
          </cell>
          <cell r="C1" t="str">
            <v>Smart Phone Users</v>
          </cell>
          <cell r="D1" t="str">
            <v>Desktop User</v>
          </cell>
        </row>
        <row r="2">
          <cell r="A2" t="str">
            <v>January</v>
          </cell>
          <cell r="B2">
            <v>51716</v>
          </cell>
          <cell r="C2">
            <v>38787</v>
          </cell>
          <cell r="D2">
            <v>12929</v>
          </cell>
        </row>
        <row r="3">
          <cell r="A3" t="str">
            <v>February</v>
          </cell>
          <cell r="B3">
            <v>40683</v>
          </cell>
          <cell r="C3">
            <v>30512</v>
          </cell>
          <cell r="D3">
            <v>10171</v>
          </cell>
        </row>
        <row r="4">
          <cell r="A4" t="str">
            <v>March</v>
          </cell>
          <cell r="B4">
            <v>49466</v>
          </cell>
          <cell r="C4">
            <v>37100</v>
          </cell>
          <cell r="D4">
            <v>12367</v>
          </cell>
        </row>
        <row r="5">
          <cell r="A5" t="str">
            <v>April</v>
          </cell>
          <cell r="B5">
            <v>50949</v>
          </cell>
          <cell r="C5">
            <v>38212</v>
          </cell>
          <cell r="D5">
            <v>12737</v>
          </cell>
        </row>
        <row r="6">
          <cell r="A6" t="str">
            <v>May</v>
          </cell>
          <cell r="B6">
            <v>38714</v>
          </cell>
          <cell r="C6">
            <v>29036</v>
          </cell>
          <cell r="D6">
            <v>9679</v>
          </cell>
        </row>
        <row r="7">
          <cell r="A7" t="str">
            <v>June</v>
          </cell>
          <cell r="B7">
            <v>56993</v>
          </cell>
          <cell r="C7">
            <v>42745</v>
          </cell>
          <cell r="D7">
            <v>14248</v>
          </cell>
        </row>
        <row r="8">
          <cell r="A8" t="str">
            <v>July</v>
          </cell>
          <cell r="B8">
            <v>47284</v>
          </cell>
          <cell r="C8">
            <v>35463</v>
          </cell>
          <cell r="D8">
            <v>11821</v>
          </cell>
        </row>
        <row r="9">
          <cell r="A9" t="str">
            <v>August</v>
          </cell>
          <cell r="B9">
            <v>35927</v>
          </cell>
          <cell r="C9">
            <v>26945</v>
          </cell>
          <cell r="D9">
            <v>8982</v>
          </cell>
        </row>
        <row r="10">
          <cell r="A10" t="str">
            <v>September</v>
          </cell>
          <cell r="B10">
            <v>46707</v>
          </cell>
          <cell r="C10">
            <v>35030</v>
          </cell>
          <cell r="D10">
            <v>11677</v>
          </cell>
        </row>
        <row r="11">
          <cell r="A11" t="str">
            <v>October</v>
          </cell>
          <cell r="B11">
            <v>33256</v>
          </cell>
          <cell r="C11">
            <v>24942</v>
          </cell>
          <cell r="D11">
            <v>8314</v>
          </cell>
        </row>
        <row r="12">
          <cell r="A12" t="str">
            <v>November</v>
          </cell>
          <cell r="B12">
            <v>67225</v>
          </cell>
          <cell r="C12">
            <v>50419</v>
          </cell>
          <cell r="D12">
            <v>16806</v>
          </cell>
        </row>
        <row r="13">
          <cell r="A13" t="str">
            <v>December</v>
          </cell>
          <cell r="B13">
            <v>38444</v>
          </cell>
          <cell r="C13">
            <v>28833</v>
          </cell>
          <cell r="D13">
            <v>9611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zaidr/Downloads/hashir/ASSIGNMENT%20I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tel computer" refreshedDate="45634.652809837964" createdVersion="5" refreshedVersion="5" minRefreshableVersion="3" recordCount="9">
  <cacheSource type="worksheet">
    <worksheetSource ref="A1:D10" sheet="Sheet9" r:id="rId2"/>
  </cacheSource>
  <cacheFields count="4">
    <cacheField name="Date" numFmtId="14">
      <sharedItems containsSemiMixedTypes="0" containsNonDate="0" containsDate="1" containsString="0" minDate="2024-11-01T00:00:00" maxDate="2024-11-10T00:00:00" count="9"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</sharedItems>
    </cacheField>
    <cacheField name="City" numFmtId="0">
      <sharedItems count="4">
        <s v="MUL"/>
        <s v="KAR"/>
        <s v="ISL"/>
        <s v="LHR"/>
      </sharedItems>
    </cacheField>
    <cacheField name="Salesperson" numFmtId="0">
      <sharedItems count="6">
        <s v="Aliya"/>
        <s v="Fariha"/>
        <s v="Zaib"/>
        <s v="Usman"/>
        <s v="Zeshan"/>
        <s v="Ahmad"/>
      </sharedItems>
    </cacheField>
    <cacheField name="Sales Amount" numFmtId="0">
      <sharedItems containsSemiMixedTypes="0" containsString="0" containsNumber="1" containsInteger="1" minValue="1500" maxValue="2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2000"/>
  </r>
  <r>
    <x v="1"/>
    <x v="1"/>
    <x v="1"/>
    <n v="1500"/>
  </r>
  <r>
    <x v="2"/>
    <x v="2"/>
    <x v="2"/>
    <n v="1800"/>
  </r>
  <r>
    <x v="3"/>
    <x v="3"/>
    <x v="3"/>
    <n v="2200"/>
  </r>
  <r>
    <x v="4"/>
    <x v="0"/>
    <x v="4"/>
    <n v="1700"/>
  </r>
  <r>
    <x v="5"/>
    <x v="1"/>
    <x v="0"/>
    <n v="1870"/>
  </r>
  <r>
    <x v="6"/>
    <x v="0"/>
    <x v="1"/>
    <n v="1990"/>
  </r>
  <r>
    <x v="7"/>
    <x v="2"/>
    <x v="5"/>
    <n v="1690"/>
  </r>
  <r>
    <x v="8"/>
    <x v="3"/>
    <x v="3"/>
    <n v="1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P88:Q95" firstHeaderRow="1" firstDataRow="1" firstDataCol="1"/>
  <pivotFields count="4">
    <pivotField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axis="axisRow" showAll="0">
      <items count="7">
        <item x="5"/>
        <item x="0"/>
        <item x="1"/>
        <item x="3"/>
        <item x="2"/>
        <item x="4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88:L101" firstHeaderRow="1" firstDataRow="1" firstDataCol="1"/>
  <pivotFields count="4">
    <pivotField numFmtId="14" showAll="0"/>
    <pivotField axis="axisRow" showAll="0">
      <items count="5">
        <item x="2"/>
        <item x="1"/>
        <item x="3"/>
        <item x="0"/>
        <item t="default"/>
      </items>
    </pivotField>
    <pivotField axis="axisRow" showAll="0">
      <items count="7">
        <item x="5"/>
        <item x="0"/>
        <item x="1"/>
        <item x="3"/>
        <item x="2"/>
        <item x="4"/>
        <item t="default"/>
      </items>
    </pivotField>
    <pivotField dataField="1" showAll="0"/>
  </pivotFields>
  <rowFields count="2">
    <field x="1"/>
    <field x="2"/>
  </rowFields>
  <rowItems count="13">
    <i>
      <x/>
    </i>
    <i r="1">
      <x/>
    </i>
    <i r="1">
      <x v="4"/>
    </i>
    <i>
      <x v="1"/>
    </i>
    <i r="1">
      <x v="1"/>
    </i>
    <i r="1">
      <x v="2"/>
    </i>
    <i>
      <x v="2"/>
    </i>
    <i r="1">
      <x v="3"/>
    </i>
    <i>
      <x v="3"/>
    </i>
    <i r="1">
      <x v="1"/>
    </i>
    <i r="1">
      <x v="2"/>
    </i>
    <i r="1">
      <x v="5"/>
    </i>
    <i t="grand">
      <x/>
    </i>
  </rowItems>
  <colItems count="1">
    <i/>
  </colItems>
  <dataFields count="1">
    <dataField name="Sum of Sales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6:D16" totalsRowShown="0">
  <autoFilter ref="A6:D16"/>
  <tableColumns count="4">
    <tableColumn id="1" name="Sr no."/>
    <tableColumn id="2" name="Qty"/>
    <tableColumn id="3" name="Items"/>
    <tableColumn id="4" name="Price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11" name="Table15" displayName="Table15" ref="W45:AC53" totalsRowShown="0">
  <autoFilter ref="W45:AC53"/>
  <tableColumns count="7">
    <tableColumn id="1" name="NAME"/>
    <tableColumn id="2" name="MATH"/>
    <tableColumn id="3" name="PHY"/>
    <tableColumn id="4" name="CHEM"/>
    <tableColumn id="5" name="TOTAL MARKS"/>
    <tableColumn id="6" name="OBTAIN MARKS"/>
    <tableColumn id="7" name="PERCENTAGE" dataDxfId="15">
      <calculatedColumnFormula>Table15[[#This Row],[OBTAIN MARKS]]*100/Table15[[#This Row],[TOTAL MARKS]]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5" name="Table16" displayName="Table16" ref="U59:W61" totalsRowShown="0" headerRowDxfId="14">
  <autoFilter ref="U59:W61"/>
  <tableColumns count="3">
    <tableColumn id="1" name="Column1"/>
    <tableColumn id="2" name="Relative cell Refrencingg"/>
    <tableColumn id="3" name="Column2">
      <calculatedColumnFormula>U60+V60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e2" displayName="Table2" ref="U63:W66" totalsRowShown="0">
  <autoFilter ref="U63:W66"/>
  <tableColumns count="3">
    <tableColumn id="1" name="Column1"/>
    <tableColumn id="2" name="ABSOLUTE CELL REFRENCING"/>
    <tableColumn id="3" name="Column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Table3" displayName="Table3" ref="Y59:AG64" totalsRowShown="0">
  <autoFilter ref="Y59:AG64"/>
  <tableColumns count="9">
    <tableColumn id="1" name="Total Marks"/>
    <tableColumn id="2" name="C"/>
    <tableColumn id="3" name="Programming"/>
    <tableColumn id="4" name="Maths"/>
    <tableColumn id="5" name="Total">
      <calculatedColumnFormula>Z60+AA60+AB60</calculatedColumnFormula>
    </tableColumn>
    <tableColumn id="6" name="Percentage">
      <calculatedColumnFormula>AC60/Y$2*100</calculatedColumnFormula>
    </tableColumn>
    <tableColumn id="7" name="% C" dataDxfId="13">
      <calculatedColumnFormula>Table3[[#This Row],[C]]/100*100</calculatedColumnFormula>
    </tableColumn>
    <tableColumn id="8" name="%Programming">
      <calculatedColumnFormula>Table3[[#This Row],[Programming]]/100*100</calculatedColumnFormula>
    </tableColumn>
    <tableColumn id="9" name="%Maths" dataDxfId="12">
      <calculatedColumnFormula>Table3[[#This Row],[Maths]]/100*100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Table416" displayName="Table416" ref="AI59:AQ65" totalsRowShown="0" headerRowDxfId="11">
  <autoFilter ref="AI59:AQ65"/>
  <tableColumns count="9">
    <tableColumn id="1" name="Column1"/>
    <tableColumn id="2" name="Column2"/>
    <tableColumn id="3" name="Column3"/>
    <tableColumn id="4" name="Column4"/>
    <tableColumn id="5" name="Column9"/>
    <tableColumn id="6" name="Column5"/>
    <tableColumn id="7" name="Column6"/>
    <tableColumn id="8" name="Column7"/>
    <tableColumn id="9" name="Column8">
      <calculatedColumnFormula>AO60/AP60*100</calculatedColumnFormula>
    </tableColumn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15" name="Table5" displayName="Table5" ref="T73:Y80" totalsRowShown="0" dataDxfId="10">
  <autoFilter ref="T73:Y80"/>
  <tableColumns count="6">
    <tableColumn id="1" name="Column1" dataDxfId="9"/>
    <tableColumn id="2" name="Column2"/>
    <tableColumn id="3" name="Decreasing"/>
    <tableColumn id="4" name="Column3" dataDxfId="8"/>
    <tableColumn id="5" name="Column4" dataDxfId="7"/>
    <tableColumn id="6" name="Column5" dataDxfId="6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6" name="Table6" displayName="Table6" ref="AA73:AF80" totalsRowShown="0" dataDxfId="5">
  <tableColumns count="6">
    <tableColumn id="1" name="Column1" dataDxfId="4"/>
    <tableColumn id="2" name="Column2"/>
    <tableColumn id="3" name="Column3"/>
    <tableColumn id="4" name="Increasing" dataDxfId="3"/>
    <tableColumn id="5" name="Column4" dataDxfId="2"/>
    <tableColumn id="6" name="Column5" dataDxfId="1"/>
  </tableColumns>
  <tableStyleInfo name="TableStyleLight3" showFirstColumn="0" showLastColumn="0" showRowStripes="1" showColumnStripes="0"/>
</table>
</file>

<file path=xl/tables/table17.xml><?xml version="1.0" encoding="utf-8"?>
<table xmlns="http://schemas.openxmlformats.org/spreadsheetml/2006/main" id="17" name="Table718" displayName="Table718" ref="AI73:AL79" totalsRowShown="0">
  <autoFilter ref="AI73:AL79"/>
  <tableColumns count="4">
    <tableColumn id="1" name="Name" dataDxfId="0"/>
    <tableColumn id="2" name="Desert"/>
    <tableColumn id="3" name="Region"/>
    <tableColumn id="4" name="Pric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4" displayName="Table14" ref="F7:J17" totalsRowShown="0">
  <autoFilter ref="F7:J17"/>
  <tableColumns count="5">
    <tableColumn id="1" name="Sr no."/>
    <tableColumn id="2" name="Qty"/>
    <tableColumn id="3" name="Items"/>
    <tableColumn id="4" name="Price"/>
    <tableColumn id="5" name="TOTAL PER ITEM" dataDxfId="17">
      <calculatedColumnFormula>PRODUCT(Table14[[#This Row],[Items]:[Price]])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P7:Q18" totalsRowCount="1">
  <autoFilter ref="P7:Q17"/>
  <tableColumns count="2">
    <tableColumn id="1" name="NAME"/>
    <tableColumn id="2" name="MARKS" totalsRowFunction="max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6" displayName="Table46" ref="S7:T18" totalsRowCount="1">
  <autoFilter ref="S7:T17"/>
  <tableColumns count="2">
    <tableColumn id="1" name="NAME"/>
    <tableColumn id="2" name="MARKS" totalsRowFunction="min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6" name="Table7" displayName="Table7" ref="V7:W14" totalsRowShown="0">
  <autoFilter ref="V7:W14"/>
  <tableColumns count="2">
    <tableColumn id="1" name="NAME"/>
    <tableColumn id="2" name="TOTAL MARKS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id="7" name="Table79" displayName="Table79" ref="Y7:Z14" totalsRowShown="0">
  <autoFilter ref="Y7:Z14"/>
  <tableColumns count="2">
    <tableColumn id="1" name="NAME"/>
    <tableColumn id="2" name="TOTAL MARKS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id="8" name="Table9" displayName="Table9" ref="P22:R40" totalsRowShown="0">
  <autoFilter ref="P22:R40"/>
  <tableColumns count="3">
    <tableColumn id="1" name="0"/>
    <tableColumn id="2" name="Column2"/>
    <tableColumn id="3" name="Column3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9" name="Table10" displayName="Table10" ref="U22:V26" totalsRowShown="0">
  <autoFilter ref="U22:V26"/>
  <tableColumns count="2">
    <tableColumn id="1" name="ID"/>
    <tableColumn id="2" name="DIGIT" dataDxfId="16">
      <calculatedColumnFormula>LEN(Table10[[#This Row],[ID]])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10" name="Table415" displayName="Table415" ref="N46:P56" totalsRowShown="0">
  <autoFilter ref="N46:P56"/>
  <tableColumns count="3">
    <tableColumn id="1" name="NAME"/>
    <tableColumn id="2" name="MARKS"/>
    <tableColumn id="4" name="GRAD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13" Type="http://schemas.openxmlformats.org/officeDocument/2006/relationships/table" Target="../tables/table9.xml"/><Relationship Id="rId18" Type="http://schemas.openxmlformats.org/officeDocument/2006/relationships/table" Target="../tables/table14.xml"/><Relationship Id="rId3" Type="http://schemas.openxmlformats.org/officeDocument/2006/relationships/printerSettings" Target="../printerSettings/printerSettings1.bin"/><Relationship Id="rId21" Type="http://schemas.openxmlformats.org/officeDocument/2006/relationships/table" Target="../tables/table17.xml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17" Type="http://schemas.openxmlformats.org/officeDocument/2006/relationships/table" Target="../tables/table1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12.xml"/><Relationship Id="rId20" Type="http://schemas.openxmlformats.org/officeDocument/2006/relationships/table" Target="../tables/table16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5" Type="http://schemas.openxmlformats.org/officeDocument/2006/relationships/table" Target="../tables/table11.xml"/><Relationship Id="rId10" Type="http://schemas.openxmlformats.org/officeDocument/2006/relationships/table" Target="../tables/table6.xml"/><Relationship Id="rId19" Type="http://schemas.openxmlformats.org/officeDocument/2006/relationships/table" Target="../tables/table15.xml"/><Relationship Id="rId4" Type="http://schemas.openxmlformats.org/officeDocument/2006/relationships/drawing" Target="../drawings/drawing1.xml"/><Relationship Id="rId9" Type="http://schemas.openxmlformats.org/officeDocument/2006/relationships/table" Target="../tables/table5.xml"/><Relationship Id="rId14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R101"/>
  <sheetViews>
    <sheetView tabSelected="1" topLeftCell="AA64" zoomScaleNormal="100" workbookViewId="0">
      <selection activeCell="AI88" sqref="AI88"/>
    </sheetView>
  </sheetViews>
  <sheetFormatPr defaultRowHeight="14"/>
  <cols>
    <col min="16" max="16" width="18.83203125" bestFit="1" customWidth="1"/>
    <col min="17" max="17" width="26.25" bestFit="1" customWidth="1"/>
  </cols>
  <sheetData>
    <row r="4" spans="1:26">
      <c r="A4" s="51" t="s">
        <v>0</v>
      </c>
      <c r="B4" s="59"/>
      <c r="C4" s="59"/>
      <c r="D4" s="59"/>
    </row>
    <row r="5" spans="1:26" ht="14.5" customHeight="1">
      <c r="A5" s="59"/>
      <c r="B5" s="59"/>
      <c r="C5" s="59"/>
      <c r="D5" s="59"/>
      <c r="F5" s="51" t="s">
        <v>15</v>
      </c>
      <c r="G5" s="51"/>
      <c r="H5" s="51"/>
      <c r="I5" s="51"/>
      <c r="J5" s="51"/>
      <c r="L5" s="51" t="s">
        <v>20</v>
      </c>
      <c r="M5" s="51"/>
      <c r="N5" s="51"/>
      <c r="P5" s="51" t="s">
        <v>28</v>
      </c>
      <c r="Q5" s="51"/>
      <c r="S5" s="51" t="s">
        <v>40</v>
      </c>
      <c r="T5" s="51"/>
      <c r="V5" s="51" t="s">
        <v>47</v>
      </c>
      <c r="W5" s="51"/>
      <c r="Y5" s="51" t="s">
        <v>49</v>
      </c>
      <c r="Z5" s="51"/>
    </row>
    <row r="6" spans="1:26" ht="15" customHeight="1" thickBot="1">
      <c r="A6" t="s">
        <v>1</v>
      </c>
      <c r="B6" t="s">
        <v>2</v>
      </c>
      <c r="C6" t="s">
        <v>3</v>
      </c>
      <c r="D6" t="s">
        <v>4</v>
      </c>
      <c r="F6" s="51"/>
      <c r="G6" s="51"/>
      <c r="H6" s="51"/>
      <c r="I6" s="51"/>
      <c r="J6" s="51"/>
      <c r="L6" s="51"/>
      <c r="M6" s="51"/>
      <c r="N6" s="51"/>
      <c r="P6" s="51"/>
      <c r="Q6" s="51"/>
      <c r="S6" s="51"/>
      <c r="T6" s="51"/>
      <c r="V6" s="51"/>
      <c r="W6" s="51"/>
      <c r="Y6" s="51"/>
      <c r="Z6" s="51"/>
    </row>
    <row r="7" spans="1:26" ht="14.5" thickBot="1">
      <c r="A7">
        <v>1</v>
      </c>
      <c r="B7" t="s">
        <v>5</v>
      </c>
      <c r="C7">
        <v>5</v>
      </c>
      <c r="D7">
        <v>6000</v>
      </c>
      <c r="F7" t="s">
        <v>1</v>
      </c>
      <c r="G7" t="s">
        <v>2</v>
      </c>
      <c r="H7" t="s">
        <v>3</v>
      </c>
      <c r="I7" t="s">
        <v>4</v>
      </c>
      <c r="J7" t="s">
        <v>16</v>
      </c>
      <c r="L7" s="3" t="s">
        <v>21</v>
      </c>
      <c r="M7" s="3"/>
      <c r="N7" s="3" t="str">
        <f>PROPER(L7:L13)</f>
        <v>Ali</v>
      </c>
      <c r="P7" t="s">
        <v>29</v>
      </c>
      <c r="Q7" t="s">
        <v>30</v>
      </c>
      <c r="S7" t="s">
        <v>29</v>
      </c>
      <c r="T7" t="s">
        <v>30</v>
      </c>
      <c r="V7" t="s">
        <v>29</v>
      </c>
      <c r="W7" t="s">
        <v>48</v>
      </c>
      <c r="Y7" t="s">
        <v>29</v>
      </c>
      <c r="Z7" t="s">
        <v>48</v>
      </c>
    </row>
    <row r="8" spans="1:26" ht="14.5" thickBot="1">
      <c r="A8">
        <f>A7+1</f>
        <v>2</v>
      </c>
      <c r="B8" t="s">
        <v>6</v>
      </c>
      <c r="C8">
        <v>2</v>
      </c>
      <c r="D8">
        <v>400</v>
      </c>
      <c r="F8">
        <v>1</v>
      </c>
      <c r="G8" t="s">
        <v>5</v>
      </c>
      <c r="H8">
        <v>6</v>
      </c>
      <c r="I8">
        <v>600</v>
      </c>
      <c r="J8">
        <f>PRODUCT(Table14[[#This Row],[Items]:[Price]])</f>
        <v>3600</v>
      </c>
      <c r="L8" s="4" t="s">
        <v>22</v>
      </c>
      <c r="M8" s="3"/>
      <c r="N8" s="3" t="str">
        <f>PROPER(L8:L14)</f>
        <v>Hamza</v>
      </c>
      <c r="P8" t="s">
        <v>31</v>
      </c>
      <c r="Q8">
        <v>480</v>
      </c>
      <c r="S8" t="s">
        <v>41</v>
      </c>
      <c r="T8">
        <v>340</v>
      </c>
      <c r="V8" t="s">
        <v>42</v>
      </c>
      <c r="W8">
        <v>123</v>
      </c>
      <c r="Y8" t="s">
        <v>50</v>
      </c>
      <c r="Z8">
        <v>233</v>
      </c>
    </row>
    <row r="9" spans="1:26" ht="14.5" thickBot="1">
      <c r="A9">
        <f t="shared" ref="A9:A15" si="0">A8+1</f>
        <v>3</v>
      </c>
      <c r="B9" t="s">
        <v>7</v>
      </c>
      <c r="C9">
        <v>3</v>
      </c>
      <c r="D9">
        <v>405</v>
      </c>
      <c r="F9">
        <f>F8+1</f>
        <v>2</v>
      </c>
      <c r="G9" t="s">
        <v>6</v>
      </c>
      <c r="H9">
        <v>12</v>
      </c>
      <c r="I9">
        <v>400</v>
      </c>
      <c r="J9">
        <f>PRODUCT(Table14[[#This Row],[Items]:[Price]])</f>
        <v>4800</v>
      </c>
      <c r="L9" s="3" t="s">
        <v>23</v>
      </c>
      <c r="M9" s="3"/>
      <c r="N9" s="3" t="str">
        <f>PROPER(L9:L15)</f>
        <v>Kamran</v>
      </c>
      <c r="P9" t="s">
        <v>32</v>
      </c>
      <c r="Q9">
        <v>252</v>
      </c>
      <c r="S9" t="s">
        <v>32</v>
      </c>
      <c r="T9">
        <v>242</v>
      </c>
      <c r="V9" t="s">
        <v>41</v>
      </c>
      <c r="W9">
        <v>321</v>
      </c>
      <c r="Y9" t="s">
        <v>51</v>
      </c>
      <c r="Z9">
        <v>345</v>
      </c>
    </row>
    <row r="10" spans="1:26" ht="14.5" thickBot="1">
      <c r="A10">
        <f t="shared" si="0"/>
        <v>4</v>
      </c>
      <c r="B10" t="s">
        <v>8</v>
      </c>
      <c r="C10">
        <v>7</v>
      </c>
      <c r="D10">
        <v>60</v>
      </c>
      <c r="F10">
        <f t="shared" ref="F10:F16" si="1">F9+1</f>
        <v>3</v>
      </c>
      <c r="G10" t="s">
        <v>17</v>
      </c>
      <c r="H10">
        <v>5</v>
      </c>
      <c r="I10">
        <v>345</v>
      </c>
      <c r="J10">
        <f>PRODUCT(Table14[[#This Row],[Items]:[Price]])</f>
        <v>1725</v>
      </c>
      <c r="L10" s="3" t="s">
        <v>24</v>
      </c>
      <c r="M10" s="3"/>
      <c r="N10" s="5" t="str">
        <f>PROPER(L10:L16)</f>
        <v>Hanzla</v>
      </c>
      <c r="P10" t="s">
        <v>33</v>
      </c>
      <c r="Q10">
        <v>756</v>
      </c>
      <c r="S10" t="s">
        <v>42</v>
      </c>
      <c r="T10">
        <v>766</v>
      </c>
      <c r="V10" t="s">
        <v>37</v>
      </c>
      <c r="W10">
        <v>456</v>
      </c>
      <c r="Y10" t="s">
        <v>43</v>
      </c>
      <c r="Z10">
        <v>496</v>
      </c>
    </row>
    <row r="11" spans="1:26" ht="14.5" thickBot="1">
      <c r="A11">
        <f t="shared" si="0"/>
        <v>5</v>
      </c>
      <c r="B11" t="s">
        <v>9</v>
      </c>
      <c r="C11">
        <v>5</v>
      </c>
      <c r="D11">
        <v>699</v>
      </c>
      <c r="F11">
        <f t="shared" si="1"/>
        <v>4</v>
      </c>
      <c r="G11" t="s">
        <v>8</v>
      </c>
      <c r="H11">
        <v>10</v>
      </c>
      <c r="I11">
        <v>60</v>
      </c>
      <c r="J11">
        <f>PRODUCT(Table14[[#This Row],[Items]:[Price]])</f>
        <v>600</v>
      </c>
      <c r="L11" s="60" t="s">
        <v>25</v>
      </c>
      <c r="M11" s="6"/>
      <c r="N11" s="60" t="str">
        <f t="shared" ref="N11" si="2">PROPER(L11:L17)</f>
        <v>Ali</v>
      </c>
      <c r="P11" t="s">
        <v>34</v>
      </c>
      <c r="Q11">
        <v>506</v>
      </c>
      <c r="S11" t="s">
        <v>43</v>
      </c>
      <c r="T11">
        <v>456</v>
      </c>
      <c r="V11" t="s">
        <v>44</v>
      </c>
      <c r="W11">
        <v>654</v>
      </c>
      <c r="Y11" t="s">
        <v>44</v>
      </c>
      <c r="Z11">
        <v>694</v>
      </c>
    </row>
    <row r="12" spans="1:26" ht="14.5" thickBot="1">
      <c r="A12">
        <f t="shared" si="0"/>
        <v>6</v>
      </c>
      <c r="B12" t="s">
        <v>10</v>
      </c>
      <c r="C12">
        <v>4</v>
      </c>
      <c r="D12">
        <v>322</v>
      </c>
      <c r="F12">
        <f t="shared" si="1"/>
        <v>5</v>
      </c>
      <c r="G12" t="s">
        <v>9</v>
      </c>
      <c r="H12">
        <v>4</v>
      </c>
      <c r="I12">
        <v>699</v>
      </c>
      <c r="J12">
        <f>PRODUCT(Table14[[#This Row],[Items]:[Price]])</f>
        <v>2796</v>
      </c>
      <c r="L12" s="61"/>
      <c r="M12" s="6"/>
      <c r="N12" s="61"/>
      <c r="P12" t="s">
        <v>35</v>
      </c>
      <c r="Q12">
        <v>566</v>
      </c>
      <c r="S12" t="s">
        <v>44</v>
      </c>
      <c r="T12">
        <v>566</v>
      </c>
      <c r="V12" t="s">
        <v>38</v>
      </c>
      <c r="W12">
        <v>475</v>
      </c>
      <c r="Y12" t="s">
        <v>38</v>
      </c>
      <c r="Z12">
        <v>405</v>
      </c>
    </row>
    <row r="13" spans="1:26" ht="14.5" thickBot="1">
      <c r="A13">
        <f t="shared" si="0"/>
        <v>7</v>
      </c>
      <c r="B13" t="s">
        <v>11</v>
      </c>
      <c r="C13">
        <v>7</v>
      </c>
      <c r="D13">
        <v>1050</v>
      </c>
      <c r="F13">
        <f t="shared" si="1"/>
        <v>6</v>
      </c>
      <c r="G13" t="s">
        <v>18</v>
      </c>
      <c r="H13">
        <v>3</v>
      </c>
      <c r="I13">
        <v>322</v>
      </c>
      <c r="J13">
        <f>PRODUCT(Table14[[#This Row],[Items]:[Price]])</f>
        <v>966</v>
      </c>
      <c r="L13" s="62"/>
      <c r="M13" s="7"/>
      <c r="N13" s="62"/>
      <c r="P13" t="s">
        <v>36</v>
      </c>
      <c r="Q13">
        <v>390</v>
      </c>
      <c r="S13" t="s">
        <v>45</v>
      </c>
      <c r="T13">
        <v>290</v>
      </c>
      <c r="V13" t="s">
        <v>39</v>
      </c>
      <c r="W13">
        <v>796</v>
      </c>
      <c r="Y13" t="s">
        <v>39</v>
      </c>
      <c r="Z13">
        <v>796</v>
      </c>
    </row>
    <row r="14" spans="1:26">
      <c r="A14">
        <f t="shared" si="0"/>
        <v>8</v>
      </c>
      <c r="B14" t="s">
        <v>12</v>
      </c>
      <c r="C14">
        <v>9</v>
      </c>
      <c r="D14">
        <v>670</v>
      </c>
      <c r="F14">
        <f t="shared" si="1"/>
        <v>7</v>
      </c>
      <c r="G14" t="s">
        <v>11</v>
      </c>
      <c r="H14">
        <v>5</v>
      </c>
      <c r="I14">
        <v>120</v>
      </c>
      <c r="J14">
        <f>PRODUCT(Table14[[#This Row],[Items]:[Price]])</f>
        <v>600</v>
      </c>
      <c r="P14" t="s">
        <v>37</v>
      </c>
      <c r="Q14">
        <v>478</v>
      </c>
      <c r="S14" t="s">
        <v>46</v>
      </c>
      <c r="T14">
        <v>478</v>
      </c>
    </row>
    <row r="15" spans="1:26">
      <c r="A15">
        <f t="shared" si="0"/>
        <v>9</v>
      </c>
      <c r="B15" t="s">
        <v>13</v>
      </c>
      <c r="C15">
        <v>9</v>
      </c>
      <c r="D15">
        <v>566</v>
      </c>
      <c r="F15">
        <f t="shared" si="1"/>
        <v>8</v>
      </c>
      <c r="G15" t="s">
        <v>10</v>
      </c>
      <c r="H15">
        <v>7</v>
      </c>
      <c r="I15">
        <v>677</v>
      </c>
      <c r="J15">
        <f>PRODUCT(Table14[[#This Row],[Items]:[Price]])</f>
        <v>4739</v>
      </c>
      <c r="P15" t="s">
        <v>38</v>
      </c>
      <c r="Q15">
        <v>320</v>
      </c>
      <c r="S15" t="s">
        <v>38</v>
      </c>
      <c r="T15">
        <v>320</v>
      </c>
    </row>
    <row r="16" spans="1:26">
      <c r="A16" s="1" t="s">
        <v>14</v>
      </c>
      <c r="B16" s="2"/>
      <c r="C16" s="2"/>
      <c r="D16" s="2">
        <f>SUM(D7:D15)</f>
        <v>10172</v>
      </c>
      <c r="F16">
        <f t="shared" si="1"/>
        <v>9</v>
      </c>
      <c r="G16" t="s">
        <v>19</v>
      </c>
      <c r="H16">
        <v>12</v>
      </c>
      <c r="I16">
        <v>566</v>
      </c>
      <c r="J16">
        <f>PRODUCT(Table14[[#This Row],[Items]:[Price]])</f>
        <v>6792</v>
      </c>
      <c r="L16" t="s">
        <v>26</v>
      </c>
      <c r="N16" t="str">
        <f>PROPER(L16:L17)</f>
        <v>Banana</v>
      </c>
      <c r="P16" t="s">
        <v>39</v>
      </c>
      <c r="Q16">
        <v>570</v>
      </c>
      <c r="S16" t="s">
        <v>39</v>
      </c>
      <c r="T16">
        <v>561</v>
      </c>
      <c r="W16">
        <f>LARGE(V8:W15,3)</f>
        <v>475</v>
      </c>
      <c r="Z16">
        <f>SMALL(Table79[],3)</f>
        <v>405</v>
      </c>
    </row>
    <row r="17" spans="1:36">
      <c r="F17" s="1" t="s">
        <v>14</v>
      </c>
      <c r="G17" s="2"/>
      <c r="H17" s="2"/>
      <c r="I17" s="2"/>
      <c r="J17" s="2"/>
      <c r="L17" t="s">
        <v>27</v>
      </c>
      <c r="N17" t="str">
        <f>PROPER(L17:L18)</f>
        <v>Grapes</v>
      </c>
    </row>
    <row r="18" spans="1:36">
      <c r="Q18">
        <f>SUBTOTAL(104,Table4[MARKS])</f>
        <v>756</v>
      </c>
      <c r="T18">
        <f>SUBTOTAL(105,Table46[MARKS])</f>
        <v>242</v>
      </c>
    </row>
    <row r="20" spans="1:36">
      <c r="A20" s="51" t="s">
        <v>52</v>
      </c>
      <c r="B20" s="51"/>
      <c r="C20" s="51"/>
      <c r="D20" s="51"/>
      <c r="F20" s="51" t="s">
        <v>56</v>
      </c>
      <c r="G20" s="51"/>
      <c r="H20" s="51"/>
      <c r="I20" s="51"/>
      <c r="K20" s="51" t="s">
        <v>57</v>
      </c>
      <c r="L20" s="51"/>
      <c r="M20" s="51"/>
      <c r="O20" s="51" t="s">
        <v>58</v>
      </c>
      <c r="P20" s="51"/>
      <c r="Q20" s="51"/>
      <c r="R20" s="51"/>
      <c r="S20" s="51"/>
      <c r="U20" s="51" t="s">
        <v>80</v>
      </c>
      <c r="V20" s="51"/>
      <c r="W20" s="51"/>
      <c r="Y20" s="51" t="s">
        <v>87</v>
      </c>
      <c r="Z20" s="51"/>
      <c r="AA20" s="51"/>
      <c r="AB20" s="51"/>
      <c r="AC20" s="51"/>
    </row>
    <row r="21" spans="1:36" ht="14.5" thickBot="1">
      <c r="A21" s="51"/>
      <c r="B21" s="51"/>
      <c r="C21" s="51"/>
      <c r="D21" s="51"/>
      <c r="F21" s="51"/>
      <c r="G21" s="51"/>
      <c r="H21" s="51"/>
      <c r="I21" s="51"/>
      <c r="K21" s="51"/>
      <c r="L21" s="51"/>
      <c r="M21" s="51"/>
      <c r="O21" s="51"/>
      <c r="P21" s="51"/>
      <c r="Q21" s="51"/>
      <c r="R21" s="51"/>
      <c r="S21" s="51"/>
      <c r="U21" s="51"/>
      <c r="V21" s="51"/>
      <c r="W21" s="51"/>
      <c r="Y21" s="51"/>
      <c r="Z21" s="51"/>
      <c r="AA21" s="51"/>
      <c r="AB21" s="51"/>
      <c r="AC21" s="51"/>
    </row>
    <row r="22" spans="1:36" ht="14.5" thickBot="1">
      <c r="A22" t="s">
        <v>53</v>
      </c>
      <c r="C22" s="52">
        <f ca="1">TODAY()</f>
        <v>45637</v>
      </c>
      <c r="D22" s="53"/>
      <c r="F22" s="9">
        <f>TIME(8,15,0)</f>
        <v>0.34375</v>
      </c>
      <c r="G22" s="53"/>
      <c r="H22" s="53"/>
      <c r="I22" s="53"/>
      <c r="K22" s="57">
        <f ca="1">NOW()</f>
        <v>45637.887276851849</v>
      </c>
      <c r="L22" s="57"/>
      <c r="M22" s="57"/>
      <c r="P22" t="s">
        <v>59</v>
      </c>
      <c r="Q22" t="s">
        <v>60</v>
      </c>
      <c r="R22" t="s">
        <v>61</v>
      </c>
      <c r="U22" t="s">
        <v>81</v>
      </c>
      <c r="V22" t="s">
        <v>82</v>
      </c>
      <c r="Y22" s="10"/>
      <c r="Z22" s="10" t="s">
        <v>88</v>
      </c>
      <c r="AA22" s="10" t="s">
        <v>88</v>
      </c>
      <c r="AB22" s="10" t="s">
        <v>89</v>
      </c>
      <c r="AC22" s="3"/>
    </row>
    <row r="23" spans="1:36" ht="14.5" thickBot="1">
      <c r="A23" t="s">
        <v>54</v>
      </c>
      <c r="C23" s="52">
        <f ca="1">TODAY()-1</f>
        <v>45636</v>
      </c>
      <c r="D23" s="53"/>
      <c r="F23" s="9"/>
      <c r="K23" s="57"/>
      <c r="L23" s="57"/>
      <c r="M23" s="57"/>
      <c r="P23">
        <v>1</v>
      </c>
      <c r="Q23" t="s">
        <v>62</v>
      </c>
      <c r="R23" t="s">
        <v>63</v>
      </c>
      <c r="U23" t="s">
        <v>83</v>
      </c>
      <c r="V23">
        <f>LEN(Table10[[#This Row],[ID]])</f>
        <v>6</v>
      </c>
      <c r="Y23" s="10">
        <v>50</v>
      </c>
      <c r="Z23" s="10"/>
      <c r="AA23" s="3"/>
      <c r="AB23" s="10">
        <v>56</v>
      </c>
      <c r="AC23" s="3"/>
      <c r="AE23">
        <f>COUNT(X22:AB31)</f>
        <v>8</v>
      </c>
      <c r="AF23" s="58" t="s">
        <v>87</v>
      </c>
      <c r="AG23" s="58"/>
      <c r="AH23" s="58"/>
      <c r="AI23" s="58"/>
      <c r="AJ23" s="58"/>
    </row>
    <row r="24" spans="1:36" ht="14.5" thickBot="1">
      <c r="A24" t="s">
        <v>55</v>
      </c>
      <c r="C24" s="52">
        <f ca="1">TODAY()+1</f>
        <v>45638</v>
      </c>
      <c r="D24" s="53"/>
      <c r="P24">
        <f>P23+1</f>
        <v>2</v>
      </c>
      <c r="Q24" t="s">
        <v>64</v>
      </c>
      <c r="R24" t="s">
        <v>65</v>
      </c>
      <c r="U24" t="s">
        <v>84</v>
      </c>
      <c r="V24">
        <f>LEN(Table10[[#This Row],[ID]])</f>
        <v>7</v>
      </c>
      <c r="Y24" s="10" t="s">
        <v>90</v>
      </c>
      <c r="Z24" s="10"/>
      <c r="AA24" s="3"/>
      <c r="AB24" s="10" t="s">
        <v>89</v>
      </c>
      <c r="AC24" s="3" t="s">
        <v>91</v>
      </c>
      <c r="AF24" s="58"/>
      <c r="AG24" s="58"/>
      <c r="AH24" s="58"/>
      <c r="AI24" s="58"/>
      <c r="AJ24" s="58"/>
    </row>
    <row r="25" spans="1:36" ht="14.5" thickBot="1">
      <c r="F25" s="9">
        <v>0.4375</v>
      </c>
      <c r="P25">
        <f t="shared" ref="P25:P38" si="3">P24+1</f>
        <v>3</v>
      </c>
      <c r="Q25" t="s">
        <v>66</v>
      </c>
      <c r="R25" t="s">
        <v>67</v>
      </c>
      <c r="U25" t="s">
        <v>85</v>
      </c>
      <c r="V25">
        <f>LEN(Table10[[#This Row],[ID]])</f>
        <v>11</v>
      </c>
      <c r="Y25" s="10">
        <v>26</v>
      </c>
      <c r="Z25" s="10">
        <v>56</v>
      </c>
      <c r="AA25" s="3"/>
      <c r="AB25" s="11"/>
      <c r="AC25" s="11"/>
    </row>
    <row r="26" spans="1:36" ht="14.5" thickBot="1">
      <c r="P26">
        <f t="shared" si="3"/>
        <v>4</v>
      </c>
      <c r="Q26" t="s">
        <v>68</v>
      </c>
      <c r="R26" t="s">
        <v>69</v>
      </c>
      <c r="U26" t="s">
        <v>86</v>
      </c>
      <c r="V26">
        <f>LEN(Table10[[#This Row],[ID]])</f>
        <v>5</v>
      </c>
      <c r="Y26" s="10"/>
      <c r="Z26" s="10">
        <v>6</v>
      </c>
      <c r="AA26" s="10" t="s">
        <v>89</v>
      </c>
      <c r="AB26" s="10">
        <v>56</v>
      </c>
      <c r="AC26" s="3" t="s">
        <v>89</v>
      </c>
    </row>
    <row r="27" spans="1:36" ht="14.5" thickBot="1">
      <c r="P27">
        <f t="shared" si="3"/>
        <v>5</v>
      </c>
      <c r="Q27" t="s">
        <v>70</v>
      </c>
      <c r="R27" t="s">
        <v>71</v>
      </c>
      <c r="Y27" s="10">
        <v>21</v>
      </c>
      <c r="Z27" s="10"/>
      <c r="AA27" s="3"/>
      <c r="AB27" s="11"/>
      <c r="AC27" s="3" t="s">
        <v>89</v>
      </c>
      <c r="AE27">
        <f>COUNTA(X22:AB31)</f>
        <v>20</v>
      </c>
      <c r="AF27" s="58" t="s">
        <v>96</v>
      </c>
      <c r="AG27" s="58"/>
      <c r="AH27" s="58"/>
      <c r="AI27" s="58"/>
      <c r="AJ27" s="58"/>
    </row>
    <row r="28" spans="1:36" ht="14.5" thickBot="1">
      <c r="F28" s="9">
        <f>TIME(22,0,0)</f>
        <v>0.91666666666666663</v>
      </c>
      <c r="P28">
        <f t="shared" si="3"/>
        <v>6</v>
      </c>
      <c r="Q28" t="s">
        <v>72</v>
      </c>
      <c r="R28" t="s">
        <v>73</v>
      </c>
      <c r="Y28" s="10"/>
      <c r="Z28" s="10"/>
      <c r="AA28" s="3">
        <v>9</v>
      </c>
      <c r="AB28" s="11"/>
      <c r="AC28" s="11"/>
      <c r="AF28" s="58"/>
      <c r="AG28" s="58"/>
      <c r="AH28" s="58"/>
      <c r="AI28" s="58"/>
      <c r="AJ28" s="58"/>
    </row>
    <row r="29" spans="1:36" ht="14.5" thickBot="1">
      <c r="P29">
        <f t="shared" si="3"/>
        <v>7</v>
      </c>
      <c r="Q29" t="s">
        <v>74</v>
      </c>
      <c r="R29" t="s">
        <v>75</v>
      </c>
      <c r="Y29" s="10" t="s">
        <v>92</v>
      </c>
      <c r="Z29" s="10"/>
      <c r="AA29" s="3"/>
      <c r="AB29" s="11"/>
      <c r="AC29" s="11"/>
    </row>
    <row r="30" spans="1:36" ht="14.5" thickBot="1">
      <c r="A30" s="51" t="s">
        <v>98</v>
      </c>
      <c r="B30" s="51"/>
      <c r="C30" s="51"/>
      <c r="D30" s="51"/>
      <c r="E30" s="51"/>
      <c r="F30" s="51"/>
      <c r="H30" s="51" t="s">
        <v>104</v>
      </c>
      <c r="I30" s="51"/>
      <c r="P30">
        <f t="shared" si="3"/>
        <v>8</v>
      </c>
      <c r="Q30" t="s">
        <v>62</v>
      </c>
      <c r="R30" t="s">
        <v>76</v>
      </c>
      <c r="Y30" s="10" t="s">
        <v>93</v>
      </c>
      <c r="Z30" s="10" t="s">
        <v>94</v>
      </c>
      <c r="AA30" s="3"/>
      <c r="AB30" s="11"/>
      <c r="AC30" s="11"/>
      <c r="AE30">
        <f>COUNTBLANK(X22:AB31)</f>
        <v>30</v>
      </c>
      <c r="AF30" s="58" t="s">
        <v>97</v>
      </c>
      <c r="AG30" s="58"/>
      <c r="AH30" s="58"/>
      <c r="AI30" s="58"/>
      <c r="AJ30" s="58"/>
    </row>
    <row r="31" spans="1:36" ht="14.5" thickBot="1">
      <c r="A31" s="51"/>
      <c r="B31" s="51"/>
      <c r="C31" s="51"/>
      <c r="D31" s="51"/>
      <c r="E31" s="51"/>
      <c r="F31" s="51"/>
      <c r="H31" s="51"/>
      <c r="I31" s="51"/>
      <c r="P31">
        <f t="shared" si="3"/>
        <v>9</v>
      </c>
      <c r="Q31" t="s">
        <v>64</v>
      </c>
      <c r="R31" t="s">
        <v>77</v>
      </c>
      <c r="Y31" s="10"/>
      <c r="Z31" s="10" t="s">
        <v>95</v>
      </c>
      <c r="AA31" s="10" t="s">
        <v>89</v>
      </c>
      <c r="AB31" s="10" t="s">
        <v>89</v>
      </c>
      <c r="AC31" s="3">
        <v>56</v>
      </c>
      <c r="AF31" s="58"/>
      <c r="AG31" s="58"/>
      <c r="AH31" s="58"/>
      <c r="AI31" s="58"/>
      <c r="AJ31" s="58"/>
    </row>
    <row r="32" spans="1:36" ht="25" thickBot="1">
      <c r="A32" s="54" t="s">
        <v>99</v>
      </c>
      <c r="B32" s="55"/>
      <c r="C32" s="54" t="s">
        <v>100</v>
      </c>
      <c r="D32" s="56"/>
      <c r="E32" s="55" t="s">
        <v>101</v>
      </c>
      <c r="F32" s="56"/>
      <c r="H32" s="51"/>
      <c r="I32" s="51"/>
      <c r="P32">
        <f t="shared" si="3"/>
        <v>10</v>
      </c>
      <c r="Q32" t="s">
        <v>66</v>
      </c>
      <c r="R32" t="s">
        <v>78</v>
      </c>
    </row>
    <row r="33" spans="1:38" ht="14.5" thickBot="1">
      <c r="A33" s="48" t="s">
        <v>43</v>
      </c>
      <c r="B33" s="49"/>
      <c r="C33" s="48" t="s">
        <v>44</v>
      </c>
      <c r="D33" s="49"/>
      <c r="E33" s="50" t="str">
        <f>CONCATENATE(A33, C33)</f>
        <v>ABDULREHMAN</v>
      </c>
      <c r="F33" s="49"/>
      <c r="H33" t="s">
        <v>105</v>
      </c>
      <c r="I33" t="s">
        <v>104</v>
      </c>
      <c r="P33">
        <f t="shared" si="3"/>
        <v>11</v>
      </c>
      <c r="Q33" t="s">
        <v>68</v>
      </c>
      <c r="R33" t="s">
        <v>79</v>
      </c>
    </row>
    <row r="34" spans="1:38" ht="14.5" thickBot="1">
      <c r="A34" s="48" t="s">
        <v>51</v>
      </c>
      <c r="B34" s="49"/>
      <c r="C34" s="48" t="s">
        <v>32</v>
      </c>
      <c r="D34" s="49"/>
      <c r="E34" s="50" t="str">
        <f>CONCATENATE(A34, C34)</f>
        <v>ALIHamza</v>
      </c>
      <c r="F34" s="49"/>
      <c r="H34">
        <v>1</v>
      </c>
      <c r="I34" t="str">
        <f>ROMAN(H34)</f>
        <v>I</v>
      </c>
      <c r="P34">
        <f t="shared" si="3"/>
        <v>12</v>
      </c>
      <c r="Q34" t="s">
        <v>70</v>
      </c>
      <c r="R34" t="s">
        <v>63</v>
      </c>
    </row>
    <row r="35" spans="1:38" ht="14.5" thickBot="1">
      <c r="A35" s="48" t="s">
        <v>33</v>
      </c>
      <c r="B35" s="49"/>
      <c r="C35" s="48" t="s">
        <v>102</v>
      </c>
      <c r="D35" s="49"/>
      <c r="E35" s="50" t="str">
        <f>CONCATENATE(A35, C35)</f>
        <v>HanzlaMUBASHIR</v>
      </c>
      <c r="F35" s="49"/>
      <c r="H35">
        <f>H34+1</f>
        <v>2</v>
      </c>
      <c r="I35" t="str">
        <f t="shared" ref="I35:I49" si="4">ROMAN(H35)</f>
        <v>II</v>
      </c>
      <c r="P35">
        <f t="shared" si="3"/>
        <v>13</v>
      </c>
      <c r="Q35" t="s">
        <v>72</v>
      </c>
      <c r="R35" t="s">
        <v>65</v>
      </c>
    </row>
    <row r="36" spans="1:38" ht="14.5" thickBot="1">
      <c r="A36" s="48" t="s">
        <v>38</v>
      </c>
      <c r="B36" s="49"/>
      <c r="C36" s="48" t="s">
        <v>103</v>
      </c>
      <c r="D36" s="49"/>
      <c r="E36" s="50" t="str">
        <f>CONCATENATE(A36, C36)</f>
        <v>MUJEEBASHFAQ</v>
      </c>
      <c r="F36" s="49"/>
      <c r="H36">
        <f t="shared" ref="H36:H49" si="5">H35+1</f>
        <v>3</v>
      </c>
      <c r="I36" t="str">
        <f t="shared" si="4"/>
        <v>III</v>
      </c>
      <c r="P36">
        <f t="shared" si="3"/>
        <v>14</v>
      </c>
      <c r="Q36" t="s">
        <v>74</v>
      </c>
      <c r="R36" t="s">
        <v>67</v>
      </c>
    </row>
    <row r="37" spans="1:38">
      <c r="H37">
        <f t="shared" si="5"/>
        <v>4</v>
      </c>
      <c r="I37" t="str">
        <f t="shared" si="4"/>
        <v>IV</v>
      </c>
      <c r="P37">
        <f t="shared" si="3"/>
        <v>15</v>
      </c>
      <c r="R37" t="s">
        <v>69</v>
      </c>
    </row>
    <row r="38" spans="1:38">
      <c r="H38">
        <f t="shared" si="5"/>
        <v>5</v>
      </c>
      <c r="I38" t="str">
        <f t="shared" si="4"/>
        <v>V</v>
      </c>
      <c r="P38">
        <f t="shared" si="3"/>
        <v>16</v>
      </c>
    </row>
    <row r="39" spans="1:38">
      <c r="H39">
        <f t="shared" si="5"/>
        <v>6</v>
      </c>
      <c r="I39" t="str">
        <f t="shared" si="4"/>
        <v>VI</v>
      </c>
    </row>
    <row r="40" spans="1:38">
      <c r="H40">
        <f t="shared" si="5"/>
        <v>7</v>
      </c>
      <c r="I40" t="str">
        <f t="shared" si="4"/>
        <v>VII</v>
      </c>
    </row>
    <row r="41" spans="1:38">
      <c r="H41">
        <f t="shared" si="5"/>
        <v>8</v>
      </c>
      <c r="I41" t="str">
        <f t="shared" si="4"/>
        <v>VIII</v>
      </c>
    </row>
    <row r="42" spans="1:38">
      <c r="H42">
        <f t="shared" si="5"/>
        <v>9</v>
      </c>
      <c r="I42" t="str">
        <f t="shared" si="4"/>
        <v>IX</v>
      </c>
    </row>
    <row r="43" spans="1:38">
      <c r="H43">
        <f t="shared" si="5"/>
        <v>10</v>
      </c>
      <c r="I43" t="str">
        <f t="shared" si="4"/>
        <v>X</v>
      </c>
      <c r="N43" s="51" t="s">
        <v>106</v>
      </c>
      <c r="O43" s="51"/>
      <c r="P43" s="51"/>
      <c r="S43" s="51" t="s">
        <v>112</v>
      </c>
      <c r="T43" s="51"/>
      <c r="U43" s="51"/>
      <c r="W43" s="51" t="s">
        <v>113</v>
      </c>
      <c r="X43" s="51"/>
      <c r="Y43" s="51"/>
      <c r="Z43" s="51"/>
      <c r="AA43" s="51"/>
      <c r="AB43" s="51"/>
      <c r="AC43" s="51"/>
      <c r="AF43" s="51" t="s">
        <v>122</v>
      </c>
      <c r="AG43" s="51"/>
      <c r="AH43" s="51"/>
      <c r="AI43" s="51"/>
      <c r="AJ43" s="51"/>
      <c r="AK43" s="51"/>
      <c r="AL43" s="51"/>
    </row>
    <row r="44" spans="1:38">
      <c r="H44">
        <f t="shared" si="5"/>
        <v>11</v>
      </c>
      <c r="I44" t="str">
        <f t="shared" si="4"/>
        <v>XI</v>
      </c>
      <c r="N44" s="51"/>
      <c r="O44" s="51"/>
      <c r="P44" s="51"/>
      <c r="S44" s="51"/>
      <c r="T44" s="51"/>
      <c r="U44" s="51"/>
      <c r="W44" s="51"/>
      <c r="X44" s="51"/>
      <c r="Y44" s="51"/>
      <c r="Z44" s="51"/>
      <c r="AA44" s="51"/>
      <c r="AB44" s="51"/>
      <c r="AC44" s="51"/>
      <c r="AF44" s="51"/>
      <c r="AG44" s="51"/>
      <c r="AH44" s="51"/>
      <c r="AI44" s="51"/>
      <c r="AJ44" s="51"/>
      <c r="AK44" s="51"/>
      <c r="AL44" s="51"/>
    </row>
    <row r="45" spans="1:38" ht="24.5">
      <c r="A45" s="51" t="s">
        <v>124</v>
      </c>
      <c r="B45" s="51"/>
      <c r="C45" s="51"/>
      <c r="D45" s="51"/>
      <c r="E45" s="51"/>
      <c r="F45" s="51"/>
      <c r="G45" s="51"/>
      <c r="H45">
        <f t="shared" si="5"/>
        <v>12</v>
      </c>
      <c r="I45" t="str">
        <f t="shared" si="4"/>
        <v>XII</v>
      </c>
      <c r="N45" s="51"/>
      <c r="O45" s="51"/>
      <c r="P45" s="51"/>
      <c r="S45" s="51"/>
      <c r="T45" s="51"/>
      <c r="U45" s="51"/>
      <c r="W45" t="s">
        <v>29</v>
      </c>
      <c r="X45" t="s">
        <v>114</v>
      </c>
      <c r="Y45" t="s">
        <v>115</v>
      </c>
      <c r="Z45" t="s">
        <v>116</v>
      </c>
      <c r="AA45" t="s">
        <v>48</v>
      </c>
      <c r="AB45" t="s">
        <v>117</v>
      </c>
      <c r="AC45" t="s">
        <v>113</v>
      </c>
    </row>
    <row r="46" spans="1:38">
      <c r="A46" s="51"/>
      <c r="B46" s="51"/>
      <c r="C46" s="51"/>
      <c r="D46" s="51"/>
      <c r="E46" s="51"/>
      <c r="F46" s="51"/>
      <c r="G46" s="51"/>
      <c r="H46">
        <f t="shared" si="5"/>
        <v>13</v>
      </c>
      <c r="I46" t="str">
        <f t="shared" si="4"/>
        <v>XIII</v>
      </c>
      <c r="N46" t="s">
        <v>29</v>
      </c>
      <c r="O46" t="s">
        <v>30</v>
      </c>
      <c r="P46" t="s">
        <v>107</v>
      </c>
      <c r="S46" s="12">
        <v>999</v>
      </c>
      <c r="T46" s="12">
        <v>23</v>
      </c>
      <c r="U46" s="12">
        <v>99</v>
      </c>
      <c r="W46" t="s">
        <v>51</v>
      </c>
      <c r="X46" t="s">
        <v>118</v>
      </c>
      <c r="Y46" t="s">
        <v>118</v>
      </c>
      <c r="Z46" t="s">
        <v>118</v>
      </c>
      <c r="AA46">
        <v>300</v>
      </c>
      <c r="AB46">
        <v>288</v>
      </c>
      <c r="AC46">
        <f>Table15[[#This Row],[OBTAIN MARKS]]*100/Table15[[#This Row],[TOTAL MARKS]]</f>
        <v>96</v>
      </c>
    </row>
    <row r="47" spans="1:38">
      <c r="H47">
        <f t="shared" si="5"/>
        <v>14</v>
      </c>
      <c r="I47" t="str">
        <f t="shared" si="4"/>
        <v>XIV</v>
      </c>
      <c r="N47" t="s">
        <v>51</v>
      </c>
      <c r="O47">
        <v>495</v>
      </c>
      <c r="S47" s="13">
        <v>40005</v>
      </c>
      <c r="T47" s="13">
        <v>5</v>
      </c>
      <c r="U47" s="12">
        <v>94549</v>
      </c>
      <c r="W47" t="s">
        <v>43</v>
      </c>
      <c r="X47" t="s">
        <v>118</v>
      </c>
      <c r="Y47" s="14" t="s">
        <v>119</v>
      </c>
      <c r="Z47" s="14" t="s">
        <v>119</v>
      </c>
      <c r="AA47">
        <v>300</v>
      </c>
      <c r="AB47">
        <v>50</v>
      </c>
      <c r="AC47">
        <f>Table15[[#This Row],[OBTAIN MARKS]]*100/Table15[[#This Row],[TOTAL MARKS]]</f>
        <v>16.666666666666668</v>
      </c>
      <c r="AG47" t="s">
        <v>123</v>
      </c>
      <c r="AI47" t="str">
        <f>TRIM(AG47)</f>
        <v>AB BDA</v>
      </c>
    </row>
    <row r="48" spans="1:38">
      <c r="H48">
        <f t="shared" si="5"/>
        <v>15</v>
      </c>
      <c r="I48" t="str">
        <f t="shared" si="4"/>
        <v>XV</v>
      </c>
      <c r="N48" t="s">
        <v>108</v>
      </c>
      <c r="O48">
        <v>656</v>
      </c>
      <c r="S48">
        <v>54005</v>
      </c>
      <c r="T48" s="12">
        <v>9999</v>
      </c>
      <c r="U48" s="13">
        <v>756</v>
      </c>
      <c r="W48" t="s">
        <v>44</v>
      </c>
      <c r="X48" t="s">
        <v>118</v>
      </c>
      <c r="Y48" t="s">
        <v>118</v>
      </c>
      <c r="Z48" t="s">
        <v>118</v>
      </c>
      <c r="AA48">
        <v>300</v>
      </c>
      <c r="AB48">
        <v>200</v>
      </c>
      <c r="AC48">
        <f>Table15[[#This Row],[OBTAIN MARKS]]*100/Table15[[#This Row],[TOTAL MARKS]]</f>
        <v>66.666666666666671</v>
      </c>
    </row>
    <row r="49" spans="1:43">
      <c r="A49" s="15"/>
      <c r="C49">
        <v>3.1331310000000001</v>
      </c>
      <c r="D49">
        <f>ROUND(C49,2)</f>
        <v>3.13</v>
      </c>
      <c r="H49">
        <f t="shared" si="5"/>
        <v>16</v>
      </c>
      <c r="I49" t="str">
        <f t="shared" si="4"/>
        <v>XVI</v>
      </c>
      <c r="N49" t="s">
        <v>43</v>
      </c>
      <c r="O49">
        <v>765</v>
      </c>
      <c r="W49" t="s">
        <v>120</v>
      </c>
      <c r="X49" t="s">
        <v>118</v>
      </c>
      <c r="Y49" s="14" t="s">
        <v>119</v>
      </c>
      <c r="Z49" t="s">
        <v>118</v>
      </c>
      <c r="AA49">
        <v>300</v>
      </c>
      <c r="AB49">
        <v>180</v>
      </c>
      <c r="AC49">
        <f>Table15[[#This Row],[OBTAIN MARKS]]*100/Table15[[#This Row],[TOTAL MARKS]]</f>
        <v>60</v>
      </c>
    </row>
    <row r="50" spans="1:43">
      <c r="A50" s="15"/>
      <c r="N50" t="s">
        <v>44</v>
      </c>
      <c r="O50">
        <v>345</v>
      </c>
      <c r="W50" t="s">
        <v>94</v>
      </c>
      <c r="X50" t="s">
        <v>118</v>
      </c>
      <c r="Y50" t="s">
        <v>118</v>
      </c>
      <c r="Z50" t="s">
        <v>118</v>
      </c>
      <c r="AA50">
        <v>300</v>
      </c>
      <c r="AB50">
        <v>200</v>
      </c>
      <c r="AC50">
        <f>Table15[[#This Row],[OBTAIN MARKS]]*100/Table15[[#This Row],[TOTAL MARKS]]</f>
        <v>66.666666666666671</v>
      </c>
    </row>
    <row r="51" spans="1:43">
      <c r="A51" s="15"/>
      <c r="C51">
        <v>33.999400000000001</v>
      </c>
      <c r="D51">
        <f>ROUND(C51,2)</f>
        <v>34</v>
      </c>
      <c r="N51" t="s">
        <v>109</v>
      </c>
      <c r="O51">
        <v>465</v>
      </c>
      <c r="W51" t="s">
        <v>121</v>
      </c>
      <c r="X51" t="s">
        <v>118</v>
      </c>
      <c r="Y51" t="s">
        <v>118</v>
      </c>
      <c r="Z51" t="s">
        <v>118</v>
      </c>
      <c r="AA51">
        <v>300</v>
      </c>
      <c r="AB51">
        <v>220</v>
      </c>
      <c r="AC51">
        <f>Table15[[#This Row],[OBTAIN MARKS]]*100/Table15[[#This Row],[TOTAL MARKS]]</f>
        <v>73.333333333333329</v>
      </c>
    </row>
    <row r="52" spans="1:43">
      <c r="A52" s="15"/>
      <c r="N52" t="s">
        <v>102</v>
      </c>
      <c r="O52">
        <v>760</v>
      </c>
      <c r="W52" t="s">
        <v>110</v>
      </c>
      <c r="X52" t="s">
        <v>118</v>
      </c>
      <c r="Y52" t="s">
        <v>118</v>
      </c>
      <c r="Z52" s="14" t="s">
        <v>119</v>
      </c>
      <c r="AA52">
        <v>300</v>
      </c>
      <c r="AB52">
        <v>150</v>
      </c>
      <c r="AC52">
        <f>Table15[[#This Row],[OBTAIN MARKS]]*100/Table15[[#This Row],[TOTAL MARKS]]</f>
        <v>50</v>
      </c>
    </row>
    <row r="53" spans="1:43">
      <c r="C53">
        <v>99.58</v>
      </c>
      <c r="D53">
        <f>ROUND(C53,2)</f>
        <v>99.58</v>
      </c>
      <c r="N53" t="s">
        <v>110</v>
      </c>
      <c r="O53">
        <v>478</v>
      </c>
      <c r="W53" t="s">
        <v>38</v>
      </c>
      <c r="X53" t="s">
        <v>118</v>
      </c>
      <c r="Y53" t="s">
        <v>118</v>
      </c>
      <c r="Z53" s="14" t="s">
        <v>119</v>
      </c>
      <c r="AA53">
        <v>300</v>
      </c>
      <c r="AB53">
        <v>176</v>
      </c>
      <c r="AC53">
        <f>Table15[[#This Row],[OBTAIN MARKS]]*100/Table15[[#This Row],[TOTAL MARKS]]</f>
        <v>58.666666666666664</v>
      </c>
    </row>
    <row r="54" spans="1:43">
      <c r="N54" t="s">
        <v>38</v>
      </c>
      <c r="O54">
        <v>430</v>
      </c>
    </row>
    <row r="55" spans="1:43">
      <c r="N55" t="s">
        <v>103</v>
      </c>
      <c r="O55">
        <v>540</v>
      </c>
    </row>
    <row r="58" spans="1:43" ht="28">
      <c r="A58" s="16" t="s">
        <v>125</v>
      </c>
      <c r="B58" s="16" t="s">
        <v>126</v>
      </c>
      <c r="C58" s="16" t="s">
        <v>127</v>
      </c>
      <c r="D58" s="16" t="s">
        <v>128</v>
      </c>
      <c r="N58" t="s">
        <v>111</v>
      </c>
    </row>
    <row r="59" spans="1:43">
      <c r="A59" s="17">
        <v>45597</v>
      </c>
      <c r="B59" s="18" t="s">
        <v>129</v>
      </c>
      <c r="C59" s="18" t="s">
        <v>130</v>
      </c>
      <c r="D59" s="18">
        <v>2000</v>
      </c>
      <c r="U59" s="22" t="s">
        <v>155</v>
      </c>
      <c r="V59" s="22" t="s">
        <v>156</v>
      </c>
      <c r="W59" s="22" t="s">
        <v>60</v>
      </c>
      <c r="Y59" t="s">
        <v>159</v>
      </c>
      <c r="Z59" t="s">
        <v>160</v>
      </c>
      <c r="AA59" t="s">
        <v>161</v>
      </c>
      <c r="AB59" t="s">
        <v>162</v>
      </c>
      <c r="AC59" t="s">
        <v>14</v>
      </c>
      <c r="AD59" t="s">
        <v>163</v>
      </c>
      <c r="AE59" t="s">
        <v>164</v>
      </c>
      <c r="AF59" t="s">
        <v>165</v>
      </c>
      <c r="AG59" t="s">
        <v>166</v>
      </c>
      <c r="AI59" s="8" t="s">
        <v>155</v>
      </c>
      <c r="AJ59" s="8" t="s">
        <v>60</v>
      </c>
      <c r="AK59" s="8" t="s">
        <v>61</v>
      </c>
      <c r="AL59" s="8" t="s">
        <v>167</v>
      </c>
      <c r="AM59" s="24" t="s">
        <v>168</v>
      </c>
      <c r="AN59" s="24" t="s">
        <v>169</v>
      </c>
      <c r="AO59" s="24" t="s">
        <v>170</v>
      </c>
      <c r="AP59" s="24" t="s">
        <v>171</v>
      </c>
      <c r="AQ59" s="24" t="s">
        <v>172</v>
      </c>
    </row>
    <row r="60" spans="1:43">
      <c r="A60" s="17">
        <v>45598</v>
      </c>
      <c r="B60" s="18" t="s">
        <v>131</v>
      </c>
      <c r="C60" s="18" t="s">
        <v>132</v>
      </c>
      <c r="D60" s="18">
        <v>1500</v>
      </c>
      <c r="N60">
        <f>AVERAGE(Table415[])</f>
        <v>548.22222222222217</v>
      </c>
      <c r="U60">
        <v>2</v>
      </c>
      <c r="V60">
        <v>3</v>
      </c>
      <c r="W60">
        <f>U60+V60</f>
        <v>5</v>
      </c>
      <c r="Y60">
        <v>300</v>
      </c>
      <c r="Z60">
        <v>87</v>
      </c>
      <c r="AA60">
        <v>43</v>
      </c>
      <c r="AB60">
        <v>54</v>
      </c>
      <c r="AC60">
        <f>Z60+AA60+AB60</f>
        <v>184</v>
      </c>
      <c r="AD60" t="e">
        <f>AC60/Y$2*100</f>
        <v>#DIV/0!</v>
      </c>
      <c r="AE60">
        <f>Table3[[#This Row],[C]]/100*100</f>
        <v>87</v>
      </c>
      <c r="AF60">
        <f>Table3[[#This Row],[Programming]]/100*100</f>
        <v>43</v>
      </c>
      <c r="AG60">
        <f>Table3[[#This Row],[Maths]]/100*100</f>
        <v>54</v>
      </c>
      <c r="AI60" t="s">
        <v>173</v>
      </c>
      <c r="AJ60" t="s">
        <v>174</v>
      </c>
      <c r="AK60" t="s">
        <v>175</v>
      </c>
      <c r="AL60" t="s">
        <v>160</v>
      </c>
      <c r="AM60" t="s">
        <v>161</v>
      </c>
      <c r="AN60" t="s">
        <v>176</v>
      </c>
      <c r="AO60" t="s">
        <v>177</v>
      </c>
      <c r="AP60" t="s">
        <v>159</v>
      </c>
      <c r="AQ60" t="s">
        <v>163</v>
      </c>
    </row>
    <row r="61" spans="1:43">
      <c r="A61" s="17">
        <v>45599</v>
      </c>
      <c r="B61" s="18" t="s">
        <v>133</v>
      </c>
      <c r="C61" s="18" t="s">
        <v>134</v>
      </c>
      <c r="D61" s="18">
        <v>1800</v>
      </c>
      <c r="U61">
        <v>4</v>
      </c>
      <c r="V61">
        <v>5</v>
      </c>
      <c r="W61">
        <f>U61+V61</f>
        <v>9</v>
      </c>
      <c r="Y61">
        <v>300</v>
      </c>
      <c r="Z61">
        <v>32</v>
      </c>
      <c r="AA61">
        <v>23</v>
      </c>
      <c r="AB61">
        <v>34</v>
      </c>
      <c r="AC61">
        <f t="shared" ref="AC61:AC64" si="6">Z61+AA61+AB61</f>
        <v>89</v>
      </c>
      <c r="AD61" t="e">
        <f t="shared" ref="AD61:AD64" si="7">AC61/Y$2*100</f>
        <v>#DIV/0!</v>
      </c>
      <c r="AE61">
        <f>Table3[[#This Row],[C]]/100*100</f>
        <v>32</v>
      </c>
      <c r="AF61">
        <f>Table3[[#This Row],[Programming]]/100*100</f>
        <v>23</v>
      </c>
      <c r="AG61">
        <f>Table3[[#This Row],[Maths]]/100*100</f>
        <v>34</v>
      </c>
      <c r="AI61" t="s">
        <v>41</v>
      </c>
      <c r="AJ61">
        <v>101</v>
      </c>
      <c r="AK61" s="25" t="s">
        <v>119</v>
      </c>
      <c r="AL61" s="26" t="s">
        <v>118</v>
      </c>
      <c r="AM61" s="26" t="s">
        <v>118</v>
      </c>
      <c r="AN61" s="25" t="s">
        <v>119</v>
      </c>
      <c r="AO61">
        <v>176</v>
      </c>
      <c r="AP61">
        <v>300</v>
      </c>
      <c r="AQ61">
        <f>AO61/AP61*100</f>
        <v>58.666666666666664</v>
      </c>
    </row>
    <row r="62" spans="1:43">
      <c r="A62" s="17">
        <v>45600</v>
      </c>
      <c r="B62" s="18" t="s">
        <v>135</v>
      </c>
      <c r="C62" s="18" t="s">
        <v>136</v>
      </c>
      <c r="D62" s="18">
        <v>2200</v>
      </c>
      <c r="Y62">
        <v>300</v>
      </c>
      <c r="Z62">
        <v>42</v>
      </c>
      <c r="AA62">
        <v>43</v>
      </c>
      <c r="AB62">
        <v>34</v>
      </c>
      <c r="AC62">
        <f t="shared" si="6"/>
        <v>119</v>
      </c>
      <c r="AD62" t="e">
        <f t="shared" si="7"/>
        <v>#DIV/0!</v>
      </c>
      <c r="AE62">
        <f>Table3[[#This Row],[C]]/100*100</f>
        <v>42</v>
      </c>
      <c r="AF62">
        <f>Table3[[#This Row],[Programming]]/100*100</f>
        <v>43</v>
      </c>
      <c r="AG62">
        <f>Table3[[#This Row],[Maths]]/100*100</f>
        <v>34</v>
      </c>
      <c r="AI62" t="s">
        <v>35</v>
      </c>
      <c r="AJ62">
        <v>102</v>
      </c>
      <c r="AK62" s="25" t="s">
        <v>119</v>
      </c>
      <c r="AL62" s="26" t="s">
        <v>118</v>
      </c>
      <c r="AM62" s="25" t="s">
        <v>119</v>
      </c>
      <c r="AN62" s="26" t="s">
        <v>118</v>
      </c>
      <c r="AO62">
        <v>234</v>
      </c>
      <c r="AP62">
        <v>300</v>
      </c>
      <c r="AQ62">
        <f t="shared" ref="AQ62:AQ64" si="8">AO62/AP62*100</f>
        <v>78</v>
      </c>
    </row>
    <row r="63" spans="1:43">
      <c r="A63" s="17">
        <v>45601</v>
      </c>
      <c r="B63" s="18" t="s">
        <v>129</v>
      </c>
      <c r="C63" s="18" t="s">
        <v>137</v>
      </c>
      <c r="D63" s="18">
        <v>1700</v>
      </c>
      <c r="U63" t="s">
        <v>155</v>
      </c>
      <c r="V63" t="s">
        <v>157</v>
      </c>
      <c r="W63" t="s">
        <v>60</v>
      </c>
      <c r="Y63">
        <v>300</v>
      </c>
      <c r="Z63">
        <v>43</v>
      </c>
      <c r="AA63">
        <v>32</v>
      </c>
      <c r="AB63">
        <v>53</v>
      </c>
      <c r="AC63">
        <f t="shared" si="6"/>
        <v>128</v>
      </c>
      <c r="AD63" t="e">
        <f t="shared" si="7"/>
        <v>#DIV/0!</v>
      </c>
      <c r="AE63">
        <f>Table3[[#This Row],[C]]/100*100</f>
        <v>43</v>
      </c>
      <c r="AF63">
        <f>Table3[[#This Row],[Programming]]/100*100</f>
        <v>32</v>
      </c>
      <c r="AG63">
        <f>Table3[[#This Row],[Maths]]/100*100</f>
        <v>53</v>
      </c>
      <c r="AI63" t="s">
        <v>178</v>
      </c>
      <c r="AJ63">
        <v>103</v>
      </c>
      <c r="AK63" s="26" t="s">
        <v>118</v>
      </c>
      <c r="AL63" s="26" t="s">
        <v>118</v>
      </c>
      <c r="AM63" s="25" t="s">
        <v>119</v>
      </c>
      <c r="AN63" s="25" t="s">
        <v>119</v>
      </c>
      <c r="AO63">
        <v>123</v>
      </c>
      <c r="AP63">
        <v>300</v>
      </c>
      <c r="AQ63">
        <f t="shared" si="8"/>
        <v>41</v>
      </c>
    </row>
    <row r="64" spans="1:43">
      <c r="A64" s="17">
        <v>45602</v>
      </c>
      <c r="B64" s="18" t="s">
        <v>131</v>
      </c>
      <c r="C64" s="18" t="s">
        <v>130</v>
      </c>
      <c r="D64" s="18">
        <v>1870</v>
      </c>
      <c r="U64">
        <v>2</v>
      </c>
      <c r="V64">
        <v>3</v>
      </c>
      <c r="W64">
        <v>5</v>
      </c>
      <c r="Y64">
        <v>300</v>
      </c>
      <c r="Z64">
        <v>34</v>
      </c>
      <c r="AA64">
        <v>43</v>
      </c>
      <c r="AB64">
        <v>45</v>
      </c>
      <c r="AC64">
        <f t="shared" si="6"/>
        <v>122</v>
      </c>
      <c r="AD64" t="e">
        <f t="shared" si="7"/>
        <v>#DIV/0!</v>
      </c>
      <c r="AE64">
        <f>Table3[[#This Row],[C]]/100*100</f>
        <v>34</v>
      </c>
      <c r="AF64">
        <f>Table3[[#This Row],[Programming]]/100*100</f>
        <v>43</v>
      </c>
      <c r="AG64">
        <f>Table3[[#This Row],[Maths]]/100*100</f>
        <v>45</v>
      </c>
      <c r="AI64" t="s">
        <v>32</v>
      </c>
      <c r="AJ64">
        <v>104</v>
      </c>
      <c r="AK64" s="26" t="s">
        <v>118</v>
      </c>
      <c r="AL64" s="26" t="s">
        <v>118</v>
      </c>
      <c r="AM64" s="25" t="s">
        <v>119</v>
      </c>
      <c r="AN64" s="25" t="s">
        <v>119</v>
      </c>
      <c r="AO64">
        <v>213</v>
      </c>
      <c r="AP64">
        <v>300</v>
      </c>
      <c r="AQ64">
        <f t="shared" si="8"/>
        <v>71</v>
      </c>
    </row>
    <row r="65" spans="1:44">
      <c r="A65" s="17">
        <v>45603</v>
      </c>
      <c r="B65" s="18" t="s">
        <v>129</v>
      </c>
      <c r="C65" s="18" t="s">
        <v>132</v>
      </c>
      <c r="D65" s="18">
        <v>1990</v>
      </c>
      <c r="U65">
        <v>3</v>
      </c>
      <c r="V65">
        <v>4</v>
      </c>
      <c r="W65">
        <v>5</v>
      </c>
      <c r="AI65" t="s">
        <v>37</v>
      </c>
      <c r="AJ65">
        <v>105</v>
      </c>
      <c r="AK65" s="25" t="s">
        <v>119</v>
      </c>
      <c r="AL65" s="25" t="s">
        <v>119</v>
      </c>
      <c r="AM65" s="26" t="s">
        <v>118</v>
      </c>
      <c r="AN65" s="26" t="s">
        <v>118</v>
      </c>
      <c r="AO65">
        <v>231</v>
      </c>
      <c r="AP65">
        <v>300</v>
      </c>
      <c r="AQ65">
        <f>AO65/AP65*100</f>
        <v>77</v>
      </c>
    </row>
    <row r="66" spans="1:44">
      <c r="A66" s="17">
        <v>45604</v>
      </c>
      <c r="B66" s="18" t="s">
        <v>133</v>
      </c>
      <c r="C66" s="18" t="s">
        <v>138</v>
      </c>
      <c r="D66" s="18">
        <v>1690</v>
      </c>
      <c r="V66" t="s">
        <v>158</v>
      </c>
    </row>
    <row r="67" spans="1:44">
      <c r="A67" s="17">
        <v>45605</v>
      </c>
      <c r="B67" s="18" t="s">
        <v>135</v>
      </c>
      <c r="C67" s="18" t="s">
        <v>136</v>
      </c>
      <c r="D67" s="18">
        <v>1950</v>
      </c>
      <c r="U67">
        <v>2</v>
      </c>
      <c r="V67">
        <v>3</v>
      </c>
      <c r="W67" t="e">
        <f>$B67+$C67</f>
        <v>#VALUE!</v>
      </c>
    </row>
    <row r="68" spans="1:44">
      <c r="U68">
        <v>4</v>
      </c>
      <c r="V68">
        <v>2</v>
      </c>
      <c r="W68">
        <f>$B68+$C68</f>
        <v>0</v>
      </c>
    </row>
    <row r="72" spans="1:44">
      <c r="A72" s="19" t="s">
        <v>139</v>
      </c>
      <c r="B72" s="19" t="s">
        <v>140</v>
      </c>
      <c r="C72" s="19" t="s">
        <v>141</v>
      </c>
      <c r="D72" s="19" t="s">
        <v>142</v>
      </c>
    </row>
    <row r="73" spans="1:44" ht="27.5">
      <c r="A73" s="20" t="s">
        <v>143</v>
      </c>
      <c r="B73" s="21">
        <v>51716</v>
      </c>
      <c r="C73" s="21">
        <v>38787</v>
      </c>
      <c r="D73" s="21">
        <v>12929</v>
      </c>
      <c r="T73" t="s">
        <v>155</v>
      </c>
      <c r="U73" t="s">
        <v>60</v>
      </c>
      <c r="V73" s="27" t="s">
        <v>179</v>
      </c>
      <c r="W73" t="s">
        <v>61</v>
      </c>
      <c r="X73" t="s">
        <v>167</v>
      </c>
      <c r="Y73" t="s">
        <v>169</v>
      </c>
      <c r="AA73" t="s">
        <v>155</v>
      </c>
      <c r="AB73" t="s">
        <v>60</v>
      </c>
      <c r="AC73" t="s">
        <v>61</v>
      </c>
      <c r="AD73" s="27" t="s">
        <v>188</v>
      </c>
      <c r="AE73" t="s">
        <v>167</v>
      </c>
      <c r="AF73" t="s">
        <v>169</v>
      </c>
      <c r="AI73" t="s">
        <v>173</v>
      </c>
      <c r="AJ73" t="s">
        <v>189</v>
      </c>
      <c r="AK73" t="s">
        <v>190</v>
      </c>
      <c r="AL73" t="s">
        <v>4</v>
      </c>
      <c r="AN73" s="34"/>
      <c r="AO73" s="34"/>
      <c r="AP73" s="35" t="s">
        <v>203</v>
      </c>
      <c r="AQ73" s="34"/>
      <c r="AR73" s="34"/>
    </row>
    <row r="74" spans="1:44">
      <c r="A74" s="20" t="s">
        <v>144</v>
      </c>
      <c r="B74" s="21">
        <v>40683</v>
      </c>
      <c r="C74" s="21">
        <v>30512</v>
      </c>
      <c r="D74" s="21">
        <v>10171</v>
      </c>
      <c r="T74" t="s">
        <v>173</v>
      </c>
      <c r="U74" t="s">
        <v>180</v>
      </c>
      <c r="V74" t="s">
        <v>126</v>
      </c>
      <c r="W74" s="23" t="s">
        <v>160</v>
      </c>
      <c r="X74" s="23" t="s">
        <v>161</v>
      </c>
      <c r="Y74" s="23" t="s">
        <v>162</v>
      </c>
      <c r="AA74" t="s">
        <v>173</v>
      </c>
      <c r="AB74" t="s">
        <v>180</v>
      </c>
      <c r="AC74" t="s">
        <v>126</v>
      </c>
      <c r="AD74" s="23" t="s">
        <v>160</v>
      </c>
      <c r="AE74" s="23" t="s">
        <v>161</v>
      </c>
      <c r="AF74" s="23" t="s">
        <v>162</v>
      </c>
      <c r="AI74" t="s">
        <v>41</v>
      </c>
      <c r="AJ74" t="s">
        <v>191</v>
      </c>
      <c r="AK74" t="s">
        <v>192</v>
      </c>
      <c r="AL74">
        <v>100</v>
      </c>
    </row>
    <row r="75" spans="1:44">
      <c r="A75" s="20" t="s">
        <v>145</v>
      </c>
      <c r="B75" s="21">
        <v>49466</v>
      </c>
      <c r="C75" s="21">
        <v>37100</v>
      </c>
      <c r="D75" s="21">
        <v>12367</v>
      </c>
      <c r="T75" t="s">
        <v>41</v>
      </c>
      <c r="U75" t="s">
        <v>181</v>
      </c>
      <c r="V75" t="s">
        <v>135</v>
      </c>
      <c r="W75" s="28">
        <v>87</v>
      </c>
      <c r="X75" s="28">
        <v>43</v>
      </c>
      <c r="Y75" s="28">
        <v>54</v>
      </c>
      <c r="AA75" s="32" t="s">
        <v>35</v>
      </c>
      <c r="AB75" t="s">
        <v>160</v>
      </c>
      <c r="AC75" t="s">
        <v>187</v>
      </c>
      <c r="AD75" s="28">
        <v>42</v>
      </c>
      <c r="AE75" s="28">
        <v>43</v>
      </c>
      <c r="AF75" s="28">
        <v>34</v>
      </c>
      <c r="AI75" s="33" t="s">
        <v>178</v>
      </c>
      <c r="AJ75" t="s">
        <v>193</v>
      </c>
      <c r="AK75" t="s">
        <v>194</v>
      </c>
      <c r="AL75">
        <v>500</v>
      </c>
    </row>
    <row r="76" spans="1:44">
      <c r="A76" s="20" t="s">
        <v>146</v>
      </c>
      <c r="B76" s="21">
        <v>50949</v>
      </c>
      <c r="C76" s="21">
        <v>38212</v>
      </c>
      <c r="D76" s="21">
        <v>12737</v>
      </c>
      <c r="T76" s="29" t="s">
        <v>178</v>
      </c>
      <c r="U76" t="s">
        <v>182</v>
      </c>
      <c r="V76" t="s">
        <v>183</v>
      </c>
      <c r="W76">
        <v>43</v>
      </c>
      <c r="X76">
        <v>32</v>
      </c>
      <c r="Y76">
        <v>53</v>
      </c>
      <c r="AA76" s="30" t="s">
        <v>32</v>
      </c>
      <c r="AB76" t="s">
        <v>182</v>
      </c>
      <c r="AC76" t="s">
        <v>184</v>
      </c>
      <c r="AD76" s="28">
        <v>34</v>
      </c>
      <c r="AE76" s="28">
        <v>43</v>
      </c>
      <c r="AF76" s="28">
        <v>45</v>
      </c>
      <c r="AI76" s="30" t="s">
        <v>32</v>
      </c>
      <c r="AJ76" t="s">
        <v>195</v>
      </c>
      <c r="AK76" t="s">
        <v>196</v>
      </c>
      <c r="AL76">
        <v>430</v>
      </c>
    </row>
    <row r="77" spans="1:44">
      <c r="A77" s="20" t="s">
        <v>147</v>
      </c>
      <c r="B77" s="21">
        <v>38714</v>
      </c>
      <c r="C77" s="21">
        <v>29036</v>
      </c>
      <c r="D77" s="21">
        <v>9679</v>
      </c>
      <c r="T77" s="30" t="s">
        <v>32</v>
      </c>
      <c r="U77" t="s">
        <v>182</v>
      </c>
      <c r="V77" t="s">
        <v>184</v>
      </c>
      <c r="W77" s="28">
        <v>34</v>
      </c>
      <c r="X77" s="28">
        <v>43</v>
      </c>
      <c r="Y77" s="28">
        <v>45</v>
      </c>
      <c r="AA77" s="29" t="s">
        <v>138</v>
      </c>
      <c r="AB77" t="s">
        <v>185</v>
      </c>
      <c r="AC77" t="s">
        <v>186</v>
      </c>
      <c r="AD77">
        <v>32</v>
      </c>
      <c r="AE77">
        <v>23</v>
      </c>
      <c r="AF77">
        <v>34</v>
      </c>
      <c r="AI77" s="33" t="s">
        <v>138</v>
      </c>
      <c r="AJ77" t="s">
        <v>197</v>
      </c>
      <c r="AK77" t="s">
        <v>198</v>
      </c>
      <c r="AL77">
        <v>453</v>
      </c>
    </row>
    <row r="78" spans="1:44">
      <c r="A78" s="20" t="s">
        <v>148</v>
      </c>
      <c r="B78" s="21">
        <v>56993</v>
      </c>
      <c r="C78" s="21">
        <v>42745</v>
      </c>
      <c r="D78" s="21">
        <v>14248</v>
      </c>
      <c r="T78" s="29" t="s">
        <v>138</v>
      </c>
      <c r="U78" t="s">
        <v>185</v>
      </c>
      <c r="V78" t="s">
        <v>186</v>
      </c>
      <c r="W78">
        <v>32</v>
      </c>
      <c r="X78">
        <v>23</v>
      </c>
      <c r="Y78">
        <v>34</v>
      </c>
      <c r="AA78" s="29" t="s">
        <v>178</v>
      </c>
      <c r="AB78" t="s">
        <v>182</v>
      </c>
      <c r="AC78" t="s">
        <v>183</v>
      </c>
      <c r="AD78">
        <v>43</v>
      </c>
      <c r="AE78">
        <v>32</v>
      </c>
      <c r="AF78">
        <v>53</v>
      </c>
      <c r="AI78" s="30" t="s">
        <v>35</v>
      </c>
      <c r="AJ78" t="s">
        <v>199</v>
      </c>
      <c r="AK78" t="s">
        <v>200</v>
      </c>
      <c r="AL78">
        <v>560</v>
      </c>
    </row>
    <row r="79" spans="1:44">
      <c r="A79" s="20" t="s">
        <v>149</v>
      </c>
      <c r="B79" s="21">
        <v>47284</v>
      </c>
      <c r="C79" s="21">
        <v>35463</v>
      </c>
      <c r="D79" s="21">
        <v>11821</v>
      </c>
      <c r="T79" s="30" t="s">
        <v>35</v>
      </c>
      <c r="U79" t="s">
        <v>160</v>
      </c>
      <c r="V79" t="s">
        <v>187</v>
      </c>
      <c r="W79" s="31">
        <v>42</v>
      </c>
      <c r="X79" s="31">
        <v>43</v>
      </c>
      <c r="Y79" s="31">
        <v>34</v>
      </c>
      <c r="AA79" s="29" t="s">
        <v>41</v>
      </c>
      <c r="AB79" t="s">
        <v>181</v>
      </c>
      <c r="AC79" t="s">
        <v>135</v>
      </c>
      <c r="AD79" s="31">
        <v>87</v>
      </c>
      <c r="AE79" s="31">
        <v>43</v>
      </c>
      <c r="AF79" s="31">
        <v>54</v>
      </c>
      <c r="AI79" s="33" t="s">
        <v>37</v>
      </c>
      <c r="AJ79" t="s">
        <v>201</v>
      </c>
      <c r="AK79" t="s">
        <v>202</v>
      </c>
      <c r="AL79">
        <v>760</v>
      </c>
    </row>
    <row r="80" spans="1:44">
      <c r="A80" s="20" t="s">
        <v>150</v>
      </c>
      <c r="B80" s="21">
        <v>35927</v>
      </c>
      <c r="C80" s="21">
        <v>26945</v>
      </c>
      <c r="D80" s="21">
        <v>8982</v>
      </c>
      <c r="T80" s="29" t="s">
        <v>37</v>
      </c>
      <c r="U80" t="s">
        <v>182</v>
      </c>
      <c r="V80" t="s">
        <v>129</v>
      </c>
      <c r="W80">
        <v>32</v>
      </c>
      <c r="X80">
        <v>43</v>
      </c>
      <c r="Y80">
        <v>32</v>
      </c>
      <c r="AA80" s="29" t="s">
        <v>37</v>
      </c>
      <c r="AB80" t="s">
        <v>182</v>
      </c>
      <c r="AC80" t="s">
        <v>129</v>
      </c>
      <c r="AD80">
        <v>32</v>
      </c>
      <c r="AE80">
        <v>43</v>
      </c>
      <c r="AF80">
        <v>32</v>
      </c>
    </row>
    <row r="81" spans="1:30">
      <c r="A81" s="20" t="s">
        <v>151</v>
      </c>
      <c r="B81" s="21">
        <v>46707</v>
      </c>
      <c r="C81" s="21">
        <v>35030</v>
      </c>
      <c r="D81" s="21">
        <v>11677</v>
      </c>
    </row>
    <row r="82" spans="1:30">
      <c r="A82" s="20" t="s">
        <v>152</v>
      </c>
      <c r="B82" s="21">
        <v>33256</v>
      </c>
      <c r="C82" s="21">
        <v>24942</v>
      </c>
      <c r="D82" s="21">
        <v>8314</v>
      </c>
    </row>
    <row r="83" spans="1:30">
      <c r="A83" s="20" t="s">
        <v>153</v>
      </c>
      <c r="B83" s="21">
        <v>67225</v>
      </c>
      <c r="C83" s="21">
        <v>50419</v>
      </c>
      <c r="D83" s="21">
        <v>16806</v>
      </c>
    </row>
    <row r="84" spans="1:30">
      <c r="A84" s="20" t="s">
        <v>154</v>
      </c>
      <c r="B84" s="21">
        <v>38444</v>
      </c>
      <c r="C84" s="21">
        <v>28833</v>
      </c>
      <c r="D84" s="21">
        <v>9611</v>
      </c>
    </row>
    <row r="88" spans="1:30" ht="28">
      <c r="A88" s="28" t="s">
        <v>173</v>
      </c>
      <c r="B88" s="28" t="s">
        <v>180</v>
      </c>
      <c r="C88" s="28" t="s">
        <v>177</v>
      </c>
      <c r="D88" s="36" t="s">
        <v>160</v>
      </c>
      <c r="E88" s="36" t="s">
        <v>161</v>
      </c>
      <c r="F88" s="36" t="s">
        <v>162</v>
      </c>
      <c r="K88" s="42" t="s">
        <v>205</v>
      </c>
      <c r="L88" t="s">
        <v>206</v>
      </c>
      <c r="P88" s="42" t="s">
        <v>205</v>
      </c>
      <c r="Q88" t="s">
        <v>206</v>
      </c>
      <c r="S88" s="16" t="s">
        <v>125</v>
      </c>
      <c r="T88" s="16" t="s">
        <v>126</v>
      </c>
      <c r="U88" s="16" t="s">
        <v>127</v>
      </c>
      <c r="V88" s="16" t="s">
        <v>128</v>
      </c>
      <c r="X88" t="s">
        <v>208</v>
      </c>
      <c r="Y88" t="s">
        <v>208</v>
      </c>
      <c r="AA88" s="46" t="s">
        <v>173</v>
      </c>
      <c r="AB88" s="46" t="s">
        <v>160</v>
      </c>
      <c r="AC88" s="45" t="s">
        <v>176</v>
      </c>
      <c r="AD88" s="45" t="s">
        <v>209</v>
      </c>
    </row>
    <row r="89" spans="1:30">
      <c r="A89" t="s">
        <v>41</v>
      </c>
      <c r="B89" t="s">
        <v>181</v>
      </c>
      <c r="C89">
        <f>D89+E89+F89</f>
        <v>184</v>
      </c>
      <c r="D89" s="28">
        <v>87</v>
      </c>
      <c r="E89" s="28">
        <v>43</v>
      </c>
      <c r="F89" s="28">
        <v>54</v>
      </c>
      <c r="K89" s="40" t="s">
        <v>133</v>
      </c>
      <c r="L89">
        <v>3490</v>
      </c>
      <c r="P89" s="40" t="s">
        <v>138</v>
      </c>
      <c r="Q89" s="43">
        <v>1690</v>
      </c>
      <c r="S89" s="17">
        <v>45597</v>
      </c>
      <c r="T89" s="18" t="s">
        <v>129</v>
      </c>
      <c r="U89" s="18" t="s">
        <v>130</v>
      </c>
      <c r="V89" s="18">
        <v>2000</v>
      </c>
      <c r="X89" t="s">
        <v>208</v>
      </c>
      <c r="Y89" t="s">
        <v>208</v>
      </c>
      <c r="AA89" s="44" t="s">
        <v>41</v>
      </c>
      <c r="AB89" s="44">
        <v>56</v>
      </c>
      <c r="AC89" s="44">
        <v>23</v>
      </c>
      <c r="AD89" s="44">
        <v>45</v>
      </c>
    </row>
    <row r="90" spans="1:30" ht="29.5">
      <c r="A90" s="33" t="s">
        <v>178</v>
      </c>
      <c r="B90" s="28" t="s">
        <v>182</v>
      </c>
      <c r="C90">
        <f t="shared" ref="C90:C94" si="9">D90+E90+F90</f>
        <v>128</v>
      </c>
      <c r="D90" s="28">
        <v>43</v>
      </c>
      <c r="E90" s="28">
        <v>32</v>
      </c>
      <c r="F90" s="28">
        <v>53</v>
      </c>
      <c r="H90" s="37" t="s">
        <v>204</v>
      </c>
      <c r="I90" s="38"/>
      <c r="J90" s="38"/>
      <c r="K90" s="41" t="s">
        <v>138</v>
      </c>
      <c r="L90">
        <v>1690</v>
      </c>
      <c r="P90" s="40" t="s">
        <v>130</v>
      </c>
      <c r="Q90" s="43">
        <v>3870</v>
      </c>
      <c r="S90" s="17">
        <v>45598</v>
      </c>
      <c r="T90" s="18" t="s">
        <v>131</v>
      </c>
      <c r="U90" s="18" t="s">
        <v>132</v>
      </c>
      <c r="V90" s="18">
        <v>1500</v>
      </c>
      <c r="X90">
        <v>123442</v>
      </c>
      <c r="Y90">
        <v>123442</v>
      </c>
      <c r="AA90" s="44" t="s">
        <v>32</v>
      </c>
      <c r="AB90" s="44">
        <v>43</v>
      </c>
      <c r="AC90" s="44">
        <v>45</v>
      </c>
      <c r="AD90" s="44"/>
    </row>
    <row r="91" spans="1:30" ht="22.5">
      <c r="A91" s="30" t="s">
        <v>32</v>
      </c>
      <c r="B91" t="s">
        <v>182</v>
      </c>
      <c r="C91">
        <f t="shared" si="9"/>
        <v>122</v>
      </c>
      <c r="D91" s="28">
        <v>34</v>
      </c>
      <c r="E91" s="28">
        <v>43</v>
      </c>
      <c r="F91" s="28">
        <v>45</v>
      </c>
      <c r="H91" s="39"/>
      <c r="K91" s="41" t="s">
        <v>134</v>
      </c>
      <c r="L91">
        <v>1800</v>
      </c>
      <c r="P91" s="40" t="s">
        <v>132</v>
      </c>
      <c r="Q91" s="43">
        <v>3490</v>
      </c>
      <c r="S91" s="17">
        <v>45599</v>
      </c>
      <c r="T91" s="18" t="s">
        <v>133</v>
      </c>
      <c r="U91" s="18" t="s">
        <v>134</v>
      </c>
      <c r="V91" s="18">
        <v>1800</v>
      </c>
      <c r="AA91" s="44" t="s">
        <v>33</v>
      </c>
      <c r="AB91" s="44">
        <v>43</v>
      </c>
      <c r="AC91" s="44">
        <v>23</v>
      </c>
      <c r="AD91" s="44">
        <v>65</v>
      </c>
    </row>
    <row r="92" spans="1:30">
      <c r="A92" s="33" t="s">
        <v>138</v>
      </c>
      <c r="B92" s="28" t="s">
        <v>185</v>
      </c>
      <c r="C92">
        <f t="shared" si="9"/>
        <v>89</v>
      </c>
      <c r="D92" s="28">
        <v>32</v>
      </c>
      <c r="E92" s="28">
        <v>23</v>
      </c>
      <c r="F92" s="28">
        <v>34</v>
      </c>
      <c r="K92" s="40" t="s">
        <v>131</v>
      </c>
      <c r="L92">
        <v>3370</v>
      </c>
      <c r="P92" s="40" t="s">
        <v>136</v>
      </c>
      <c r="Q92" s="43">
        <v>4150</v>
      </c>
      <c r="S92" s="17">
        <v>45600</v>
      </c>
      <c r="T92" s="18" t="s">
        <v>135</v>
      </c>
      <c r="U92" s="18" t="s">
        <v>136</v>
      </c>
      <c r="V92" s="18">
        <v>2200</v>
      </c>
      <c r="AA92" s="44" t="s">
        <v>210</v>
      </c>
      <c r="AB92" s="44">
        <v>34</v>
      </c>
      <c r="AC92" s="44">
        <v>43</v>
      </c>
      <c r="AD92" s="44">
        <v>54</v>
      </c>
    </row>
    <row r="93" spans="1:30">
      <c r="A93" s="30" t="s">
        <v>35</v>
      </c>
      <c r="B93" t="s">
        <v>160</v>
      </c>
      <c r="C93">
        <f t="shared" si="9"/>
        <v>119</v>
      </c>
      <c r="D93" s="31">
        <v>42</v>
      </c>
      <c r="E93" s="31">
        <v>43</v>
      </c>
      <c r="F93" s="31">
        <v>34</v>
      </c>
      <c r="K93" s="41" t="s">
        <v>130</v>
      </c>
      <c r="L93">
        <v>1870</v>
      </c>
      <c r="P93" s="40" t="s">
        <v>134</v>
      </c>
      <c r="Q93" s="43">
        <v>1800</v>
      </c>
      <c r="S93" s="17">
        <v>45601</v>
      </c>
      <c r="T93" s="18" t="s">
        <v>129</v>
      </c>
      <c r="U93" s="18" t="s">
        <v>137</v>
      </c>
      <c r="V93" s="18">
        <v>1700</v>
      </c>
      <c r="AA93" s="44" t="s">
        <v>178</v>
      </c>
      <c r="AB93" s="44">
        <v>23</v>
      </c>
      <c r="AC93" s="44">
        <v>32</v>
      </c>
      <c r="AD93" s="44">
        <v>44</v>
      </c>
    </row>
    <row r="94" spans="1:30">
      <c r="A94" s="33" t="s">
        <v>37</v>
      </c>
      <c r="B94" s="31" t="s">
        <v>182</v>
      </c>
      <c r="C94">
        <f t="shared" si="9"/>
        <v>107</v>
      </c>
      <c r="D94" s="31">
        <v>32</v>
      </c>
      <c r="E94" s="31">
        <v>43</v>
      </c>
      <c r="F94" s="31">
        <v>32</v>
      </c>
      <c r="K94" s="41" t="s">
        <v>132</v>
      </c>
      <c r="L94">
        <v>1500</v>
      </c>
      <c r="P94" s="40" t="s">
        <v>137</v>
      </c>
      <c r="Q94" s="43">
        <v>1700</v>
      </c>
      <c r="S94" s="17">
        <v>45602</v>
      </c>
      <c r="T94" s="18" t="s">
        <v>131</v>
      </c>
      <c r="U94" s="18" t="s">
        <v>130</v>
      </c>
      <c r="V94" s="18">
        <v>1870</v>
      </c>
    </row>
    <row r="95" spans="1:30">
      <c r="K95" s="40" t="s">
        <v>135</v>
      </c>
      <c r="L95">
        <v>4150</v>
      </c>
      <c r="P95" s="40" t="s">
        <v>207</v>
      </c>
      <c r="Q95" s="43">
        <v>16700</v>
      </c>
      <c r="S95" s="17">
        <v>45603</v>
      </c>
      <c r="T95" s="18" t="s">
        <v>129</v>
      </c>
      <c r="U95" s="18" t="s">
        <v>132</v>
      </c>
      <c r="V95" s="18">
        <v>1990</v>
      </c>
    </row>
    <row r="96" spans="1:30">
      <c r="A96" t="s">
        <v>160</v>
      </c>
      <c r="B96">
        <f ca="1">HLOOKUP(B96,D89:F94,4,0)</f>
        <v>0</v>
      </c>
      <c r="K96" s="41" t="s">
        <v>136</v>
      </c>
      <c r="L96">
        <v>4150</v>
      </c>
      <c r="S96" s="17">
        <v>45604</v>
      </c>
      <c r="T96" s="18" t="s">
        <v>133</v>
      </c>
      <c r="U96" s="18" t="s">
        <v>138</v>
      </c>
      <c r="V96" s="18">
        <v>1690</v>
      </c>
    </row>
    <row r="97" spans="11:22">
      <c r="K97" s="40" t="s">
        <v>129</v>
      </c>
      <c r="L97">
        <v>5690</v>
      </c>
      <c r="S97" s="17">
        <v>45605</v>
      </c>
      <c r="T97" s="18" t="s">
        <v>135</v>
      </c>
      <c r="U97" s="18" t="s">
        <v>136</v>
      </c>
      <c r="V97" s="18">
        <v>1950</v>
      </c>
    </row>
    <row r="98" spans="11:22">
      <c r="K98" s="41" t="s">
        <v>130</v>
      </c>
      <c r="L98">
        <v>2000</v>
      </c>
    </row>
    <row r="99" spans="11:22">
      <c r="K99" s="41" t="s">
        <v>132</v>
      </c>
      <c r="L99">
        <v>1990</v>
      </c>
    </row>
    <row r="100" spans="11:22">
      <c r="K100" s="41" t="s">
        <v>137</v>
      </c>
      <c r="L100">
        <v>1700</v>
      </c>
    </row>
    <row r="101" spans="11:22">
      <c r="K101" s="40" t="s">
        <v>207</v>
      </c>
      <c r="L101">
        <v>16700</v>
      </c>
    </row>
  </sheetData>
  <mergeCells count="48">
    <mergeCell ref="S5:T6"/>
    <mergeCell ref="V5:W6"/>
    <mergeCell ref="Y5:Z6"/>
    <mergeCell ref="A20:D21"/>
    <mergeCell ref="C22:D22"/>
    <mergeCell ref="U20:W21"/>
    <mergeCell ref="Y20:AC21"/>
    <mergeCell ref="A4:D5"/>
    <mergeCell ref="F5:J6"/>
    <mergeCell ref="L5:N6"/>
    <mergeCell ref="L11:L13"/>
    <mergeCell ref="N11:N13"/>
    <mergeCell ref="P5:Q6"/>
    <mergeCell ref="F20:I21"/>
    <mergeCell ref="G22:I22"/>
    <mergeCell ref="K20:M21"/>
    <mergeCell ref="H30:I31"/>
    <mergeCell ref="H32:I32"/>
    <mergeCell ref="K22:M23"/>
    <mergeCell ref="O20:S21"/>
    <mergeCell ref="AF23:AJ24"/>
    <mergeCell ref="AF27:AJ28"/>
    <mergeCell ref="AF30:AJ31"/>
    <mergeCell ref="C24:D24"/>
    <mergeCell ref="C23:D23"/>
    <mergeCell ref="A33:B33"/>
    <mergeCell ref="C33:D33"/>
    <mergeCell ref="E33:F33"/>
    <mergeCell ref="A30:F31"/>
    <mergeCell ref="A32:B32"/>
    <mergeCell ref="C32:D32"/>
    <mergeCell ref="E32:F32"/>
    <mergeCell ref="A34:B34"/>
    <mergeCell ref="C34:D34"/>
    <mergeCell ref="E34:F34"/>
    <mergeCell ref="A35:B35"/>
    <mergeCell ref="C35:D35"/>
    <mergeCell ref="E35:F35"/>
    <mergeCell ref="A36:B36"/>
    <mergeCell ref="C36:D36"/>
    <mergeCell ref="E36:F36"/>
    <mergeCell ref="AF43:AL44"/>
    <mergeCell ref="A45:G46"/>
    <mergeCell ref="N43:P44"/>
    <mergeCell ref="N45:P45"/>
    <mergeCell ref="S43:U44"/>
    <mergeCell ref="S45:U45"/>
    <mergeCell ref="W43:AC44"/>
  </mergeCells>
  <conditionalFormatting sqref="AJ74:AL7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3"/>
  <drawing r:id="rId4"/>
  <tableParts count="17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2" workbookViewId="0">
      <selection activeCell="B6" sqref="B6"/>
    </sheetView>
  </sheetViews>
  <sheetFormatPr defaultRowHeight="14"/>
  <cols>
    <col min="1" max="1" width="10.83203125" bestFit="1" customWidth="1"/>
  </cols>
  <sheetData>
    <row r="1" spans="1:2" ht="16">
      <c r="A1">
        <v>12342</v>
      </c>
      <c r="B1" s="47" t="str">
        <f>""&amp;A1&amp;""</f>
        <v>12342</v>
      </c>
    </row>
    <row r="2" spans="1:2" ht="16">
      <c r="A2" t="s">
        <v>211</v>
      </c>
      <c r="B2" s="47" t="str">
        <f>""&amp;A2&amp;""</f>
        <v>Noor Fatima</v>
      </c>
    </row>
    <row r="6" spans="1:2">
      <c r="A6" t="s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Zaid Rana</dc:creator>
  <cp:lastModifiedBy>intel computer</cp:lastModifiedBy>
  <dcterms:created xsi:type="dcterms:W3CDTF">2024-12-09T14:24:40Z</dcterms:created>
  <dcterms:modified xsi:type="dcterms:W3CDTF">2024-12-11T16:17:40Z</dcterms:modified>
</cp:coreProperties>
</file>