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\database\Day 2\"/>
    </mc:Choice>
  </mc:AlternateContent>
  <xr:revisionPtr revIDLastSave="0" documentId="13_ncr:1_{384B79AF-C923-4358-A7B6-00D550436800}" xr6:coauthVersionLast="46" xr6:coauthVersionMax="46" xr10:uidLastSave="{00000000-0000-0000-0000-000000000000}"/>
  <bookViews>
    <workbookView xWindow="-120" yWindow="-120" windowWidth="29040" windowHeight="15840" activeTab="5" xr2:uid="{D1C04EBD-1ED7-4849-BEBC-FE6C54E4FDDB}"/>
  </bookViews>
  <sheets>
    <sheet name="Sheet1" sheetId="1" r:id="rId1"/>
    <sheet name="Sheet2" sheetId="2" r:id="rId2"/>
    <sheet name="Warga" sheetId="4" r:id="rId3"/>
    <sheet name="Nilai" sheetId="5" r:id="rId4"/>
    <sheet name="Pegawai" sheetId="7" r:id="rId5"/>
    <sheet name="Agama" sheetId="8" r:id="rId6"/>
  </sheets>
  <definedNames>
    <definedName name="arr_agama">Agama!$C$3:$D$9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G17" i="7"/>
  <c r="G16" i="7"/>
  <c r="G18" i="7" s="1"/>
  <c r="F4" i="7"/>
  <c r="D22" i="7"/>
  <c r="D10" i="1"/>
  <c r="D11" i="1"/>
  <c r="D19" i="7"/>
  <c r="D21" i="7" s="1"/>
  <c r="D18" i="7"/>
  <c r="D17" i="7"/>
  <c r="D20" i="7" s="1"/>
  <c r="F5" i="7"/>
  <c r="F6" i="7"/>
  <c r="F7" i="7"/>
  <c r="F8" i="7"/>
  <c r="E5" i="7"/>
  <c r="E6" i="7"/>
  <c r="E7" i="7"/>
  <c r="E8" i="7"/>
  <c r="E4" i="7"/>
  <c r="D5" i="1"/>
  <c r="D6" i="1"/>
  <c r="D7" i="1"/>
  <c r="D8" i="1"/>
  <c r="D4" i="1"/>
  <c r="G4" i="7"/>
  <c r="G5" i="7"/>
  <c r="G7" i="7"/>
  <c r="G8" i="7"/>
  <c r="G6" i="7"/>
  <c r="H5" i="7"/>
  <c r="H6" i="7"/>
  <c r="H7" i="7"/>
  <c r="H8" i="7"/>
  <c r="H4" i="7"/>
  <c r="D5" i="2"/>
  <c r="D6" i="2"/>
  <c r="D7" i="2"/>
  <c r="D8" i="2"/>
  <c r="D9" i="2"/>
  <c r="D10" i="2"/>
  <c r="D11" i="2"/>
  <c r="D4" i="2"/>
  <c r="E17" i="5"/>
  <c r="E16" i="5"/>
  <c r="E15" i="5"/>
  <c r="E14" i="5"/>
  <c r="E13" i="5"/>
  <c r="K16" i="5"/>
  <c r="K15" i="5"/>
  <c r="K14" i="5"/>
  <c r="K13" i="5"/>
  <c r="H14" i="5"/>
  <c r="H13" i="5"/>
  <c r="I6" i="5"/>
  <c r="I7" i="5"/>
  <c r="I8" i="5"/>
  <c r="I9" i="5"/>
  <c r="K9" i="5" s="1"/>
  <c r="I5" i="5"/>
  <c r="J9" i="5"/>
  <c r="J5" i="5"/>
  <c r="H6" i="5"/>
  <c r="H8" i="5"/>
  <c r="H9" i="5"/>
  <c r="G9" i="5"/>
  <c r="G6" i="5"/>
  <c r="G7" i="5"/>
  <c r="H7" i="5" s="1"/>
  <c r="G8" i="5"/>
  <c r="G5" i="5"/>
  <c r="E6" i="5"/>
  <c r="E7" i="5"/>
  <c r="E8" i="5"/>
  <c r="E9" i="5"/>
  <c r="E5" i="5"/>
  <c r="F10" i="4"/>
  <c r="G10" i="4"/>
  <c r="G5" i="4"/>
  <c r="G4" i="4"/>
  <c r="G6" i="4"/>
  <c r="G7" i="4"/>
  <c r="G8" i="4"/>
  <c r="G9" i="4"/>
  <c r="F4" i="4"/>
  <c r="F6" i="4"/>
  <c r="F5" i="4"/>
  <c r="F7" i="4"/>
  <c r="F8" i="4"/>
  <c r="F9" i="4"/>
  <c r="J8" i="5" l="1"/>
  <c r="K7" i="5"/>
  <c r="J7" i="5"/>
  <c r="J6" i="5"/>
  <c r="K8" i="5"/>
  <c r="H5" i="5"/>
  <c r="K5" i="5" s="1"/>
  <c r="K6" i="5"/>
</calcChain>
</file>

<file path=xl/sharedStrings.xml><?xml version="1.0" encoding="utf-8"?>
<sst xmlns="http://schemas.openxmlformats.org/spreadsheetml/2006/main" count="135" uniqueCount="95">
  <si>
    <t>Saklar Lampu</t>
  </si>
  <si>
    <t>Status Lab</t>
  </si>
  <si>
    <t>ON</t>
  </si>
  <si>
    <t>OFF</t>
  </si>
  <si>
    <t>Lampu Lalu Lintas</t>
  </si>
  <si>
    <t>Status Lampu</t>
  </si>
  <si>
    <t>Merah</t>
  </si>
  <si>
    <t>Kuning</t>
  </si>
  <si>
    <t>Hijau</t>
  </si>
  <si>
    <t>Jenis Kelamin</t>
  </si>
  <si>
    <t>Status</t>
  </si>
  <si>
    <t>Nama</t>
  </si>
  <si>
    <t>Keterangan</t>
  </si>
  <si>
    <t>Cerai</t>
  </si>
  <si>
    <t>Sendiri</t>
  </si>
  <si>
    <t>Kawin</t>
  </si>
  <si>
    <t>Amin</t>
  </si>
  <si>
    <t>Rahman</t>
  </si>
  <si>
    <t>Luki</t>
  </si>
  <si>
    <t>Dea</t>
  </si>
  <si>
    <t>Yani</t>
  </si>
  <si>
    <t>Endah</t>
  </si>
  <si>
    <t>Pria</t>
  </si>
  <si>
    <t>Wanita</t>
  </si>
  <si>
    <t>Teori</t>
  </si>
  <si>
    <t>Praktek</t>
  </si>
  <si>
    <t>Nilai</t>
  </si>
  <si>
    <t>Total</t>
  </si>
  <si>
    <t>Nyata</t>
  </si>
  <si>
    <t>Mimo</t>
  </si>
  <si>
    <t>Grade</t>
  </si>
  <si>
    <t>Catatan:</t>
  </si>
  <si>
    <t>Kompetensi</t>
  </si>
  <si>
    <t>Krista</t>
  </si>
  <si>
    <t>Dzakiy</t>
  </si>
  <si>
    <t>Milo</t>
  </si>
  <si>
    <t>Molly</t>
  </si>
  <si>
    <t>- Prosentase Teori didapat dari Nilai Nyata</t>
  </si>
  <si>
    <t>-Prosentase Praktek didapat dari Nilai Nyata</t>
  </si>
  <si>
    <t>- Total Nilai di dapat dai Prosentase Teori dan Praktek</t>
  </si>
  <si>
    <t>- Grade: Total Nilai lebih dari 90 adalah A</t>
  </si>
  <si>
    <t>- Grade: Total Nilai lebih dari 80 adalah B</t>
  </si>
  <si>
    <t>- Grade: Total Nilai lebih dari 70 adalah C</t>
  </si>
  <si>
    <t>- Grade: Total Nilai lebih dari 50 adalah D</t>
  </si>
  <si>
    <t>- Grade: Total Nilai di bawah dari 50 adalah E</t>
  </si>
  <si>
    <t>- Kompetensi: didapat dari Total Nilai lebih dari 80</t>
  </si>
  <si>
    <t>- Keterangan: Grade A adalah Memuaskan</t>
  </si>
  <si>
    <t>- Keterangan: Grade B adalah Baik</t>
  </si>
  <si>
    <t>- Keterangan: Grade C adalah Cukup</t>
  </si>
  <si>
    <t>- Keterangan: Grade D dan E adalah Kurang Memuaskan</t>
  </si>
  <si>
    <t>K</t>
  </si>
  <si>
    <t>BK</t>
  </si>
  <si>
    <t>A</t>
  </si>
  <si>
    <t>B</t>
  </si>
  <si>
    <t>C</t>
  </si>
  <si>
    <t>D</t>
  </si>
  <si>
    <t>E</t>
  </si>
  <si>
    <t>Memuaskan</t>
  </si>
  <si>
    <t>Baik</t>
  </si>
  <si>
    <t>Cukup</t>
  </si>
  <si>
    <t>Kurang</t>
  </si>
  <si>
    <t>NIP</t>
  </si>
  <si>
    <t>Tanggal</t>
  </si>
  <si>
    <t>Lahir</t>
  </si>
  <si>
    <t>Pengangkatan</t>
  </si>
  <si>
    <t>No. Urut</t>
  </si>
  <si>
    <t>197209172005011002</t>
  </si>
  <si>
    <t>198201312010052001</t>
  </si>
  <si>
    <t>200901202015071004</t>
  </si>
  <si>
    <t>201507142019031002</t>
  </si>
  <si>
    <t>201411142020102003</t>
  </si>
  <si>
    <t>- Lahir: 8 digit pertama dari NIP denga format "hari, tanggal, bulan, tahun"</t>
  </si>
  <si>
    <t>- No.Urut: 3 digit terakhir dari NIP</t>
  </si>
  <si>
    <t>- Jenis kelamin: 1 digit berikutnya dari NIP dengan format "Pria" / "Wanita"</t>
  </si>
  <si>
    <t>M.N. Dzakiy</t>
  </si>
  <si>
    <t>M.N Dzaka</t>
  </si>
  <si>
    <t>- Pengangkatan: 6 digit berikutnya dari NIP dengan format "bulan, tahun"</t>
  </si>
  <si>
    <t>dekomposisi lahir</t>
  </si>
  <si>
    <t>tanggal</t>
  </si>
  <si>
    <t>bulan</t>
  </si>
  <si>
    <t>tahun</t>
  </si>
  <si>
    <t>Penanggalan</t>
  </si>
  <si>
    <t>Konversi</t>
  </si>
  <si>
    <t>Format</t>
  </si>
  <si>
    <t>Willy P. Johansyah</t>
  </si>
  <si>
    <t>Devi R. Bidari</t>
  </si>
  <si>
    <t>Erin Eftiana</t>
  </si>
  <si>
    <t>Agama</t>
  </si>
  <si>
    <t>Islam</t>
  </si>
  <si>
    <t>Kode</t>
  </si>
  <si>
    <t>Katolik</t>
  </si>
  <si>
    <t>Hindu</t>
  </si>
  <si>
    <t>Buddha</t>
  </si>
  <si>
    <t>Protestan</t>
  </si>
  <si>
    <t>Kepercayaan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</si>
</sst>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3809]dddd\,\ 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/>
    <xf numFmtId="0" fontId="2" fillId="2" borderId="2" xfId="2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9" fontId="3" fillId="3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quotePrefix="1"/>
    <xf numFmtId="2" fontId="2" fillId="2" borderId="2" xfId="2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" fontId="0" fillId="0" borderId="2" xfId="0" applyNumberFormat="1" applyBorder="1"/>
    <xf numFmtId="49" fontId="0" fillId="0" borderId="2" xfId="0" quotePrefix="1" applyNumberFormat="1" applyBorder="1"/>
    <xf numFmtId="49" fontId="0" fillId="0" borderId="2" xfId="0" applyNumberFormat="1" applyBorder="1"/>
    <xf numFmtId="164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ill="1" applyBorder="1"/>
    <xf numFmtId="165" fontId="0" fillId="0" borderId="2" xfId="0" applyNumberFormat="1" applyBorder="1"/>
    <xf numFmtId="0" fontId="3" fillId="3" borderId="2" xfId="0" applyFont="1" applyFill="1" applyBorder="1" applyAlignment="1">
      <alignment horizontal="center" vertical="center"/>
    </xf>
    <xf numFmtId="0" fontId="0" fillId="0" borderId="0" xfId="0" applyNumberFormat="1"/>
    <xf numFmtId="165" fontId="0" fillId="0" borderId="0" xfId="0" applyNumberFormat="1"/>
    <xf numFmtId="49" fontId="0" fillId="4" borderId="0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0" xfId="0" quotePrefix="1" applyNumberFormat="1" applyFill="1" applyBorder="1" applyAlignment="1">
      <alignment vertical="center"/>
    </xf>
    <xf numFmtId="0" fontId="4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4" borderId="0" xfId="0" quotePrefix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1" fontId="0" fillId="0" borderId="2" xfId="0" applyNumberFormat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975-79CC-4743-9FF2-764045711661}">
  <dimension ref="C3:D11"/>
  <sheetViews>
    <sheetView zoomScale="130" zoomScaleNormal="130" workbookViewId="0">
      <selection activeCell="D10" sqref="D10"/>
    </sheetView>
  </sheetViews>
  <sheetFormatPr defaultRowHeight="15" x14ac:dyDescent="0.25"/>
  <cols>
    <col min="3" max="5" width="15.7109375" customWidth="1"/>
  </cols>
  <sheetData>
    <row r="3" spans="3:4" x14ac:dyDescent="0.25">
      <c r="C3" s="12" t="s">
        <v>0</v>
      </c>
      <c r="D3" s="12" t="s">
        <v>1</v>
      </c>
    </row>
    <row r="4" spans="3:4" x14ac:dyDescent="0.25">
      <c r="C4" s="11" t="s">
        <v>2</v>
      </c>
      <c r="D4" s="11" t="str">
        <f>IF(C4="ON","Nyala","Mati")</f>
        <v>Nyala</v>
      </c>
    </row>
    <row r="5" spans="3:4" x14ac:dyDescent="0.25">
      <c r="C5" s="11" t="s">
        <v>3</v>
      </c>
      <c r="D5" s="11" t="str">
        <f t="shared" ref="D5:D8" si="0">IF(C5="ON","Nyala","Mati")</f>
        <v>Mati</v>
      </c>
    </row>
    <row r="6" spans="3:4" x14ac:dyDescent="0.25">
      <c r="C6" s="11" t="s">
        <v>2</v>
      </c>
      <c r="D6" s="11" t="str">
        <f t="shared" si="0"/>
        <v>Nyala</v>
      </c>
    </row>
    <row r="7" spans="3:4" x14ac:dyDescent="0.25">
      <c r="C7" s="11" t="s">
        <v>3</v>
      </c>
      <c r="D7" s="11" t="str">
        <f t="shared" si="0"/>
        <v>Mati</v>
      </c>
    </row>
    <row r="8" spans="3:4" x14ac:dyDescent="0.25">
      <c r="C8" s="11" t="s">
        <v>3</v>
      </c>
      <c r="D8" s="11" t="str">
        <f t="shared" si="0"/>
        <v>Mati</v>
      </c>
    </row>
    <row r="10" spans="3:4" x14ac:dyDescent="0.25">
      <c r="C10" s="13" t="s">
        <v>2</v>
      </c>
      <c r="D10" s="11">
        <f>COUNTIF(C4:C8,C10)</f>
        <v>2</v>
      </c>
    </row>
    <row r="11" spans="3:4" x14ac:dyDescent="0.25">
      <c r="C11" s="13" t="s">
        <v>3</v>
      </c>
      <c r="D11" s="11">
        <f>COUNTIF(C5:C9,C11)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C3E2-335E-419E-A3AD-3DE06234F2B6}">
  <dimension ref="C3:D11"/>
  <sheetViews>
    <sheetView workbookViewId="0">
      <selection activeCell="C4" sqref="C4"/>
    </sheetView>
  </sheetViews>
  <sheetFormatPr defaultRowHeight="15" x14ac:dyDescent="0.25"/>
  <cols>
    <col min="3" max="4" width="17.7109375" customWidth="1"/>
    <col min="6" max="6" width="13.140625" customWidth="1"/>
  </cols>
  <sheetData>
    <row r="3" spans="3:4" x14ac:dyDescent="0.25">
      <c r="C3" s="12" t="s">
        <v>4</v>
      </c>
      <c r="D3" s="12" t="s">
        <v>5</v>
      </c>
    </row>
    <row r="4" spans="3:4" x14ac:dyDescent="0.25">
      <c r="C4" s="11" t="s">
        <v>6</v>
      </c>
      <c r="D4" s="11" t="str">
        <f>IF(C4="Merah","Berhenti",IF(C4="Kuning","Berhati-hati","Jalan"))</f>
        <v>Berhenti</v>
      </c>
    </row>
    <row r="5" spans="3:4" x14ac:dyDescent="0.25">
      <c r="C5" s="11" t="s">
        <v>7</v>
      </c>
      <c r="D5" s="11" t="str">
        <f t="shared" ref="D5:D11" si="0">IF(C5="Merah","Berhenti",IF(C5="Kuning","Berhati-hati","Jalan"))</f>
        <v>Berhati-hati</v>
      </c>
    </row>
    <row r="6" spans="3:4" x14ac:dyDescent="0.25">
      <c r="C6" s="11" t="s">
        <v>8</v>
      </c>
      <c r="D6" s="11" t="str">
        <f t="shared" si="0"/>
        <v>Jalan</v>
      </c>
    </row>
    <row r="7" spans="3:4" x14ac:dyDescent="0.25">
      <c r="C7" s="11" t="s">
        <v>7</v>
      </c>
      <c r="D7" s="11" t="str">
        <f t="shared" si="0"/>
        <v>Berhati-hati</v>
      </c>
    </row>
    <row r="8" spans="3:4" x14ac:dyDescent="0.25">
      <c r="C8" s="11" t="s">
        <v>6</v>
      </c>
      <c r="D8" s="11" t="str">
        <f t="shared" si="0"/>
        <v>Berhenti</v>
      </c>
    </row>
    <row r="9" spans="3:4" x14ac:dyDescent="0.25">
      <c r="C9" s="11" t="s">
        <v>6</v>
      </c>
      <c r="D9" s="11" t="str">
        <f t="shared" si="0"/>
        <v>Berhenti</v>
      </c>
    </row>
    <row r="10" spans="3:4" x14ac:dyDescent="0.25">
      <c r="C10" s="11" t="s">
        <v>8</v>
      </c>
      <c r="D10" s="11" t="str">
        <f t="shared" si="0"/>
        <v>Jalan</v>
      </c>
    </row>
    <row r="11" spans="3:4" x14ac:dyDescent="0.25">
      <c r="C11" s="11"/>
      <c r="D11" s="11" t="str">
        <f t="shared" si="0"/>
        <v>Jalan</v>
      </c>
    </row>
  </sheetData>
  <dataValidations count="1">
    <dataValidation type="list" allowBlank="1" showInputMessage="1" showErrorMessage="1" sqref="C4" xr:uid="{00974DE8-1B00-4006-839E-FA8C22594216}">
      <formula1>"MERAH,KUNING,HIJAU"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9111-2E8D-4165-A5D2-D09C38891770}">
  <dimension ref="B3:G10"/>
  <sheetViews>
    <sheetView workbookViewId="0">
      <selection activeCell="E11" sqref="E11"/>
    </sheetView>
  </sheetViews>
  <sheetFormatPr defaultRowHeight="15" x14ac:dyDescent="0.25"/>
  <cols>
    <col min="3" max="3" width="11.140625" customWidth="1"/>
    <col min="4" max="5" width="14.28515625" customWidth="1"/>
    <col min="6" max="6" width="15.28515625" customWidth="1"/>
    <col min="7" max="7" width="14" customWidth="1"/>
  </cols>
  <sheetData>
    <row r="3" spans="2:7" x14ac:dyDescent="0.25">
      <c r="B3" s="1"/>
      <c r="C3" s="1" t="s">
        <v>11</v>
      </c>
      <c r="D3" s="1" t="s">
        <v>9</v>
      </c>
      <c r="E3" s="1" t="s">
        <v>10</v>
      </c>
      <c r="F3" s="1" t="s">
        <v>12</v>
      </c>
      <c r="G3" s="1"/>
    </row>
    <row r="4" spans="2:7" x14ac:dyDescent="0.25">
      <c r="C4" t="s">
        <v>16</v>
      </c>
      <c r="D4" t="s">
        <v>22</v>
      </c>
      <c r="E4" t="s">
        <v>14</v>
      </c>
      <c r="F4" t="str">
        <f>IF(D4="pria",IF(E4="SENDIRI","PERJAKA",IF(E4="KAWIN","MENIKAH","DUDA")),IF(E4="SENDIRI","PERAWAN",IF(E4="KAWIN","MENIKAH","JANDA")))</f>
        <v>PERJAKA</v>
      </c>
      <c r="G4" t="str">
        <f>IF(AND(D4="PRIA",E4="SENDIRI"),"PERJAKA",IF(AND(D4="PRIA",E4="CERAI"),"DUDA",IF(AND(D4="WANITA",E4="CERAI"),"JANDA",IF(AND(D4="WANITA",E4="SENDIRI"),"PERAWAN","MENIKAH"))))</f>
        <v>PERJAKA</v>
      </c>
    </row>
    <row r="5" spans="2:7" x14ac:dyDescent="0.25">
      <c r="C5" t="s">
        <v>17</v>
      </c>
      <c r="D5" t="s">
        <v>22</v>
      </c>
      <c r="E5" t="s">
        <v>15</v>
      </c>
      <c r="F5" t="str">
        <f t="shared" ref="F5:F10" si="0">IF(D5="pria",IF(E5="SENDIRI","PERJAKA",IF(E5="KAWIN","MENIKAH","DUDA")),IF(E5="SENDIRI","PERAWAN",IF(E5="KAWIN","MENIKAH","JANDA")))</f>
        <v>MENIKAH</v>
      </c>
      <c r="G5" t="str">
        <f t="shared" ref="G5:G10" si="1">IF(AND(D5="PRIA",E5="SENDIRI"),"PERJAKA",IF(AND(D5="PRIA",E5="CERAI"),"DUDA",IF(AND(D5="WANITA",E5="CERAI"),"JANDA",IF(AND(D5="WANITA",E5="SENDIRI"),"PERAWAN","MENIKAH"))))</f>
        <v>MENIKAH</v>
      </c>
    </row>
    <row r="6" spans="2:7" x14ac:dyDescent="0.25">
      <c r="C6" t="s">
        <v>18</v>
      </c>
      <c r="D6" t="s">
        <v>22</v>
      </c>
      <c r="E6" t="s">
        <v>13</v>
      </c>
      <c r="F6" t="str">
        <f>IF(D6="pria",IF(E6="SENDIRI","PERJAKA",IF(E6="KAWIN","MENIKAH","DUDA")),IF(E6="SENDIRI","PERAWAN",IF(E6="KAWIN","MENIKAH","JANDA")))</f>
        <v>DUDA</v>
      </c>
      <c r="G6" t="str">
        <f t="shared" si="1"/>
        <v>DUDA</v>
      </c>
    </row>
    <row r="7" spans="2:7" x14ac:dyDescent="0.25">
      <c r="C7" t="s">
        <v>19</v>
      </c>
      <c r="D7" t="s">
        <v>23</v>
      </c>
      <c r="E7" t="s">
        <v>14</v>
      </c>
      <c r="F7" t="str">
        <f t="shared" si="0"/>
        <v>PERAWAN</v>
      </c>
      <c r="G7" t="str">
        <f t="shared" si="1"/>
        <v>PERAWAN</v>
      </c>
    </row>
    <row r="8" spans="2:7" x14ac:dyDescent="0.25">
      <c r="C8" t="s">
        <v>20</v>
      </c>
      <c r="D8" t="s">
        <v>23</v>
      </c>
      <c r="E8" t="s">
        <v>15</v>
      </c>
      <c r="F8" t="str">
        <f t="shared" si="0"/>
        <v>MENIKAH</v>
      </c>
      <c r="G8" t="str">
        <f t="shared" si="1"/>
        <v>MENIKAH</v>
      </c>
    </row>
    <row r="9" spans="2:7" x14ac:dyDescent="0.25">
      <c r="C9" t="s">
        <v>21</v>
      </c>
      <c r="D9" t="s">
        <v>23</v>
      </c>
      <c r="E9" t="s">
        <v>13</v>
      </c>
      <c r="F9" t="str">
        <f t="shared" si="0"/>
        <v>JANDA</v>
      </c>
      <c r="G9" t="str">
        <f t="shared" si="1"/>
        <v>JANDA</v>
      </c>
    </row>
    <row r="10" spans="2:7" x14ac:dyDescent="0.25">
      <c r="C10" t="s">
        <v>19</v>
      </c>
      <c r="D10" t="s">
        <v>22</v>
      </c>
      <c r="E10" t="s">
        <v>15</v>
      </c>
      <c r="F10" t="str">
        <f t="shared" si="0"/>
        <v>MENIKAH</v>
      </c>
      <c r="G10" t="str">
        <f t="shared" si="1"/>
        <v>MENIKAH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A4B6-9EA0-4BCA-9302-A46FD9639DAD}">
  <dimension ref="C2:Q26"/>
  <sheetViews>
    <sheetView workbookViewId="0">
      <selection activeCell="K23" sqref="K23"/>
    </sheetView>
  </sheetViews>
  <sheetFormatPr defaultRowHeight="15" x14ac:dyDescent="0.25"/>
  <cols>
    <col min="3" max="3" width="15.7109375" customWidth="1"/>
    <col min="6" max="6" width="13.140625" customWidth="1"/>
    <col min="7" max="7" width="12" customWidth="1"/>
    <col min="9" max="9" width="9.140625" customWidth="1"/>
    <col min="10" max="10" width="15" customWidth="1"/>
    <col min="11" max="11" width="15.5703125" customWidth="1"/>
    <col min="17" max="17" width="13.7109375" customWidth="1"/>
  </cols>
  <sheetData>
    <row r="2" spans="3:17" x14ac:dyDescent="0.25">
      <c r="C2" s="34" t="s">
        <v>11</v>
      </c>
      <c r="D2" s="31" t="s">
        <v>26</v>
      </c>
      <c r="E2" s="31"/>
      <c r="F2" s="31"/>
      <c r="G2" s="31"/>
      <c r="H2" s="31"/>
      <c r="I2" s="34" t="s">
        <v>30</v>
      </c>
      <c r="J2" s="34" t="s">
        <v>32</v>
      </c>
      <c r="K2" s="34" t="s">
        <v>12</v>
      </c>
      <c r="M2" s="28" t="s">
        <v>31</v>
      </c>
      <c r="N2" s="29"/>
      <c r="O2" s="29"/>
      <c r="P2" s="29"/>
      <c r="Q2" s="29"/>
    </row>
    <row r="3" spans="3:17" ht="24" customHeight="1" x14ac:dyDescent="0.25">
      <c r="C3" s="36"/>
      <c r="D3" s="31" t="s">
        <v>24</v>
      </c>
      <c r="E3" s="31"/>
      <c r="F3" s="31" t="s">
        <v>25</v>
      </c>
      <c r="G3" s="31"/>
      <c r="H3" s="34" t="s">
        <v>27</v>
      </c>
      <c r="I3" s="36"/>
      <c r="J3" s="36"/>
      <c r="K3" s="36"/>
      <c r="M3" s="32" t="s">
        <v>37</v>
      </c>
      <c r="N3" s="33"/>
      <c r="O3" s="33"/>
      <c r="P3" s="33"/>
      <c r="Q3" s="33"/>
    </row>
    <row r="4" spans="3:17" x14ac:dyDescent="0.25">
      <c r="C4" s="35"/>
      <c r="D4" s="5" t="s">
        <v>28</v>
      </c>
      <c r="E4" s="6">
        <v>0.3</v>
      </c>
      <c r="F4" s="5" t="s">
        <v>28</v>
      </c>
      <c r="G4" s="6">
        <v>0.7</v>
      </c>
      <c r="H4" s="35"/>
      <c r="I4" s="35"/>
      <c r="J4" s="35"/>
      <c r="K4" s="35"/>
      <c r="M4" s="32" t="s">
        <v>38</v>
      </c>
      <c r="N4" s="33"/>
      <c r="O4" s="33"/>
      <c r="P4" s="33"/>
      <c r="Q4" s="33"/>
    </row>
    <row r="5" spans="3:17" x14ac:dyDescent="0.25">
      <c r="C5" s="3" t="s">
        <v>29</v>
      </c>
      <c r="D5" s="7">
        <v>90</v>
      </c>
      <c r="E5" s="9">
        <f>D5*30%</f>
        <v>27</v>
      </c>
      <c r="F5" s="7">
        <v>100</v>
      </c>
      <c r="G5" s="9">
        <f>F5*70%</f>
        <v>70</v>
      </c>
      <c r="H5" s="9">
        <f>SUM(E5,G5)</f>
        <v>97</v>
      </c>
      <c r="I5" s="4" t="str">
        <f>IF(H5&gt;90,"A", IF(H5&gt;80,"B",IF(H5&gt;70,"C",IF(H5&gt;50,"D",IF(H5&lt;50,"E",IF(H5=50,"D"))))))</f>
        <v>A</v>
      </c>
      <c r="J5" s="4" t="str">
        <f>IF(H5&gt;80,"K",IF(H5&lt;80,"BK",))</f>
        <v>K</v>
      </c>
      <c r="K5" s="4" t="str">
        <f>IF(I5="A","Memuaskan",IF(I5="B","Baik",IF(I5="C","Cukup",IF(I5="D","Kurang_Memuaskan"))))</f>
        <v>Memuaskan</v>
      </c>
      <c r="M5" s="32" t="s">
        <v>39</v>
      </c>
      <c r="N5" s="33"/>
      <c r="O5" s="33"/>
      <c r="P5" s="33"/>
      <c r="Q5" s="33"/>
    </row>
    <row r="6" spans="3:17" x14ac:dyDescent="0.25">
      <c r="C6" s="3" t="s">
        <v>35</v>
      </c>
      <c r="D6" s="7">
        <v>80</v>
      </c>
      <c r="E6" s="9">
        <f t="shared" ref="E6:E9" si="0">D6*30%</f>
        <v>24</v>
      </c>
      <c r="F6" s="7">
        <v>85</v>
      </c>
      <c r="G6" s="9">
        <f t="shared" ref="G6:G9" si="1">F6*70%</f>
        <v>59.499999999999993</v>
      </c>
      <c r="H6" s="9">
        <f t="shared" ref="H6:H9" si="2">SUM(E6,G6)</f>
        <v>83.5</v>
      </c>
      <c r="I6" s="4" t="str">
        <f t="shared" ref="I6:I9" si="3">IF(H6&gt;90,"A", IF(H6&gt;80,"B",IF(H6&gt;70,"C",IF(H6&gt;50,"D",IF(H6&lt;50,"E",IF(H6=50,"D"))))))</f>
        <v>B</v>
      </c>
      <c r="J6" s="4" t="str">
        <f t="shared" ref="J6:J9" si="4">IF(H6&gt;80,"K",IF(H6&lt;80,"BK",))</f>
        <v>K</v>
      </c>
      <c r="K6" s="4" t="str">
        <f t="shared" ref="K6" si="5">IF(I6="A","Memuaskan",IF(I6="B","Baik",IF(I6="C","Cukup",IF(I6="D","Kurang_Memuaskan"))))</f>
        <v>Baik</v>
      </c>
      <c r="M6" s="32" t="s">
        <v>40</v>
      </c>
      <c r="N6" s="33"/>
      <c r="O6" s="33"/>
      <c r="P6" s="33"/>
      <c r="Q6" s="33"/>
    </row>
    <row r="7" spans="3:17" x14ac:dyDescent="0.25">
      <c r="C7" s="3" t="s">
        <v>36</v>
      </c>
      <c r="D7" s="7">
        <v>70</v>
      </c>
      <c r="E7" s="9">
        <f t="shared" si="0"/>
        <v>21</v>
      </c>
      <c r="F7" s="7">
        <v>65</v>
      </c>
      <c r="G7" s="9">
        <f t="shared" si="1"/>
        <v>45.5</v>
      </c>
      <c r="H7" s="9">
        <f t="shared" si="2"/>
        <v>66.5</v>
      </c>
      <c r="I7" s="4" t="str">
        <f t="shared" si="3"/>
        <v>D</v>
      </c>
      <c r="J7" s="4" t="str">
        <f t="shared" si="4"/>
        <v>BK</v>
      </c>
      <c r="K7" s="4" t="str">
        <f>IF(I7="A","Memuaskan",IF(I7="B","Baik",IF(I7="C","Cukup",IF(I7="D","Kurang"))))</f>
        <v>Kurang</v>
      </c>
      <c r="M7" s="32" t="s">
        <v>41</v>
      </c>
      <c r="N7" s="33"/>
      <c r="O7" s="33"/>
      <c r="P7" s="33"/>
      <c r="Q7" s="33"/>
    </row>
    <row r="8" spans="3:17" x14ac:dyDescent="0.25">
      <c r="C8" s="3" t="s">
        <v>33</v>
      </c>
      <c r="D8" s="7">
        <v>50</v>
      </c>
      <c r="E8" s="9">
        <f t="shared" si="0"/>
        <v>15</v>
      </c>
      <c r="F8" s="7">
        <v>50</v>
      </c>
      <c r="G8" s="9">
        <f t="shared" si="1"/>
        <v>35</v>
      </c>
      <c r="H8" s="9">
        <f t="shared" si="2"/>
        <v>50</v>
      </c>
      <c r="I8" s="4" t="str">
        <f t="shared" si="3"/>
        <v>D</v>
      </c>
      <c r="J8" s="4" t="str">
        <f t="shared" si="4"/>
        <v>BK</v>
      </c>
      <c r="K8" s="4" t="str">
        <f>IF(I8="A","Memuaskan",IF(I8="B","Baik",IF(I8="C","Cukup",IF(I8="D","Kurang",IF(I8="E","Kurang")))))</f>
        <v>Kurang</v>
      </c>
      <c r="M8" s="32" t="s">
        <v>42</v>
      </c>
      <c r="N8" s="33"/>
      <c r="O8" s="33"/>
      <c r="P8" s="33"/>
      <c r="Q8" s="33"/>
    </row>
    <row r="9" spans="3:17" x14ac:dyDescent="0.25">
      <c r="C9" s="3" t="s">
        <v>34</v>
      </c>
      <c r="D9" s="7">
        <v>50</v>
      </c>
      <c r="E9" s="9">
        <f t="shared" si="0"/>
        <v>15</v>
      </c>
      <c r="F9" s="7">
        <v>49</v>
      </c>
      <c r="G9" s="9">
        <f t="shared" si="1"/>
        <v>34.299999999999997</v>
      </c>
      <c r="H9" s="9">
        <f t="shared" si="2"/>
        <v>49.3</v>
      </c>
      <c r="I9" s="4" t="str">
        <f t="shared" si="3"/>
        <v>E</v>
      </c>
      <c r="J9" s="4" t="str">
        <f t="shared" si="4"/>
        <v>BK</v>
      </c>
      <c r="K9" s="4" t="str">
        <f>IF(I9="A","Memuaskan",IF(I9="B","Baik",IF(I9="C","Cukup",IF(I9="D","Kurang",IF(I9="E","Kurang")))))</f>
        <v>Kurang</v>
      </c>
      <c r="M9" s="32" t="s">
        <v>43</v>
      </c>
      <c r="N9" s="33"/>
      <c r="O9" s="33"/>
      <c r="P9" s="33"/>
      <c r="Q9" s="33"/>
    </row>
    <row r="10" spans="3:17" x14ac:dyDescent="0.25">
      <c r="M10" s="32" t="s">
        <v>44</v>
      </c>
      <c r="N10" s="33"/>
      <c r="O10" s="33"/>
      <c r="P10" s="33"/>
      <c r="Q10" s="33"/>
    </row>
    <row r="11" spans="3:17" x14ac:dyDescent="0.25">
      <c r="M11" s="32" t="s">
        <v>45</v>
      </c>
      <c r="N11" s="33"/>
      <c r="O11" s="33"/>
      <c r="P11" s="33"/>
      <c r="Q11" s="33"/>
    </row>
    <row r="12" spans="3:17" x14ac:dyDescent="0.25">
      <c r="D12" s="28" t="s">
        <v>30</v>
      </c>
      <c r="E12" s="29"/>
      <c r="G12" s="37" t="s">
        <v>32</v>
      </c>
      <c r="H12" s="37"/>
      <c r="J12" s="28" t="s">
        <v>12</v>
      </c>
      <c r="K12" s="29"/>
      <c r="M12" s="32" t="s">
        <v>46</v>
      </c>
      <c r="N12" s="33"/>
      <c r="O12" s="33"/>
      <c r="P12" s="33"/>
      <c r="Q12" s="33"/>
    </row>
    <row r="13" spans="3:17" x14ac:dyDescent="0.25">
      <c r="D13" s="30" t="s">
        <v>52</v>
      </c>
      <c r="E13" s="30">
        <f>COUNTIF(I5:I9,"A")</f>
        <v>1</v>
      </c>
      <c r="F13" s="11"/>
      <c r="G13" s="30" t="s">
        <v>50</v>
      </c>
      <c r="H13" s="30">
        <f>COUNTIF(J5:J9,"K")</f>
        <v>2</v>
      </c>
      <c r="I13" s="11"/>
      <c r="J13" s="30" t="s">
        <v>57</v>
      </c>
      <c r="K13" s="30">
        <f>COUNTIF(K5:K9,"Memuaskan")</f>
        <v>1</v>
      </c>
      <c r="M13" s="32" t="s">
        <v>47</v>
      </c>
      <c r="N13" s="33"/>
      <c r="O13" s="33"/>
      <c r="P13" s="33"/>
      <c r="Q13" s="33"/>
    </row>
    <row r="14" spans="3:17" x14ac:dyDescent="0.25">
      <c r="D14" s="30" t="s">
        <v>53</v>
      </c>
      <c r="E14" s="30">
        <f>COUNTIF(I6:I10,"B")</f>
        <v>1</v>
      </c>
      <c r="F14" s="11"/>
      <c r="G14" s="30" t="s">
        <v>51</v>
      </c>
      <c r="H14" s="30">
        <f>COUNTIF(J5:J9,"BK")</f>
        <v>3</v>
      </c>
      <c r="I14" s="11"/>
      <c r="J14" s="30" t="s">
        <v>58</v>
      </c>
      <c r="K14" s="30">
        <f>COUNTIF(K6:K10,"Baik")</f>
        <v>1</v>
      </c>
      <c r="M14" s="32" t="s">
        <v>48</v>
      </c>
      <c r="N14" s="33"/>
      <c r="O14" s="33"/>
      <c r="P14" s="33"/>
      <c r="Q14" s="33"/>
    </row>
    <row r="15" spans="3:17" x14ac:dyDescent="0.25">
      <c r="D15" s="30" t="s">
        <v>54</v>
      </c>
      <c r="E15" s="30">
        <f>COUNTIF(I7:I11,"C")</f>
        <v>0</v>
      </c>
      <c r="F15" s="11"/>
      <c r="G15" s="11"/>
      <c r="H15" s="11"/>
      <c r="I15" s="11"/>
      <c r="J15" s="30" t="s">
        <v>59</v>
      </c>
      <c r="K15" s="30">
        <f>COUNTIF(K7:K11,"Cukup")</f>
        <v>0</v>
      </c>
      <c r="M15" s="32" t="s">
        <v>49</v>
      </c>
      <c r="N15" s="33"/>
      <c r="O15" s="33"/>
      <c r="P15" s="33"/>
      <c r="Q15" s="33"/>
    </row>
    <row r="16" spans="3:17" x14ac:dyDescent="0.25">
      <c r="D16" s="30" t="s">
        <v>55</v>
      </c>
      <c r="E16" s="30">
        <f>COUNTIF(I8:I12,"D")</f>
        <v>1</v>
      </c>
      <c r="F16" s="11"/>
      <c r="G16" s="11"/>
      <c r="H16" s="11"/>
      <c r="I16" s="11"/>
      <c r="J16" s="30" t="s">
        <v>60</v>
      </c>
      <c r="K16" s="30">
        <f>COUNTIF(K5:K9,"Kurang")</f>
        <v>3</v>
      </c>
    </row>
    <row r="17" spans="3:15" x14ac:dyDescent="0.25">
      <c r="D17" s="30" t="s">
        <v>56</v>
      </c>
      <c r="E17" s="30">
        <f>COUNTIF(I9:I13,"E")</f>
        <v>1</v>
      </c>
      <c r="F17" s="11"/>
      <c r="G17" s="11"/>
      <c r="H17" s="11"/>
      <c r="I17" s="11"/>
      <c r="J17" s="11"/>
      <c r="K17" s="11"/>
    </row>
    <row r="18" spans="3:15" x14ac:dyDescent="0.25">
      <c r="D18" s="11"/>
      <c r="E18" s="11"/>
      <c r="F18" s="11"/>
      <c r="G18" s="11"/>
      <c r="H18" s="11"/>
      <c r="I18" s="11"/>
      <c r="J18" s="11"/>
      <c r="K18" s="11"/>
      <c r="O18" s="8"/>
    </row>
    <row r="26" spans="3:15" x14ac:dyDescent="0.25">
      <c r="C26" s="2"/>
      <c r="D26" s="2"/>
      <c r="E26" s="2"/>
      <c r="F26" s="2"/>
      <c r="G26" s="2"/>
    </row>
  </sheetData>
  <mergeCells count="22">
    <mergeCell ref="C2:C4"/>
    <mergeCell ref="M15:Q15"/>
    <mergeCell ref="M5:Q5"/>
    <mergeCell ref="M6:Q6"/>
    <mergeCell ref="M7:Q7"/>
    <mergeCell ref="M8:Q8"/>
    <mergeCell ref="M9:Q9"/>
    <mergeCell ref="M10:Q10"/>
    <mergeCell ref="M11:Q11"/>
    <mergeCell ref="M12:Q12"/>
    <mergeCell ref="M13:Q13"/>
    <mergeCell ref="M14:Q14"/>
    <mergeCell ref="G12:H12"/>
    <mergeCell ref="M4:Q4"/>
    <mergeCell ref="D3:E3"/>
    <mergeCell ref="F3:G3"/>
    <mergeCell ref="D2:H2"/>
    <mergeCell ref="M3:Q3"/>
    <mergeCell ref="H3:H4"/>
    <mergeCell ref="I2:I4"/>
    <mergeCell ref="J2:J4"/>
    <mergeCell ref="K2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5957-9747-4D61-8E56-831BECCDFCE8}">
  <dimension ref="C2:K22"/>
  <sheetViews>
    <sheetView topLeftCell="D1" workbookViewId="0">
      <selection activeCell="J4" sqref="J4"/>
    </sheetView>
  </sheetViews>
  <sheetFormatPr defaultRowHeight="15" x14ac:dyDescent="0.25"/>
  <cols>
    <col min="3" max="3" width="25.7109375" customWidth="1"/>
    <col min="4" max="4" width="29.140625" customWidth="1"/>
    <col min="5" max="5" width="25.7109375" customWidth="1"/>
    <col min="6" max="6" width="14.85546875" customWidth="1"/>
    <col min="7" max="7" width="15.7109375" customWidth="1"/>
    <col min="8" max="9" width="10.7109375" customWidth="1"/>
    <col min="10" max="10" width="13.140625" customWidth="1"/>
    <col min="11" max="11" width="12.5703125" customWidth="1"/>
  </cols>
  <sheetData>
    <row r="2" spans="3:11" x14ac:dyDescent="0.25">
      <c r="C2" s="31" t="s">
        <v>61</v>
      </c>
      <c r="D2" s="31" t="s">
        <v>11</v>
      </c>
      <c r="E2" s="31" t="s">
        <v>62</v>
      </c>
      <c r="F2" s="31"/>
      <c r="G2" s="31" t="s">
        <v>9</v>
      </c>
      <c r="H2" s="31" t="s">
        <v>65</v>
      </c>
      <c r="I2" s="34" t="s">
        <v>89</v>
      </c>
      <c r="J2" s="31" t="s">
        <v>87</v>
      </c>
    </row>
    <row r="3" spans="3:11" x14ac:dyDescent="0.25">
      <c r="C3" s="31"/>
      <c r="D3" s="31"/>
      <c r="E3" s="10" t="s">
        <v>63</v>
      </c>
      <c r="F3" s="10" t="s">
        <v>64</v>
      </c>
      <c r="G3" s="31"/>
      <c r="H3" s="31"/>
      <c r="I3" s="35"/>
      <c r="J3" s="31"/>
    </row>
    <row r="4" spans="3:11" x14ac:dyDescent="0.25">
      <c r="C4" s="15" t="s">
        <v>66</v>
      </c>
      <c r="D4" s="3" t="s">
        <v>84</v>
      </c>
      <c r="E4" s="21">
        <f>DATE(LEFT(C4,4),MID(C4,5,2),MID(C4,7,2))</f>
        <v>26559</v>
      </c>
      <c r="F4" s="21" t="str">
        <f>TEXT(DATE(MID(C4,9,4), MID(C4,13,2), MID(C4,7,2)), "mmm")&amp; " " &amp;MID(C4,9,4)</f>
        <v>Jan 2005</v>
      </c>
      <c r="G4" s="3" t="str">
        <f>IF(MID(C4,15,1)="1","PRIA","WANITA")</f>
        <v>PRIA</v>
      </c>
      <c r="H4" s="14" t="str">
        <f>RIGHT(C4,3)</f>
        <v>002</v>
      </c>
      <c r="I4" s="38">
        <v>1</v>
      </c>
      <c r="J4" s="7" t="str">
        <f>VLOOKUP(I4,arr_agama,2)</f>
        <v>Islam</v>
      </c>
    </row>
    <row r="5" spans="3:11" x14ac:dyDescent="0.25">
      <c r="C5" s="16" t="s">
        <v>67</v>
      </c>
      <c r="D5" s="3" t="s">
        <v>85</v>
      </c>
      <c r="E5" s="21">
        <f t="shared" ref="E5:E8" si="0">DATE(LEFT(C5,4),MID(C5,5,2),MID(C5,7,2))</f>
        <v>29982</v>
      </c>
      <c r="F5" s="21" t="str">
        <f t="shared" ref="F5:F8" si="1">TEXT(DATE(MID(C5,9,4), MID(C5,13,2), MID(C5,7,2)), "mmm")&amp; " " &amp;MID(C5,9,4)</f>
        <v>Mei 2010</v>
      </c>
      <c r="G5" s="3" t="str">
        <f t="shared" ref="G5" si="2">IF(MID(C5,15,1)="1","PRIA","WANITA")</f>
        <v>WANITA</v>
      </c>
      <c r="H5" s="14" t="str">
        <f t="shared" ref="H5:H8" si="3">RIGHT(C5,3)</f>
        <v>001</v>
      </c>
      <c r="I5" s="38">
        <v>2</v>
      </c>
      <c r="J5" s="7" t="str">
        <f t="shared" ref="J5:J8" si="4">VLOOKUP(I5,$I$17:$J$22,2)</f>
        <v>Katolik</v>
      </c>
    </row>
    <row r="6" spans="3:11" x14ac:dyDescent="0.25">
      <c r="C6" s="16" t="s">
        <v>68</v>
      </c>
      <c r="D6" s="3" t="s">
        <v>74</v>
      </c>
      <c r="E6" s="21">
        <f t="shared" si="0"/>
        <v>39833</v>
      </c>
      <c r="F6" s="21" t="str">
        <f t="shared" si="1"/>
        <v>Jul 2015</v>
      </c>
      <c r="G6" s="3" t="str">
        <f>IF(MID(C6,15,1)="1","PRIA","WANITA")</f>
        <v>PRIA</v>
      </c>
      <c r="H6" s="14" t="str">
        <f t="shared" si="3"/>
        <v>004</v>
      </c>
      <c r="I6" s="38">
        <v>3</v>
      </c>
      <c r="J6" s="7" t="str">
        <f t="shared" si="4"/>
        <v>Protestan</v>
      </c>
    </row>
    <row r="7" spans="3:11" x14ac:dyDescent="0.25">
      <c r="C7" s="16" t="s">
        <v>69</v>
      </c>
      <c r="D7" s="3" t="s">
        <v>75</v>
      </c>
      <c r="E7" s="21">
        <f t="shared" si="0"/>
        <v>42199</v>
      </c>
      <c r="F7" s="21" t="str">
        <f t="shared" si="1"/>
        <v>Mar 2019</v>
      </c>
      <c r="G7" s="3" t="str">
        <f t="shared" ref="G7:G8" si="5">IF(MID(C7,15,1)="1","PRIA","WANITA")</f>
        <v>PRIA</v>
      </c>
      <c r="H7" s="14" t="str">
        <f t="shared" si="3"/>
        <v>002</v>
      </c>
      <c r="I7" s="38">
        <v>4</v>
      </c>
      <c r="J7" s="7" t="str">
        <f t="shared" si="4"/>
        <v>Hindu</v>
      </c>
    </row>
    <row r="8" spans="3:11" x14ac:dyDescent="0.25">
      <c r="C8" s="16" t="s">
        <v>70</v>
      </c>
      <c r="D8" s="3" t="s">
        <v>86</v>
      </c>
      <c r="E8" s="21">
        <f t="shared" si="0"/>
        <v>41957</v>
      </c>
      <c r="F8" s="21" t="str">
        <f t="shared" si="1"/>
        <v>Okt 2020</v>
      </c>
      <c r="G8" s="3" t="str">
        <f t="shared" si="5"/>
        <v>WANITA</v>
      </c>
      <c r="H8" s="14" t="str">
        <f t="shared" si="3"/>
        <v>003</v>
      </c>
      <c r="I8" s="38">
        <v>5</v>
      </c>
      <c r="J8" s="7" t="str">
        <f t="shared" si="4"/>
        <v>Buddha</v>
      </c>
    </row>
    <row r="9" spans="3:11" x14ac:dyDescent="0.25">
      <c r="C9" s="18"/>
      <c r="D9" s="19"/>
      <c r="E9" s="19"/>
      <c r="F9" s="19"/>
      <c r="G9" s="19"/>
      <c r="H9" s="19"/>
      <c r="I9" s="19"/>
    </row>
    <row r="10" spans="3:11" x14ac:dyDescent="0.25">
      <c r="C10" s="25" t="s">
        <v>31</v>
      </c>
      <c r="D10" s="26"/>
      <c r="E10" s="26"/>
      <c r="K10" s="12"/>
    </row>
    <row r="11" spans="3:11" x14ac:dyDescent="0.25">
      <c r="C11" s="27" t="s">
        <v>71</v>
      </c>
      <c r="D11" s="26"/>
      <c r="E11" s="26"/>
    </row>
    <row r="12" spans="3:11" x14ac:dyDescent="0.25">
      <c r="C12" s="27" t="s">
        <v>76</v>
      </c>
      <c r="D12" s="26"/>
      <c r="E12" s="26"/>
    </row>
    <row r="13" spans="3:11" x14ac:dyDescent="0.25">
      <c r="C13" s="27" t="s">
        <v>73</v>
      </c>
      <c r="D13" s="26"/>
      <c r="E13" s="26"/>
    </row>
    <row r="14" spans="3:11" x14ac:dyDescent="0.25">
      <c r="C14" s="27" t="s">
        <v>72</v>
      </c>
      <c r="D14" s="26"/>
      <c r="E14" s="26"/>
    </row>
    <row r="16" spans="3:11" x14ac:dyDescent="0.25">
      <c r="C16" t="s">
        <v>77</v>
      </c>
      <c r="F16" t="s">
        <v>22</v>
      </c>
      <c r="G16">
        <f>COUNTIF($G$4:$G$8,F16)</f>
        <v>3</v>
      </c>
      <c r="I16" s="12" t="s">
        <v>89</v>
      </c>
      <c r="J16" s="12" t="s">
        <v>11</v>
      </c>
    </row>
    <row r="17" spans="3:11" x14ac:dyDescent="0.25">
      <c r="C17" s="20" t="s">
        <v>78</v>
      </c>
      <c r="D17" t="str">
        <f>MID(C4,7,2)</f>
        <v>17</v>
      </c>
      <c r="F17" t="s">
        <v>23</v>
      </c>
      <c r="G17">
        <f>COUNTIF($G$4:$G$8,F17)</f>
        <v>2</v>
      </c>
      <c r="I17" s="11">
        <v>1</v>
      </c>
      <c r="J17" t="s">
        <v>88</v>
      </c>
    </row>
    <row r="18" spans="3:11" x14ac:dyDescent="0.25">
      <c r="C18" t="s">
        <v>79</v>
      </c>
      <c r="D18" t="str">
        <f>MID(C4,5,2)</f>
        <v>09</v>
      </c>
      <c r="G18">
        <f>SUM(G16:G17)</f>
        <v>5</v>
      </c>
      <c r="I18" s="11">
        <v>2</v>
      </c>
      <c r="J18" t="s">
        <v>90</v>
      </c>
      <c r="K18" s="17"/>
    </row>
    <row r="19" spans="3:11" x14ac:dyDescent="0.25">
      <c r="C19" t="s">
        <v>80</v>
      </c>
      <c r="D19" t="str">
        <f>MID(C4,1,4)</f>
        <v>1972</v>
      </c>
      <c r="I19" s="11">
        <v>3</v>
      </c>
      <c r="J19" t="s">
        <v>93</v>
      </c>
    </row>
    <row r="20" spans="3:11" x14ac:dyDescent="0.25">
      <c r="C20" t="s">
        <v>81</v>
      </c>
      <c r="D20" t="str">
        <f>CONCATENATE(D17,"/",D18,"/",D19)</f>
        <v>17/09/1972</v>
      </c>
      <c r="I20" s="11">
        <v>4</v>
      </c>
      <c r="J20" t="s">
        <v>91</v>
      </c>
    </row>
    <row r="21" spans="3:11" x14ac:dyDescent="0.25">
      <c r="C21" t="s">
        <v>82</v>
      </c>
      <c r="D21" s="23">
        <f>DATEVALUE(CONCATENATE(MID(C4,7,2),"/",MID(C4,5,2),"/",D19))</f>
        <v>26559</v>
      </c>
      <c r="I21" s="11">
        <v>5</v>
      </c>
      <c r="J21" t="s">
        <v>92</v>
      </c>
    </row>
    <row r="22" spans="3:11" x14ac:dyDescent="0.25">
      <c r="C22" t="s">
        <v>83</v>
      </c>
      <c r="D22" s="24">
        <f>DATE(LEFT(C4,4),MID(C4,5,2),MID(C4,7,2))</f>
        <v>26559</v>
      </c>
      <c r="I22" s="11">
        <v>6</v>
      </c>
      <c r="J22" t="s">
        <v>94</v>
      </c>
    </row>
  </sheetData>
  <mergeCells count="7">
    <mergeCell ref="J2:J3"/>
    <mergeCell ref="I2:I3"/>
    <mergeCell ref="E2:F2"/>
    <mergeCell ref="G2:G3"/>
    <mergeCell ref="H2:H3"/>
    <mergeCell ref="C2:C3"/>
    <mergeCell ref="D2:D3"/>
  </mergeCells>
  <dataValidations count="1">
    <dataValidation type="list" allowBlank="1" showInputMessage="1" showErrorMessage="1" sqref="I4" xr:uid="{A11EDBE1-BB78-4677-B5C9-1C399A88824E}">
      <formula1>"1,2,3,4,5,6"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96B2-D696-4A71-84E3-4CB5C11E47A1}">
  <dimension ref="C3:D9"/>
  <sheetViews>
    <sheetView tabSelected="1" workbookViewId="0">
      <selection activeCell="D3" sqref="D3"/>
    </sheetView>
  </sheetViews>
  <sheetFormatPr defaultRowHeight="15" x14ac:dyDescent="0.25"/>
  <cols>
    <col min="4" max="4" width="15.7109375" customWidth="1"/>
  </cols>
  <sheetData>
    <row r="3" spans="3:4" x14ac:dyDescent="0.25">
      <c r="C3" s="22" t="s">
        <v>89</v>
      </c>
      <c r="D3" s="22" t="s">
        <v>11</v>
      </c>
    </row>
    <row r="4" spans="3:4" x14ac:dyDescent="0.25">
      <c r="C4" s="7">
        <v>1</v>
      </c>
      <c r="D4" s="3" t="s">
        <v>88</v>
      </c>
    </row>
    <row r="5" spans="3:4" x14ac:dyDescent="0.25">
      <c r="C5" s="7">
        <v>2</v>
      </c>
      <c r="D5" s="3" t="s">
        <v>90</v>
      </c>
    </row>
    <row r="6" spans="3:4" x14ac:dyDescent="0.25">
      <c r="C6" s="7">
        <v>3</v>
      </c>
      <c r="D6" s="3" t="s">
        <v>93</v>
      </c>
    </row>
    <row r="7" spans="3:4" x14ac:dyDescent="0.25">
      <c r="C7" s="7">
        <v>4</v>
      </c>
      <c r="D7" s="3" t="s">
        <v>91</v>
      </c>
    </row>
    <row r="8" spans="3:4" x14ac:dyDescent="0.25">
      <c r="C8" s="7">
        <v>5</v>
      </c>
      <c r="D8" s="3" t="s">
        <v>92</v>
      </c>
    </row>
    <row r="9" spans="3:4" x14ac:dyDescent="0.25">
      <c r="C9" s="7">
        <v>6</v>
      </c>
      <c r="D9" s="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Warga</vt:lpstr>
      <vt:lpstr>Nilai</vt:lpstr>
      <vt:lpstr>Pegawai</vt:lpstr>
      <vt:lpstr>Agama</vt:lpstr>
      <vt:lpstr>arr_agama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PC-09-13</dc:creator>
  <cp:lastModifiedBy>PCIT-QZW</cp:lastModifiedBy>
  <dcterms:created xsi:type="dcterms:W3CDTF">2021-03-01T07:28:29Z</dcterms:created>
  <dcterms:modified xsi:type="dcterms:W3CDTF">2021-03-08T09:50:26Z</dcterms:modified>
</cp:coreProperties>
</file>