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0175" windowHeight="9675"/>
  </bookViews>
  <sheets>
    <sheet name="簡訊系統-資料填寫" sheetId="1" r:id="rId1"/>
    <sheet name="警戒單文字擷取系統" sheetId="3" r:id="rId2"/>
    <sheet name="簡訊系統-資料後台" sheetId="2" r:id="rId3"/>
  </sheets>
  <calcPr calcId="145621"/>
</workbook>
</file>

<file path=xl/calcChain.xml><?xml version="1.0" encoding="utf-8"?>
<calcChain xmlns="http://schemas.openxmlformats.org/spreadsheetml/2006/main">
  <c r="I20" i="1" l="1"/>
  <c r="I21" i="1"/>
  <c r="B16" i="3" l="1"/>
  <c r="C15" i="3"/>
  <c r="C14" i="3"/>
  <c r="C13" i="3"/>
  <c r="C12" i="3"/>
  <c r="C11" i="3"/>
  <c r="C10" i="3"/>
  <c r="C8" i="3"/>
  <c r="C7" i="3"/>
  <c r="C6" i="3"/>
  <c r="C5" i="3"/>
  <c r="K17" i="1"/>
  <c r="K29" i="1" s="1"/>
  <c r="A13" i="1" s="1"/>
  <c r="D3" i="1"/>
  <c r="I31" i="1" s="1"/>
  <c r="C3" i="1"/>
  <c r="I30" i="1" l="1"/>
  <c r="I28" i="1"/>
  <c r="I29" i="1"/>
  <c r="I24" i="1"/>
  <c r="I25" i="1"/>
  <c r="I22" i="1"/>
  <c r="I23" i="1"/>
  <c r="I19" i="1"/>
  <c r="K24" i="1"/>
  <c r="A8" i="1" s="1"/>
  <c r="K26" i="1"/>
  <c r="A10" i="1" s="1"/>
  <c r="K19" i="1"/>
  <c r="A3" i="1" s="1"/>
  <c r="K20" i="1"/>
  <c r="A2" i="1" s="1"/>
  <c r="K27" i="1"/>
  <c r="A11" i="1" s="1"/>
  <c r="K22" i="1"/>
  <c r="A6" i="1" s="1"/>
  <c r="K18" i="1"/>
  <c r="K23" i="1"/>
  <c r="K21" i="1"/>
  <c r="K28" i="1"/>
  <c r="A12" i="1" s="1"/>
  <c r="K25" i="1"/>
  <c r="A9" i="1" s="1"/>
  <c r="I3" i="1" l="1"/>
</calcChain>
</file>

<file path=xl/sharedStrings.xml><?xml version="1.0" encoding="utf-8"?>
<sst xmlns="http://schemas.openxmlformats.org/spreadsheetml/2006/main" count="148" uniqueCount="85">
  <si>
    <t>豪(大)雨特報</t>
  </si>
  <si>
    <t>開設</t>
  </si>
  <si>
    <t>大雨</t>
  </si>
  <si>
    <t>中央氣象局於今(</t>
  </si>
  <si>
    <t>)日針對</t>
  </si>
  <si>
    <t>發布大雨特報。防災中心於</t>
  </si>
  <si>
    <t>專人守視。&lt;防災中心&gt;</t>
  </si>
  <si>
    <t>豪雨</t>
  </si>
  <si>
    <t>三級</t>
  </si>
  <si>
    <t>發布豪雨特報，經研判，水利署應變小組於</t>
  </si>
  <si>
    <t>三級 -&gt; 大雨</t>
  </si>
  <si>
    <t>)日</t>
  </si>
  <si>
    <t>針對</t>
  </si>
  <si>
    <t>發布大雨特報。水利署應變小組於</t>
  </si>
  <si>
    <t>撤除，防災中心專人守視。&lt;防災中心&gt;</t>
  </si>
  <si>
    <t>解除</t>
  </si>
  <si>
    <t>，解除本次大雨特報事件。&lt;防災中心&gt;</t>
  </si>
  <si>
    <t>風災</t>
  </si>
  <si>
    <t>二級</t>
  </si>
  <si>
    <t>中央氣象局於</t>
  </si>
  <si>
    <t>發布</t>
  </si>
  <si>
    <t>颱風海上颱風警報，本部災害應變小組同步二級開設。&lt;經濟部災害應變小組&gt;</t>
  </si>
  <si>
    <t>二級 =&gt; 一級</t>
  </si>
  <si>
    <t>颱風陸上颱風警報，本部災害應變小組即刻提升至一級開設。&lt;經濟部災害應變小組&gt;</t>
  </si>
  <si>
    <t>一級 =&gt; 二級</t>
  </si>
  <si>
    <t>颱風陸上颱風警報，本部災害應變小組於</t>
  </si>
  <si>
    <t>調整為二級開設。&lt;經濟部災害應變小組&gt;</t>
  </si>
  <si>
    <t>豪大雨</t>
  </si>
  <si>
    <t>撤除</t>
  </si>
  <si>
    <t>中央災害應變中心於今(</t>
  </si>
  <si>
    <t>撤除，本部應變小組配合於</t>
  </si>
  <si>
    <t>撤除。&lt;經濟部災害應變小組&gt;</t>
  </si>
  <si>
    <t>選擇(1)</t>
  </si>
  <si>
    <t>開設大雨</t>
  </si>
  <si>
    <t>開設豪雨</t>
  </si>
  <si>
    <t>開設三級</t>
  </si>
  <si>
    <t>三級 轉 大雨</t>
  </si>
  <si>
    <t>解除大雨</t>
  </si>
  <si>
    <t>解除豪雨</t>
  </si>
  <si>
    <t>解除三級</t>
  </si>
  <si>
    <t>開設二級</t>
  </si>
  <si>
    <t>二級 轉 一級</t>
  </si>
  <si>
    <t>一級 轉 二級</t>
  </si>
  <si>
    <t>撤除二級</t>
  </si>
  <si>
    <t>O</t>
  </si>
  <si>
    <t>月</t>
  </si>
  <si>
    <t>日</t>
  </si>
  <si>
    <t>時</t>
  </si>
  <si>
    <t>分</t>
  </si>
  <si>
    <t>3.豪大雨特報解除時間</t>
  </si>
  <si>
    <t>3.簡訊中事件開設(撤除)時間</t>
  </si>
  <si>
    <t>3.颱風海(陸)警報發布(解除)時間</t>
  </si>
  <si>
    <t>3.中央應變中心撤除時間</t>
  </si>
  <si>
    <t>3.颱風名稱</t>
  </si>
  <si>
    <t>淹水警戒單文字擷取</t>
  </si>
  <si>
    <t>貼下面這格！</t>
  </si>
  <si>
    <t>簡訊原文</t>
  </si>
  <si>
    <t>前段拆解</t>
  </si>
  <si>
    <t>前段前半拆解</t>
  </si>
  <si>
    <t>前段後半拆解</t>
  </si>
  <si>
    <t>前段完成版</t>
  </si>
  <si>
    <t>鄉鎮市區名稱</t>
  </si>
  <si>
    <t>後段拆解</t>
  </si>
  <si>
    <t>後段完成版</t>
  </si>
  <si>
    <t>水利署訊:高雄市鳳山區淹水二級警戒(苓雅站1小時雨量42mm) ,如持續降雨轄內易淹水村里及道路可能3小時內開始積淹水(如：鳳山區-青年路,文化路,光復路,澄清路,濱山街,建國路)，建請即時注意淹水通報及應變，低窪地區及道路請特別注意防範積淹水。</t>
  </si>
  <si>
    <t>警戒單文字(A+B)</t>
  </si>
  <si>
    <t>警戒單文字(A)</t>
  </si>
  <si>
    <t>警戒單文字(B)</t>
  </si>
  <si>
    <t>依格式需求複製上面文字！</t>
    <phoneticPr fontId="5" type="noConversion"/>
  </si>
  <si>
    <t>三級傳真文字</t>
    <phoneticPr fontId="5" type="noConversion"/>
  </si>
  <si>
    <r>
      <t>(</t>
    </r>
    <r>
      <rPr>
        <sz val="10"/>
        <rFont val="細明體"/>
        <family val="3"/>
        <charset val="136"/>
      </rPr>
      <t>新增第</t>
    </r>
    <r>
      <rPr>
        <sz val="10"/>
        <rFont val="Arial"/>
        <family val="2"/>
      </rPr>
      <t>3</t>
    </r>
    <r>
      <rPr>
        <sz val="10"/>
        <rFont val="細明體"/>
        <family val="3"/>
        <charset val="136"/>
      </rPr>
      <t>點</t>
    </r>
    <r>
      <rPr>
        <sz val="10"/>
        <rFont val="Arial"/>
        <family val="2"/>
      </rPr>
      <t>)</t>
    </r>
    <phoneticPr fontId="5" type="noConversion"/>
  </si>
  <si>
    <t>經濟部水利署災害應變小組已於豪雨特報發布後成立三級應變小組；請各單位成立應變小組(中心)時，通知本小組，如需支援亦請聯繫本小組。</t>
    <phoneticPr fontId="5" type="noConversion"/>
  </si>
  <si>
    <r>
      <t>&lt;</t>
    </r>
    <r>
      <rPr>
        <sz val="10"/>
        <color theme="1"/>
        <rFont val="細明體"/>
        <family val="3"/>
        <charset val="136"/>
      </rPr>
      <t>豪大雨特報</t>
    </r>
    <r>
      <rPr>
        <sz val="10"/>
        <color theme="1"/>
        <rFont val="Arial"/>
        <family val="2"/>
      </rPr>
      <t>&gt;</t>
    </r>
    <phoneticPr fontId="5" type="noConversion"/>
  </si>
  <si>
    <r>
      <t>&lt;</t>
    </r>
    <r>
      <rPr>
        <sz val="10"/>
        <color theme="1"/>
        <rFont val="細明體"/>
        <family val="3"/>
        <charset val="136"/>
      </rPr>
      <t>風災</t>
    </r>
    <r>
      <rPr>
        <sz val="10"/>
        <color theme="1"/>
        <rFont val="Arial"/>
        <family val="2"/>
      </rPr>
      <t>&gt;</t>
    </r>
    <phoneticPr fontId="5" type="noConversion"/>
  </si>
  <si>
    <r>
      <rPr>
        <sz val="10"/>
        <color theme="1"/>
        <rFont val="細明體"/>
        <family val="3"/>
        <charset val="136"/>
      </rPr>
      <t>提前三級開設。</t>
    </r>
    <r>
      <rPr>
        <sz val="10"/>
        <color theme="1"/>
        <rFont val="Arial"/>
        <family val="2"/>
      </rPr>
      <t>&lt;</t>
    </r>
    <r>
      <rPr>
        <sz val="10"/>
        <color theme="1"/>
        <rFont val="細明體"/>
        <family val="3"/>
        <charset val="136"/>
      </rPr>
      <t>水利署應變小組</t>
    </r>
    <r>
      <rPr>
        <sz val="10"/>
        <color theme="1"/>
        <rFont val="Arial"/>
        <family val="2"/>
      </rPr>
      <t>&gt;</t>
    </r>
    <phoneticPr fontId="5" type="noConversion"/>
  </si>
  <si>
    <r>
      <rPr>
        <sz val="10"/>
        <color theme="1"/>
        <rFont val="細明體"/>
        <family val="3"/>
        <charset val="136"/>
      </rPr>
      <t>三級開設。</t>
    </r>
    <r>
      <rPr>
        <sz val="10"/>
        <color theme="1"/>
        <rFont val="Arial"/>
        <family val="2"/>
      </rPr>
      <t>&lt;</t>
    </r>
    <r>
      <rPr>
        <sz val="10"/>
        <color theme="1"/>
        <rFont val="細明體"/>
        <family val="3"/>
        <charset val="136"/>
      </rPr>
      <t>水利署應變小組</t>
    </r>
    <r>
      <rPr>
        <sz val="10"/>
        <color theme="1"/>
        <rFont val="Arial"/>
        <family val="2"/>
      </rPr>
      <t>&gt;</t>
    </r>
    <phoneticPr fontId="5" type="noConversion"/>
  </si>
  <si>
    <r>
      <rPr>
        <sz val="10"/>
        <color theme="1"/>
        <rFont val="細明體"/>
        <family val="3"/>
        <charset val="136"/>
      </rPr>
      <t>，解除本次豪雨特報事件，水利署應變中心同步撤除。</t>
    </r>
    <r>
      <rPr>
        <sz val="10"/>
        <color theme="1"/>
        <rFont val="Arial"/>
        <family val="2"/>
      </rPr>
      <t>&lt;</t>
    </r>
    <r>
      <rPr>
        <sz val="10"/>
        <color theme="1"/>
        <rFont val="細明體"/>
        <family val="3"/>
        <charset val="136"/>
      </rPr>
      <t>水利署應變小組</t>
    </r>
    <r>
      <rPr>
        <sz val="10"/>
        <color theme="1"/>
        <rFont val="Arial"/>
        <family val="2"/>
      </rPr>
      <t>&gt;</t>
    </r>
    <phoneticPr fontId="5" type="noConversion"/>
  </si>
  <si>
    <t>中央氣象局已針對</t>
    <phoneticPr fontId="5" type="noConversion"/>
  </si>
  <si>
    <r>
      <t>2.</t>
    </r>
    <r>
      <rPr>
        <sz val="10"/>
        <color theme="1"/>
        <rFont val="細明體"/>
        <family val="3"/>
        <charset val="136"/>
      </rPr>
      <t>於下方填入特報涵蓋的</t>
    </r>
    <r>
      <rPr>
        <sz val="10"/>
        <color theme="1"/>
        <rFont val="Arial"/>
        <family val="2"/>
      </rPr>
      <t>"</t>
    </r>
    <r>
      <rPr>
        <sz val="10"/>
        <color theme="1"/>
        <rFont val="細明體"/>
        <family val="3"/>
        <charset val="136"/>
      </rPr>
      <t>地區</t>
    </r>
    <r>
      <rPr>
        <sz val="10"/>
        <color theme="1"/>
        <rFont val="Arial"/>
        <family val="2"/>
      </rPr>
      <t>"</t>
    </r>
    <phoneticPr fontId="5" type="noConversion"/>
  </si>
  <si>
    <r>
      <rPr>
        <b/>
        <sz val="10"/>
        <color rgb="FFFF0000"/>
        <rFont val="細明體"/>
        <family val="3"/>
        <charset val="136"/>
      </rPr>
      <t>填有</t>
    </r>
    <r>
      <rPr>
        <b/>
        <sz val="10"/>
        <color rgb="FFFF0000"/>
        <rFont val="Arial"/>
        <family val="2"/>
      </rPr>
      <t>"O"</t>
    </r>
    <r>
      <rPr>
        <b/>
        <sz val="10"/>
        <color rgb="FFFF0000"/>
        <rFont val="細明體"/>
        <family val="3"/>
        <charset val="136"/>
      </rPr>
      <t>的欄位</t>
    </r>
    <phoneticPr fontId="5" type="noConversion"/>
  </si>
  <si>
    <t>4.下拉式選單！！</t>
    <phoneticPr fontId="5" type="noConversion"/>
  </si>
  <si>
    <r>
      <t>1.</t>
    </r>
    <r>
      <rPr>
        <sz val="10"/>
        <rFont val="細明體"/>
        <family val="3"/>
        <charset val="136"/>
      </rPr>
      <t>輸入簡訊日期</t>
    </r>
    <phoneticPr fontId="5" type="noConversion"/>
  </si>
  <si>
    <t>南部地區</t>
    <phoneticPr fontId="5" type="noConversion"/>
  </si>
  <si>
    <t>高雄市路竹區路竹站降雨量已達140.5mm/3hr，經研判，請協力團隊進駐。</t>
    <phoneticPr fontId="5" type="noConversion"/>
  </si>
  <si>
    <t>三級進駐(範例)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</si>
</sst>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9"/>
      <name val="細明體"/>
      <family val="3"/>
      <charset val="136"/>
    </font>
    <font>
      <sz val="10"/>
      <color rgb="FF000000"/>
      <name val="Arial"/>
      <family val="2"/>
    </font>
    <font>
      <sz val="10"/>
      <color rgb="FF333333"/>
      <name val="細明體"/>
      <family val="3"/>
      <charset val="136"/>
    </font>
    <font>
      <b/>
      <sz val="14"/>
      <color rgb="FF000000"/>
      <name val="Arial"/>
      <family val="2"/>
    </font>
    <font>
      <b/>
      <sz val="14"/>
      <color rgb="FF0000FF"/>
      <name val="Arial"/>
      <family val="2"/>
    </font>
    <font>
      <b/>
      <sz val="18"/>
      <color rgb="FF000000"/>
      <name val="Arial"/>
      <family val="2"/>
    </font>
    <font>
      <sz val="10"/>
      <color rgb="FF666666"/>
      <name val="Arial"/>
      <family val="2"/>
    </font>
    <font>
      <sz val="12"/>
      <color rgb="FFFF0000"/>
      <name val="Arial"/>
      <family val="2"/>
    </font>
    <font>
      <sz val="10"/>
      <color rgb="FF000000"/>
      <name val="Times New Roman"/>
      <family val="1"/>
    </font>
    <font>
      <b/>
      <sz val="14"/>
      <color rgb="FF0000FF"/>
      <name val="細明體"/>
      <family val="3"/>
      <charset val="136"/>
    </font>
    <font>
      <sz val="10"/>
      <color rgb="FF000000"/>
      <name val="細明體"/>
      <family val="3"/>
      <charset val="136"/>
    </font>
    <font>
      <sz val="10"/>
      <name val="細明體"/>
      <family val="3"/>
      <charset val="136"/>
    </font>
    <font>
      <b/>
      <sz val="10"/>
      <color rgb="FFFF0000"/>
      <name val="細明體"/>
      <family val="3"/>
      <charset val="136"/>
    </font>
    <font>
      <sz val="10"/>
      <color theme="1"/>
      <name val="細明體"/>
      <family val="3"/>
      <charset val="136"/>
    </font>
    <font>
      <b/>
      <sz val="12"/>
      <color rgb="FFFF000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6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3" fillId="0" borderId="3" xfId="0" applyFont="1" applyBorder="1"/>
    <xf numFmtId="0" fontId="3" fillId="0" borderId="15" xfId="0" applyFont="1" applyBorder="1" applyAlignment="1"/>
    <xf numFmtId="0" fontId="3" fillId="3" borderId="8" xfId="0" applyFont="1" applyFill="1" applyBorder="1" applyAlignment="1"/>
    <xf numFmtId="0" fontId="1" fillId="0" borderId="7" xfId="0" applyFont="1" applyBorder="1"/>
    <xf numFmtId="0" fontId="3" fillId="0" borderId="0" xfId="0" applyFont="1" applyAlignment="1">
      <alignment horizontal="center"/>
    </xf>
    <xf numFmtId="0" fontId="1" fillId="0" borderId="11" xfId="0" applyFont="1" applyBorder="1"/>
    <xf numFmtId="0" fontId="3" fillId="0" borderId="9" xfId="0" applyFont="1" applyBorder="1" applyAlignment="1"/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/>
    </xf>
    <xf numFmtId="0" fontId="0" fillId="0" borderId="0" xfId="0" applyFont="1" applyAlignment="1"/>
    <xf numFmtId="0" fontId="6" fillId="0" borderId="19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6" fillId="0" borderId="19" xfId="0" applyFont="1" applyBorder="1" applyAlignment="1"/>
    <xf numFmtId="0" fontId="6" fillId="0" borderId="20" xfId="0" applyFont="1" applyBorder="1" applyAlignment="1"/>
    <xf numFmtId="0" fontId="9" fillId="0" borderId="21" xfId="0" applyFont="1" applyBorder="1" applyAlignment="1"/>
    <xf numFmtId="0" fontId="10" fillId="0" borderId="20" xfId="0" applyFont="1" applyBorder="1" applyAlignment="1"/>
    <xf numFmtId="0" fontId="11" fillId="0" borderId="20" xfId="0" applyFont="1" applyBorder="1" applyAlignment="1"/>
    <xf numFmtId="0" fontId="11" fillId="0" borderId="21" xfId="0" applyFont="1" applyBorder="1" applyAlignment="1"/>
    <xf numFmtId="0" fontId="12" fillId="0" borderId="20" xfId="0" applyFont="1" applyBorder="1" applyAlignment="1">
      <alignment horizontal="center"/>
    </xf>
    <xf numFmtId="0" fontId="6" fillId="0" borderId="22" xfId="0" applyFont="1" applyBorder="1" applyAlignment="1">
      <alignment wrapText="1"/>
    </xf>
    <xf numFmtId="0" fontId="0" fillId="0" borderId="0" xfId="0" applyFont="1" applyAlignment="1"/>
    <xf numFmtId="0" fontId="13" fillId="0" borderId="0" xfId="0" applyFont="1" applyAlignment="1"/>
    <xf numFmtId="0" fontId="0" fillId="0" borderId="0" xfId="0" applyFont="1" applyAlignment="1"/>
    <xf numFmtId="0" fontId="11" fillId="0" borderId="23" xfId="0" applyFont="1" applyBorder="1" applyAlignment="1">
      <alignment vertical="center"/>
    </xf>
    <xf numFmtId="0" fontId="6" fillId="0" borderId="24" xfId="0" applyFont="1" applyBorder="1" applyAlignment="1">
      <alignment wrapText="1"/>
    </xf>
    <xf numFmtId="0" fontId="6" fillId="0" borderId="26" xfId="0" applyFont="1" applyBorder="1" applyAlignment="1">
      <alignment vertical="center"/>
    </xf>
    <xf numFmtId="0" fontId="10" fillId="0" borderId="25" xfId="0" applyFont="1" applyBorder="1" applyAlignment="1"/>
    <xf numFmtId="0" fontId="10" fillId="0" borderId="21" xfId="0" applyFont="1" applyBorder="1" applyAlignment="1"/>
    <xf numFmtId="0" fontId="14" fillId="0" borderId="21" xfId="0" applyFont="1" applyBorder="1" applyAlignment="1"/>
    <xf numFmtId="0" fontId="15" fillId="0" borderId="0" xfId="0" applyFont="1" applyAlignment="1"/>
    <xf numFmtId="0" fontId="3" fillId="0" borderId="0" xfId="0" applyFont="1" applyFill="1" applyBorder="1" applyAlignment="1">
      <alignment horizontal="left"/>
    </xf>
    <xf numFmtId="0" fontId="3" fillId="0" borderId="2" xfId="0" applyFont="1" applyBorder="1" applyAlignment="1"/>
    <xf numFmtId="0" fontId="1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4" borderId="27" xfId="0" applyFont="1" applyFill="1" applyBorder="1" applyAlignment="1"/>
    <xf numFmtId="0" fontId="19" fillId="0" borderId="0" xfId="0" applyFont="1" applyAlignment="1"/>
    <xf numFmtId="0" fontId="0" fillId="0" borderId="0" xfId="0" applyFont="1" applyAlignment="1"/>
    <xf numFmtId="0" fontId="7" fillId="3" borderId="13" xfId="0" applyFont="1" applyFill="1" applyBorder="1" applyAlignment="1"/>
    <xf numFmtId="0" fontId="16" fillId="0" borderId="0" xfId="0" applyFont="1" applyAlignment="1"/>
    <xf numFmtId="0" fontId="0" fillId="0" borderId="28" xfId="0" applyFont="1" applyBorder="1" applyAlignment="1"/>
    <xf numFmtId="0" fontId="0" fillId="0" borderId="0" xfId="0" applyFont="1" applyBorder="1" applyAlignment="1"/>
    <xf numFmtId="0" fontId="3" fillId="0" borderId="4" xfId="0" applyFont="1" applyBorder="1" applyAlignment="1"/>
    <xf numFmtId="0" fontId="3" fillId="3" borderId="7" xfId="0" applyFont="1" applyFill="1" applyBorder="1" applyAlignment="1"/>
    <xf numFmtId="0" fontId="7" fillId="3" borderId="14" xfId="0" applyFont="1" applyFill="1" applyBorder="1" applyAlignment="1"/>
    <xf numFmtId="0" fontId="7" fillId="3" borderId="30" xfId="0" applyFont="1" applyFill="1" applyBorder="1" applyAlignment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3" fillId="3" borderId="10" xfId="0" applyFont="1" applyFill="1" applyBorder="1" applyAlignment="1"/>
    <xf numFmtId="0" fontId="3" fillId="3" borderId="11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3" borderId="16" xfId="0" applyFont="1" applyFill="1" applyBorder="1" applyAlignment="1"/>
    <xf numFmtId="0" fontId="3" fillId="0" borderId="29" xfId="0" applyFont="1" applyBorder="1"/>
    <xf numFmtId="0" fontId="1" fillId="0" borderId="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35"/>
  <sheetViews>
    <sheetView tabSelected="1" workbookViewId="0">
      <selection activeCell="H32" sqref="H32"/>
    </sheetView>
  </sheetViews>
  <sheetFormatPr defaultColWidth="14.42578125" defaultRowHeight="15.75" customHeight="1" x14ac:dyDescent="0.2"/>
  <cols>
    <col min="1" max="1" width="16.28515625" style="55" bestFit="1" customWidth="1"/>
    <col min="2" max="2" width="32" bestFit="1" customWidth="1"/>
    <col min="3" max="3" width="3" customWidth="1"/>
    <col min="4" max="4" width="3.140625" customWidth="1"/>
    <col min="5" max="5" width="12.140625" customWidth="1"/>
    <col min="6" max="7" width="8.140625" customWidth="1"/>
    <col min="8" max="8" width="20" bestFit="1" customWidth="1"/>
    <col min="9" max="9" width="133.140625" customWidth="1"/>
    <col min="10" max="10" width="4.7109375" customWidth="1"/>
    <col min="11" max="14" width="8.5703125" customWidth="1"/>
    <col min="15" max="15" width="11.42578125" customWidth="1"/>
    <col min="16" max="18" width="8.5703125" customWidth="1"/>
    <col min="19" max="20" width="2.140625" customWidth="1"/>
    <col min="21" max="21" width="8.5703125" customWidth="1"/>
    <col min="22" max="23" width="11.42578125" customWidth="1"/>
    <col min="24" max="24" width="11.5703125" customWidth="1"/>
  </cols>
  <sheetData>
    <row r="1" spans="1:9" ht="15" thickBot="1" x14ac:dyDescent="0.3">
      <c r="A1" s="4" t="s">
        <v>79</v>
      </c>
      <c r="B1" s="2"/>
      <c r="C1" s="2"/>
      <c r="F1" s="1"/>
    </row>
    <row r="2" spans="1:9" ht="17.25" thickBot="1" x14ac:dyDescent="0.3">
      <c r="A2" s="64" t="str">
        <f ca="1">K20</f>
        <v/>
      </c>
      <c r="B2" s="16"/>
      <c r="C2" s="17" t="s">
        <v>45</v>
      </c>
      <c r="D2" s="60" t="s">
        <v>46</v>
      </c>
      <c r="E2" s="59"/>
      <c r="F2" s="3"/>
      <c r="H2" s="54" t="s">
        <v>80</v>
      </c>
    </row>
    <row r="3" spans="1:9" ht="18.75" thickBot="1" x14ac:dyDescent="0.3">
      <c r="A3" s="65" t="str">
        <f ca="1">K19</f>
        <v/>
      </c>
      <c r="B3" s="22" t="s">
        <v>81</v>
      </c>
      <c r="C3" s="66">
        <f ca="1">MONTH(NOW())</f>
        <v>9</v>
      </c>
      <c r="D3" s="67">
        <f ca="1">DAY(NOW())</f>
        <v>9</v>
      </c>
      <c r="E3" s="59"/>
      <c r="F3" s="3"/>
      <c r="H3" s="53" t="s">
        <v>35</v>
      </c>
      <c r="I3" t="str">
        <f>INDEX(I18:I31,MATCH(H3,H18:H31,0),0)</f>
        <v>中央氣象局已針對南部地區發布豪雨特報，經研判，水利署應變小組於06時50分三級開設。&lt;水利署應變小組&gt;</v>
      </c>
    </row>
    <row r="4" spans="1:9" ht="13.5" thickBot="1" x14ac:dyDescent="0.25">
      <c r="E4" s="11"/>
      <c r="F4" s="3"/>
    </row>
    <row r="5" spans="1:9" ht="14.25" x14ac:dyDescent="0.25">
      <c r="A5" s="49"/>
      <c r="B5" s="72" t="s">
        <v>78</v>
      </c>
      <c r="C5" s="73"/>
      <c r="D5" s="73"/>
      <c r="E5" s="58"/>
      <c r="F5" s="3"/>
    </row>
    <row r="6" spans="1:9" ht="15.75" customHeight="1" thickBot="1" x14ac:dyDescent="0.3">
      <c r="A6" s="14" t="str">
        <f ca="1">K22</f>
        <v>O</v>
      </c>
      <c r="B6" s="56" t="s">
        <v>82</v>
      </c>
      <c r="C6" s="62"/>
      <c r="D6" s="63"/>
      <c r="E6" s="58"/>
      <c r="F6" s="3"/>
    </row>
    <row r="7" spans="1:9" ht="13.5" thickBot="1" x14ac:dyDescent="0.25">
      <c r="C7" s="2"/>
      <c r="D7" s="2"/>
      <c r="E7" s="11"/>
      <c r="G7" s="59"/>
      <c r="H7" s="59"/>
    </row>
    <row r="8" spans="1:9" ht="12.75" x14ac:dyDescent="0.2">
      <c r="A8" s="9" t="str">
        <f t="shared" ref="A8:A13" ca="1" si="0">K24</f>
        <v/>
      </c>
      <c r="B8" s="16"/>
      <c r="C8" s="17" t="s">
        <v>47</v>
      </c>
      <c r="D8" s="60" t="s">
        <v>48</v>
      </c>
    </row>
    <row r="9" spans="1:9" ht="12.75" x14ac:dyDescent="0.2">
      <c r="A9" s="12" t="str">
        <f t="shared" ca="1" si="0"/>
        <v/>
      </c>
      <c r="B9" s="13" t="s">
        <v>49</v>
      </c>
      <c r="C9" s="18">
        <v>3</v>
      </c>
      <c r="D9" s="61">
        <v>40</v>
      </c>
      <c r="F9" s="1"/>
    </row>
    <row r="10" spans="1:9" ht="12.75" x14ac:dyDescent="0.2">
      <c r="A10" s="12" t="str">
        <f t="shared" ca="1" si="0"/>
        <v>O</v>
      </c>
      <c r="B10" s="13" t="s">
        <v>50</v>
      </c>
      <c r="C10" s="18">
        <v>6</v>
      </c>
      <c r="D10" s="61">
        <v>50</v>
      </c>
      <c r="F10" s="1"/>
    </row>
    <row r="11" spans="1:9" ht="12.75" x14ac:dyDescent="0.2">
      <c r="A11" s="12" t="str">
        <f t="shared" ca="1" si="0"/>
        <v/>
      </c>
      <c r="B11" s="13" t="s">
        <v>51</v>
      </c>
      <c r="C11" s="18">
        <v>5</v>
      </c>
      <c r="D11" s="61">
        <v>6</v>
      </c>
      <c r="F11" s="1"/>
    </row>
    <row r="12" spans="1:9" ht="12.75" x14ac:dyDescent="0.2">
      <c r="A12" s="12" t="str">
        <f t="shared" ca="1" si="0"/>
        <v/>
      </c>
      <c r="B12" s="13" t="s">
        <v>52</v>
      </c>
      <c r="C12" s="18">
        <v>7</v>
      </c>
      <c r="D12" s="61">
        <v>8</v>
      </c>
      <c r="F12" s="1"/>
    </row>
    <row r="13" spans="1:9" ht="13.5" thickBot="1" x14ac:dyDescent="0.25">
      <c r="A13" s="14" t="str">
        <f t="shared" ca="1" si="0"/>
        <v/>
      </c>
      <c r="B13" s="22" t="s">
        <v>53</v>
      </c>
      <c r="C13" s="70"/>
      <c r="D13" s="71"/>
      <c r="F13" s="1"/>
    </row>
    <row r="14" spans="1:9" ht="15.75" customHeight="1" x14ac:dyDescent="0.25">
      <c r="H14" s="47" t="s">
        <v>69</v>
      </c>
      <c r="I14" s="47" t="s">
        <v>71</v>
      </c>
    </row>
    <row r="15" spans="1:9" ht="15.75" customHeight="1" x14ac:dyDescent="0.25">
      <c r="H15" s="48" t="s">
        <v>70</v>
      </c>
    </row>
    <row r="17" spans="7:24" ht="15" hidden="1" customHeight="1" thickBot="1" x14ac:dyDescent="0.25">
      <c r="G17" s="1"/>
      <c r="H17" s="1"/>
      <c r="I17" s="1"/>
      <c r="K17" s="1">
        <f>MATCH(H3,H19:H31,0)</f>
        <v>3</v>
      </c>
      <c r="L17" s="68" t="s">
        <v>27</v>
      </c>
      <c r="M17" s="69"/>
      <c r="N17" s="69"/>
      <c r="O17" s="69"/>
      <c r="P17" s="69"/>
      <c r="Q17" s="69"/>
      <c r="R17" s="69"/>
      <c r="S17" s="1"/>
      <c r="T17" s="1"/>
      <c r="U17" s="68" t="s">
        <v>17</v>
      </c>
      <c r="V17" s="69"/>
      <c r="W17" s="69"/>
      <c r="X17" s="69"/>
    </row>
    <row r="18" spans="7:24" ht="15.75" hidden="1" customHeight="1" x14ac:dyDescent="0.2">
      <c r="G18" s="7" t="s">
        <v>32</v>
      </c>
      <c r="H18" s="50" t="s">
        <v>72</v>
      </c>
      <c r="I18" s="49"/>
      <c r="K18" s="11" t="str">
        <f t="shared" ref="K18:K21" ca="1" si="1">IF(ISNA($K$17),"",IF(ISBLANK(OFFSET($K$18,ROW(K18)-ROW($K$18),$K$17)),"",OFFSET($K$18,ROW(K18)-ROW($K$18),$K$17)))</f>
        <v>開設三級</v>
      </c>
      <c r="L18" s="1" t="s">
        <v>33</v>
      </c>
      <c r="M18" s="1" t="s">
        <v>34</v>
      </c>
      <c r="N18" s="1" t="s">
        <v>35</v>
      </c>
      <c r="O18" s="1" t="s">
        <v>36</v>
      </c>
      <c r="P18" s="1" t="s">
        <v>37</v>
      </c>
      <c r="Q18" s="1" t="s">
        <v>38</v>
      </c>
      <c r="R18" s="1" t="s">
        <v>39</v>
      </c>
      <c r="S18" s="8"/>
      <c r="T18" s="8"/>
      <c r="U18" s="1" t="s">
        <v>40</v>
      </c>
      <c r="V18" s="1" t="s">
        <v>41</v>
      </c>
      <c r="W18" s="1" t="s">
        <v>42</v>
      </c>
      <c r="X18" s="1" t="s">
        <v>43</v>
      </c>
    </row>
    <row r="19" spans="7:24" ht="15.75" hidden="1" customHeight="1" x14ac:dyDescent="0.2">
      <c r="G19" s="23"/>
      <c r="H19" s="51" t="s">
        <v>33</v>
      </c>
      <c r="I19" s="10" t="str">
        <f ca="1">CONCATENATE('簡訊系統-資料後台'!C3,$D$3,'簡訊系統-資料後台'!D3,B6,'簡訊系統-資料後台'!E3,RIGHT("0"&amp;$C$10,2),$C$8,RIGHT("0"&amp;$D$10,2),$D$8,'簡訊系統-資料後台'!F3)</f>
        <v>中央氣象局於今(9)日針對南部地區發布大雨特報。防災中心於06時50分專人守視。&lt;防災中心&gt;</v>
      </c>
      <c r="K19" s="11" t="str">
        <f t="shared" ca="1" si="1"/>
        <v/>
      </c>
      <c r="L19" s="8" t="s">
        <v>44</v>
      </c>
      <c r="M19" s="8"/>
      <c r="N19" s="11"/>
      <c r="O19" s="8" t="s">
        <v>44</v>
      </c>
      <c r="P19" s="8" t="s">
        <v>44</v>
      </c>
      <c r="Q19" s="8" t="s">
        <v>44</v>
      </c>
      <c r="R19" s="8" t="s">
        <v>44</v>
      </c>
      <c r="S19" s="1"/>
      <c r="T19" s="1"/>
      <c r="U19" s="8" t="s">
        <v>44</v>
      </c>
      <c r="V19" s="8" t="s">
        <v>44</v>
      </c>
      <c r="W19" s="8" t="s">
        <v>44</v>
      </c>
      <c r="X19" s="8" t="s">
        <v>44</v>
      </c>
    </row>
    <row r="20" spans="7:24" ht="15.75" hidden="1" customHeight="1" x14ac:dyDescent="0.2">
      <c r="G20" s="23"/>
      <c r="H20" s="51" t="s">
        <v>34</v>
      </c>
      <c r="I20" s="10" t="str">
        <f>CONCATENATE('簡訊系統-資料後台'!C4,B6,'簡訊系統-資料後台'!D4,RIGHT("0"&amp;$C$10,2),$C$8,RIGHT("0"&amp;$D$10,2),$D$8,'簡訊系統-資料後台'!E4)</f>
        <v>中央氣象局已針對南部地區發布豪雨特報，經研判，水利署應變小組於06時50分提前三級開設。&lt;水利署應變小組&gt;</v>
      </c>
      <c r="K20" s="11" t="str">
        <f t="shared" ca="1" si="1"/>
        <v/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7:24" ht="15.75" hidden="1" customHeight="1" x14ac:dyDescent="0.2">
      <c r="G21" s="23">
        <v>1</v>
      </c>
      <c r="H21" s="51" t="s">
        <v>35</v>
      </c>
      <c r="I21" s="10" t="str">
        <f>CONCATENATE('簡訊系統-資料後台'!C5,B6,'簡訊系統-資料後台'!D5,RIGHT("0"&amp;$C$10,2),$C$8,RIGHT("0"&amp;$D$10,2),$D$8,'簡訊系統-資料後台'!E5)</f>
        <v>中央氣象局已針對南部地區發布豪雨特報，經研判，水利署應變小組於06時50分三級開設。&lt;水利署應變小組&gt;</v>
      </c>
      <c r="K21" s="11" t="str">
        <f t="shared" ca="1" si="1"/>
        <v/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7:24" ht="15.75" hidden="1" customHeight="1" x14ac:dyDescent="0.2">
      <c r="G22" s="24"/>
      <c r="H22" s="51" t="s">
        <v>36</v>
      </c>
      <c r="I22" s="10" t="str">
        <f ca="1">CONCATENATE('簡訊系統-資料後台'!C6,$D$3,'簡訊系統-資料後台'!D6,RIGHT("0"&amp;$C$9,2),$C$8,RIGHT("0"&amp;$D$9,2),$D$8,'簡訊系統-資料後台'!E6,B6,'簡訊系統-資料後台'!F6,RIGHT("0"&amp;$C$10,2),$C$8,RIGHT("0"&amp;$D$10,2),$D$8,'簡訊系統-資料後台'!G6)</f>
        <v>中央氣象局於今(9)日03時40分針對南部地區發布大雨特報。水利署應變小組於06時50分撤除，防災中心專人守視。&lt;防災中心&gt;</v>
      </c>
      <c r="K22" s="11" t="str">
        <f t="shared" ref="K22:K29" ca="1" si="2">IF(ISNA($K$17),"",IF(ISBLANK(OFFSET($K$18,ROW(K22)-ROW($K$18),$K$17)),"",OFFSET($K$18,ROW(K22)-ROW($K$18),$K$17)))</f>
        <v>O</v>
      </c>
      <c r="L22" s="8" t="s">
        <v>44</v>
      </c>
      <c r="M22" s="8" t="s">
        <v>44</v>
      </c>
      <c r="N22" s="8" t="s">
        <v>44</v>
      </c>
      <c r="O22" s="8" t="s">
        <v>44</v>
      </c>
      <c r="P22" s="11"/>
      <c r="Q22" s="11"/>
      <c r="R22" s="11"/>
      <c r="S22" s="11"/>
      <c r="T22" s="11"/>
      <c r="U22" s="11"/>
      <c r="V22" s="11"/>
      <c r="W22" s="11"/>
      <c r="X22" s="11"/>
    </row>
    <row r="23" spans="7:24" ht="15.75" hidden="1" customHeight="1" x14ac:dyDescent="0.2">
      <c r="G23" s="23"/>
      <c r="H23" s="51" t="s">
        <v>37</v>
      </c>
      <c r="I23" s="10" t="str">
        <f ca="1">CONCATENATE('簡訊系統-資料後台'!C7,$D$3,'簡訊系統-資料後台'!D7,RIGHT("0"&amp;$C$9,2),$C$8,RIGHT("0"&amp;$D$9,2),$D$8,'簡訊系統-資料後台'!E7)</f>
        <v>中央氣象局於今(9)日03時40分，解除本次大雨特報事件。&lt;防災中心&gt;</v>
      </c>
      <c r="K23" s="11" t="str">
        <f t="shared" ca="1" si="2"/>
        <v/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7:24" ht="15.75" hidden="1" customHeight="1" x14ac:dyDescent="0.2">
      <c r="G24" s="23"/>
      <c r="H24" s="51" t="s">
        <v>38</v>
      </c>
      <c r="I24" s="10" t="str">
        <f ca="1">CONCATENATE('簡訊系統-資料後台'!C8,$D$3,'簡訊系統-資料後台'!D8,RIGHT("0"&amp;$C$9,2),$C$8,RIGHT("0"&amp;$D$9,2),$D$8,'簡訊系統-資料後台'!E8)</f>
        <v>中央氣象局於今(9)日03時40分，解除本次豪雨特報事件，水利署應變中心同步撤除。&lt;水利署應變小組&gt;</v>
      </c>
      <c r="K24" s="11" t="str">
        <f t="shared" ca="1" si="2"/>
        <v/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7:24" ht="15.75" hidden="1" customHeight="1" thickBot="1" x14ac:dyDescent="0.25">
      <c r="G25" s="25"/>
      <c r="H25" s="52" t="s">
        <v>39</v>
      </c>
      <c r="I25" s="15" t="str">
        <f ca="1">CONCATENATE('簡訊系統-資料後台'!C9,$D$3,'簡訊系統-資料後台'!D9,RIGHT("0"&amp;$C$9,2),$C$8,RIGHT("0"&amp;$D$9,2),$D$8,'簡訊系統-資料後台'!E9)</f>
        <v>中央氣象局於今(9)日03時40分，解除本次豪雨特報事件，水利署應變中心同步撤除。&lt;水利署應變小組&gt;</v>
      </c>
      <c r="K25" s="11" t="str">
        <f t="shared" ca="1" si="2"/>
        <v/>
      </c>
      <c r="L25" s="11"/>
      <c r="M25" s="11"/>
      <c r="N25" s="11"/>
      <c r="O25" s="8" t="s">
        <v>44</v>
      </c>
      <c r="P25" s="8" t="s">
        <v>44</v>
      </c>
      <c r="Q25" s="8" t="s">
        <v>44</v>
      </c>
      <c r="R25" s="8" t="s">
        <v>44</v>
      </c>
      <c r="S25" s="11"/>
      <c r="T25" s="11"/>
      <c r="U25" s="11"/>
      <c r="V25" s="11"/>
      <c r="W25" s="11"/>
      <c r="X25" s="11"/>
    </row>
    <row r="26" spans="7:24" ht="15.75" hidden="1" customHeight="1" thickBot="1" x14ac:dyDescent="0.25">
      <c r="K26" s="11" t="str">
        <f t="shared" ca="1" si="2"/>
        <v>O</v>
      </c>
      <c r="L26" s="8" t="s">
        <v>44</v>
      </c>
      <c r="M26" s="8" t="s">
        <v>44</v>
      </c>
      <c r="N26" s="8" t="s">
        <v>44</v>
      </c>
      <c r="O26" s="8" t="s">
        <v>44</v>
      </c>
      <c r="P26" s="20"/>
      <c r="Q26" s="20"/>
      <c r="R26" s="20"/>
      <c r="S26" s="11"/>
      <c r="T26" s="11"/>
      <c r="U26" s="20"/>
      <c r="V26" s="20"/>
      <c r="W26" s="8" t="s">
        <v>44</v>
      </c>
      <c r="X26" s="8" t="s">
        <v>44</v>
      </c>
    </row>
    <row r="27" spans="7:24" ht="15.75" hidden="1" customHeight="1" x14ac:dyDescent="0.2">
      <c r="G27" s="7" t="s">
        <v>32</v>
      </c>
      <c r="H27" s="50" t="s">
        <v>73</v>
      </c>
      <c r="I27" s="49"/>
      <c r="K27" s="11" t="str">
        <f t="shared" ca="1" si="2"/>
        <v/>
      </c>
      <c r="L27" s="11"/>
      <c r="M27" s="11"/>
      <c r="N27" s="11"/>
      <c r="O27" s="11"/>
      <c r="P27" s="11"/>
      <c r="Q27" s="11"/>
      <c r="R27" s="11"/>
      <c r="S27" s="1"/>
      <c r="T27" s="1"/>
      <c r="U27" s="8" t="s">
        <v>44</v>
      </c>
      <c r="V27" s="8" t="s">
        <v>44</v>
      </c>
      <c r="W27" s="8" t="s">
        <v>44</v>
      </c>
      <c r="X27" s="11"/>
    </row>
    <row r="28" spans="7:24" ht="15.75" hidden="1" customHeight="1" x14ac:dyDescent="0.2">
      <c r="G28" s="24"/>
      <c r="H28" s="51" t="s">
        <v>40</v>
      </c>
      <c r="I28" s="19" t="str">
        <f ca="1">CONCATENATE('簡訊系統-資料後台'!C12,$C$3,$C$2,$D$3,$D$2,RIGHT("0"&amp;$C$11,2),$C$8,RIGHT("0"&amp;$D$11,2),$D$8,'簡訊系統-資料後台'!D12,$C$13,'簡訊系統-資料後台'!E12)</f>
        <v>中央氣象局於9月9日05時06分發布颱風海上颱風警報，本部災害應變小組同步二級開設。&lt;經濟部災害應變小組&gt;</v>
      </c>
      <c r="K28" s="11" t="str">
        <f t="shared" ca="1" si="2"/>
        <v/>
      </c>
      <c r="L28" s="11"/>
      <c r="M28" s="11"/>
      <c r="N28" s="11"/>
      <c r="O28" s="11"/>
      <c r="P28" s="11"/>
      <c r="Q28" s="11"/>
      <c r="R28" s="11"/>
      <c r="X28" s="8" t="s">
        <v>44</v>
      </c>
    </row>
    <row r="29" spans="7:24" ht="15.75" hidden="1" customHeight="1" x14ac:dyDescent="0.2">
      <c r="G29" s="24"/>
      <c r="H29" s="51" t="s">
        <v>41</v>
      </c>
      <c r="I29" s="19" t="str">
        <f ca="1">CONCATENATE('簡訊系統-資料後台'!C13,$C$3,$C$2,$D$3,$D$2,RIGHT("0"&amp;$C$11,2),$C$8,RIGHT("0"&amp;$D$11,2),$D$8,'簡訊系統-資料後台'!D13,$C$13,'簡訊系統-資料後台'!E13)</f>
        <v>中央氣象局於9月9日05時06分發布颱風陸上颱風警報，本部災害應變小組即刻提升至一級開設。&lt;經濟部災害應變小組&gt;</v>
      </c>
      <c r="K29" s="11" t="str">
        <f t="shared" ca="1" si="2"/>
        <v/>
      </c>
      <c r="L29" s="11"/>
      <c r="M29" s="11"/>
      <c r="N29" s="11"/>
      <c r="O29" s="11"/>
      <c r="P29" s="11"/>
      <c r="Q29" s="11"/>
      <c r="R29" s="11"/>
      <c r="S29" s="1"/>
      <c r="T29" s="1"/>
      <c r="U29" s="8" t="s">
        <v>44</v>
      </c>
      <c r="V29" s="8" t="s">
        <v>44</v>
      </c>
      <c r="W29" s="8" t="s">
        <v>44</v>
      </c>
      <c r="X29" s="8"/>
    </row>
    <row r="30" spans="7:24" ht="15.75" hidden="1" customHeight="1" x14ac:dyDescent="0.2">
      <c r="G30" s="24"/>
      <c r="H30" s="51" t="s">
        <v>42</v>
      </c>
      <c r="I30" s="19" t="str">
        <f ca="1">CONCATENATE('簡訊系統-資料後台'!C14,$C$3,$C$2,$D$3,$D$2,RIGHT("0"&amp;$C$11,2),$C$8,RIGHT("0"&amp;$D$11,2),$D$8,'簡訊系統-資料後台'!D14,$C$13,'簡訊系統-資料後台'!E14,RIGHT("0"&amp;$C$10,2),$C$8,RIGHT("0"&amp;$D$10,2),$D$8,'簡訊系統-資料後台'!F14)</f>
        <v>中央氣象局於9月9日05時06分解除颱風陸上颱風警報，本部災害應變小組於06時50分調整為二級開設。&lt;經濟部災害應變小組&gt;</v>
      </c>
    </row>
    <row r="31" spans="7:24" ht="15.75" hidden="1" customHeight="1" thickBot="1" x14ac:dyDescent="0.25">
      <c r="G31" s="26"/>
      <c r="H31" s="52" t="s">
        <v>43</v>
      </c>
      <c r="I31" s="21" t="str">
        <f ca="1">CONCATENATE('簡訊系統-資料後台'!C15,$D$3,'簡訊系統-資料後台'!D15,RIGHT("0"&amp;$C$12,2),$C$8,RIGHT("0"&amp;$D$12,2),$D$8,'簡訊系統-資料後台'!E15,RIGHT("0"&amp;$C$10,2),$C$8,RIGHT("0"&amp;$D$10,2),$D$8,'簡訊系統-資料後台'!F15)</f>
        <v>中央災害應變中心於今(9)日07時08分撤除，本部應變小組配合於06時50分撤除。&lt;經濟部災害應變小組&gt;</v>
      </c>
    </row>
    <row r="32" spans="7:24" ht="15.75" customHeight="1" x14ac:dyDescent="0.25">
      <c r="G32" s="8"/>
      <c r="H32" s="47" t="s">
        <v>84</v>
      </c>
      <c r="I32" s="47" t="s">
        <v>83</v>
      </c>
    </row>
    <row r="35" spans="9:9" ht="15.75" customHeight="1" x14ac:dyDescent="0.25">
      <c r="I35" s="47"/>
    </row>
  </sheetData>
  <mergeCells count="4">
    <mergeCell ref="U17:X17"/>
    <mergeCell ref="C13:D13"/>
    <mergeCell ref="L17:R17"/>
    <mergeCell ref="B5:D5"/>
  </mergeCells>
  <phoneticPr fontId="5" type="noConversion"/>
  <dataValidations count="1">
    <dataValidation type="list" allowBlank="1" showInputMessage="1" showErrorMessage="1" sqref="H3">
      <formula1>$H$18:$H$31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C20" sqref="C20"/>
    </sheetView>
  </sheetViews>
  <sheetFormatPr defaultRowHeight="12.75" x14ac:dyDescent="0.2"/>
  <cols>
    <col min="2" max="2" width="31.5703125" style="27" bestFit="1" customWidth="1"/>
    <col min="3" max="3" width="29.5703125" style="27" customWidth="1"/>
  </cols>
  <sheetData>
    <row r="1" spans="1:26" ht="36" customHeight="1" thickBot="1" x14ac:dyDescent="0.25">
      <c r="B1" s="74" t="s">
        <v>54</v>
      </c>
      <c r="C1" s="75"/>
    </row>
    <row r="2" spans="1:26" ht="13.5" thickBot="1" x14ac:dyDescent="0.25">
      <c r="B2" s="30"/>
      <c r="C2" s="30"/>
    </row>
    <row r="3" spans="1:26" ht="18.75" thickBot="1" x14ac:dyDescent="0.3">
      <c r="B3" s="31"/>
      <c r="C3" s="32" t="s">
        <v>55</v>
      </c>
    </row>
    <row r="4" spans="1:26" ht="24" thickBot="1" x14ac:dyDescent="0.4">
      <c r="B4" s="33" t="s">
        <v>56</v>
      </c>
      <c r="C4" s="39" t="s">
        <v>64</v>
      </c>
    </row>
    <row r="5" spans="1:26" ht="13.5" hidden="1" thickBot="1" x14ac:dyDescent="0.25">
      <c r="B5" s="34" t="s">
        <v>57</v>
      </c>
      <c r="C5" s="29" t="str">
        <f>MID(C4,FIND(":",C4)+1,FIND("m",C4)-FIND(":",C4)+2)</f>
        <v>高雄市鳳山區淹水二級警戒(苓雅站1小時雨量42mm)</v>
      </c>
    </row>
    <row r="6" spans="1:26" ht="13.5" hidden="1" thickBot="1" x14ac:dyDescent="0.25">
      <c r="B6" s="34" t="s">
        <v>58</v>
      </c>
      <c r="C6" s="35" t="str">
        <f>MID(C5,1,FIND("淹",C5)-1)</f>
        <v>高雄市鳳山區</v>
      </c>
    </row>
    <row r="7" spans="1:26" ht="13.5" hidden="1" thickBot="1" x14ac:dyDescent="0.25">
      <c r="B7" s="34" t="s">
        <v>59</v>
      </c>
      <c r="C7" s="35" t="str">
        <f>MID(C5,FIND("戒",C5)+1,FIND("m",C5)-FIND("戒",C5)+2)</f>
        <v>(苓雅站1小時雨量42mm)</v>
      </c>
    </row>
    <row r="8" spans="1:26" ht="13.5" hidden="1" thickBot="1" x14ac:dyDescent="0.25">
      <c r="B8" s="34" t="s">
        <v>60</v>
      </c>
      <c r="C8" s="29" t="str">
        <f>CONCATENATE(C6,C7)</f>
        <v>高雄市鳳山區(苓雅站1小時雨量42mm)</v>
      </c>
    </row>
    <row r="9" spans="1:26" s="38" customFormat="1" ht="33" customHeight="1" thickBot="1" x14ac:dyDescent="0.25">
      <c r="B9" s="34"/>
      <c r="C9" s="41"/>
    </row>
    <row r="10" spans="1:26" ht="13.5" hidden="1" thickBot="1" x14ac:dyDescent="0.25">
      <c r="B10" s="34" t="s">
        <v>61</v>
      </c>
      <c r="C10" s="35" t="str">
        <f>IF(ISNUMBER(FIND("市",C6)),MID(C6,SEARCH("市",C6)+1,LEN(C6)-SEARCH("市",C6)),MID(C6,SEARCH("縣",C6)+1,LEN(C6)-SEARCH("縣",C6)))</f>
        <v>鳳山區</v>
      </c>
    </row>
    <row r="11" spans="1:26" ht="13.5" hidden="1" thickBot="1" x14ac:dyDescent="0.25">
      <c r="B11" s="34" t="s">
        <v>62</v>
      </c>
      <c r="C11" s="29" t="str">
        <f>MID(C4,FIND("積淹水",C4)+6,LEN(C4)-FIND("積淹水",C4)-5)</f>
        <v>鳳山區-青年路,文化路,光復路,澄清路,濱山街,建國路)，建請即時注意淹水通報及應變，低窪地區及道路請特別注意防範積淹水。</v>
      </c>
    </row>
    <row r="12" spans="1:26" ht="13.5" hidden="1" thickBot="1" x14ac:dyDescent="0.25">
      <c r="B12" s="34" t="s">
        <v>63</v>
      </c>
      <c r="C12" s="29" t="str">
        <f>MID(C11,LEN(C10)+2,FIND("建請",C11)-LEN(C10)-4)</f>
        <v>青年路,文化路,光復路,澄清路,濱山街,建國路</v>
      </c>
    </row>
    <row r="13" spans="1:26" ht="24" thickBot="1" x14ac:dyDescent="0.4">
      <c r="A13" s="42"/>
      <c r="B13" s="44" t="s">
        <v>65</v>
      </c>
      <c r="C13" s="43" t="str">
        <f>CONCATENATE(C8,"：",C12)</f>
        <v>高雄市鳳山區(苓雅站1小時雨量42mm)：青年路,文化路,光復路,澄清路,濱山街,建國路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s="38" customFormat="1" ht="24" thickBot="1" x14ac:dyDescent="0.4">
      <c r="A14" s="42"/>
      <c r="B14" s="45" t="s">
        <v>66</v>
      </c>
      <c r="C14" s="28" t="str">
        <f>C8</f>
        <v>高雄市鳳山區(苓雅站1小時雨量42mm)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s="38" customFormat="1" ht="24" thickBot="1" x14ac:dyDescent="0.4">
      <c r="A15" s="42"/>
      <c r="B15" s="45" t="s">
        <v>67</v>
      </c>
      <c r="C15" s="28" t="str">
        <f>CONCATENATE(C10,"-",C12)</f>
        <v>鳳山區-青年路,文化路,光復路,澄清路,濱山街,建國路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20.25" thickBot="1" x14ac:dyDescent="0.35">
      <c r="B16" s="36" t="str">
        <f>IF(ISNUMBER(SEARCH("一級警戒",C4)),"一級警戒",IF(ISNUMBER(SEARCH("二級警戒",C4)),"二級警戒",""))</f>
        <v>二級警戒</v>
      </c>
      <c r="C16" s="46" t="s">
        <v>68</v>
      </c>
    </row>
    <row r="23" spans="3:4" x14ac:dyDescent="0.2">
      <c r="C23" s="40"/>
      <c r="D23" s="40"/>
    </row>
  </sheetData>
  <mergeCells count="1">
    <mergeCell ref="B1:C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5"/>
  <sheetViews>
    <sheetView workbookViewId="0">
      <selection activeCell="D30" sqref="D30"/>
    </sheetView>
  </sheetViews>
  <sheetFormatPr defaultColWidth="14.42578125" defaultRowHeight="15.75" customHeight="1" x14ac:dyDescent="0.2"/>
  <cols>
    <col min="1" max="1" width="11.7109375" customWidth="1"/>
    <col min="2" max="2" width="4.85546875" customWidth="1"/>
    <col min="3" max="3" width="28.28515625" customWidth="1"/>
    <col min="4" max="4" width="43.42578125" bestFit="1" customWidth="1"/>
    <col min="5" max="5" width="55.28515625" customWidth="1"/>
    <col min="6" max="6" width="29" customWidth="1"/>
  </cols>
  <sheetData>
    <row r="1" spans="1:7" ht="12.75" x14ac:dyDescent="0.2">
      <c r="A1" s="1"/>
      <c r="B1" s="1"/>
      <c r="C1" s="1"/>
      <c r="D1" s="1"/>
      <c r="E1" s="1"/>
      <c r="F1" s="1"/>
    </row>
    <row r="2" spans="1:7" ht="12.75" x14ac:dyDescent="0.2">
      <c r="A2" s="68" t="s">
        <v>0</v>
      </c>
      <c r="B2" s="69"/>
      <c r="C2" s="69"/>
      <c r="D2" s="69"/>
      <c r="E2" s="69"/>
      <c r="F2" s="69"/>
    </row>
    <row r="3" spans="1:7" ht="12.75" x14ac:dyDescent="0.2">
      <c r="A3" s="77" t="s">
        <v>1</v>
      </c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7" ht="15.75" customHeight="1" x14ac:dyDescent="0.25">
      <c r="A4" s="69"/>
      <c r="B4" s="1" t="s">
        <v>7</v>
      </c>
      <c r="C4" s="57" t="s">
        <v>77</v>
      </c>
      <c r="D4" s="5" t="s">
        <v>9</v>
      </c>
      <c r="E4" s="2" t="s">
        <v>74</v>
      </c>
    </row>
    <row r="5" spans="1:7" ht="14.25" x14ac:dyDescent="0.25">
      <c r="A5" s="69"/>
      <c r="B5" s="1" t="s">
        <v>8</v>
      </c>
      <c r="C5" s="57" t="s">
        <v>77</v>
      </c>
      <c r="D5" s="5" t="s">
        <v>9</v>
      </c>
      <c r="E5" s="2" t="s">
        <v>75</v>
      </c>
    </row>
    <row r="6" spans="1:7" ht="12.75" x14ac:dyDescent="0.2">
      <c r="A6" s="68" t="s">
        <v>10</v>
      </c>
      <c r="B6" s="69"/>
      <c r="C6" s="2" t="s">
        <v>3</v>
      </c>
      <c r="D6" s="2" t="s">
        <v>11</v>
      </c>
      <c r="E6" s="2" t="s">
        <v>12</v>
      </c>
      <c r="F6" s="2" t="s">
        <v>13</v>
      </c>
      <c r="G6" s="2" t="s">
        <v>14</v>
      </c>
    </row>
    <row r="7" spans="1:7" ht="12.75" x14ac:dyDescent="0.2">
      <c r="A7" s="77" t="s">
        <v>15</v>
      </c>
      <c r="B7" s="1" t="s">
        <v>2</v>
      </c>
      <c r="C7" s="2" t="s">
        <v>3</v>
      </c>
      <c r="D7" s="2" t="s">
        <v>11</v>
      </c>
      <c r="E7" s="2" t="s">
        <v>16</v>
      </c>
    </row>
    <row r="8" spans="1:7" ht="14.25" x14ac:dyDescent="0.25">
      <c r="A8" s="69"/>
      <c r="B8" s="1" t="s">
        <v>7</v>
      </c>
      <c r="C8" s="2" t="s">
        <v>3</v>
      </c>
      <c r="D8" s="2" t="s">
        <v>11</v>
      </c>
      <c r="E8" s="2" t="s">
        <v>76</v>
      </c>
    </row>
    <row r="9" spans="1:7" ht="14.25" x14ac:dyDescent="0.25">
      <c r="A9" s="69"/>
      <c r="B9" s="1" t="s">
        <v>8</v>
      </c>
      <c r="C9" s="2" t="s">
        <v>3</v>
      </c>
      <c r="D9" s="2" t="s">
        <v>11</v>
      </c>
      <c r="E9" s="2" t="s">
        <v>76</v>
      </c>
    </row>
    <row r="11" spans="1:7" ht="12.75" x14ac:dyDescent="0.2">
      <c r="A11" s="68" t="s">
        <v>17</v>
      </c>
      <c r="B11" s="69"/>
      <c r="C11" s="69"/>
      <c r="D11" s="69"/>
      <c r="E11" s="69"/>
      <c r="F11" s="69"/>
    </row>
    <row r="12" spans="1:7" ht="12.75" x14ac:dyDescent="0.2">
      <c r="A12" s="2" t="s">
        <v>1</v>
      </c>
      <c r="B12" s="2" t="s">
        <v>18</v>
      </c>
      <c r="C12" s="2" t="s">
        <v>19</v>
      </c>
      <c r="D12" s="2" t="s">
        <v>20</v>
      </c>
      <c r="E12" s="5" t="s">
        <v>21</v>
      </c>
    </row>
    <row r="13" spans="1:7" ht="12.75" x14ac:dyDescent="0.2">
      <c r="A13" s="76" t="s">
        <v>22</v>
      </c>
      <c r="B13" s="69"/>
      <c r="C13" s="2" t="s">
        <v>19</v>
      </c>
      <c r="D13" s="2" t="s">
        <v>20</v>
      </c>
      <c r="E13" s="5" t="s">
        <v>23</v>
      </c>
    </row>
    <row r="14" spans="1:7" ht="14.25" x14ac:dyDescent="0.2">
      <c r="A14" s="76" t="s">
        <v>24</v>
      </c>
      <c r="B14" s="69"/>
      <c r="C14" s="2" t="s">
        <v>19</v>
      </c>
      <c r="D14" s="5" t="s">
        <v>15</v>
      </c>
      <c r="E14" s="5" t="s">
        <v>25</v>
      </c>
      <c r="F14" s="6" t="s">
        <v>26</v>
      </c>
    </row>
    <row r="15" spans="1:7" ht="12.75" x14ac:dyDescent="0.2">
      <c r="A15" s="2" t="s">
        <v>28</v>
      </c>
      <c r="B15" s="2" t="s">
        <v>18</v>
      </c>
      <c r="C15" s="5" t="s">
        <v>29</v>
      </c>
      <c r="D15" s="2" t="s">
        <v>11</v>
      </c>
      <c r="E15" s="2" t="s">
        <v>30</v>
      </c>
      <c r="F15" s="5" t="s">
        <v>31</v>
      </c>
    </row>
  </sheetData>
  <mergeCells count="7">
    <mergeCell ref="A2:F2"/>
    <mergeCell ref="A13:B13"/>
    <mergeCell ref="A14:B14"/>
    <mergeCell ref="A11:F11"/>
    <mergeCell ref="A6:B6"/>
    <mergeCell ref="A3:A5"/>
    <mergeCell ref="A7:A9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簡訊系統-資料填寫</vt:lpstr>
      <vt:lpstr>警戒單文字擷取系統</vt:lpstr>
      <vt:lpstr>簡訊系統-資料後台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ddmt18</cp:lastModifiedBy>
  <dcterms:created xsi:type="dcterms:W3CDTF">2019-10-08T00:59:54Z</dcterms:created>
  <dcterms:modified xsi:type="dcterms:W3CDTF">2020-09-09T10:55:14Z</dcterms:modified>
</cp:coreProperties>
</file>